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drawings/drawing4.xml" ContentType="application/vnd.openxmlformats-officedocument.drawing+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8705" codeName="{320AAD7A-AEEB-3B57-35EE-6C7AAB037B02}"/>
  <workbookPr showInkAnnotation="0" codeName="ThisWorkbook" autoCompressPictures="0"/>
  <bookViews>
    <workbookView xWindow="0" yWindow="0" windowWidth="24800" windowHeight="14000" tabRatio="507" activeTab="3"/>
  </bookViews>
  <sheets>
    <sheet name="Tâches" sheetId="1" r:id="rId1"/>
    <sheet name="BD1" sheetId="4" r:id="rId2"/>
    <sheet name="hebdo" sheetId="6" r:id="rId3"/>
    <sheet name="Annuelle" sheetId="3" r:id="rId4"/>
    <sheet name="Adresses" sheetId="8" state="hidden" r:id="rId5"/>
    <sheet name="Feuil3" sheetId="9" state="hidden" r:id="rId6"/>
  </sheets>
  <definedNames>
    <definedName name="_xlnm.Print_Titles" localSheetId="3">Annuelle!$2:$6</definedName>
    <definedName name="Semaine_an">Annuelle!$L$6:$BL$6</definedName>
    <definedName name="Semaines_an">Annuelle!$K$6:$T$6</definedName>
    <definedName name="Tâche_an">Annuelle!$D$7:$D$117</definedName>
    <definedName name="Tâches_an">Annuelle!$D$7:$D$16</definedName>
    <definedName name="Trimestres_an">Annuelle!$G$6:$J$6</definedName>
    <definedName name="_xlnm.Print_Area" localSheetId="3">Annuelle!$C$3:$J$117</definedName>
    <definedName name="_xlnm.Print_Area" localSheetId="0">Tâches!$C$2:$E$119</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P460" i="4" l="1"/>
  <c r="P456" i="4"/>
  <c r="E460" i="4"/>
  <c r="E458" i="4"/>
  <c r="E459" i="4"/>
  <c r="E461" i="4"/>
  <c r="E462" i="4"/>
  <c r="E463" i="4"/>
  <c r="E464" i="4"/>
  <c r="E465" i="4"/>
  <c r="E466" i="4"/>
  <c r="E467" i="4"/>
  <c r="E468" i="4"/>
  <c r="E469" i="4"/>
  <c r="E470" i="4"/>
  <c r="E456" i="4"/>
  <c r="E11" i="4"/>
  <c r="E12" i="4"/>
  <c r="E13" i="4"/>
  <c r="E14" i="4"/>
  <c r="E15" i="4"/>
  <c r="E16" i="4"/>
  <c r="E17" i="4"/>
  <c r="E18" i="4"/>
  <c r="E19" i="4"/>
  <c r="E20" i="4"/>
  <c r="E21" i="4"/>
  <c r="E22" i="4"/>
  <c r="E23" i="4"/>
  <c r="E24" i="4"/>
  <c r="E25" i="4"/>
  <c r="E26" i="4"/>
  <c r="E27" i="4"/>
  <c r="E28" i="4"/>
  <c r="E29" i="4"/>
  <c r="E30" i="4"/>
  <c r="E31" i="4"/>
  <c r="E32" i="4"/>
  <c r="E33" i="4"/>
  <c r="E34" i="4"/>
  <c r="E35" i="4"/>
  <c r="E36" i="4"/>
  <c r="E37" i="4"/>
  <c r="E38" i="4"/>
  <c r="E39" i="4"/>
  <c r="E40" i="4"/>
  <c r="E41" i="4"/>
  <c r="E42" i="4"/>
  <c r="E43" i="4"/>
  <c r="E44" i="4"/>
  <c r="E45" i="4"/>
  <c r="E46" i="4"/>
  <c r="E47" i="4"/>
  <c r="E856" i="4"/>
  <c r="E857" i="4"/>
  <c r="E858" i="4"/>
  <c r="E859" i="4"/>
  <c r="E860" i="4"/>
  <c r="E861" i="4"/>
  <c r="E862" i="4"/>
  <c r="E863" i="4"/>
  <c r="E864" i="4"/>
  <c r="E865" i="4"/>
  <c r="E866" i="4"/>
  <c r="E867" i="4"/>
  <c r="E868" i="4"/>
  <c r="E869" i="4"/>
  <c r="E870" i="4"/>
  <c r="E871" i="4"/>
  <c r="E872" i="4"/>
  <c r="E873" i="4"/>
  <c r="E874" i="4"/>
  <c r="E875" i="4"/>
  <c r="E876" i="4"/>
  <c r="E877" i="4"/>
  <c r="E878" i="4"/>
  <c r="E879" i="4"/>
  <c r="E880" i="4"/>
  <c r="E881" i="4"/>
  <c r="E882" i="4"/>
  <c r="E883" i="4"/>
  <c r="E884" i="4"/>
  <c r="E885" i="4"/>
  <c r="E886" i="4"/>
  <c r="E887" i="4"/>
  <c r="E888" i="4"/>
  <c r="E889" i="4"/>
  <c r="E890" i="4"/>
  <c r="E891" i="4"/>
  <c r="E892" i="4"/>
  <c r="E893" i="4"/>
  <c r="E894" i="4"/>
  <c r="E895" i="4"/>
  <c r="E896" i="4"/>
  <c r="E897" i="4"/>
  <c r="E898" i="4"/>
  <c r="E899" i="4"/>
  <c r="E815" i="4"/>
  <c r="E816" i="4"/>
  <c r="E817" i="4"/>
  <c r="E818" i="4"/>
  <c r="E819" i="4"/>
  <c r="E820" i="4"/>
  <c r="E821" i="4"/>
  <c r="E822" i="4"/>
  <c r="E823" i="4"/>
  <c r="E824" i="4"/>
  <c r="E825" i="4"/>
  <c r="E826" i="4"/>
  <c r="E827" i="4"/>
  <c r="E828" i="4"/>
  <c r="E829" i="4"/>
  <c r="E830" i="4"/>
  <c r="E831" i="4"/>
  <c r="E832" i="4"/>
  <c r="E833" i="4"/>
  <c r="E834" i="4"/>
  <c r="E835" i="4"/>
  <c r="E836" i="4"/>
  <c r="E837" i="4"/>
  <c r="E838" i="4"/>
  <c r="E839" i="4"/>
  <c r="E840" i="4"/>
  <c r="E841" i="4"/>
  <c r="E842" i="4"/>
  <c r="E843" i="4"/>
  <c r="E844" i="4"/>
  <c r="E845" i="4"/>
  <c r="E846" i="4"/>
  <c r="E847" i="4"/>
  <c r="E848" i="4"/>
  <c r="E849" i="4"/>
  <c r="E850" i="4"/>
  <c r="E851" i="4"/>
  <c r="E852" i="4"/>
  <c r="E853" i="4"/>
  <c r="E854" i="4"/>
  <c r="E855" i="4"/>
  <c r="E418" i="4"/>
  <c r="E419" i="4"/>
  <c r="E420" i="4"/>
  <c r="E421" i="4"/>
  <c r="E422" i="4"/>
  <c r="E423" i="4"/>
  <c r="E424" i="4"/>
  <c r="E425" i="4"/>
  <c r="E426" i="4"/>
  <c r="E427" i="4"/>
  <c r="E428" i="4"/>
  <c r="E429" i="4"/>
  <c r="E430" i="4"/>
  <c r="E431" i="4"/>
  <c r="E432" i="4"/>
  <c r="E433" i="4"/>
  <c r="E434" i="4"/>
  <c r="E435" i="4"/>
  <c r="E436" i="4"/>
  <c r="E437" i="4"/>
  <c r="E438" i="4"/>
  <c r="E439" i="4"/>
  <c r="E440" i="4"/>
  <c r="E441" i="4"/>
  <c r="E442" i="4"/>
  <c r="E443" i="4"/>
  <c r="E444" i="4"/>
  <c r="E445" i="4"/>
  <c r="E446" i="4"/>
  <c r="E447" i="4"/>
  <c r="E448" i="4"/>
  <c r="E449" i="4"/>
  <c r="E450" i="4"/>
  <c r="E451" i="4"/>
  <c r="E452" i="4"/>
  <c r="E453" i="4"/>
  <c r="E454" i="4"/>
  <c r="E455" i="4"/>
  <c r="E457" i="4"/>
  <c r="E471" i="4"/>
  <c r="E472" i="4"/>
  <c r="E473" i="4"/>
  <c r="E474" i="4"/>
  <c r="E475" i="4"/>
  <c r="E476" i="4"/>
  <c r="E477" i="4"/>
  <c r="E478" i="4"/>
  <c r="E479" i="4"/>
  <c r="E480" i="4"/>
  <c r="E481" i="4"/>
  <c r="E482" i="4"/>
  <c r="E483" i="4"/>
  <c r="E484" i="4"/>
  <c r="E485" i="4"/>
  <c r="E486" i="4"/>
  <c r="E487" i="4"/>
  <c r="E488" i="4"/>
  <c r="E489" i="4"/>
  <c r="E490" i="4"/>
  <c r="E491" i="4"/>
  <c r="E492" i="4"/>
  <c r="E493" i="4"/>
  <c r="E494" i="4"/>
  <c r="E495" i="4"/>
  <c r="E496" i="4"/>
  <c r="E497" i="4"/>
  <c r="E498" i="4"/>
  <c r="E499" i="4"/>
  <c r="E500" i="4"/>
  <c r="E501" i="4"/>
  <c r="E502" i="4"/>
  <c r="E503" i="4"/>
  <c r="E504" i="4"/>
  <c r="E505" i="4"/>
  <c r="E506" i="4"/>
  <c r="E507" i="4"/>
  <c r="E508" i="4"/>
  <c r="E509" i="4"/>
  <c r="E510" i="4"/>
  <c r="E511" i="4"/>
  <c r="E512" i="4"/>
  <c r="E513" i="4"/>
  <c r="E514" i="4"/>
  <c r="E515" i="4"/>
  <c r="E516" i="4"/>
  <c r="E517" i="4"/>
  <c r="E518" i="4"/>
  <c r="E519" i="4"/>
  <c r="E520" i="4"/>
  <c r="E521" i="4"/>
  <c r="E522" i="4"/>
  <c r="E523" i="4"/>
  <c r="E524" i="4"/>
  <c r="E525" i="4"/>
  <c r="E526" i="4"/>
  <c r="E527" i="4"/>
  <c r="E528" i="4"/>
  <c r="E529" i="4"/>
  <c r="E530" i="4"/>
  <c r="E531" i="4"/>
  <c r="E532" i="4"/>
  <c r="E533" i="4"/>
  <c r="E534" i="4"/>
  <c r="E535" i="4"/>
  <c r="E536" i="4"/>
  <c r="E537" i="4"/>
  <c r="E538" i="4"/>
  <c r="E539" i="4"/>
  <c r="E540" i="4"/>
  <c r="E541" i="4"/>
  <c r="E542" i="4"/>
  <c r="E543" i="4"/>
  <c r="E544" i="4"/>
  <c r="E545" i="4"/>
  <c r="E546" i="4"/>
  <c r="E547" i="4"/>
  <c r="E548" i="4"/>
  <c r="E549" i="4"/>
  <c r="E550" i="4"/>
  <c r="E551" i="4"/>
  <c r="E552" i="4"/>
  <c r="E553" i="4"/>
  <c r="E554" i="4"/>
  <c r="E555" i="4"/>
  <c r="E556" i="4"/>
  <c r="E557" i="4"/>
  <c r="E558" i="4"/>
  <c r="E559" i="4"/>
  <c r="E560" i="4"/>
  <c r="E561" i="4"/>
  <c r="E562" i="4"/>
  <c r="E563" i="4"/>
  <c r="E564" i="4"/>
  <c r="E565" i="4"/>
  <c r="E566" i="4"/>
  <c r="E567" i="4"/>
  <c r="E568" i="4"/>
  <c r="E569" i="4"/>
  <c r="E570" i="4"/>
  <c r="E571" i="4"/>
  <c r="E572" i="4"/>
  <c r="E573" i="4"/>
  <c r="E574" i="4"/>
  <c r="E575" i="4"/>
  <c r="E576" i="4"/>
  <c r="E577" i="4"/>
  <c r="E578" i="4"/>
  <c r="E579" i="4"/>
  <c r="E580" i="4"/>
  <c r="E581" i="4"/>
  <c r="E582" i="4"/>
  <c r="E583" i="4"/>
  <c r="E584" i="4"/>
  <c r="E585" i="4"/>
  <c r="E586" i="4"/>
  <c r="E587" i="4"/>
  <c r="E588" i="4"/>
  <c r="E589" i="4"/>
  <c r="E590" i="4"/>
  <c r="E591" i="4"/>
  <c r="E592" i="4"/>
  <c r="E593" i="4"/>
  <c r="E594" i="4"/>
  <c r="E595" i="4"/>
  <c r="E596" i="4"/>
  <c r="E597" i="4"/>
  <c r="E598" i="4"/>
  <c r="E599" i="4"/>
  <c r="E600" i="4"/>
  <c r="E601" i="4"/>
  <c r="E602" i="4"/>
  <c r="E603" i="4"/>
  <c r="E604" i="4"/>
  <c r="E605" i="4"/>
  <c r="E606" i="4"/>
  <c r="E607" i="4"/>
  <c r="E608" i="4"/>
  <c r="E609" i="4"/>
  <c r="E610" i="4"/>
  <c r="E611" i="4"/>
  <c r="E612" i="4"/>
  <c r="E613" i="4"/>
  <c r="E614" i="4"/>
  <c r="E615" i="4"/>
  <c r="E616" i="4"/>
  <c r="E617" i="4"/>
  <c r="E618" i="4"/>
  <c r="E619" i="4"/>
  <c r="E620" i="4"/>
  <c r="E621" i="4"/>
  <c r="E622" i="4"/>
  <c r="E623" i="4"/>
  <c r="E624" i="4"/>
  <c r="E625" i="4"/>
  <c r="E626" i="4"/>
  <c r="E627" i="4"/>
  <c r="E628" i="4"/>
  <c r="E629" i="4"/>
  <c r="E630" i="4"/>
  <c r="E631" i="4"/>
  <c r="E632" i="4"/>
  <c r="E633" i="4"/>
  <c r="E634" i="4"/>
  <c r="E635" i="4"/>
  <c r="E636" i="4"/>
  <c r="E637" i="4"/>
  <c r="E638" i="4"/>
  <c r="E639" i="4"/>
  <c r="E640" i="4"/>
  <c r="E641" i="4"/>
  <c r="E642" i="4"/>
  <c r="E643" i="4"/>
  <c r="E644" i="4"/>
  <c r="E645" i="4"/>
  <c r="E646" i="4"/>
  <c r="E647" i="4"/>
  <c r="E648" i="4"/>
  <c r="E649" i="4"/>
  <c r="E650" i="4"/>
  <c r="E651" i="4"/>
  <c r="E652" i="4"/>
  <c r="E653" i="4"/>
  <c r="E654" i="4"/>
  <c r="E655" i="4"/>
  <c r="E656" i="4"/>
  <c r="E657" i="4"/>
  <c r="E658" i="4"/>
  <c r="E659" i="4"/>
  <c r="E660" i="4"/>
  <c r="E661" i="4"/>
  <c r="E662" i="4"/>
  <c r="E663" i="4"/>
  <c r="E664" i="4"/>
  <c r="E665" i="4"/>
  <c r="E666" i="4"/>
  <c r="E667" i="4"/>
  <c r="E668" i="4"/>
  <c r="E669" i="4"/>
  <c r="E670" i="4"/>
  <c r="E671" i="4"/>
  <c r="E672" i="4"/>
  <c r="E673" i="4"/>
  <c r="E674" i="4"/>
  <c r="E675" i="4"/>
  <c r="E676" i="4"/>
  <c r="E677" i="4"/>
  <c r="E678" i="4"/>
  <c r="E679" i="4"/>
  <c r="E680" i="4"/>
  <c r="E681" i="4"/>
  <c r="E682" i="4"/>
  <c r="E683" i="4"/>
  <c r="E684" i="4"/>
  <c r="E685" i="4"/>
  <c r="E686" i="4"/>
  <c r="E687" i="4"/>
  <c r="E688" i="4"/>
  <c r="E689" i="4"/>
  <c r="E690" i="4"/>
  <c r="E691" i="4"/>
  <c r="E692" i="4"/>
  <c r="E693" i="4"/>
  <c r="E694" i="4"/>
  <c r="E695" i="4"/>
  <c r="E696" i="4"/>
  <c r="E697" i="4"/>
  <c r="E698" i="4"/>
  <c r="E699" i="4"/>
  <c r="E700" i="4"/>
  <c r="E701" i="4"/>
  <c r="E702" i="4"/>
  <c r="E703" i="4"/>
  <c r="E704" i="4"/>
  <c r="E705" i="4"/>
  <c r="E706" i="4"/>
  <c r="E707" i="4"/>
  <c r="E708" i="4"/>
  <c r="E709" i="4"/>
  <c r="E710" i="4"/>
  <c r="E711" i="4"/>
  <c r="E712" i="4"/>
  <c r="E713" i="4"/>
  <c r="E714" i="4"/>
  <c r="E715" i="4"/>
  <c r="E716" i="4"/>
  <c r="E717" i="4"/>
  <c r="E718" i="4"/>
  <c r="E719" i="4"/>
  <c r="E720" i="4"/>
  <c r="E721" i="4"/>
  <c r="E722" i="4"/>
  <c r="E723" i="4"/>
  <c r="E724" i="4"/>
  <c r="E725" i="4"/>
  <c r="E726" i="4"/>
  <c r="E727" i="4"/>
  <c r="E728" i="4"/>
  <c r="E729" i="4"/>
  <c r="E730" i="4"/>
  <c r="E731" i="4"/>
  <c r="E732" i="4"/>
  <c r="E733" i="4"/>
  <c r="E734" i="4"/>
  <c r="E735" i="4"/>
  <c r="E736" i="4"/>
  <c r="E737" i="4"/>
  <c r="E738" i="4"/>
  <c r="E739" i="4"/>
  <c r="E740" i="4"/>
  <c r="E741" i="4"/>
  <c r="E742" i="4"/>
  <c r="E743" i="4"/>
  <c r="E744" i="4"/>
  <c r="E745" i="4"/>
  <c r="E746" i="4"/>
  <c r="E747" i="4"/>
  <c r="E748" i="4"/>
  <c r="E749" i="4"/>
  <c r="E750" i="4"/>
  <c r="E751" i="4"/>
  <c r="E752" i="4"/>
  <c r="E753" i="4"/>
  <c r="E754" i="4"/>
  <c r="E755" i="4"/>
  <c r="E756" i="4"/>
  <c r="E757" i="4"/>
  <c r="E758" i="4"/>
  <c r="E759" i="4"/>
  <c r="E760" i="4"/>
  <c r="E761" i="4"/>
  <c r="E762" i="4"/>
  <c r="E763" i="4"/>
  <c r="E764" i="4"/>
  <c r="E765" i="4"/>
  <c r="E766" i="4"/>
  <c r="E767" i="4"/>
  <c r="E768" i="4"/>
  <c r="E769" i="4"/>
  <c r="E770" i="4"/>
  <c r="E771" i="4"/>
  <c r="E772" i="4"/>
  <c r="E773" i="4"/>
  <c r="E774" i="4"/>
  <c r="E775" i="4"/>
  <c r="E776" i="4"/>
  <c r="E777" i="4"/>
  <c r="E778" i="4"/>
  <c r="E779" i="4"/>
  <c r="E780" i="4"/>
  <c r="E781" i="4"/>
  <c r="E782" i="4"/>
  <c r="E783" i="4"/>
  <c r="E784" i="4"/>
  <c r="E785" i="4"/>
  <c r="E786" i="4"/>
  <c r="E787" i="4"/>
  <c r="E788" i="4"/>
  <c r="E789" i="4"/>
  <c r="E790" i="4"/>
  <c r="E791" i="4"/>
  <c r="E792" i="4"/>
  <c r="E793" i="4"/>
  <c r="E794" i="4"/>
  <c r="E795" i="4"/>
  <c r="E796" i="4"/>
  <c r="E797" i="4"/>
  <c r="E798" i="4"/>
  <c r="E799" i="4"/>
  <c r="E800" i="4"/>
  <c r="E801" i="4"/>
  <c r="E802" i="4"/>
  <c r="E803" i="4"/>
  <c r="E804" i="4"/>
  <c r="E805" i="4"/>
  <c r="E806" i="4"/>
  <c r="E807" i="4"/>
  <c r="E808" i="4"/>
  <c r="E809" i="4"/>
  <c r="E810" i="4"/>
  <c r="E811" i="4"/>
  <c r="E812" i="4"/>
  <c r="E813" i="4"/>
  <c r="E814" i="4"/>
  <c r="E220" i="4"/>
  <c r="E221" i="4"/>
  <c r="E222" i="4"/>
  <c r="E223" i="4"/>
  <c r="E224" i="4"/>
  <c r="E225" i="4"/>
  <c r="E226" i="4"/>
  <c r="E227" i="4"/>
  <c r="E228" i="4"/>
  <c r="E229" i="4"/>
  <c r="E230" i="4"/>
  <c r="E231" i="4"/>
  <c r="E232" i="4"/>
  <c r="E233" i="4"/>
  <c r="E234" i="4"/>
  <c r="E235" i="4"/>
  <c r="E236" i="4"/>
  <c r="E237" i="4"/>
  <c r="E238" i="4"/>
  <c r="E239" i="4"/>
  <c r="E240" i="4"/>
  <c r="E241" i="4"/>
  <c r="E242" i="4"/>
  <c r="E243" i="4"/>
  <c r="E244" i="4"/>
  <c r="E245" i="4"/>
  <c r="E246" i="4"/>
  <c r="E247" i="4"/>
  <c r="E248" i="4"/>
  <c r="E249" i="4"/>
  <c r="E250" i="4"/>
  <c r="E251" i="4"/>
  <c r="E252" i="4"/>
  <c r="E253" i="4"/>
  <c r="E254" i="4"/>
  <c r="E255" i="4"/>
  <c r="E256" i="4"/>
  <c r="E257" i="4"/>
  <c r="E258" i="4"/>
  <c r="E259" i="4"/>
  <c r="E260" i="4"/>
  <c r="E261" i="4"/>
  <c r="E262" i="4"/>
  <c r="E263" i="4"/>
  <c r="E264" i="4"/>
  <c r="E265" i="4"/>
  <c r="E266" i="4"/>
  <c r="E267" i="4"/>
  <c r="E268" i="4"/>
  <c r="E269" i="4"/>
  <c r="E270" i="4"/>
  <c r="E271" i="4"/>
  <c r="E272" i="4"/>
  <c r="E273" i="4"/>
  <c r="E274" i="4"/>
  <c r="E275" i="4"/>
  <c r="E276" i="4"/>
  <c r="E277" i="4"/>
  <c r="E278" i="4"/>
  <c r="E279" i="4"/>
  <c r="E280" i="4"/>
  <c r="E281" i="4"/>
  <c r="E282" i="4"/>
  <c r="E283" i="4"/>
  <c r="E284" i="4"/>
  <c r="E285" i="4"/>
  <c r="E286" i="4"/>
  <c r="E287" i="4"/>
  <c r="E288" i="4"/>
  <c r="E289" i="4"/>
  <c r="E290" i="4"/>
  <c r="E291" i="4"/>
  <c r="E292" i="4"/>
  <c r="E293" i="4"/>
  <c r="E294" i="4"/>
  <c r="E295" i="4"/>
  <c r="E296" i="4"/>
  <c r="E297" i="4"/>
  <c r="E298" i="4"/>
  <c r="E299" i="4"/>
  <c r="E300" i="4"/>
  <c r="E301" i="4"/>
  <c r="E302" i="4"/>
  <c r="E303" i="4"/>
  <c r="E304" i="4"/>
  <c r="E305" i="4"/>
  <c r="E306" i="4"/>
  <c r="E307" i="4"/>
  <c r="E308" i="4"/>
  <c r="E309" i="4"/>
  <c r="E310" i="4"/>
  <c r="E311" i="4"/>
  <c r="E312" i="4"/>
  <c r="E313" i="4"/>
  <c r="E314" i="4"/>
  <c r="E315" i="4"/>
  <c r="E316" i="4"/>
  <c r="E317" i="4"/>
  <c r="E318" i="4"/>
  <c r="E319" i="4"/>
  <c r="E320" i="4"/>
  <c r="E321" i="4"/>
  <c r="E322" i="4"/>
  <c r="E323" i="4"/>
  <c r="E324" i="4"/>
  <c r="E325" i="4"/>
  <c r="E326" i="4"/>
  <c r="E327" i="4"/>
  <c r="E328" i="4"/>
  <c r="E329" i="4"/>
  <c r="E330" i="4"/>
  <c r="E331" i="4"/>
  <c r="E332" i="4"/>
  <c r="E333" i="4"/>
  <c r="E334" i="4"/>
  <c r="E335" i="4"/>
  <c r="E336" i="4"/>
  <c r="E337" i="4"/>
  <c r="E338" i="4"/>
  <c r="E339" i="4"/>
  <c r="E340" i="4"/>
  <c r="E341" i="4"/>
  <c r="E342" i="4"/>
  <c r="E343" i="4"/>
  <c r="E344" i="4"/>
  <c r="E345" i="4"/>
  <c r="E346" i="4"/>
  <c r="E347" i="4"/>
  <c r="E348" i="4"/>
  <c r="E349" i="4"/>
  <c r="E350" i="4"/>
  <c r="E351" i="4"/>
  <c r="E352" i="4"/>
  <c r="E353" i="4"/>
  <c r="E354" i="4"/>
  <c r="E355" i="4"/>
  <c r="E356" i="4"/>
  <c r="E357" i="4"/>
  <c r="E358" i="4"/>
  <c r="E359" i="4"/>
  <c r="E360" i="4"/>
  <c r="E361" i="4"/>
  <c r="E362" i="4"/>
  <c r="E363" i="4"/>
  <c r="E364" i="4"/>
  <c r="E365" i="4"/>
  <c r="E366" i="4"/>
  <c r="E367" i="4"/>
  <c r="E368" i="4"/>
  <c r="E369" i="4"/>
  <c r="E370" i="4"/>
  <c r="E371" i="4"/>
  <c r="E372" i="4"/>
  <c r="E373" i="4"/>
  <c r="E374" i="4"/>
  <c r="E375" i="4"/>
  <c r="E376" i="4"/>
  <c r="E377" i="4"/>
  <c r="E378" i="4"/>
  <c r="E379" i="4"/>
  <c r="E380" i="4"/>
  <c r="E381" i="4"/>
  <c r="E382" i="4"/>
  <c r="E383" i="4"/>
  <c r="E384" i="4"/>
  <c r="E385" i="4"/>
  <c r="E386" i="4"/>
  <c r="E387" i="4"/>
  <c r="E388" i="4"/>
  <c r="E389" i="4"/>
  <c r="E390" i="4"/>
  <c r="E391" i="4"/>
  <c r="E392" i="4"/>
  <c r="E393" i="4"/>
  <c r="E394" i="4"/>
  <c r="E395" i="4"/>
  <c r="E396" i="4"/>
  <c r="E397" i="4"/>
  <c r="E398" i="4"/>
  <c r="E399" i="4"/>
  <c r="E400" i="4"/>
  <c r="E401" i="4"/>
  <c r="E402" i="4"/>
  <c r="E403" i="4"/>
  <c r="E404" i="4"/>
  <c r="E405" i="4"/>
  <c r="E406" i="4"/>
  <c r="E407" i="4"/>
  <c r="E408" i="4"/>
  <c r="E409" i="4"/>
  <c r="E410" i="4"/>
  <c r="E411" i="4"/>
  <c r="E412" i="4"/>
  <c r="E413" i="4"/>
  <c r="E414" i="4"/>
  <c r="E415" i="4"/>
  <c r="E416" i="4"/>
  <c r="E417" i="4"/>
  <c r="E193" i="4"/>
  <c r="E194" i="4"/>
  <c r="E195" i="4"/>
  <c r="E196" i="4"/>
  <c r="E197" i="4"/>
  <c r="E198" i="4"/>
  <c r="E199" i="4"/>
  <c r="E200" i="4"/>
  <c r="E201" i="4"/>
  <c r="E202" i="4"/>
  <c r="E203" i="4"/>
  <c r="E204" i="4"/>
  <c r="E205" i="4"/>
  <c r="E206" i="4"/>
  <c r="E207" i="4"/>
  <c r="E208" i="4"/>
  <c r="E209" i="4"/>
  <c r="E210" i="4"/>
  <c r="E211" i="4"/>
  <c r="E212" i="4"/>
  <c r="E213" i="4"/>
  <c r="E214" i="4"/>
  <c r="E215" i="4"/>
  <c r="E216" i="4"/>
  <c r="E217" i="4"/>
  <c r="E218" i="4"/>
  <c r="E219" i="4"/>
  <c r="E163" i="4"/>
  <c r="E164" i="4"/>
  <c r="E165" i="4"/>
  <c r="E166" i="4"/>
  <c r="E167" i="4"/>
  <c r="E168" i="4"/>
  <c r="E169" i="4"/>
  <c r="E170" i="4"/>
  <c r="E171" i="4"/>
  <c r="E172" i="4"/>
  <c r="E173" i="4"/>
  <c r="E174" i="4"/>
  <c r="E175" i="4"/>
  <c r="E176" i="4"/>
  <c r="E177" i="4"/>
  <c r="E178" i="4"/>
  <c r="E179" i="4"/>
  <c r="E180" i="4"/>
  <c r="E181" i="4"/>
  <c r="E182" i="4"/>
  <c r="E183" i="4"/>
  <c r="E184" i="4"/>
  <c r="E185" i="4"/>
  <c r="E186" i="4"/>
  <c r="E187" i="4"/>
  <c r="E188" i="4"/>
  <c r="E189" i="4"/>
  <c r="E190" i="4"/>
  <c r="E191" i="4"/>
  <c r="E192" i="4"/>
  <c r="E125" i="4"/>
  <c r="E126" i="4"/>
  <c r="E127" i="4"/>
  <c r="E128" i="4"/>
  <c r="E129" i="4"/>
  <c r="E130" i="4"/>
  <c r="E131" i="4"/>
  <c r="E132" i="4"/>
  <c r="E133" i="4"/>
  <c r="E134" i="4"/>
  <c r="E135" i="4"/>
  <c r="E136" i="4"/>
  <c r="E137" i="4"/>
  <c r="E138" i="4"/>
  <c r="E139" i="4"/>
  <c r="E140" i="4"/>
  <c r="E141" i="4"/>
  <c r="E142" i="4"/>
  <c r="E143" i="4"/>
  <c r="E144" i="4"/>
  <c r="E145" i="4"/>
  <c r="E146" i="4"/>
  <c r="E147" i="4"/>
  <c r="E148" i="4"/>
  <c r="E149" i="4"/>
  <c r="E150" i="4"/>
  <c r="E151" i="4"/>
  <c r="E152" i="4"/>
  <c r="E153" i="4"/>
  <c r="E154" i="4"/>
  <c r="E155" i="4"/>
  <c r="E156" i="4"/>
  <c r="E157" i="4"/>
  <c r="E158" i="4"/>
  <c r="E159" i="4"/>
  <c r="E160" i="4"/>
  <c r="E161" i="4"/>
  <c r="E162" i="4"/>
  <c r="E87" i="4"/>
  <c r="E88" i="4"/>
  <c r="E89" i="4"/>
  <c r="E90" i="4"/>
  <c r="E91" i="4"/>
  <c r="E92" i="4"/>
  <c r="E93" i="4"/>
  <c r="E94" i="4"/>
  <c r="E95" i="4"/>
  <c r="E96" i="4"/>
  <c r="E97" i="4"/>
  <c r="E98" i="4"/>
  <c r="E99" i="4"/>
  <c r="E100" i="4"/>
  <c r="E101" i="4"/>
  <c r="E102" i="4"/>
  <c r="E103" i="4"/>
  <c r="E104" i="4"/>
  <c r="E105" i="4"/>
  <c r="E106" i="4"/>
  <c r="E107" i="4"/>
  <c r="E108" i="4"/>
  <c r="E109" i="4"/>
  <c r="E110" i="4"/>
  <c r="E111" i="4"/>
  <c r="E112" i="4"/>
  <c r="E113" i="4"/>
  <c r="E114" i="4"/>
  <c r="E115" i="4"/>
  <c r="E116" i="4"/>
  <c r="E117" i="4"/>
  <c r="E118" i="4"/>
  <c r="E119" i="4"/>
  <c r="E120" i="4"/>
  <c r="E121" i="4"/>
  <c r="E122" i="4"/>
  <c r="E123" i="4"/>
  <c r="E124" i="4"/>
  <c r="E51" i="4"/>
  <c r="E52" i="4"/>
  <c r="E53" i="4"/>
  <c r="E54" i="4"/>
  <c r="E55" i="4"/>
  <c r="E56" i="4"/>
  <c r="E57" i="4"/>
  <c r="E58" i="4"/>
  <c r="E59" i="4"/>
  <c r="E60" i="4"/>
  <c r="E61" i="4"/>
  <c r="E62" i="4"/>
  <c r="E63" i="4"/>
  <c r="E64" i="4"/>
  <c r="E65" i="4"/>
  <c r="E66" i="4"/>
  <c r="E67" i="4"/>
  <c r="E68" i="4"/>
  <c r="E69" i="4"/>
  <c r="E70" i="4"/>
  <c r="E71" i="4"/>
  <c r="E72" i="4"/>
  <c r="E73" i="4"/>
  <c r="E74" i="4"/>
  <c r="E75" i="4"/>
  <c r="E76" i="4"/>
  <c r="E77" i="4"/>
  <c r="E78" i="4"/>
  <c r="E79" i="4"/>
  <c r="E80" i="4"/>
  <c r="E81" i="4"/>
  <c r="E82" i="4"/>
  <c r="E83" i="4"/>
  <c r="E84" i="4"/>
  <c r="E85" i="4"/>
  <c r="E86" i="4"/>
  <c r="E48" i="4"/>
  <c r="E49" i="4"/>
  <c r="E50" i="4"/>
  <c r="E9" i="4"/>
  <c r="E10" i="4"/>
  <c r="E8" i="4"/>
  <c r="D5" i="6"/>
  <c r="G7" i="3"/>
  <c r="G8"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51" i="3"/>
  <c r="H52" i="3"/>
  <c r="H53" i="3"/>
  <c r="H54" i="3"/>
  <c r="H55" i="3"/>
  <c r="H56" i="3"/>
  <c r="H57" i="3"/>
  <c r="H58" i="3"/>
  <c r="H59" i="3"/>
  <c r="H60" i="3"/>
  <c r="H61" i="3"/>
  <c r="H62" i="3"/>
  <c r="H63" i="3"/>
  <c r="H64" i="3"/>
  <c r="H65" i="3"/>
  <c r="H66" i="3"/>
  <c r="H67" i="3"/>
  <c r="H68" i="3"/>
  <c r="H69" i="3"/>
  <c r="H70" i="3"/>
  <c r="H71" i="3"/>
  <c r="H72" i="3"/>
  <c r="H73" i="3"/>
  <c r="H74" i="3"/>
  <c r="H75" i="3"/>
  <c r="H76" i="3"/>
  <c r="H77" i="3"/>
  <c r="H78" i="3"/>
  <c r="H79" i="3"/>
  <c r="H80" i="3"/>
  <c r="H81" i="3"/>
  <c r="H82" i="3"/>
  <c r="H83" i="3"/>
  <c r="H84" i="3"/>
  <c r="H85" i="3"/>
  <c r="H86" i="3"/>
  <c r="H87" i="3"/>
  <c r="H88" i="3"/>
  <c r="H89" i="3"/>
  <c r="H90" i="3"/>
  <c r="H91" i="3"/>
  <c r="H92" i="3"/>
  <c r="H93" i="3"/>
  <c r="H94" i="3"/>
  <c r="H95" i="3"/>
  <c r="H96" i="3"/>
  <c r="H97" i="3"/>
  <c r="H98" i="3"/>
  <c r="H99" i="3"/>
  <c r="H100" i="3"/>
  <c r="H101" i="3"/>
  <c r="H102" i="3"/>
  <c r="H103" i="3"/>
  <c r="H104" i="3"/>
  <c r="H105" i="3"/>
  <c r="H106" i="3"/>
  <c r="H107" i="3"/>
  <c r="H108" i="3"/>
  <c r="H109" i="3"/>
  <c r="H110" i="3"/>
  <c r="H111" i="3"/>
  <c r="H112" i="3"/>
  <c r="H113" i="3"/>
  <c r="H114" i="3"/>
  <c r="H115" i="3"/>
  <c r="H116" i="3"/>
  <c r="H117" i="3"/>
  <c r="H118" i="3"/>
  <c r="I7" i="3"/>
  <c r="I8" i="3"/>
  <c r="I9" i="3"/>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I107" i="3"/>
  <c r="I108" i="3"/>
  <c r="I109" i="3"/>
  <c r="I110" i="3"/>
  <c r="I111" i="3"/>
  <c r="I112" i="3"/>
  <c r="I113" i="3"/>
  <c r="I114" i="3"/>
  <c r="I115" i="3"/>
  <c r="I116" i="3"/>
  <c r="I117" i="3"/>
  <c r="I118" i="3"/>
  <c r="J7" i="3"/>
  <c r="J8" i="3"/>
  <c r="J9" i="3"/>
  <c r="J10" i="3"/>
  <c r="J11" i="3"/>
  <c r="J12" i="3"/>
  <c r="J13" i="3"/>
  <c r="J14" i="3"/>
  <c r="J15" i="3"/>
  <c r="J16" i="3"/>
  <c r="J17" i="3"/>
  <c r="J18" i="3"/>
  <c r="J19" i="3"/>
  <c r="J20" i="3"/>
  <c r="J21" i="3"/>
  <c r="J22" i="3"/>
  <c r="J23" i="3"/>
  <c r="J24" i="3"/>
  <c r="J25" i="3"/>
  <c r="J26" i="3"/>
  <c r="J27" i="3"/>
  <c r="J28" i="3"/>
  <c r="J29" i="3"/>
  <c r="J30" i="3"/>
  <c r="J31" i="3"/>
  <c r="J32" i="3"/>
  <c r="J33" i="3"/>
  <c r="J34" i="3"/>
  <c r="J35" i="3"/>
  <c r="J36" i="3"/>
  <c r="J37" i="3"/>
  <c r="J38" i="3"/>
  <c r="J39" i="3"/>
  <c r="J40" i="3"/>
  <c r="J41" i="3"/>
  <c r="J42" i="3"/>
  <c r="J43" i="3"/>
  <c r="J44" i="3"/>
  <c r="J45" i="3"/>
  <c r="J46" i="3"/>
  <c r="J47" i="3"/>
  <c r="J48" i="3"/>
  <c r="J49" i="3"/>
  <c r="J50" i="3"/>
  <c r="J51" i="3"/>
  <c r="J52" i="3"/>
  <c r="J53" i="3"/>
  <c r="J54" i="3"/>
  <c r="J55" i="3"/>
  <c r="J56" i="3"/>
  <c r="J57" i="3"/>
  <c r="J58" i="3"/>
  <c r="J59" i="3"/>
  <c r="J60" i="3"/>
  <c r="J61" i="3"/>
  <c r="J62" i="3"/>
  <c r="J63" i="3"/>
  <c r="J64" i="3"/>
  <c r="J65" i="3"/>
  <c r="J66" i="3"/>
  <c r="J67" i="3"/>
  <c r="J68" i="3"/>
  <c r="J69" i="3"/>
  <c r="J70" i="3"/>
  <c r="J71" i="3"/>
  <c r="J72" i="3"/>
  <c r="J73" i="3"/>
  <c r="J74" i="3"/>
  <c r="J75" i="3"/>
  <c r="J76" i="3"/>
  <c r="J77" i="3"/>
  <c r="J78" i="3"/>
  <c r="J79" i="3"/>
  <c r="J80" i="3"/>
  <c r="J81" i="3"/>
  <c r="J82" i="3"/>
  <c r="J83" i="3"/>
  <c r="J84" i="3"/>
  <c r="J85" i="3"/>
  <c r="J86" i="3"/>
  <c r="J87" i="3"/>
  <c r="J88" i="3"/>
  <c r="J89" i="3"/>
  <c r="J90" i="3"/>
  <c r="J91" i="3"/>
  <c r="J92" i="3"/>
  <c r="J93" i="3"/>
  <c r="J94" i="3"/>
  <c r="J95" i="3"/>
  <c r="J96" i="3"/>
  <c r="J97" i="3"/>
  <c r="J98" i="3"/>
  <c r="J99" i="3"/>
  <c r="J100" i="3"/>
  <c r="J101" i="3"/>
  <c r="J102" i="3"/>
  <c r="J103" i="3"/>
  <c r="J104" i="3"/>
  <c r="J105" i="3"/>
  <c r="J106" i="3"/>
  <c r="J107" i="3"/>
  <c r="J108" i="3"/>
  <c r="J109" i="3"/>
  <c r="J110" i="3"/>
  <c r="J111" i="3"/>
  <c r="J112" i="3"/>
  <c r="J113" i="3"/>
  <c r="J114" i="3"/>
  <c r="J115" i="3"/>
  <c r="J116" i="3"/>
  <c r="J117" i="3"/>
  <c r="J118" i="3"/>
  <c r="K118" i="3"/>
  <c r="L118" i="3"/>
  <c r="M118" i="3"/>
  <c r="N118" i="3"/>
  <c r="O118" i="3"/>
  <c r="P118" i="3"/>
  <c r="Q118" i="3"/>
  <c r="R118" i="3"/>
  <c r="S118" i="3"/>
  <c r="T118" i="3"/>
  <c r="U118" i="3"/>
  <c r="V118" i="3"/>
  <c r="W118" i="3"/>
  <c r="X118" i="3"/>
  <c r="Y118" i="3"/>
  <c r="Z118" i="3"/>
  <c r="AA118" i="3"/>
  <c r="AB118" i="3"/>
  <c r="AC118" i="3"/>
  <c r="AD118" i="3"/>
  <c r="AE118" i="3"/>
  <c r="AF118" i="3"/>
  <c r="AG118" i="3"/>
  <c r="AH118" i="3"/>
  <c r="AI118" i="3"/>
  <c r="AJ118" i="3"/>
  <c r="AK118" i="3"/>
  <c r="AL118" i="3"/>
  <c r="AM118" i="3"/>
  <c r="AN118" i="3"/>
  <c r="AO118" i="3"/>
  <c r="AP118" i="3"/>
  <c r="AQ118" i="3"/>
  <c r="AR118" i="3"/>
  <c r="AS118" i="3"/>
  <c r="AT118" i="3"/>
  <c r="AU118" i="3"/>
  <c r="AV118" i="3"/>
  <c r="AW118" i="3"/>
  <c r="AX118" i="3"/>
  <c r="AY118" i="3"/>
  <c r="AZ118" i="3"/>
  <c r="BA118" i="3"/>
  <c r="BB118" i="3"/>
  <c r="BC118" i="3"/>
  <c r="BD118" i="3"/>
  <c r="BE118" i="3"/>
  <c r="BF118" i="3"/>
  <c r="BG118" i="3"/>
  <c r="BH118" i="3"/>
  <c r="BI118" i="3"/>
  <c r="BJ118" i="3"/>
  <c r="BK118" i="3"/>
  <c r="BL118" i="3"/>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F61" i="3"/>
  <c r="F62" i="3"/>
  <c r="F63" i="3"/>
  <c r="F64" i="3"/>
  <c r="F65" i="3"/>
  <c r="F66" i="3"/>
  <c r="F67" i="3"/>
  <c r="F68" i="3"/>
  <c r="F69" i="3"/>
  <c r="F70" i="3"/>
  <c r="F71" i="3"/>
  <c r="F72" i="3"/>
  <c r="F73" i="3"/>
  <c r="F74" i="3"/>
  <c r="F75" i="3"/>
  <c r="F76" i="3"/>
  <c r="F77" i="3"/>
  <c r="F78" i="3"/>
  <c r="F79" i="3"/>
  <c r="F80" i="3"/>
  <c r="F81" i="3"/>
  <c r="F82" i="3"/>
  <c r="F83" i="3"/>
  <c r="F84" i="3"/>
  <c r="F85" i="3"/>
  <c r="F86" i="3"/>
  <c r="F87" i="3"/>
  <c r="F88" i="3"/>
  <c r="F89" i="3"/>
  <c r="F90" i="3"/>
  <c r="F91" i="3"/>
  <c r="F92" i="3"/>
  <c r="F93" i="3"/>
  <c r="F94" i="3"/>
  <c r="F95" i="3"/>
  <c r="F96" i="3"/>
  <c r="F97" i="3"/>
  <c r="F98" i="3"/>
  <c r="F99" i="3"/>
  <c r="F100" i="3"/>
  <c r="F101" i="3"/>
  <c r="F102" i="3"/>
  <c r="F103" i="3"/>
  <c r="F104" i="3"/>
  <c r="F105" i="3"/>
  <c r="F106" i="3"/>
  <c r="F107" i="3"/>
  <c r="F108" i="3"/>
  <c r="F109" i="3"/>
  <c r="F110" i="3"/>
  <c r="F111" i="3"/>
  <c r="F112" i="3"/>
  <c r="F113" i="3"/>
  <c r="F114" i="3"/>
  <c r="F115" i="3"/>
  <c r="F116" i="3"/>
  <c r="F117" i="3"/>
  <c r="F118" i="3"/>
  <c r="C551" i="4"/>
  <c r="D390" i="4"/>
  <c r="C221" i="4"/>
  <c r="D211" i="4"/>
  <c r="C200" i="4"/>
  <c r="C166" i="4"/>
  <c r="D142" i="4"/>
  <c r="C136" i="4"/>
  <c r="D130" i="4"/>
  <c r="D103" i="4"/>
  <c r="C43" i="4"/>
  <c r="E74" i="3"/>
  <c r="E117" i="3"/>
  <c r="E116" i="3"/>
  <c r="E115" i="3"/>
  <c r="E114" i="3"/>
  <c r="E113" i="3"/>
  <c r="E112" i="3"/>
  <c r="E111" i="3"/>
  <c r="E110" i="3"/>
  <c r="E109" i="3"/>
  <c r="E108" i="3"/>
  <c r="E107" i="3"/>
  <c r="E106" i="3"/>
  <c r="E105" i="3"/>
  <c r="E104" i="3"/>
  <c r="E103" i="3"/>
  <c r="E102" i="3"/>
  <c r="E100" i="3"/>
  <c r="E99" i="3"/>
  <c r="E98" i="3"/>
  <c r="E97" i="3"/>
  <c r="E96" i="3"/>
  <c r="E95" i="3"/>
  <c r="E94" i="3"/>
  <c r="E93" i="3"/>
  <c r="E92" i="3"/>
  <c r="E91" i="3"/>
  <c r="E90" i="3"/>
  <c r="E89" i="3"/>
  <c r="E88" i="3"/>
  <c r="E87" i="3"/>
  <c r="E86" i="3"/>
  <c r="E85" i="3"/>
  <c r="E84" i="3"/>
  <c r="E83" i="3"/>
  <c r="E82" i="3"/>
  <c r="E81" i="3"/>
  <c r="E80" i="3"/>
  <c r="E79" i="3"/>
  <c r="E78" i="3"/>
  <c r="E77" i="3"/>
  <c r="E76" i="3"/>
  <c r="E75" i="3"/>
  <c r="E73" i="3"/>
  <c r="E72" i="3"/>
  <c r="E71" i="3"/>
  <c r="E52" i="3"/>
  <c r="E53" i="3"/>
  <c r="E54" i="3"/>
  <c r="E55" i="3"/>
  <c r="E56" i="3"/>
  <c r="E57" i="3"/>
  <c r="E58" i="3"/>
  <c r="E47" i="3"/>
  <c r="E51" i="3"/>
  <c r="E50" i="3"/>
  <c r="E49" i="3"/>
  <c r="E46" i="3"/>
  <c r="E45" i="3"/>
  <c r="E44" i="3"/>
  <c r="E43" i="3"/>
  <c r="E42" i="3"/>
  <c r="E41" i="3"/>
  <c r="E39" i="3"/>
  <c r="E38" i="3"/>
  <c r="E37" i="3"/>
  <c r="E18" i="3"/>
  <c r="E19" i="3"/>
  <c r="E20" i="3"/>
  <c r="E21" i="3"/>
  <c r="E22" i="3"/>
  <c r="E23" i="3"/>
  <c r="E24" i="3"/>
  <c r="E25" i="3"/>
  <c r="E26" i="3"/>
  <c r="E27" i="3"/>
  <c r="E28" i="3"/>
  <c r="E29" i="3"/>
  <c r="E30" i="3"/>
  <c r="E31" i="3"/>
  <c r="E32" i="3"/>
  <c r="E33" i="3"/>
  <c r="E34" i="3"/>
  <c r="E35" i="3"/>
  <c r="E17" i="3"/>
  <c r="E9" i="3"/>
  <c r="E10" i="3"/>
  <c r="E11" i="3"/>
  <c r="E12" i="3"/>
  <c r="E13" i="3"/>
  <c r="E14" i="3"/>
  <c r="E15" i="3"/>
  <c r="E8" i="3"/>
  <c r="E7" i="3"/>
  <c r="C8" i="4"/>
  <c r="R10" i="4"/>
  <c r="C9" i="6"/>
  <c r="G5" i="8"/>
  <c r="G5" i="9"/>
  <c r="D1" i="9"/>
  <c r="D1" i="8"/>
  <c r="J1" i="6"/>
  <c r="G5" i="6"/>
  <c r="O37" i="6"/>
  <c r="N37" i="6"/>
  <c r="M37" i="6"/>
  <c r="L37" i="6"/>
  <c r="K37" i="6"/>
  <c r="J37" i="6"/>
  <c r="I37" i="6"/>
  <c r="H37" i="6"/>
  <c r="G37" i="6"/>
  <c r="F37" i="6"/>
  <c r="P37" i="6"/>
  <c r="C14" i="4"/>
  <c r="C13" i="4"/>
  <c r="C12" i="4"/>
  <c r="C11" i="4"/>
  <c r="C10" i="4"/>
  <c r="C9" i="4"/>
  <c r="D8" i="4"/>
  <c r="D15" i="4"/>
  <c r="D14" i="4"/>
  <c r="D13" i="4"/>
  <c r="D12" i="4"/>
  <c r="D11" i="4"/>
  <c r="D10" i="4"/>
  <c r="D9" i="4"/>
  <c r="C544" i="4"/>
  <c r="D544" i="4"/>
  <c r="C545" i="4"/>
  <c r="D545" i="4"/>
  <c r="C546" i="4"/>
  <c r="D546" i="4"/>
  <c r="C547" i="4"/>
  <c r="D547" i="4"/>
  <c r="C548" i="4"/>
  <c r="D548" i="4"/>
  <c r="C549" i="4"/>
  <c r="D549" i="4"/>
  <c r="C550" i="4"/>
  <c r="D550" i="4"/>
  <c r="D551" i="4"/>
  <c r="C552" i="4"/>
  <c r="D552" i="4"/>
  <c r="C553" i="4"/>
  <c r="D553" i="4"/>
  <c r="C554" i="4"/>
  <c r="D554" i="4"/>
  <c r="C555" i="4"/>
  <c r="D555" i="4"/>
  <c r="C556" i="4"/>
  <c r="D556" i="4"/>
  <c r="C557" i="4"/>
  <c r="D557" i="4"/>
  <c r="C558" i="4"/>
  <c r="D558" i="4"/>
  <c r="C559" i="4"/>
  <c r="D559" i="4"/>
  <c r="C560" i="4"/>
  <c r="D560" i="4"/>
  <c r="C561" i="4"/>
  <c r="D561" i="4"/>
  <c r="C562" i="4"/>
  <c r="D562" i="4"/>
  <c r="C563" i="4"/>
  <c r="D563" i="4"/>
  <c r="C564" i="4"/>
  <c r="D564" i="4"/>
  <c r="C565" i="4"/>
  <c r="D565" i="4"/>
  <c r="C566" i="4"/>
  <c r="D566" i="4"/>
  <c r="C567" i="4"/>
  <c r="D567" i="4"/>
  <c r="C568" i="4"/>
  <c r="D568" i="4"/>
  <c r="C569" i="4"/>
  <c r="D569" i="4"/>
  <c r="C570" i="4"/>
  <c r="D570" i="4"/>
  <c r="C571" i="4"/>
  <c r="D571" i="4"/>
  <c r="C572" i="4"/>
  <c r="D572" i="4"/>
  <c r="C573" i="4"/>
  <c r="D573" i="4"/>
  <c r="C574" i="4"/>
  <c r="D574" i="4"/>
  <c r="C575" i="4"/>
  <c r="D575" i="4"/>
  <c r="C576" i="4"/>
  <c r="D576" i="4"/>
  <c r="C577" i="4"/>
  <c r="D577" i="4"/>
  <c r="C578" i="4"/>
  <c r="D578" i="4"/>
  <c r="C579" i="4"/>
  <c r="D579" i="4"/>
  <c r="C580" i="4"/>
  <c r="D580" i="4"/>
  <c r="C581" i="4"/>
  <c r="D581" i="4"/>
  <c r="C582" i="4"/>
  <c r="D582" i="4"/>
  <c r="C583" i="4"/>
  <c r="D583" i="4"/>
  <c r="C584" i="4"/>
  <c r="D584" i="4"/>
  <c r="C585" i="4"/>
  <c r="D585" i="4"/>
  <c r="C586" i="4"/>
  <c r="D586" i="4"/>
  <c r="C587" i="4"/>
  <c r="D587" i="4"/>
  <c r="C588" i="4"/>
  <c r="D588" i="4"/>
  <c r="C589" i="4"/>
  <c r="D589" i="4"/>
  <c r="C590" i="4"/>
  <c r="D590" i="4"/>
  <c r="C591" i="4"/>
  <c r="D591" i="4"/>
  <c r="C592" i="4"/>
  <c r="D592" i="4"/>
  <c r="C593" i="4"/>
  <c r="D593" i="4"/>
  <c r="C594" i="4"/>
  <c r="D594" i="4"/>
  <c r="C595" i="4"/>
  <c r="D595" i="4"/>
  <c r="C596" i="4"/>
  <c r="D596" i="4"/>
  <c r="C597" i="4"/>
  <c r="D597" i="4"/>
  <c r="C598" i="4"/>
  <c r="D598" i="4"/>
  <c r="C599" i="4"/>
  <c r="D599" i="4"/>
  <c r="C600" i="4"/>
  <c r="D600" i="4"/>
  <c r="C601" i="4"/>
  <c r="D601" i="4"/>
  <c r="C602" i="4"/>
  <c r="D602" i="4"/>
  <c r="C603" i="4"/>
  <c r="D603" i="4"/>
  <c r="C604" i="4"/>
  <c r="D604" i="4"/>
  <c r="C605" i="4"/>
  <c r="D605" i="4"/>
  <c r="C606" i="4"/>
  <c r="D606" i="4"/>
  <c r="C607" i="4"/>
  <c r="D607" i="4"/>
  <c r="C608" i="4"/>
  <c r="D608" i="4"/>
  <c r="C609" i="4"/>
  <c r="D609" i="4"/>
  <c r="C610" i="4"/>
  <c r="D610" i="4"/>
  <c r="C611" i="4"/>
  <c r="D611" i="4"/>
  <c r="C612" i="4"/>
  <c r="D612" i="4"/>
  <c r="C613" i="4"/>
  <c r="D613" i="4"/>
  <c r="C614" i="4"/>
  <c r="D614" i="4"/>
  <c r="C615" i="4"/>
  <c r="D615" i="4"/>
  <c r="C616" i="4"/>
  <c r="D616" i="4"/>
  <c r="C617" i="4"/>
  <c r="D617" i="4"/>
  <c r="C618" i="4"/>
  <c r="D618" i="4"/>
  <c r="C619" i="4"/>
  <c r="D619" i="4"/>
  <c r="C620" i="4"/>
  <c r="D620" i="4"/>
  <c r="C621" i="4"/>
  <c r="D621" i="4"/>
  <c r="C622" i="4"/>
  <c r="D622" i="4"/>
  <c r="C623" i="4"/>
  <c r="D623" i="4"/>
  <c r="C624" i="4"/>
  <c r="D624" i="4"/>
  <c r="C625" i="4"/>
  <c r="D625" i="4"/>
  <c r="C626" i="4"/>
  <c r="D626" i="4"/>
  <c r="C627" i="4"/>
  <c r="D627" i="4"/>
  <c r="C628" i="4"/>
  <c r="D628" i="4"/>
  <c r="C629" i="4"/>
  <c r="D629" i="4"/>
  <c r="C630" i="4"/>
  <c r="D630" i="4"/>
  <c r="C631" i="4"/>
  <c r="D631" i="4"/>
  <c r="C632" i="4"/>
  <c r="D632" i="4"/>
  <c r="C633" i="4"/>
  <c r="D633" i="4"/>
  <c r="C634" i="4"/>
  <c r="D634" i="4"/>
  <c r="C635" i="4"/>
  <c r="D635" i="4"/>
  <c r="C636" i="4"/>
  <c r="D636" i="4"/>
  <c r="C637" i="4"/>
  <c r="D637" i="4"/>
  <c r="C638" i="4"/>
  <c r="D638" i="4"/>
  <c r="C639" i="4"/>
  <c r="D639" i="4"/>
  <c r="C640" i="4"/>
  <c r="D640" i="4"/>
  <c r="C641" i="4"/>
  <c r="D641" i="4"/>
  <c r="C642" i="4"/>
  <c r="D642" i="4"/>
  <c r="C643" i="4"/>
  <c r="D643" i="4"/>
  <c r="C644" i="4"/>
  <c r="D644" i="4"/>
  <c r="C645" i="4"/>
  <c r="D645" i="4"/>
  <c r="C646" i="4"/>
  <c r="D646" i="4"/>
  <c r="C647" i="4"/>
  <c r="D647" i="4"/>
  <c r="C648" i="4"/>
  <c r="D648" i="4"/>
  <c r="C649" i="4"/>
  <c r="D649" i="4"/>
  <c r="C650" i="4"/>
  <c r="D650" i="4"/>
  <c r="C651" i="4"/>
  <c r="D651" i="4"/>
  <c r="C652" i="4"/>
  <c r="D652" i="4"/>
  <c r="C653" i="4"/>
  <c r="D653" i="4"/>
  <c r="C654" i="4"/>
  <c r="D654" i="4"/>
  <c r="C655" i="4"/>
  <c r="D655" i="4"/>
  <c r="C656" i="4"/>
  <c r="D656" i="4"/>
  <c r="C657" i="4"/>
  <c r="D657" i="4"/>
  <c r="C658" i="4"/>
  <c r="D658" i="4"/>
  <c r="C659" i="4"/>
  <c r="D659" i="4"/>
  <c r="C660" i="4"/>
  <c r="D660" i="4"/>
  <c r="C661" i="4"/>
  <c r="D661" i="4"/>
  <c r="C662" i="4"/>
  <c r="D662" i="4"/>
  <c r="C663" i="4"/>
  <c r="D663" i="4"/>
  <c r="C664" i="4"/>
  <c r="D664" i="4"/>
  <c r="C665" i="4"/>
  <c r="D665" i="4"/>
  <c r="C666" i="4"/>
  <c r="D666" i="4"/>
  <c r="C667" i="4"/>
  <c r="D667" i="4"/>
  <c r="C668" i="4"/>
  <c r="D668" i="4"/>
  <c r="C669" i="4"/>
  <c r="D669" i="4"/>
  <c r="C670" i="4"/>
  <c r="D670" i="4"/>
  <c r="C671" i="4"/>
  <c r="D671" i="4"/>
  <c r="C672" i="4"/>
  <c r="D672" i="4"/>
  <c r="C673" i="4"/>
  <c r="D673" i="4"/>
  <c r="C674" i="4"/>
  <c r="D674" i="4"/>
  <c r="C675" i="4"/>
  <c r="D675" i="4"/>
  <c r="C676" i="4"/>
  <c r="D676" i="4"/>
  <c r="C677" i="4"/>
  <c r="D677" i="4"/>
  <c r="C678" i="4"/>
  <c r="D678" i="4"/>
  <c r="C679" i="4"/>
  <c r="D679" i="4"/>
  <c r="C680" i="4"/>
  <c r="D680" i="4"/>
  <c r="C681" i="4"/>
  <c r="D681" i="4"/>
  <c r="C682" i="4"/>
  <c r="D682" i="4"/>
  <c r="C683" i="4"/>
  <c r="D683" i="4"/>
  <c r="C684" i="4"/>
  <c r="D684" i="4"/>
  <c r="C685" i="4"/>
  <c r="D685" i="4"/>
  <c r="C686" i="4"/>
  <c r="D686" i="4"/>
  <c r="C687" i="4"/>
  <c r="D687" i="4"/>
  <c r="C688" i="4"/>
  <c r="D688" i="4"/>
  <c r="C689" i="4"/>
  <c r="D689" i="4"/>
  <c r="C690" i="4"/>
  <c r="D690" i="4"/>
  <c r="C691" i="4"/>
  <c r="D691" i="4"/>
  <c r="C692" i="4"/>
  <c r="D692" i="4"/>
  <c r="C693" i="4"/>
  <c r="D693" i="4"/>
  <c r="C694" i="4"/>
  <c r="D694" i="4"/>
  <c r="C695" i="4"/>
  <c r="D695" i="4"/>
  <c r="C696" i="4"/>
  <c r="D696" i="4"/>
  <c r="C697" i="4"/>
  <c r="D697" i="4"/>
  <c r="C698" i="4"/>
  <c r="D698" i="4"/>
  <c r="C699" i="4"/>
  <c r="D699" i="4"/>
  <c r="C700" i="4"/>
  <c r="D700" i="4"/>
  <c r="C701" i="4"/>
  <c r="D701" i="4"/>
  <c r="C702" i="4"/>
  <c r="D702" i="4"/>
  <c r="C703" i="4"/>
  <c r="D703" i="4"/>
  <c r="C704" i="4"/>
  <c r="D704" i="4"/>
  <c r="C705" i="4"/>
  <c r="D705" i="4"/>
  <c r="C706" i="4"/>
  <c r="D706" i="4"/>
  <c r="C707" i="4"/>
  <c r="D707" i="4"/>
  <c r="C708" i="4"/>
  <c r="D708" i="4"/>
  <c r="C709" i="4"/>
  <c r="D709" i="4"/>
  <c r="C710" i="4"/>
  <c r="D710" i="4"/>
  <c r="C711" i="4"/>
  <c r="D711" i="4"/>
  <c r="C712" i="4"/>
  <c r="D712" i="4"/>
  <c r="C713" i="4"/>
  <c r="D713" i="4"/>
  <c r="C714" i="4"/>
  <c r="D714" i="4"/>
  <c r="C715" i="4"/>
  <c r="D715" i="4"/>
  <c r="C716" i="4"/>
  <c r="D716" i="4"/>
  <c r="C717" i="4"/>
  <c r="D717" i="4"/>
  <c r="C718" i="4"/>
  <c r="D718" i="4"/>
  <c r="C719" i="4"/>
  <c r="D719" i="4"/>
  <c r="C720" i="4"/>
  <c r="D720" i="4"/>
  <c r="C721" i="4"/>
  <c r="D721" i="4"/>
  <c r="C722" i="4"/>
  <c r="D722" i="4"/>
  <c r="C723" i="4"/>
  <c r="D723" i="4"/>
  <c r="C724" i="4"/>
  <c r="D724" i="4"/>
  <c r="C725" i="4"/>
  <c r="D725" i="4"/>
  <c r="C726" i="4"/>
  <c r="D726" i="4"/>
  <c r="C727" i="4"/>
  <c r="D727" i="4"/>
  <c r="C728" i="4"/>
  <c r="D728" i="4"/>
  <c r="C729" i="4"/>
  <c r="D729" i="4"/>
  <c r="C730" i="4"/>
  <c r="D730" i="4"/>
  <c r="C731" i="4"/>
  <c r="D731" i="4"/>
  <c r="C732" i="4"/>
  <c r="D732" i="4"/>
  <c r="C733" i="4"/>
  <c r="D733" i="4"/>
  <c r="C734" i="4"/>
  <c r="D734" i="4"/>
  <c r="C735" i="4"/>
  <c r="D735" i="4"/>
  <c r="C736" i="4"/>
  <c r="D736" i="4"/>
  <c r="C737" i="4"/>
  <c r="D737" i="4"/>
  <c r="C738" i="4"/>
  <c r="D738" i="4"/>
  <c r="C739" i="4"/>
  <c r="D739" i="4"/>
  <c r="C740" i="4"/>
  <c r="D740" i="4"/>
  <c r="C741" i="4"/>
  <c r="D741" i="4"/>
  <c r="C742" i="4"/>
  <c r="D742" i="4"/>
  <c r="C743" i="4"/>
  <c r="D743" i="4"/>
  <c r="C744" i="4"/>
  <c r="D744" i="4"/>
  <c r="C745" i="4"/>
  <c r="D745" i="4"/>
  <c r="C746" i="4"/>
  <c r="D746" i="4"/>
  <c r="C747" i="4"/>
  <c r="D747" i="4"/>
  <c r="C748" i="4"/>
  <c r="D748" i="4"/>
  <c r="C749" i="4"/>
  <c r="D749" i="4"/>
  <c r="C750" i="4"/>
  <c r="D750" i="4"/>
  <c r="C751" i="4"/>
  <c r="D751" i="4"/>
  <c r="C752" i="4"/>
  <c r="D752" i="4"/>
  <c r="C753" i="4"/>
  <c r="D753" i="4"/>
  <c r="C754" i="4"/>
  <c r="D754" i="4"/>
  <c r="C755" i="4"/>
  <c r="D755" i="4"/>
  <c r="C756" i="4"/>
  <c r="D756" i="4"/>
  <c r="C757" i="4"/>
  <c r="D757" i="4"/>
  <c r="C758" i="4"/>
  <c r="D758" i="4"/>
  <c r="C759" i="4"/>
  <c r="D759" i="4"/>
  <c r="C760" i="4"/>
  <c r="D760" i="4"/>
  <c r="C761" i="4"/>
  <c r="D761" i="4"/>
  <c r="C762" i="4"/>
  <c r="D762" i="4"/>
  <c r="C763" i="4"/>
  <c r="D763" i="4"/>
  <c r="C764" i="4"/>
  <c r="D764" i="4"/>
  <c r="C765" i="4"/>
  <c r="D765" i="4"/>
  <c r="C766" i="4"/>
  <c r="D766" i="4"/>
  <c r="C767" i="4"/>
  <c r="D767" i="4"/>
  <c r="C768" i="4"/>
  <c r="D768" i="4"/>
  <c r="C769" i="4"/>
  <c r="D769" i="4"/>
  <c r="C770" i="4"/>
  <c r="D770" i="4"/>
  <c r="C771" i="4"/>
  <c r="D771" i="4"/>
  <c r="C772" i="4"/>
  <c r="D772" i="4"/>
  <c r="C773" i="4"/>
  <c r="D773" i="4"/>
  <c r="C774" i="4"/>
  <c r="D774" i="4"/>
  <c r="C775" i="4"/>
  <c r="D775" i="4"/>
  <c r="C776" i="4"/>
  <c r="D776" i="4"/>
  <c r="C777" i="4"/>
  <c r="D777" i="4"/>
  <c r="C778" i="4"/>
  <c r="D778" i="4"/>
  <c r="C779" i="4"/>
  <c r="D779" i="4"/>
  <c r="C780" i="4"/>
  <c r="D780" i="4"/>
  <c r="C781" i="4"/>
  <c r="D781" i="4"/>
  <c r="C782" i="4"/>
  <c r="D782" i="4"/>
  <c r="C783" i="4"/>
  <c r="D783" i="4"/>
  <c r="C784" i="4"/>
  <c r="D784" i="4"/>
  <c r="C785" i="4"/>
  <c r="D785" i="4"/>
  <c r="C786" i="4"/>
  <c r="D786" i="4"/>
  <c r="C787" i="4"/>
  <c r="D787" i="4"/>
  <c r="C788" i="4"/>
  <c r="D788" i="4"/>
  <c r="C789" i="4"/>
  <c r="D789" i="4"/>
  <c r="C790" i="4"/>
  <c r="D790" i="4"/>
  <c r="C791" i="4"/>
  <c r="D791" i="4"/>
  <c r="C792" i="4"/>
  <c r="D792" i="4"/>
  <c r="C793" i="4"/>
  <c r="D793" i="4"/>
  <c r="C794" i="4"/>
  <c r="D794" i="4"/>
  <c r="C795" i="4"/>
  <c r="D795" i="4"/>
  <c r="C796" i="4"/>
  <c r="D796" i="4"/>
  <c r="C797" i="4"/>
  <c r="D797" i="4"/>
  <c r="C798" i="4"/>
  <c r="D798" i="4"/>
  <c r="C799" i="4"/>
  <c r="D799" i="4"/>
  <c r="C800" i="4"/>
  <c r="D800" i="4"/>
  <c r="C801" i="4"/>
  <c r="D801" i="4"/>
  <c r="C802" i="4"/>
  <c r="D802" i="4"/>
  <c r="C803" i="4"/>
  <c r="D803" i="4"/>
  <c r="C804" i="4"/>
  <c r="D804" i="4"/>
  <c r="C805" i="4"/>
  <c r="D805" i="4"/>
  <c r="C806" i="4"/>
  <c r="D806" i="4"/>
  <c r="C807" i="4"/>
  <c r="D807" i="4"/>
  <c r="C808" i="4"/>
  <c r="D808" i="4"/>
  <c r="C809" i="4"/>
  <c r="D809" i="4"/>
  <c r="C810" i="4"/>
  <c r="D810" i="4"/>
  <c r="C811" i="4"/>
  <c r="D811" i="4"/>
  <c r="C812" i="4"/>
  <c r="D812" i="4"/>
  <c r="C813" i="4"/>
  <c r="D813" i="4"/>
  <c r="C814" i="4"/>
  <c r="D814" i="4"/>
  <c r="C815" i="4"/>
  <c r="D815" i="4"/>
  <c r="C816" i="4"/>
  <c r="D816" i="4"/>
  <c r="C817" i="4"/>
  <c r="D817" i="4"/>
  <c r="C818" i="4"/>
  <c r="D818" i="4"/>
  <c r="C819" i="4"/>
  <c r="D819" i="4"/>
  <c r="C820" i="4"/>
  <c r="D820" i="4"/>
  <c r="C821" i="4"/>
  <c r="D821" i="4"/>
  <c r="C822" i="4"/>
  <c r="D822" i="4"/>
  <c r="C823" i="4"/>
  <c r="D823" i="4"/>
  <c r="C824" i="4"/>
  <c r="D824" i="4"/>
  <c r="C825" i="4"/>
  <c r="D825" i="4"/>
  <c r="C826" i="4"/>
  <c r="D826" i="4"/>
  <c r="C827" i="4"/>
  <c r="D827" i="4"/>
  <c r="C828" i="4"/>
  <c r="D828" i="4"/>
  <c r="C829" i="4"/>
  <c r="D829" i="4"/>
  <c r="C830" i="4"/>
  <c r="D830" i="4"/>
  <c r="C831" i="4"/>
  <c r="D831" i="4"/>
  <c r="C832" i="4"/>
  <c r="D832" i="4"/>
  <c r="C833" i="4"/>
  <c r="D833" i="4"/>
  <c r="C834" i="4"/>
  <c r="D834" i="4"/>
  <c r="C835" i="4"/>
  <c r="D835" i="4"/>
  <c r="C836" i="4"/>
  <c r="D836" i="4"/>
  <c r="C837" i="4"/>
  <c r="D837" i="4"/>
  <c r="C838" i="4"/>
  <c r="D838" i="4"/>
  <c r="C839" i="4"/>
  <c r="D839" i="4"/>
  <c r="C840" i="4"/>
  <c r="D840" i="4"/>
  <c r="C841" i="4"/>
  <c r="D841" i="4"/>
  <c r="C842" i="4"/>
  <c r="D842" i="4"/>
  <c r="C843" i="4"/>
  <c r="D843" i="4"/>
  <c r="C844" i="4"/>
  <c r="D844" i="4"/>
  <c r="C845" i="4"/>
  <c r="D845" i="4"/>
  <c r="C846" i="4"/>
  <c r="D846" i="4"/>
  <c r="C847" i="4"/>
  <c r="D847" i="4"/>
  <c r="C848" i="4"/>
  <c r="D848" i="4"/>
  <c r="C849" i="4"/>
  <c r="D849" i="4"/>
  <c r="C850" i="4"/>
  <c r="D850" i="4"/>
  <c r="C851" i="4"/>
  <c r="D851" i="4"/>
  <c r="C852" i="4"/>
  <c r="D852" i="4"/>
  <c r="C853" i="4"/>
  <c r="D853" i="4"/>
  <c r="C854" i="4"/>
  <c r="D854" i="4"/>
  <c r="C855" i="4"/>
  <c r="D855" i="4"/>
  <c r="C856" i="4"/>
  <c r="D856" i="4"/>
  <c r="C857" i="4"/>
  <c r="D857" i="4"/>
  <c r="C858" i="4"/>
  <c r="D858" i="4"/>
  <c r="C859" i="4"/>
  <c r="D859" i="4"/>
  <c r="C860" i="4"/>
  <c r="D860" i="4"/>
  <c r="C861" i="4"/>
  <c r="D861" i="4"/>
  <c r="C862" i="4"/>
  <c r="D862" i="4"/>
  <c r="C863" i="4"/>
  <c r="D863" i="4"/>
  <c r="C864" i="4"/>
  <c r="D864" i="4"/>
  <c r="C865" i="4"/>
  <c r="D865" i="4"/>
  <c r="C866" i="4"/>
  <c r="D866" i="4"/>
  <c r="C867" i="4"/>
  <c r="D867" i="4"/>
  <c r="C868" i="4"/>
  <c r="D868" i="4"/>
  <c r="C869" i="4"/>
  <c r="D869" i="4"/>
  <c r="C870" i="4"/>
  <c r="D870" i="4"/>
  <c r="C871" i="4"/>
  <c r="D871" i="4"/>
  <c r="C872" i="4"/>
  <c r="D872" i="4"/>
  <c r="C873" i="4"/>
  <c r="D873" i="4"/>
  <c r="C874" i="4"/>
  <c r="D874" i="4"/>
  <c r="C875" i="4"/>
  <c r="D875" i="4"/>
  <c r="C876" i="4"/>
  <c r="D876" i="4"/>
  <c r="C877" i="4"/>
  <c r="D877" i="4"/>
  <c r="C878" i="4"/>
  <c r="D878" i="4"/>
  <c r="C879" i="4"/>
  <c r="D879" i="4"/>
  <c r="C880" i="4"/>
  <c r="D880" i="4"/>
  <c r="C881" i="4"/>
  <c r="D881" i="4"/>
  <c r="C882" i="4"/>
  <c r="D882" i="4"/>
  <c r="C883" i="4"/>
  <c r="D883" i="4"/>
  <c r="C884" i="4"/>
  <c r="D884" i="4"/>
  <c r="C885" i="4"/>
  <c r="D885" i="4"/>
  <c r="C886" i="4"/>
  <c r="D886" i="4"/>
  <c r="C887" i="4"/>
  <c r="D887" i="4"/>
  <c r="C888" i="4"/>
  <c r="D888" i="4"/>
  <c r="C889" i="4"/>
  <c r="D889" i="4"/>
  <c r="C890" i="4"/>
  <c r="D890" i="4"/>
  <c r="C891" i="4"/>
  <c r="D891" i="4"/>
  <c r="C892" i="4"/>
  <c r="D892" i="4"/>
  <c r="C893" i="4"/>
  <c r="D893" i="4"/>
  <c r="C894" i="4"/>
  <c r="D894" i="4"/>
  <c r="C895" i="4"/>
  <c r="D895" i="4"/>
  <c r="C896" i="4"/>
  <c r="D896" i="4"/>
  <c r="C897" i="4"/>
  <c r="D897" i="4"/>
  <c r="C898" i="4"/>
  <c r="D898" i="4"/>
  <c r="C899" i="4"/>
  <c r="D899" i="4"/>
  <c r="P544" i="4"/>
  <c r="P545" i="4"/>
  <c r="P546" i="4"/>
  <c r="P547" i="4"/>
  <c r="P548" i="4"/>
  <c r="P549" i="4"/>
  <c r="P550" i="4"/>
  <c r="P551" i="4"/>
  <c r="P552" i="4"/>
  <c r="P553" i="4"/>
  <c r="P554" i="4"/>
  <c r="P555" i="4"/>
  <c r="P556" i="4"/>
  <c r="P557" i="4"/>
  <c r="P558" i="4"/>
  <c r="P559" i="4"/>
  <c r="P560" i="4"/>
  <c r="P561" i="4"/>
  <c r="P562" i="4"/>
  <c r="P563" i="4"/>
  <c r="P564" i="4"/>
  <c r="P565" i="4"/>
  <c r="P566" i="4"/>
  <c r="P567" i="4"/>
  <c r="P568" i="4"/>
  <c r="P569" i="4"/>
  <c r="P570" i="4"/>
  <c r="P571" i="4"/>
  <c r="P572" i="4"/>
  <c r="P573" i="4"/>
  <c r="P574" i="4"/>
  <c r="P575" i="4"/>
  <c r="P576" i="4"/>
  <c r="P577" i="4"/>
  <c r="P578" i="4"/>
  <c r="P579" i="4"/>
  <c r="P580" i="4"/>
  <c r="P581" i="4"/>
  <c r="P582" i="4"/>
  <c r="P583" i="4"/>
  <c r="P584" i="4"/>
  <c r="P585" i="4"/>
  <c r="P586" i="4"/>
  <c r="P587" i="4"/>
  <c r="P588" i="4"/>
  <c r="P589" i="4"/>
  <c r="P590" i="4"/>
  <c r="P591" i="4"/>
  <c r="P592" i="4"/>
  <c r="P593" i="4"/>
  <c r="P594" i="4"/>
  <c r="P595" i="4"/>
  <c r="P596" i="4"/>
  <c r="P597" i="4"/>
  <c r="P598" i="4"/>
  <c r="P599" i="4"/>
  <c r="P600" i="4"/>
  <c r="P601" i="4"/>
  <c r="P602" i="4"/>
  <c r="P603" i="4"/>
  <c r="P604" i="4"/>
  <c r="P605" i="4"/>
  <c r="P606" i="4"/>
  <c r="P607" i="4"/>
  <c r="P608" i="4"/>
  <c r="P609" i="4"/>
  <c r="P610" i="4"/>
  <c r="P611" i="4"/>
  <c r="P612" i="4"/>
  <c r="P613" i="4"/>
  <c r="P614" i="4"/>
  <c r="P615" i="4"/>
  <c r="P616" i="4"/>
  <c r="P617" i="4"/>
  <c r="P618" i="4"/>
  <c r="P619" i="4"/>
  <c r="P620" i="4"/>
  <c r="P621" i="4"/>
  <c r="P622" i="4"/>
  <c r="P623" i="4"/>
  <c r="P624" i="4"/>
  <c r="P625" i="4"/>
  <c r="P626" i="4"/>
  <c r="P627" i="4"/>
  <c r="P628" i="4"/>
  <c r="P629" i="4"/>
  <c r="P630" i="4"/>
  <c r="P631" i="4"/>
  <c r="P632" i="4"/>
  <c r="P633" i="4"/>
  <c r="P634" i="4"/>
  <c r="P635" i="4"/>
  <c r="P636" i="4"/>
  <c r="P637" i="4"/>
  <c r="P638" i="4"/>
  <c r="P639" i="4"/>
  <c r="P640" i="4"/>
  <c r="P641" i="4"/>
  <c r="P642" i="4"/>
  <c r="P643" i="4"/>
  <c r="P644" i="4"/>
  <c r="P645" i="4"/>
  <c r="P646" i="4"/>
  <c r="P647" i="4"/>
  <c r="P648" i="4"/>
  <c r="P649" i="4"/>
  <c r="P650" i="4"/>
  <c r="P651" i="4"/>
  <c r="P652" i="4"/>
  <c r="P653" i="4"/>
  <c r="P654" i="4"/>
  <c r="P655" i="4"/>
  <c r="P656" i="4"/>
  <c r="P657" i="4"/>
  <c r="P658" i="4"/>
  <c r="P659" i="4"/>
  <c r="P660" i="4"/>
  <c r="P661" i="4"/>
  <c r="P662" i="4"/>
  <c r="P663" i="4"/>
  <c r="P664" i="4"/>
  <c r="P665" i="4"/>
  <c r="P666" i="4"/>
  <c r="P667" i="4"/>
  <c r="P668" i="4"/>
  <c r="P669" i="4"/>
  <c r="P670" i="4"/>
  <c r="P671" i="4"/>
  <c r="P672" i="4"/>
  <c r="P673" i="4"/>
  <c r="P674" i="4"/>
  <c r="P675" i="4"/>
  <c r="P676" i="4"/>
  <c r="P677" i="4"/>
  <c r="P678" i="4"/>
  <c r="P679" i="4"/>
  <c r="P680" i="4"/>
  <c r="P681" i="4"/>
  <c r="P682" i="4"/>
  <c r="P683" i="4"/>
  <c r="P684" i="4"/>
  <c r="P685" i="4"/>
  <c r="P686" i="4"/>
  <c r="P687" i="4"/>
  <c r="P688" i="4"/>
  <c r="P689" i="4"/>
  <c r="P690" i="4"/>
  <c r="P691" i="4"/>
  <c r="P692" i="4"/>
  <c r="P693" i="4"/>
  <c r="P694" i="4"/>
  <c r="P695" i="4"/>
  <c r="P696" i="4"/>
  <c r="P697" i="4"/>
  <c r="P698" i="4"/>
  <c r="P699" i="4"/>
  <c r="P700" i="4"/>
  <c r="P701" i="4"/>
  <c r="P702" i="4"/>
  <c r="P703" i="4"/>
  <c r="P704" i="4"/>
  <c r="P705" i="4"/>
  <c r="P706" i="4"/>
  <c r="P707" i="4"/>
  <c r="P708" i="4"/>
  <c r="P709" i="4"/>
  <c r="P710" i="4"/>
  <c r="P711" i="4"/>
  <c r="P712" i="4"/>
  <c r="P713" i="4"/>
  <c r="P714" i="4"/>
  <c r="P715" i="4"/>
  <c r="P716" i="4"/>
  <c r="P717" i="4"/>
  <c r="P718" i="4"/>
  <c r="P719" i="4"/>
  <c r="P720" i="4"/>
  <c r="P721" i="4"/>
  <c r="P722" i="4"/>
  <c r="P723" i="4"/>
  <c r="P724" i="4"/>
  <c r="P725" i="4"/>
  <c r="P726" i="4"/>
  <c r="P727" i="4"/>
  <c r="P728" i="4"/>
  <c r="P729" i="4"/>
  <c r="P730" i="4"/>
  <c r="P731" i="4"/>
  <c r="P732" i="4"/>
  <c r="P733" i="4"/>
  <c r="P734" i="4"/>
  <c r="P735" i="4"/>
  <c r="P736" i="4"/>
  <c r="P737" i="4"/>
  <c r="P738" i="4"/>
  <c r="P739" i="4"/>
  <c r="P740" i="4"/>
  <c r="P741" i="4"/>
  <c r="P742" i="4"/>
  <c r="P743" i="4"/>
  <c r="P744" i="4"/>
  <c r="P745" i="4"/>
  <c r="P746" i="4"/>
  <c r="P747" i="4"/>
  <c r="P748" i="4"/>
  <c r="P749" i="4"/>
  <c r="P750" i="4"/>
  <c r="P751" i="4"/>
  <c r="P752" i="4"/>
  <c r="P753" i="4"/>
  <c r="P754" i="4"/>
  <c r="P755" i="4"/>
  <c r="P756" i="4"/>
  <c r="P757" i="4"/>
  <c r="P758" i="4"/>
  <c r="P759" i="4"/>
  <c r="P760" i="4"/>
  <c r="P761" i="4"/>
  <c r="P762" i="4"/>
  <c r="P763" i="4"/>
  <c r="P764" i="4"/>
  <c r="P765" i="4"/>
  <c r="P766" i="4"/>
  <c r="P767" i="4"/>
  <c r="P768" i="4"/>
  <c r="P769" i="4"/>
  <c r="P770" i="4"/>
  <c r="P771" i="4"/>
  <c r="P772" i="4"/>
  <c r="P773" i="4"/>
  <c r="P774" i="4"/>
  <c r="P775" i="4"/>
  <c r="P776" i="4"/>
  <c r="P777" i="4"/>
  <c r="P778" i="4"/>
  <c r="P779" i="4"/>
  <c r="P780" i="4"/>
  <c r="P781" i="4"/>
  <c r="P782" i="4"/>
  <c r="P783" i="4"/>
  <c r="P784" i="4"/>
  <c r="P785" i="4"/>
  <c r="P786" i="4"/>
  <c r="P787" i="4"/>
  <c r="P788" i="4"/>
  <c r="P789" i="4"/>
  <c r="P790" i="4"/>
  <c r="P791" i="4"/>
  <c r="P792" i="4"/>
  <c r="P793" i="4"/>
  <c r="P794" i="4"/>
  <c r="P795" i="4"/>
  <c r="P796" i="4"/>
  <c r="P797" i="4"/>
  <c r="P798" i="4"/>
  <c r="P799" i="4"/>
  <c r="P800" i="4"/>
  <c r="P801" i="4"/>
  <c r="P802" i="4"/>
  <c r="P803" i="4"/>
  <c r="P804" i="4"/>
  <c r="P805" i="4"/>
  <c r="P806" i="4"/>
  <c r="P807" i="4"/>
  <c r="P808" i="4"/>
  <c r="P809" i="4"/>
  <c r="P810" i="4"/>
  <c r="P811" i="4"/>
  <c r="P812" i="4"/>
  <c r="P813" i="4"/>
  <c r="P814" i="4"/>
  <c r="P815" i="4"/>
  <c r="P816" i="4"/>
  <c r="P817" i="4"/>
  <c r="P818" i="4"/>
  <c r="P819" i="4"/>
  <c r="P820" i="4"/>
  <c r="P821" i="4"/>
  <c r="P822" i="4"/>
  <c r="P823" i="4"/>
  <c r="P824" i="4"/>
  <c r="P825" i="4"/>
  <c r="P826" i="4"/>
  <c r="P827" i="4"/>
  <c r="P828" i="4"/>
  <c r="P829" i="4"/>
  <c r="P830" i="4"/>
  <c r="P831" i="4"/>
  <c r="P832" i="4"/>
  <c r="P833" i="4"/>
  <c r="P834" i="4"/>
  <c r="P835" i="4"/>
  <c r="P836" i="4"/>
  <c r="P837" i="4"/>
  <c r="P838" i="4"/>
  <c r="P839" i="4"/>
  <c r="P840" i="4"/>
  <c r="P841" i="4"/>
  <c r="P842" i="4"/>
  <c r="P843" i="4"/>
  <c r="P844" i="4"/>
  <c r="P845" i="4"/>
  <c r="P846" i="4"/>
  <c r="P847" i="4"/>
  <c r="P848" i="4"/>
  <c r="P849" i="4"/>
  <c r="P850" i="4"/>
  <c r="P851" i="4"/>
  <c r="P852" i="4"/>
  <c r="P853" i="4"/>
  <c r="P854" i="4"/>
  <c r="P855" i="4"/>
  <c r="P856" i="4"/>
  <c r="P857" i="4"/>
  <c r="P858" i="4"/>
  <c r="P859" i="4"/>
  <c r="P860" i="4"/>
  <c r="P861" i="4"/>
  <c r="P862" i="4"/>
  <c r="P863" i="4"/>
  <c r="P864" i="4"/>
  <c r="P865" i="4"/>
  <c r="P866" i="4"/>
  <c r="P867" i="4"/>
  <c r="P868" i="4"/>
  <c r="P869" i="4"/>
  <c r="P870" i="4"/>
  <c r="P871" i="4"/>
  <c r="P872" i="4"/>
  <c r="P873" i="4"/>
  <c r="P874" i="4"/>
  <c r="P875" i="4"/>
  <c r="P876" i="4"/>
  <c r="P877" i="4"/>
  <c r="P878" i="4"/>
  <c r="P879" i="4"/>
  <c r="P880" i="4"/>
  <c r="P881" i="4"/>
  <c r="P882" i="4"/>
  <c r="P883" i="4"/>
  <c r="P884" i="4"/>
  <c r="P885" i="4"/>
  <c r="P886" i="4"/>
  <c r="P887" i="4"/>
  <c r="P888" i="4"/>
  <c r="P889" i="4"/>
  <c r="P890" i="4"/>
  <c r="P891" i="4"/>
  <c r="P892" i="4"/>
  <c r="P893" i="4"/>
  <c r="P894" i="4"/>
  <c r="P895" i="4"/>
  <c r="P896" i="4"/>
  <c r="P897" i="4"/>
  <c r="P898" i="4"/>
  <c r="P899" i="4"/>
  <c r="P8" i="4"/>
  <c r="P9" i="4"/>
  <c r="P10" i="4"/>
  <c r="P11" i="4"/>
  <c r="P12" i="4"/>
  <c r="P13" i="4"/>
  <c r="P14" i="4"/>
  <c r="P15" i="4"/>
  <c r="P16" i="4"/>
  <c r="P17" i="4"/>
  <c r="P18" i="4"/>
  <c r="P19" i="4"/>
  <c r="P20" i="4"/>
  <c r="P21" i="4"/>
  <c r="P22" i="4"/>
  <c r="P23" i="4"/>
  <c r="P24" i="4"/>
  <c r="P25" i="4"/>
  <c r="P26" i="4"/>
  <c r="P27" i="4"/>
  <c r="P28" i="4"/>
  <c r="P29" i="4"/>
  <c r="P30" i="4"/>
  <c r="P31" i="4"/>
  <c r="P32" i="4"/>
  <c r="P33" i="4"/>
  <c r="P34" i="4"/>
  <c r="P35" i="4"/>
  <c r="P36" i="4"/>
  <c r="P37" i="4"/>
  <c r="P38" i="4"/>
  <c r="P39" i="4"/>
  <c r="P40" i="4"/>
  <c r="P41" i="4"/>
  <c r="P42" i="4"/>
  <c r="P43" i="4"/>
  <c r="P44" i="4"/>
  <c r="P45" i="4"/>
  <c r="P46" i="4"/>
  <c r="P47" i="4"/>
  <c r="P48" i="4"/>
  <c r="P49" i="4"/>
  <c r="P50" i="4"/>
  <c r="P51" i="4"/>
  <c r="P52" i="4"/>
  <c r="P53" i="4"/>
  <c r="P54" i="4"/>
  <c r="P55" i="4"/>
  <c r="P56" i="4"/>
  <c r="P57" i="4"/>
  <c r="P58" i="4"/>
  <c r="P59" i="4"/>
  <c r="P60" i="4"/>
  <c r="P61" i="4"/>
  <c r="P62" i="4"/>
  <c r="P63" i="4"/>
  <c r="P64" i="4"/>
  <c r="P65" i="4"/>
  <c r="P66" i="4"/>
  <c r="P67" i="4"/>
  <c r="P68" i="4"/>
  <c r="P69" i="4"/>
  <c r="P70" i="4"/>
  <c r="P71" i="4"/>
  <c r="P72" i="4"/>
  <c r="P73" i="4"/>
  <c r="P74" i="4"/>
  <c r="P75" i="4"/>
  <c r="P76" i="4"/>
  <c r="P77" i="4"/>
  <c r="P78" i="4"/>
  <c r="P79" i="4"/>
  <c r="P80" i="4"/>
  <c r="P81" i="4"/>
  <c r="P82" i="4"/>
  <c r="P83" i="4"/>
  <c r="P84" i="4"/>
  <c r="P85" i="4"/>
  <c r="P86" i="4"/>
  <c r="P87" i="4"/>
  <c r="P88" i="4"/>
  <c r="P89" i="4"/>
  <c r="P90" i="4"/>
  <c r="P91" i="4"/>
  <c r="P92" i="4"/>
  <c r="P93" i="4"/>
  <c r="P94" i="4"/>
  <c r="P95" i="4"/>
  <c r="P96" i="4"/>
  <c r="P97" i="4"/>
  <c r="P98" i="4"/>
  <c r="P99" i="4"/>
  <c r="P100" i="4"/>
  <c r="P101" i="4"/>
  <c r="P102" i="4"/>
  <c r="P103" i="4"/>
  <c r="P104" i="4"/>
  <c r="P105" i="4"/>
  <c r="P106" i="4"/>
  <c r="P107" i="4"/>
  <c r="P108" i="4"/>
  <c r="P109" i="4"/>
  <c r="P110" i="4"/>
  <c r="P111" i="4"/>
  <c r="P112" i="4"/>
  <c r="P113" i="4"/>
  <c r="P114" i="4"/>
  <c r="P115" i="4"/>
  <c r="P116" i="4"/>
  <c r="P117" i="4"/>
  <c r="P118" i="4"/>
  <c r="P119" i="4"/>
  <c r="P120" i="4"/>
  <c r="P121" i="4"/>
  <c r="P122" i="4"/>
  <c r="P123" i="4"/>
  <c r="P124" i="4"/>
  <c r="P125" i="4"/>
  <c r="P126" i="4"/>
  <c r="P127" i="4"/>
  <c r="P128" i="4"/>
  <c r="P129" i="4"/>
  <c r="P130" i="4"/>
  <c r="P131" i="4"/>
  <c r="P132" i="4"/>
  <c r="P133" i="4"/>
  <c r="P134" i="4"/>
  <c r="P135" i="4"/>
  <c r="P136" i="4"/>
  <c r="P137" i="4"/>
  <c r="P138" i="4"/>
  <c r="P139" i="4"/>
  <c r="P140" i="4"/>
  <c r="P141" i="4"/>
  <c r="P142" i="4"/>
  <c r="P143" i="4"/>
  <c r="P144" i="4"/>
  <c r="P145" i="4"/>
  <c r="P146" i="4"/>
  <c r="P147" i="4"/>
  <c r="P148" i="4"/>
  <c r="P149" i="4"/>
  <c r="P150" i="4"/>
  <c r="P151" i="4"/>
  <c r="P152" i="4"/>
  <c r="P153" i="4"/>
  <c r="P154" i="4"/>
  <c r="P155" i="4"/>
  <c r="P156" i="4"/>
  <c r="P157" i="4"/>
  <c r="P158" i="4"/>
  <c r="P159" i="4"/>
  <c r="P160" i="4"/>
  <c r="P161" i="4"/>
  <c r="P162" i="4"/>
  <c r="P163" i="4"/>
  <c r="P164" i="4"/>
  <c r="P165" i="4"/>
  <c r="P166" i="4"/>
  <c r="P167" i="4"/>
  <c r="P168" i="4"/>
  <c r="P169" i="4"/>
  <c r="P170" i="4"/>
  <c r="P171" i="4"/>
  <c r="P172" i="4"/>
  <c r="P173" i="4"/>
  <c r="P174" i="4"/>
  <c r="P175" i="4"/>
  <c r="P176" i="4"/>
  <c r="P177" i="4"/>
  <c r="P178" i="4"/>
  <c r="P179" i="4"/>
  <c r="P180" i="4"/>
  <c r="P181" i="4"/>
  <c r="P182" i="4"/>
  <c r="P183" i="4"/>
  <c r="P184" i="4"/>
  <c r="P185" i="4"/>
  <c r="P186" i="4"/>
  <c r="P187" i="4"/>
  <c r="P188" i="4"/>
  <c r="P189" i="4"/>
  <c r="P190" i="4"/>
  <c r="P191" i="4"/>
  <c r="P192" i="4"/>
  <c r="P193" i="4"/>
  <c r="P194" i="4"/>
  <c r="P195" i="4"/>
  <c r="P196" i="4"/>
  <c r="P197" i="4"/>
  <c r="P198" i="4"/>
  <c r="P199" i="4"/>
  <c r="P200" i="4"/>
  <c r="P201" i="4"/>
  <c r="P202" i="4"/>
  <c r="P203" i="4"/>
  <c r="P204" i="4"/>
  <c r="P205" i="4"/>
  <c r="P206" i="4"/>
  <c r="P207" i="4"/>
  <c r="P208" i="4"/>
  <c r="P209" i="4"/>
  <c r="P210" i="4"/>
  <c r="P211" i="4"/>
  <c r="P212" i="4"/>
  <c r="P213" i="4"/>
  <c r="P214" i="4"/>
  <c r="P215" i="4"/>
  <c r="P216" i="4"/>
  <c r="P217" i="4"/>
  <c r="P218" i="4"/>
  <c r="P219" i="4"/>
  <c r="P220" i="4"/>
  <c r="P221" i="4"/>
  <c r="P222" i="4"/>
  <c r="P223" i="4"/>
  <c r="P224" i="4"/>
  <c r="P225" i="4"/>
  <c r="P226" i="4"/>
  <c r="P227" i="4"/>
  <c r="P228" i="4"/>
  <c r="P229" i="4"/>
  <c r="P230" i="4"/>
  <c r="P231" i="4"/>
  <c r="P232" i="4"/>
  <c r="P233" i="4"/>
  <c r="P234" i="4"/>
  <c r="P235" i="4"/>
  <c r="P236" i="4"/>
  <c r="P237" i="4"/>
  <c r="P238" i="4"/>
  <c r="P239" i="4"/>
  <c r="P240" i="4"/>
  <c r="P241" i="4"/>
  <c r="P242" i="4"/>
  <c r="P243" i="4"/>
  <c r="P244" i="4"/>
  <c r="P245" i="4"/>
  <c r="P246" i="4"/>
  <c r="P247" i="4"/>
  <c r="P248" i="4"/>
  <c r="P249" i="4"/>
  <c r="P250" i="4"/>
  <c r="P251" i="4"/>
  <c r="P252" i="4"/>
  <c r="P253" i="4"/>
  <c r="P254" i="4"/>
  <c r="P255" i="4"/>
  <c r="P256" i="4"/>
  <c r="P257" i="4"/>
  <c r="P258" i="4"/>
  <c r="P259" i="4"/>
  <c r="P260" i="4"/>
  <c r="P261" i="4"/>
  <c r="P262" i="4"/>
  <c r="P263" i="4"/>
  <c r="P264" i="4"/>
  <c r="P265" i="4"/>
  <c r="P266" i="4"/>
  <c r="P267" i="4"/>
  <c r="P268" i="4"/>
  <c r="P269" i="4"/>
  <c r="P270" i="4"/>
  <c r="P271" i="4"/>
  <c r="P272" i="4"/>
  <c r="P273" i="4"/>
  <c r="P274" i="4"/>
  <c r="P275" i="4"/>
  <c r="P276" i="4"/>
  <c r="P277" i="4"/>
  <c r="P278" i="4"/>
  <c r="P279" i="4"/>
  <c r="P280" i="4"/>
  <c r="P281" i="4"/>
  <c r="P282" i="4"/>
  <c r="P283" i="4"/>
  <c r="P284" i="4"/>
  <c r="P285" i="4"/>
  <c r="P286" i="4"/>
  <c r="P287" i="4"/>
  <c r="P288" i="4"/>
  <c r="P289" i="4"/>
  <c r="P290" i="4"/>
  <c r="P291" i="4"/>
  <c r="P292" i="4"/>
  <c r="P293" i="4"/>
  <c r="P294" i="4"/>
  <c r="P296" i="4"/>
  <c r="P297" i="4"/>
  <c r="P298" i="4"/>
  <c r="P299" i="4"/>
  <c r="P300" i="4"/>
  <c r="P301" i="4"/>
  <c r="P302" i="4"/>
  <c r="P303" i="4"/>
  <c r="P304" i="4"/>
  <c r="P305" i="4"/>
  <c r="P306" i="4"/>
  <c r="P307" i="4"/>
  <c r="P308" i="4"/>
  <c r="P309" i="4"/>
  <c r="P310" i="4"/>
  <c r="P311" i="4"/>
  <c r="P312" i="4"/>
  <c r="P313" i="4"/>
  <c r="P314" i="4"/>
  <c r="P315" i="4"/>
  <c r="P316" i="4"/>
  <c r="P317" i="4"/>
  <c r="P318" i="4"/>
  <c r="P319" i="4"/>
  <c r="P320" i="4"/>
  <c r="P321" i="4"/>
  <c r="P322" i="4"/>
  <c r="P323" i="4"/>
  <c r="P324" i="4"/>
  <c r="P325" i="4"/>
  <c r="P326" i="4"/>
  <c r="P327" i="4"/>
  <c r="P328" i="4"/>
  <c r="P329" i="4"/>
  <c r="P330" i="4"/>
  <c r="P331" i="4"/>
  <c r="P332" i="4"/>
  <c r="P333" i="4"/>
  <c r="P334" i="4"/>
  <c r="P335" i="4"/>
  <c r="P336" i="4"/>
  <c r="P337" i="4"/>
  <c r="P338" i="4"/>
  <c r="P339" i="4"/>
  <c r="P340" i="4"/>
  <c r="P341" i="4"/>
  <c r="P342" i="4"/>
  <c r="P343" i="4"/>
  <c r="P344" i="4"/>
  <c r="P345" i="4"/>
  <c r="P346" i="4"/>
  <c r="P347" i="4"/>
  <c r="P348" i="4"/>
  <c r="P349" i="4"/>
  <c r="P350" i="4"/>
  <c r="P351" i="4"/>
  <c r="P352" i="4"/>
  <c r="P353" i="4"/>
  <c r="P354" i="4"/>
  <c r="P355" i="4"/>
  <c r="P356" i="4"/>
  <c r="P357" i="4"/>
  <c r="P358" i="4"/>
  <c r="P359" i="4"/>
  <c r="P360" i="4"/>
  <c r="P361" i="4"/>
  <c r="P362" i="4"/>
  <c r="P363" i="4"/>
  <c r="P364" i="4"/>
  <c r="P365" i="4"/>
  <c r="P366" i="4"/>
  <c r="P367" i="4"/>
  <c r="P368" i="4"/>
  <c r="P369" i="4"/>
  <c r="P370" i="4"/>
  <c r="P371" i="4"/>
  <c r="P372" i="4"/>
  <c r="P373" i="4"/>
  <c r="P374" i="4"/>
  <c r="P375" i="4"/>
  <c r="P376" i="4"/>
  <c r="P377" i="4"/>
  <c r="P378" i="4"/>
  <c r="P379" i="4"/>
  <c r="P380" i="4"/>
  <c r="P381" i="4"/>
  <c r="P382" i="4"/>
  <c r="P383" i="4"/>
  <c r="P384" i="4"/>
  <c r="P385" i="4"/>
  <c r="P386" i="4"/>
  <c r="P387" i="4"/>
  <c r="P388" i="4"/>
  <c r="P389" i="4"/>
  <c r="P390" i="4"/>
  <c r="P391" i="4"/>
  <c r="P392" i="4"/>
  <c r="P393" i="4"/>
  <c r="P394" i="4"/>
  <c r="P395" i="4"/>
  <c r="P396" i="4"/>
  <c r="P397" i="4"/>
  <c r="P398" i="4"/>
  <c r="P399" i="4"/>
  <c r="P400" i="4"/>
  <c r="P401" i="4"/>
  <c r="P402" i="4"/>
  <c r="P403" i="4"/>
  <c r="P404" i="4"/>
  <c r="P405" i="4"/>
  <c r="P406" i="4"/>
  <c r="P407" i="4"/>
  <c r="P408" i="4"/>
  <c r="P409" i="4"/>
  <c r="P410" i="4"/>
  <c r="P411" i="4"/>
  <c r="P412" i="4"/>
  <c r="P413" i="4"/>
  <c r="P414" i="4"/>
  <c r="P415" i="4"/>
  <c r="P416" i="4"/>
  <c r="P417" i="4"/>
  <c r="P418" i="4"/>
  <c r="P419" i="4"/>
  <c r="P420" i="4"/>
  <c r="P421" i="4"/>
  <c r="P422" i="4"/>
  <c r="P423" i="4"/>
  <c r="P424" i="4"/>
  <c r="P425" i="4"/>
  <c r="P426" i="4"/>
  <c r="P427" i="4"/>
  <c r="P428" i="4"/>
  <c r="P429" i="4"/>
  <c r="P430" i="4"/>
  <c r="P431" i="4"/>
  <c r="P432" i="4"/>
  <c r="P433" i="4"/>
  <c r="P434" i="4"/>
  <c r="P435" i="4"/>
  <c r="P436" i="4"/>
  <c r="P437" i="4"/>
  <c r="P438" i="4"/>
  <c r="P439" i="4"/>
  <c r="P440" i="4"/>
  <c r="P441" i="4"/>
  <c r="P442" i="4"/>
  <c r="P443" i="4"/>
  <c r="P444" i="4"/>
  <c r="P445" i="4"/>
  <c r="P446" i="4"/>
  <c r="P447" i="4"/>
  <c r="P448" i="4"/>
  <c r="P449" i="4"/>
  <c r="P450" i="4"/>
  <c r="P451" i="4"/>
  <c r="P452" i="4"/>
  <c r="P453" i="4"/>
  <c r="P454" i="4"/>
  <c r="P455" i="4"/>
  <c r="P457" i="4"/>
  <c r="P458" i="4"/>
  <c r="P459" i="4"/>
  <c r="AK438" i="4"/>
  <c r="P461" i="4"/>
  <c r="P462" i="4"/>
  <c r="P463" i="4"/>
  <c r="P464" i="4"/>
  <c r="P465" i="4"/>
  <c r="P466" i="4"/>
  <c r="P467" i="4"/>
  <c r="P468" i="4"/>
  <c r="P469" i="4"/>
  <c r="P470" i="4"/>
  <c r="P471" i="4"/>
  <c r="P472" i="4"/>
  <c r="P473" i="4"/>
  <c r="P474" i="4"/>
  <c r="P475" i="4"/>
  <c r="P476" i="4"/>
  <c r="P477" i="4"/>
  <c r="P478" i="4"/>
  <c r="P479" i="4"/>
  <c r="P480" i="4"/>
  <c r="P481" i="4"/>
  <c r="P482" i="4"/>
  <c r="P483" i="4"/>
  <c r="P484" i="4"/>
  <c r="P485" i="4"/>
  <c r="P486" i="4"/>
  <c r="P487" i="4"/>
  <c r="P488" i="4"/>
  <c r="P489" i="4"/>
  <c r="P490" i="4"/>
  <c r="P491" i="4"/>
  <c r="P492" i="4"/>
  <c r="P493" i="4"/>
  <c r="P494" i="4"/>
  <c r="P495" i="4"/>
  <c r="P496" i="4"/>
  <c r="P497" i="4"/>
  <c r="P498" i="4"/>
  <c r="P499" i="4"/>
  <c r="P500" i="4"/>
  <c r="P501" i="4"/>
  <c r="P502" i="4"/>
  <c r="P503" i="4"/>
  <c r="P504" i="4"/>
  <c r="P505" i="4"/>
  <c r="P506" i="4"/>
  <c r="P507" i="4"/>
  <c r="P508" i="4"/>
  <c r="P509" i="4"/>
  <c r="P510" i="4"/>
  <c r="P511" i="4"/>
  <c r="P512" i="4"/>
  <c r="P513" i="4"/>
  <c r="P514" i="4"/>
  <c r="P515" i="4"/>
  <c r="P516" i="4"/>
  <c r="P517" i="4"/>
  <c r="P518" i="4"/>
  <c r="P519" i="4"/>
  <c r="P520" i="4"/>
  <c r="P521" i="4"/>
  <c r="P522" i="4"/>
  <c r="P523" i="4"/>
  <c r="P524" i="4"/>
  <c r="P525" i="4"/>
  <c r="P526" i="4"/>
  <c r="P527" i="4"/>
  <c r="P528" i="4"/>
  <c r="P529" i="4"/>
  <c r="P530" i="4"/>
  <c r="P531" i="4"/>
  <c r="P532" i="4"/>
  <c r="P533" i="4"/>
  <c r="P534" i="4"/>
  <c r="P535" i="4"/>
  <c r="P536" i="4"/>
  <c r="P537" i="4"/>
  <c r="P538" i="4"/>
  <c r="P539" i="4"/>
  <c r="P540" i="4"/>
  <c r="P541" i="4"/>
  <c r="P542" i="4"/>
  <c r="P543" i="4"/>
  <c r="C542" i="4"/>
  <c r="D542" i="4"/>
  <c r="C543" i="4"/>
  <c r="D543" i="4"/>
  <c r="C510" i="4"/>
  <c r="C511" i="4"/>
  <c r="C512" i="4"/>
  <c r="C513" i="4"/>
  <c r="C514" i="4"/>
  <c r="C515" i="4"/>
  <c r="C516" i="4"/>
  <c r="C517" i="4"/>
  <c r="C518" i="4"/>
  <c r="C519" i="4"/>
  <c r="C520" i="4"/>
  <c r="C521" i="4"/>
  <c r="C522" i="4"/>
  <c r="C523" i="4"/>
  <c r="C524" i="4"/>
  <c r="C525" i="4"/>
  <c r="C526" i="4"/>
  <c r="C527" i="4"/>
  <c r="C528" i="4"/>
  <c r="C529" i="4"/>
  <c r="C530" i="4"/>
  <c r="C531" i="4"/>
  <c r="C532" i="4"/>
  <c r="C533" i="4"/>
  <c r="C534" i="4"/>
  <c r="C535" i="4"/>
  <c r="C536" i="4"/>
  <c r="C537" i="4"/>
  <c r="D510" i="4"/>
  <c r="D511" i="4"/>
  <c r="D512" i="4"/>
  <c r="D513" i="4"/>
  <c r="D514" i="4"/>
  <c r="D515" i="4"/>
  <c r="D516" i="4"/>
  <c r="D517" i="4"/>
  <c r="D518" i="4"/>
  <c r="D519" i="4"/>
  <c r="D520" i="4"/>
  <c r="D521" i="4"/>
  <c r="D522" i="4"/>
  <c r="D523" i="4"/>
  <c r="D524" i="4"/>
  <c r="D525" i="4"/>
  <c r="D526" i="4"/>
  <c r="D527" i="4"/>
  <c r="D528" i="4"/>
  <c r="D529" i="4"/>
  <c r="D530" i="4"/>
  <c r="D531" i="4"/>
  <c r="D532" i="4"/>
  <c r="D533" i="4"/>
  <c r="D534" i="4"/>
  <c r="D535" i="4"/>
  <c r="D536" i="4"/>
  <c r="D537" i="4"/>
  <c r="C441" i="4"/>
  <c r="C442" i="4"/>
  <c r="C443" i="4"/>
  <c r="C444" i="4"/>
  <c r="C445" i="4"/>
  <c r="C446" i="4"/>
  <c r="C447" i="4"/>
  <c r="C448" i="4"/>
  <c r="C449" i="4"/>
  <c r="C450" i="4"/>
  <c r="C451" i="4"/>
  <c r="C452" i="4"/>
  <c r="C453" i="4"/>
  <c r="C454" i="4"/>
  <c r="C455" i="4"/>
  <c r="C456" i="4"/>
  <c r="C457" i="4"/>
  <c r="C458" i="4"/>
  <c r="C459" i="4"/>
  <c r="X438" i="4"/>
  <c r="C461" i="4"/>
  <c r="C462" i="4"/>
  <c r="C463" i="4"/>
  <c r="C464" i="4"/>
  <c r="C465" i="4"/>
  <c r="C466" i="4"/>
  <c r="C467" i="4"/>
  <c r="C468" i="4"/>
  <c r="C469" i="4"/>
  <c r="C470" i="4"/>
  <c r="C471" i="4"/>
  <c r="C472" i="4"/>
  <c r="C473" i="4"/>
  <c r="C474" i="4"/>
  <c r="C475" i="4"/>
  <c r="C476" i="4"/>
  <c r="C477" i="4"/>
  <c r="C478" i="4"/>
  <c r="C479" i="4"/>
  <c r="C480" i="4"/>
  <c r="C481" i="4"/>
  <c r="C482" i="4"/>
  <c r="C483" i="4"/>
  <c r="C484" i="4"/>
  <c r="C485" i="4"/>
  <c r="C486" i="4"/>
  <c r="C487" i="4"/>
  <c r="C488" i="4"/>
  <c r="C489" i="4"/>
  <c r="C490" i="4"/>
  <c r="C491" i="4"/>
  <c r="C492" i="4"/>
  <c r="C493" i="4"/>
  <c r="C494" i="4"/>
  <c r="C495" i="4"/>
  <c r="C496" i="4"/>
  <c r="C497" i="4"/>
  <c r="C498" i="4"/>
  <c r="C499" i="4"/>
  <c r="C500" i="4"/>
  <c r="C501" i="4"/>
  <c r="C502" i="4"/>
  <c r="C503" i="4"/>
  <c r="C504" i="4"/>
  <c r="C505" i="4"/>
  <c r="C506" i="4"/>
  <c r="C507" i="4"/>
  <c r="C508" i="4"/>
  <c r="C509" i="4"/>
  <c r="C538" i="4"/>
  <c r="C539" i="4"/>
  <c r="C540" i="4"/>
  <c r="D441" i="4"/>
  <c r="D442" i="4"/>
  <c r="D443" i="4"/>
  <c r="D444" i="4"/>
  <c r="D445" i="4"/>
  <c r="D446" i="4"/>
  <c r="D447" i="4"/>
  <c r="D448" i="4"/>
  <c r="D449" i="4"/>
  <c r="D450" i="4"/>
  <c r="D451" i="4"/>
  <c r="D452" i="4"/>
  <c r="D453" i="4"/>
  <c r="D454" i="4"/>
  <c r="D455" i="4"/>
  <c r="D456" i="4"/>
  <c r="D457" i="4"/>
  <c r="D458" i="4"/>
  <c r="D459" i="4"/>
  <c r="Z438" i="4"/>
  <c r="Y438" i="4"/>
  <c r="D461" i="4"/>
  <c r="D462" i="4"/>
  <c r="D463" i="4"/>
  <c r="D464" i="4"/>
  <c r="D465" i="4"/>
  <c r="D466" i="4"/>
  <c r="D467" i="4"/>
  <c r="D468" i="4"/>
  <c r="D469" i="4"/>
  <c r="D470" i="4"/>
  <c r="D471" i="4"/>
  <c r="D472" i="4"/>
  <c r="D473" i="4"/>
  <c r="D474" i="4"/>
  <c r="D475" i="4"/>
  <c r="D476" i="4"/>
  <c r="D477" i="4"/>
  <c r="D478" i="4"/>
  <c r="D479" i="4"/>
  <c r="D480" i="4"/>
  <c r="D481" i="4"/>
  <c r="D482" i="4"/>
  <c r="D483" i="4"/>
  <c r="D484" i="4"/>
  <c r="D485" i="4"/>
  <c r="D486" i="4"/>
  <c r="D487" i="4"/>
  <c r="D488" i="4"/>
  <c r="D489" i="4"/>
  <c r="D490" i="4"/>
  <c r="D491" i="4"/>
  <c r="D492" i="4"/>
  <c r="D493" i="4"/>
  <c r="D494" i="4"/>
  <c r="D495" i="4"/>
  <c r="D496" i="4"/>
  <c r="D497" i="4"/>
  <c r="D498" i="4"/>
  <c r="D499" i="4"/>
  <c r="D500" i="4"/>
  <c r="D501" i="4"/>
  <c r="D502" i="4"/>
  <c r="D503" i="4"/>
  <c r="D504" i="4"/>
  <c r="D505" i="4"/>
  <c r="D506" i="4"/>
  <c r="D507" i="4"/>
  <c r="D508" i="4"/>
  <c r="D509" i="4"/>
  <c r="D538" i="4"/>
  <c r="C406" i="4"/>
  <c r="C407" i="4"/>
  <c r="C408" i="4"/>
  <c r="C409" i="4"/>
  <c r="C410" i="4"/>
  <c r="C411" i="4"/>
  <c r="C412" i="4"/>
  <c r="C413" i="4"/>
  <c r="C414" i="4"/>
  <c r="C415" i="4"/>
  <c r="C416" i="4"/>
  <c r="C417" i="4"/>
  <c r="C418" i="4"/>
  <c r="C419" i="4"/>
  <c r="C420" i="4"/>
  <c r="C421" i="4"/>
  <c r="C422" i="4"/>
  <c r="C423" i="4"/>
  <c r="C424" i="4"/>
  <c r="C425" i="4"/>
  <c r="C426" i="4"/>
  <c r="C427" i="4"/>
  <c r="C428" i="4"/>
  <c r="C429" i="4"/>
  <c r="C430" i="4"/>
  <c r="C431" i="4"/>
  <c r="C432" i="4"/>
  <c r="C433" i="4"/>
  <c r="C434" i="4"/>
  <c r="C435" i="4"/>
  <c r="C436" i="4"/>
  <c r="C437" i="4"/>
  <c r="C438" i="4"/>
  <c r="C439" i="4"/>
  <c r="C440"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440" i="4"/>
  <c r="C346" i="4"/>
  <c r="C347" i="4"/>
  <c r="C348" i="4"/>
  <c r="C349" i="4"/>
  <c r="C350" i="4"/>
  <c r="C351" i="4"/>
  <c r="C352" i="4"/>
  <c r="C353" i="4"/>
  <c r="C354" i="4"/>
  <c r="C355" i="4"/>
  <c r="C357" i="4"/>
  <c r="C358" i="4"/>
  <c r="C359" i="4"/>
  <c r="C360" i="4"/>
  <c r="C361" i="4"/>
  <c r="C362" i="4"/>
  <c r="C363" i="4"/>
  <c r="C364" i="4"/>
  <c r="C365" i="4"/>
  <c r="C366" i="4"/>
  <c r="C367" i="4"/>
  <c r="C368" i="4"/>
  <c r="C369" i="4"/>
  <c r="C370" i="4"/>
  <c r="C371" i="4"/>
  <c r="C372" i="4"/>
  <c r="C373" i="4"/>
  <c r="C374" i="4"/>
  <c r="C375" i="4"/>
  <c r="C376" i="4"/>
  <c r="C377" i="4"/>
  <c r="C378" i="4"/>
  <c r="C379" i="4"/>
  <c r="C380" i="4"/>
  <c r="C381" i="4"/>
  <c r="C382" i="4"/>
  <c r="C383" i="4"/>
  <c r="C384" i="4"/>
  <c r="C385" i="4"/>
  <c r="C386" i="4"/>
  <c r="C387" i="4"/>
  <c r="C388" i="4"/>
  <c r="C389" i="4"/>
  <c r="C390" i="4"/>
  <c r="C391" i="4"/>
  <c r="C392" i="4"/>
  <c r="C393" i="4"/>
  <c r="C394" i="4"/>
  <c r="C395" i="4"/>
  <c r="C396" i="4"/>
  <c r="C397" i="4"/>
  <c r="C398" i="4"/>
  <c r="C399" i="4"/>
  <c r="C400" i="4"/>
  <c r="C401" i="4"/>
  <c r="C402" i="4"/>
  <c r="C403" i="4"/>
  <c r="C404"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1" i="4"/>
  <c r="D392" i="4"/>
  <c r="D393" i="4"/>
  <c r="D394" i="4"/>
  <c r="D395" i="4"/>
  <c r="D396" i="4"/>
  <c r="D397" i="4"/>
  <c r="D398" i="4"/>
  <c r="D399" i="4"/>
  <c r="D400" i="4"/>
  <c r="D401" i="4"/>
  <c r="D402" i="4"/>
  <c r="D403" i="4"/>
  <c r="C285" i="4"/>
  <c r="C286" i="4"/>
  <c r="C287" i="4"/>
  <c r="C288" i="4"/>
  <c r="C289" i="4"/>
  <c r="C290" i="4"/>
  <c r="C291" i="4"/>
  <c r="C292" i="4"/>
  <c r="C293" i="4"/>
  <c r="C294" i="4"/>
  <c r="C296" i="4"/>
  <c r="C297" i="4"/>
  <c r="C298" i="4"/>
  <c r="C299" i="4"/>
  <c r="C300" i="4"/>
  <c r="C301" i="4"/>
  <c r="C302" i="4"/>
  <c r="C303" i="4"/>
  <c r="C304" i="4"/>
  <c r="C305" i="4"/>
  <c r="C306" i="4"/>
  <c r="C307" i="4"/>
  <c r="C308" i="4"/>
  <c r="C309" i="4"/>
  <c r="C310" i="4"/>
  <c r="C311" i="4"/>
  <c r="C312" i="4"/>
  <c r="C313" i="4"/>
  <c r="C314" i="4"/>
  <c r="C315" i="4"/>
  <c r="C316" i="4"/>
  <c r="C317" i="4"/>
  <c r="C318" i="4"/>
  <c r="C319" i="4"/>
  <c r="C320" i="4"/>
  <c r="C321" i="4"/>
  <c r="C322" i="4"/>
  <c r="C323" i="4"/>
  <c r="C324" i="4"/>
  <c r="C325" i="4"/>
  <c r="C326" i="4"/>
  <c r="C327" i="4"/>
  <c r="C328" i="4"/>
  <c r="C329" i="4"/>
  <c r="C330" i="4"/>
  <c r="C331" i="4"/>
  <c r="C332" i="4"/>
  <c r="C333" i="4"/>
  <c r="C334" i="4"/>
  <c r="C335" i="4"/>
  <c r="C336" i="4"/>
  <c r="C337" i="4"/>
  <c r="C338" i="4"/>
  <c r="C339" i="4"/>
  <c r="C340" i="4"/>
  <c r="C342" i="4"/>
  <c r="C343" i="4"/>
  <c r="C344" i="4"/>
  <c r="C345" i="4"/>
  <c r="D285" i="4"/>
  <c r="D286" i="4"/>
  <c r="D287" i="4"/>
  <c r="D288" i="4"/>
  <c r="D289" i="4"/>
  <c r="D290" i="4"/>
  <c r="D291" i="4"/>
  <c r="D292" i="4"/>
  <c r="D293" i="4"/>
  <c r="D294"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404" i="4"/>
  <c r="C222" i="4"/>
  <c r="C223" i="4"/>
  <c r="C224" i="4"/>
  <c r="C226" i="4"/>
  <c r="C227" i="4"/>
  <c r="C228" i="4"/>
  <c r="C229" i="4"/>
  <c r="C230" i="4"/>
  <c r="C231" i="4"/>
  <c r="C232" i="4"/>
  <c r="C233" i="4"/>
  <c r="C235" i="4"/>
  <c r="C236" i="4"/>
  <c r="C237" i="4"/>
  <c r="C238" i="4"/>
  <c r="C239" i="4"/>
  <c r="C240" i="4"/>
  <c r="C241" i="4"/>
  <c r="C242" i="4"/>
  <c r="C243" i="4"/>
  <c r="C244" i="4"/>
  <c r="C245" i="4"/>
  <c r="C246" i="4"/>
  <c r="C247" i="4"/>
  <c r="C248" i="4"/>
  <c r="C249" i="4"/>
  <c r="C250" i="4"/>
  <c r="C252" i="4"/>
  <c r="C253" i="4"/>
  <c r="C254" i="4"/>
  <c r="C255" i="4"/>
  <c r="C256" i="4"/>
  <c r="C257" i="4"/>
  <c r="C258" i="4"/>
  <c r="C259" i="4"/>
  <c r="C260" i="4"/>
  <c r="C261" i="4"/>
  <c r="C262" i="4"/>
  <c r="C263" i="4"/>
  <c r="C264" i="4"/>
  <c r="C265" i="4"/>
  <c r="C266" i="4"/>
  <c r="C267" i="4"/>
  <c r="C268" i="4"/>
  <c r="C269" i="4"/>
  <c r="C270" i="4"/>
  <c r="C271" i="4"/>
  <c r="C272" i="4"/>
  <c r="C273" i="4"/>
  <c r="C274" i="4"/>
  <c r="C275" i="4"/>
  <c r="C276" i="4"/>
  <c r="C277" i="4"/>
  <c r="C278" i="4"/>
  <c r="C279" i="4"/>
  <c r="C280" i="4"/>
  <c r="C281" i="4"/>
  <c r="C282" i="4"/>
  <c r="C283" i="4"/>
  <c r="C284"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C160" i="4"/>
  <c r="C161" i="4"/>
  <c r="C162" i="4"/>
  <c r="C163" i="4"/>
  <c r="C164" i="4"/>
  <c r="C165" i="4"/>
  <c r="C167" i="4"/>
  <c r="C170" i="4"/>
  <c r="C171" i="4"/>
  <c r="C172" i="4"/>
  <c r="C173" i="4"/>
  <c r="C175" i="4"/>
  <c r="C176" i="4"/>
  <c r="C177" i="4"/>
  <c r="C178" i="4"/>
  <c r="C179" i="4"/>
  <c r="C180" i="4"/>
  <c r="C181" i="4"/>
  <c r="C182" i="4"/>
  <c r="C183" i="4"/>
  <c r="C185" i="4"/>
  <c r="C186" i="4"/>
  <c r="C187" i="4"/>
  <c r="C188" i="4"/>
  <c r="C189" i="4"/>
  <c r="C190" i="4"/>
  <c r="C191" i="4"/>
  <c r="C192" i="4"/>
  <c r="C193" i="4"/>
  <c r="C194" i="4"/>
  <c r="C195" i="4"/>
  <c r="C196" i="4"/>
  <c r="C197" i="4"/>
  <c r="C198" i="4"/>
  <c r="C199" i="4"/>
  <c r="C202" i="4"/>
  <c r="C203" i="4"/>
  <c r="C204" i="4"/>
  <c r="C205" i="4"/>
  <c r="C206" i="4"/>
  <c r="C207" i="4"/>
  <c r="C209" i="4"/>
  <c r="C210" i="4"/>
  <c r="C212" i="4"/>
  <c r="C213" i="4"/>
  <c r="C214" i="4"/>
  <c r="C215" i="4"/>
  <c r="C211" i="4"/>
  <c r="C217" i="4"/>
  <c r="C218" i="4"/>
  <c r="C219" i="4"/>
  <c r="C220"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2" i="4"/>
  <c r="D213" i="4"/>
  <c r="D214" i="4"/>
  <c r="D215" i="4"/>
  <c r="D216" i="4"/>
  <c r="D217" i="4"/>
  <c r="D218" i="4"/>
  <c r="D219" i="4"/>
  <c r="D220" i="4"/>
  <c r="D221" i="4"/>
  <c r="C39" i="4"/>
  <c r="D39" i="4"/>
  <c r="C40" i="4"/>
  <c r="D40" i="4"/>
  <c r="C41" i="4"/>
  <c r="D41" i="4"/>
  <c r="C42" i="4"/>
  <c r="D42" i="4"/>
  <c r="D43" i="4"/>
  <c r="C44" i="4"/>
  <c r="D44" i="4"/>
  <c r="C45" i="4"/>
  <c r="D45" i="4"/>
  <c r="C46" i="4"/>
  <c r="D46" i="4"/>
  <c r="C47" i="4"/>
  <c r="D47" i="4"/>
  <c r="C48" i="4"/>
  <c r="D48" i="4"/>
  <c r="C49" i="4"/>
  <c r="D49" i="4"/>
  <c r="C50" i="4"/>
  <c r="D50" i="4"/>
  <c r="C51" i="4"/>
  <c r="D51" i="4"/>
  <c r="C52" i="4"/>
  <c r="D52" i="4"/>
  <c r="C53" i="4"/>
  <c r="D53" i="4"/>
  <c r="D54" i="4"/>
  <c r="C55" i="4"/>
  <c r="D55" i="4"/>
  <c r="C56" i="4"/>
  <c r="D56" i="4"/>
  <c r="C57" i="4"/>
  <c r="D57" i="4"/>
  <c r="C58" i="4"/>
  <c r="D58" i="4"/>
  <c r="C59" i="4"/>
  <c r="D59" i="4"/>
  <c r="C60" i="4"/>
  <c r="D60" i="4"/>
  <c r="C61" i="4"/>
  <c r="D61" i="4"/>
  <c r="C62" i="4"/>
  <c r="D62" i="4"/>
  <c r="C63" i="4"/>
  <c r="D63" i="4"/>
  <c r="C64" i="4"/>
  <c r="D64" i="4"/>
  <c r="C65" i="4"/>
  <c r="D65" i="4"/>
  <c r="C66" i="4"/>
  <c r="D66" i="4"/>
  <c r="C67" i="4"/>
  <c r="D67" i="4"/>
  <c r="C68" i="4"/>
  <c r="D68" i="4"/>
  <c r="C69" i="4"/>
  <c r="D69" i="4"/>
  <c r="C70" i="4"/>
  <c r="D70" i="4"/>
  <c r="C71" i="4"/>
  <c r="D71" i="4"/>
  <c r="C72" i="4"/>
  <c r="D72" i="4"/>
  <c r="C73" i="4"/>
  <c r="D73" i="4"/>
  <c r="C74" i="4"/>
  <c r="D74" i="4"/>
  <c r="C75" i="4"/>
  <c r="D75" i="4"/>
  <c r="C76" i="4"/>
  <c r="D76" i="4"/>
  <c r="D77" i="4"/>
  <c r="C78" i="4"/>
  <c r="D78" i="4"/>
  <c r="C79" i="4"/>
  <c r="D79" i="4"/>
  <c r="C80" i="4"/>
  <c r="D80" i="4"/>
  <c r="C81" i="4"/>
  <c r="D81" i="4"/>
  <c r="C82" i="4"/>
  <c r="D82" i="4"/>
  <c r="C83" i="4"/>
  <c r="D83" i="4"/>
  <c r="C84" i="4"/>
  <c r="D84" i="4"/>
  <c r="C85" i="4"/>
  <c r="D85" i="4"/>
  <c r="C86" i="4"/>
  <c r="D86" i="4"/>
  <c r="C87" i="4"/>
  <c r="D87" i="4"/>
  <c r="C88" i="4"/>
  <c r="D88" i="4"/>
  <c r="C89" i="4"/>
  <c r="D89" i="4"/>
  <c r="C90" i="4"/>
  <c r="D90" i="4"/>
  <c r="C91" i="4"/>
  <c r="D91" i="4"/>
  <c r="D92" i="4"/>
  <c r="D93" i="4"/>
  <c r="D94" i="4"/>
  <c r="C95" i="4"/>
  <c r="D95" i="4"/>
  <c r="C96" i="4"/>
  <c r="D96" i="4"/>
  <c r="D97" i="4"/>
  <c r="C98" i="4"/>
  <c r="D98" i="4"/>
  <c r="C99" i="4"/>
  <c r="D99" i="4"/>
  <c r="C100" i="4"/>
  <c r="D100" i="4"/>
  <c r="D101" i="4"/>
  <c r="D102" i="4"/>
  <c r="C103" i="4"/>
  <c r="C104" i="4"/>
  <c r="D104" i="4"/>
  <c r="C105" i="4"/>
  <c r="D105" i="4"/>
  <c r="D106" i="4"/>
  <c r="C107" i="4"/>
  <c r="D107" i="4"/>
  <c r="C108" i="4"/>
  <c r="D108" i="4"/>
  <c r="D109" i="4"/>
  <c r="D110" i="4"/>
  <c r="D111" i="4"/>
  <c r="D112" i="4"/>
  <c r="D113" i="4"/>
  <c r="D114" i="4"/>
  <c r="D115" i="4"/>
  <c r="C116" i="4"/>
  <c r="D116" i="4"/>
  <c r="C117" i="4"/>
  <c r="D117" i="4"/>
  <c r="D118" i="4"/>
  <c r="D119" i="4"/>
  <c r="D120" i="4"/>
  <c r="D121" i="4"/>
  <c r="C122" i="4"/>
  <c r="D122" i="4"/>
  <c r="C123" i="4"/>
  <c r="D123" i="4"/>
  <c r="C124" i="4"/>
  <c r="D124" i="4"/>
  <c r="C125" i="4"/>
  <c r="D125" i="4"/>
  <c r="C126" i="4"/>
  <c r="D126" i="4"/>
  <c r="D127" i="4"/>
  <c r="C128" i="4"/>
  <c r="D128" i="4"/>
  <c r="C129" i="4"/>
  <c r="D129" i="4"/>
  <c r="C130" i="4"/>
  <c r="C131" i="4"/>
  <c r="D131" i="4"/>
  <c r="C132" i="4"/>
  <c r="D132" i="4"/>
  <c r="C133" i="4"/>
  <c r="D133" i="4"/>
  <c r="C134" i="4"/>
  <c r="D134" i="4"/>
  <c r="C135" i="4"/>
  <c r="D135" i="4"/>
  <c r="D136" i="4"/>
  <c r="C137" i="4"/>
  <c r="D137" i="4"/>
  <c r="C138" i="4"/>
  <c r="D138" i="4"/>
  <c r="C139" i="4"/>
  <c r="D139" i="4"/>
  <c r="C140" i="4"/>
  <c r="D140" i="4"/>
  <c r="C141" i="4"/>
  <c r="D141" i="4"/>
  <c r="C142" i="4"/>
  <c r="D143" i="4"/>
  <c r="C144" i="4"/>
  <c r="D144" i="4"/>
  <c r="C145" i="4"/>
  <c r="D145" i="4"/>
  <c r="C146" i="4"/>
  <c r="D146" i="4"/>
  <c r="C147" i="4"/>
  <c r="D147" i="4"/>
  <c r="C148" i="4"/>
  <c r="D148" i="4"/>
  <c r="C149" i="4"/>
  <c r="D149" i="4"/>
  <c r="C150" i="4"/>
  <c r="D150" i="4"/>
  <c r="C151" i="4"/>
  <c r="D151" i="4"/>
  <c r="C152" i="4"/>
  <c r="D152" i="4"/>
  <c r="C153" i="4"/>
  <c r="D153" i="4"/>
  <c r="C154" i="4"/>
  <c r="D154" i="4"/>
  <c r="C155" i="4"/>
  <c r="D155" i="4"/>
  <c r="C156" i="4"/>
  <c r="D156" i="4"/>
  <c r="C157" i="4"/>
  <c r="D157" i="4"/>
  <c r="C158" i="4"/>
  <c r="D158" i="4"/>
  <c r="C159" i="4"/>
  <c r="D159" i="4"/>
  <c r="C405" i="4"/>
  <c r="D405" i="4"/>
  <c r="D539" i="4"/>
  <c r="D540" i="4"/>
  <c r="C19" i="4"/>
  <c r="D19" i="4"/>
  <c r="C20" i="4"/>
  <c r="D20" i="4"/>
  <c r="C21" i="4"/>
  <c r="D21" i="4"/>
  <c r="C22" i="4"/>
  <c r="D22" i="4"/>
  <c r="C23" i="4"/>
  <c r="D23" i="4"/>
  <c r="C24" i="4"/>
  <c r="D24" i="4"/>
  <c r="C25" i="4"/>
  <c r="D25" i="4"/>
  <c r="C26" i="4"/>
  <c r="D26" i="4"/>
  <c r="C27" i="4"/>
  <c r="D27" i="4"/>
  <c r="C28" i="4"/>
  <c r="D28" i="4"/>
  <c r="C29" i="4"/>
  <c r="D29" i="4"/>
  <c r="C30" i="4"/>
  <c r="D30" i="4"/>
  <c r="C31" i="4"/>
  <c r="D31" i="4"/>
  <c r="C32" i="4"/>
  <c r="D32" i="4"/>
  <c r="C33" i="4"/>
  <c r="D33" i="4"/>
  <c r="C34" i="4"/>
  <c r="D34" i="4"/>
  <c r="C35" i="4"/>
  <c r="D35" i="4"/>
  <c r="C36" i="4"/>
  <c r="D36" i="4"/>
  <c r="C37" i="4"/>
  <c r="D37" i="4"/>
  <c r="C38" i="4"/>
  <c r="D38" i="4"/>
  <c r="D16" i="4"/>
  <c r="D17" i="4"/>
  <c r="D18" i="4"/>
  <c r="C15" i="4"/>
  <c r="C16" i="4"/>
  <c r="C17" i="4"/>
  <c r="C18" i="4"/>
</calcChain>
</file>

<file path=xl/comments1.xml><?xml version="1.0" encoding="utf-8"?>
<comments xmlns="http://schemas.openxmlformats.org/spreadsheetml/2006/main">
  <authors>
    <author>aurelien dieguez</author>
  </authors>
  <commentList>
    <comment ref="A7" authorId="0">
      <text>
        <r>
          <rPr>
            <b/>
            <sz val="9"/>
            <color indexed="81"/>
            <rFont val="Tahoma"/>
            <family val="2"/>
          </rPr>
          <t>aurelien dieguez:</t>
        </r>
        <r>
          <rPr>
            <sz val="9"/>
            <color indexed="81"/>
            <rFont val="Tahoma"/>
            <family val="2"/>
          </rPr>
          <t xml:space="preserve">
</t>
        </r>
      </text>
    </comment>
  </commentList>
</comments>
</file>

<file path=xl/sharedStrings.xml><?xml version="1.0" encoding="utf-8"?>
<sst xmlns="http://schemas.openxmlformats.org/spreadsheetml/2006/main" count="270" uniqueCount="185">
  <si>
    <t>Semaine</t>
  </si>
  <si>
    <t>Nom:</t>
  </si>
  <si>
    <t>Intitulés de Tâche</t>
  </si>
  <si>
    <t>1er JOUR de la Semaine</t>
  </si>
  <si>
    <t>Total</t>
  </si>
  <si>
    <t>SEMAINES</t>
  </si>
  <si>
    <t>TRIMESTRES</t>
  </si>
  <si>
    <t>Total Heures de la Semaine</t>
  </si>
  <si>
    <t>Fiche Hebdomadaire</t>
  </si>
  <si>
    <t>N° de Tâche</t>
  </si>
  <si>
    <t>Jour</t>
  </si>
  <si>
    <t>Numéro de Tâche2</t>
  </si>
  <si>
    <t xml:space="preserve">Semaine </t>
  </si>
  <si>
    <t>Année</t>
  </si>
  <si>
    <t>LUNDI MATIN</t>
  </si>
  <si>
    <t>LUNDI APRES MIDI</t>
  </si>
  <si>
    <t>MARDI MATIN</t>
  </si>
  <si>
    <t>MARDI APRES MIDI</t>
  </si>
  <si>
    <t>MERCREDI MATIN</t>
  </si>
  <si>
    <t>MERCREDI APRES MIDI</t>
  </si>
  <si>
    <t>JEUDI MATIN</t>
  </si>
  <si>
    <t>JEUDI APRES MIDI</t>
  </si>
  <si>
    <t>VENDREDI MATIN</t>
  </si>
  <si>
    <t>VENDREDI APRES MIDI</t>
  </si>
  <si>
    <t>Listes des Tâches à exécuter</t>
  </si>
  <si>
    <t>REPURGATION</t>
  </si>
  <si>
    <t>Sortir les bacs des bouteilles</t>
  </si>
  <si>
    <t>Sortir les bacs de cartons</t>
  </si>
  <si>
    <t>Remplacer les poubelles sous les orifices des gaines à ordures</t>
  </si>
  <si>
    <t>Sortir les bacs à déchets</t>
  </si>
  <si>
    <t>Rentrer les bacs à déchets  Nettoyage du trottoir  : Nettoyage et désinfection des bacs</t>
  </si>
  <si>
    <t>Nettoyage et désinfection  des locaux de stockage</t>
  </si>
  <si>
    <t>nettoyage des bacs à dechets</t>
  </si>
  <si>
    <t xml:space="preserve">Entretien des HALLS </t>
  </si>
  <si>
    <t xml:space="preserve">Entretien des Halls - 1 à 5 rue P Ramadier </t>
  </si>
  <si>
    <t xml:space="preserve">Entretien des Halls - 18 à 22 Bd A Millerand </t>
  </si>
  <si>
    <t>Dépoussiérage des sols</t>
  </si>
  <si>
    <t>Evacuation des prospectus</t>
  </si>
  <si>
    <t>Désaraignage et dépoussiérage des boîtes aux lettres, plinthes…</t>
  </si>
  <si>
    <t>Entretien de propreté des cabines d'ascenseurs</t>
  </si>
  <si>
    <t xml:space="preserve"> Entretien de propreté des portes vitrées </t>
  </si>
  <si>
    <t>Entretien de propreté des miroirs</t>
  </si>
  <si>
    <t>Lavage de l'ensemble des sols</t>
  </si>
  <si>
    <t xml:space="preserve">Lavage des sols extérieurs des halls </t>
  </si>
  <si>
    <t>Remplacement des ampoules</t>
  </si>
  <si>
    <t>Entretien de propreté des platines interphones</t>
  </si>
  <si>
    <t xml:space="preserve"> Veiller à l'uniformité des étiquettes des interphones et des plaques de boites aux lettres, rappelant aux habitants qu'il est interdit d'y apposer des cartes de visite, inscriptions manuscrites et bandes autocollantes</t>
  </si>
  <si>
    <t>Divers</t>
  </si>
  <si>
    <t xml:space="preserve">PALIERS </t>
  </si>
  <si>
    <t xml:space="preserve">Nettoyer  les paliers - 1 à 5 rue P Ramadier </t>
  </si>
  <si>
    <t xml:space="preserve">Nettoyer  les paliers - 18 à 22 Bd A Millerand </t>
  </si>
  <si>
    <t>Nettoyage des rainures basses des 6 ascenseurs</t>
  </si>
  <si>
    <t>Désaraignage et dépoussiérage des plinthes...</t>
  </si>
  <si>
    <t>Nettoyage et entretien des portes palières</t>
  </si>
  <si>
    <t xml:space="preserve">ESCALIERS (ACCES SOUS SOLS ET ETAGES) </t>
  </si>
  <si>
    <t>Dépoussiérage et lavage des sols,  dé́saraignage et dépoussiérage des rampes et remplacement des ampoules du sous sol au dernier étage - 1 à 5 rue P Ramadier et 18 à 22 Bd A Millerand</t>
  </si>
  <si>
    <t>SOUS SOLS</t>
  </si>
  <si>
    <t>Aspirer les sols du sous sol (couloirs de caves, escaliers, descentes et des garages - Niveau Rez de Chaussée et Niveau sous sol)</t>
  </si>
  <si>
    <t>Lavage des 6 locaux vides ordures</t>
  </si>
  <si>
    <t>Nettoyer les feuillures des huisseries des portes</t>
  </si>
  <si>
    <t xml:space="preserve">Lavage des sols du sous sol (couloirs de caves, escaliers et descentes) -  1 à 5 rue P Ramadier </t>
  </si>
  <si>
    <t xml:space="preserve">Lavage des sols du sous sol (couloirs de caves, escaliers et descentes)  - 18 à 22 Bd A Millerand </t>
  </si>
  <si>
    <t xml:space="preserve">ABORDS / ESPACES VERTS </t>
  </si>
  <si>
    <t xml:space="preserve">Nettoyer au jet haute pression les caniveaux de la terrasse et devant le garage rdc (2 fois par mois) </t>
  </si>
  <si>
    <t>Nettoyage au jet haute pression du dallage du parvis au dessus des garages, trottoirs et tant que de besoin</t>
  </si>
  <si>
    <t xml:space="preserve">Tonte des pelouses  -  Devant 1 à 5 rue P Ramadier </t>
  </si>
  <si>
    <t xml:space="preserve">Taille des haies   -  Devant 1 à 5 rue P Ramadier </t>
  </si>
  <si>
    <t xml:space="preserve">Taille des haies   - Devant 18 à 22 Bd A Millerand </t>
  </si>
  <si>
    <t>Evacuation des déchets de taille des haies</t>
  </si>
  <si>
    <t xml:space="preserve">Soufflage et Ramassage des feuilles   - Devant 18 à 22 Bd A Millerand </t>
  </si>
  <si>
    <t>Petit travaux de jardinage (désherbage, etc.)</t>
  </si>
  <si>
    <t xml:space="preserve">Enlèvement des mauvaises herbes   -  Devant 1 à 5 rue P Ramadier </t>
  </si>
  <si>
    <t>Enlèvement des mauvaises herbes   - Jardin</t>
  </si>
  <si>
    <t xml:space="preserve">Arroser les nouvelles plantations : plantes, pelouses, plates-bandes, massifs, arbustes, les jeunes arbres </t>
  </si>
  <si>
    <t>TRAVAUX DIVERS</t>
  </si>
  <si>
    <t xml:space="preserve">Entretien du matériel </t>
  </si>
  <si>
    <t>Maintenance des équipements collectifs</t>
  </si>
  <si>
    <t>Graissage des gonds et serrures des portes et fenêtres des parties communes, réglage des ferme-portes,  petits travaux de serrurerie</t>
  </si>
  <si>
    <t xml:space="preserve"> Petits travaux de peinture</t>
  </si>
  <si>
    <t xml:space="preserve"> Remplacement de fusibles et lampes témoins, petites réparations de plomberie</t>
  </si>
  <si>
    <t>Accueil des entreprises extérieures</t>
  </si>
  <si>
    <t>Visite de Monsieur MANGANE</t>
  </si>
  <si>
    <t/>
  </si>
  <si>
    <t>2017/2018</t>
  </si>
  <si>
    <t>Annuel (Année de l'exercice)</t>
  </si>
  <si>
    <t>Annuel (Année Civile)</t>
  </si>
  <si>
    <t>N°</t>
  </si>
  <si>
    <t>Exercice</t>
  </si>
  <si>
    <t>Année Civile</t>
  </si>
  <si>
    <t>Total du Temps par Tâche</t>
  </si>
  <si>
    <t>Temps par Tâche par semaine</t>
  </si>
  <si>
    <t xml:space="preserve">Réorganisation des locaux poubelle </t>
  </si>
  <si>
    <t>Adresse  Mail</t>
  </si>
  <si>
    <t>gardien.loire1@gmail.com</t>
  </si>
  <si>
    <t>à modifier</t>
  </si>
  <si>
    <t>s-cheval@orange.fr; cheval-serge@orange.fr</t>
  </si>
  <si>
    <t>Port</t>
  </si>
  <si>
    <t>1° Commentaire =</t>
  </si>
  <si>
    <t>Bonjour,</t>
  </si>
  <si>
    <t>2° Commentaire =</t>
  </si>
  <si>
    <t>Veuillez trouver la fiche hebdomadaire N°</t>
  </si>
  <si>
    <t>3° Commentaire =</t>
  </si>
  <si>
    <r>
      <t xml:space="preserve">Cordialement  
</t>
    </r>
    <r>
      <rPr>
        <b/>
        <sz val="12"/>
        <color theme="1"/>
        <rFont val="Calibri"/>
        <family val="2"/>
        <scheme val="minor"/>
      </rPr>
      <t>Monsieur DIEGUEZ Aurélien</t>
    </r>
    <r>
      <rPr>
        <sz val="12"/>
        <color theme="1"/>
        <rFont val="Calibri"/>
        <family val="2"/>
        <scheme val="minor"/>
      </rPr>
      <t xml:space="preserve"> - Concierge - Employé d'immeuble
Domaine de la Loire 1
 Téléphone : 07.82.10.96.32 - Courriel :gardien.loire1@gmail.com</t>
    </r>
  </si>
  <si>
    <t>Tâches prévues la semaine suivante</t>
  </si>
  <si>
    <t>Numéro des Tâches</t>
  </si>
  <si>
    <t>Observations</t>
  </si>
  <si>
    <t>chevalserge2@gmail.com</t>
  </si>
  <si>
    <t>smtp.gmail.com</t>
  </si>
  <si>
    <t>Congés</t>
  </si>
  <si>
    <t>Déchetterie</t>
  </si>
  <si>
    <t xml:space="preserve">Traitement des mauvaises herbes </t>
  </si>
  <si>
    <t>Entretien des caniveaux</t>
  </si>
  <si>
    <t>Affichage</t>
  </si>
  <si>
    <t>-</t>
  </si>
  <si>
    <t>"C:\Users\s.cheval\Desktop\Planning\" &amp; NomDossier &amp; "\"</t>
  </si>
  <si>
    <t>Chemin du dossier</t>
  </si>
  <si>
    <t xml:space="preserve">achat sacs poubelles </t>
  </si>
  <si>
    <t>lavage des escaliers de service</t>
  </si>
  <si>
    <t xml:space="preserve">nettoyage de la loge </t>
  </si>
  <si>
    <t xml:space="preserve">aspirer les couloirs du sous sol </t>
  </si>
  <si>
    <t xml:space="preserve">entretien plate bande du gardien </t>
  </si>
  <si>
    <t xml:space="preserve">Nettoyage et désinfection  des bacs a dechets </t>
  </si>
  <si>
    <t xml:space="preserve">changement des ampouyles </t>
  </si>
  <si>
    <t xml:space="preserve">congés uniquement sortie des bacs a dechets </t>
  </si>
  <si>
    <t xml:space="preserve">taille des haies  </t>
  </si>
  <si>
    <t>congé</t>
  </si>
  <si>
    <t>arrosage</t>
  </si>
  <si>
    <t xml:space="preserve">taille des arbustes </t>
  </si>
  <si>
    <t>dechetterie</t>
  </si>
  <si>
    <t>palier  millerand et ramadier</t>
  </si>
  <si>
    <t xml:space="preserve">tonte partie interieur </t>
  </si>
  <si>
    <t>tonte partie exterieur</t>
  </si>
  <si>
    <t>ferié</t>
  </si>
  <si>
    <t>nettoyage des rampes des escaliers de services</t>
  </si>
  <si>
    <t>taille  des arbustes</t>
  </si>
  <si>
    <t xml:space="preserve">achat cartouche  imprimante et essence </t>
  </si>
  <si>
    <t xml:space="preserve">dechetterie </t>
  </si>
  <si>
    <t>nettoyage des caniveaux</t>
  </si>
  <si>
    <t xml:space="preserve">Nettoyage des locaux poubelles </t>
  </si>
  <si>
    <t xml:space="preserve">Tonte des pelouses  - </t>
  </si>
  <si>
    <t>taille des rosiers</t>
  </si>
  <si>
    <t>mise en place des garages à velo</t>
  </si>
  <si>
    <t>RDV avec Mme Leroy au cabinet Bras</t>
  </si>
  <si>
    <t>formation electrique</t>
  </si>
  <si>
    <t xml:space="preserve">aller chercher le taille haie </t>
  </si>
  <si>
    <t>ferie</t>
  </si>
  <si>
    <t>entretien des halls 1à 5 Ramadiers</t>
  </si>
  <si>
    <t>entretien des paliers rue Ramadier et Millerand</t>
  </si>
  <si>
    <t>du 23/07 au 6/08/17</t>
  </si>
  <si>
    <t>enlevement des emcombrants dans les locaux poubelles</t>
  </si>
  <si>
    <t xml:space="preserve">enlevement des emcombrants dans les locaux poubelles </t>
  </si>
  <si>
    <t xml:space="preserve">renfort de la porte de la loge </t>
  </si>
  <si>
    <t>tonte</t>
  </si>
  <si>
    <t xml:space="preserve">reamenagement des poubelles pour les gaines de vide ordure </t>
  </si>
  <si>
    <t xml:space="preserve">reamenagement des poubelles pour les vides ordures </t>
  </si>
  <si>
    <t xml:space="preserve">refaire bip garage </t>
  </si>
  <si>
    <t>arret maladie</t>
  </si>
  <si>
    <t>refection des poubelles des vides ordures</t>
  </si>
  <si>
    <t xml:space="preserve">Soufflage des massifs et parkings </t>
  </si>
  <si>
    <t>aspirateur couloir sous sol</t>
  </si>
  <si>
    <t xml:space="preserve">aspirateur cave </t>
  </si>
  <si>
    <t xml:space="preserve">Nettoyage des bouches d aeration </t>
  </si>
  <si>
    <t xml:space="preserve">arret maladie </t>
  </si>
  <si>
    <t xml:space="preserve">Taille des haies  et arbustes et ramassage </t>
  </si>
  <si>
    <t>ramassage et Evacuation des  des feuilles</t>
  </si>
  <si>
    <t xml:space="preserve">debouchage d une conduite d eau pluviale </t>
  </si>
  <si>
    <t xml:space="preserve">reparation du plafond au 18 millerand </t>
  </si>
  <si>
    <t xml:space="preserve">Sortir les bacs à déchets </t>
  </si>
  <si>
    <t xml:space="preserve">achat plantes pour le 1 ramadier </t>
  </si>
  <si>
    <t>plantation</t>
  </si>
  <si>
    <t xml:space="preserve">Ouverture d une tranchée </t>
  </si>
  <si>
    <t>desepaissir  la haie rue Millerand</t>
  </si>
  <si>
    <t xml:space="preserve">Bêchage du massif de rosier </t>
  </si>
  <si>
    <t>18/12/17 au 26/12/17</t>
  </si>
  <si>
    <t xml:space="preserve">elagage des branches basses des arbres </t>
  </si>
  <si>
    <t xml:space="preserve">demontage des radiateur au 5 ramadier </t>
  </si>
  <si>
    <t>debarrasser local poussette du 5 ramadier</t>
  </si>
  <si>
    <t>Entretien des ascenseurs ( nettoyage )</t>
  </si>
  <si>
    <t>petits travaux de jardinages</t>
  </si>
  <si>
    <t>lundi 12 février 2018</t>
  </si>
  <si>
    <t>.2</t>
  </si>
  <si>
    <t>.3</t>
  </si>
  <si>
    <t>.4</t>
  </si>
  <si>
    <t>.1</t>
  </si>
  <si>
    <t xml:space="preserve"> Aurélien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</si>
</sst>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 #,##0.00_)\ _€_ ;_ * \(#,##0.00\)\ _€_ ;_ * &quot;-&quot;??_)\ _€_ ;_ @_ "/>
    <numFmt numFmtId="164" formatCode="[$-F800]dddd\,\ mmmm\ dd\,\ yyyy"/>
    <numFmt numFmtId="165" formatCode="[$-40C]d\ mmmm\ yyyy;@"/>
    <numFmt numFmtId="166" formatCode="0.0"/>
  </numFmts>
  <fonts count="67" x14ac:knownFonts="1">
    <font>
      <sz val="12"/>
      <color theme="1"/>
      <name val="Calibri"/>
      <family val="2"/>
      <scheme val="minor"/>
    </font>
    <font>
      <sz val="12"/>
      <color theme="1"/>
      <name val="Calibri"/>
      <family val="2"/>
      <scheme val="minor"/>
    </font>
    <font>
      <sz val="12"/>
      <color theme="1"/>
      <name val="Calibri"/>
      <family val="2"/>
      <scheme val="minor"/>
    </font>
    <font>
      <sz val="10"/>
      <name val="Arial"/>
      <family val="2"/>
    </font>
    <font>
      <sz val="8"/>
      <name val="Calibri"/>
      <family val="2"/>
    </font>
    <font>
      <sz val="12"/>
      <color rgb="FFFF0000"/>
      <name val="Calibri"/>
      <family val="2"/>
      <scheme val="minor"/>
    </font>
    <font>
      <sz val="12"/>
      <color theme="1"/>
      <name val="Century Gothic (Corps)"/>
    </font>
    <font>
      <b/>
      <sz val="12"/>
      <color theme="0"/>
      <name val="Calibri"/>
      <family val="2"/>
      <scheme val="minor"/>
    </font>
    <font>
      <b/>
      <sz val="10"/>
      <color theme="1"/>
      <name val="Helvetica"/>
    </font>
    <font>
      <sz val="12"/>
      <name val="Calibri"/>
      <family val="2"/>
      <scheme val="minor"/>
    </font>
    <font>
      <b/>
      <sz val="16"/>
      <color theme="1"/>
      <name val="Calibri"/>
      <family val="2"/>
      <scheme val="minor"/>
    </font>
    <font>
      <sz val="12"/>
      <color rgb="FF0000FF"/>
      <name val="Calibri"/>
      <family val="2"/>
      <scheme val="minor"/>
    </font>
    <font>
      <b/>
      <sz val="10"/>
      <color rgb="FFFF0000"/>
      <name val="Helvetica"/>
    </font>
    <font>
      <sz val="12"/>
      <color rgb="FF000000"/>
      <name val="Calibri"/>
      <family val="2"/>
      <scheme val="minor"/>
    </font>
    <font>
      <sz val="16"/>
      <color rgb="FFFF0000"/>
      <name val="Calibri"/>
      <family val="2"/>
      <scheme val="minor"/>
    </font>
    <font>
      <u/>
      <sz val="12"/>
      <color theme="10"/>
      <name val="Calibri"/>
      <family val="2"/>
      <scheme val="minor"/>
    </font>
    <font>
      <u/>
      <sz val="12"/>
      <color theme="11"/>
      <name val="Calibri"/>
      <family val="2"/>
      <scheme val="minor"/>
    </font>
    <font>
      <sz val="12"/>
      <color rgb="FF000000"/>
      <name val="Lucida Grande"/>
    </font>
    <font>
      <b/>
      <sz val="12"/>
      <color rgb="FF0000FF"/>
      <name val="Century Gothic (Corps)"/>
    </font>
    <font>
      <sz val="10"/>
      <name val="Helvetica"/>
    </font>
    <font>
      <sz val="12"/>
      <color rgb="FF3366FF"/>
      <name val="Calibri"/>
      <family val="2"/>
      <scheme val="minor"/>
    </font>
    <font>
      <sz val="10"/>
      <color rgb="FFFF0000"/>
      <name val="Helvetica"/>
    </font>
    <font>
      <sz val="8"/>
      <name val="Calibri"/>
      <family val="2"/>
      <scheme val="minor"/>
    </font>
    <font>
      <b/>
      <sz val="12"/>
      <color theme="1"/>
      <name val="Calibri"/>
      <family val="2"/>
      <scheme val="minor"/>
    </font>
    <font>
      <b/>
      <sz val="12"/>
      <color rgb="FFFF0000"/>
      <name val="Calibri"/>
      <family val="2"/>
      <scheme val="minor"/>
    </font>
    <font>
      <b/>
      <sz val="11"/>
      <color rgb="FF0000FF"/>
      <name val="Arial"/>
      <family val="2"/>
    </font>
    <font>
      <b/>
      <sz val="11"/>
      <color indexed="8"/>
      <name val="Arial"/>
      <family val="2"/>
    </font>
    <font>
      <u/>
      <sz val="11"/>
      <color indexed="12"/>
      <name val="Arial"/>
      <family val="2"/>
    </font>
    <font>
      <sz val="11"/>
      <color indexed="18"/>
      <name val="Arial"/>
      <family val="2"/>
    </font>
    <font>
      <sz val="10"/>
      <color indexed="63"/>
      <name val="Tahoma"/>
      <family val="2"/>
    </font>
    <font>
      <b/>
      <sz val="16"/>
      <color rgb="FFFF0000"/>
      <name val="Lucida Grande"/>
    </font>
    <font>
      <b/>
      <sz val="18"/>
      <color rgb="FFFF0000"/>
      <name val="Cambria"/>
      <family val="1"/>
    </font>
    <font>
      <b/>
      <sz val="14"/>
      <color theme="1"/>
      <name val="Calibri"/>
      <family val="2"/>
      <scheme val="minor"/>
    </font>
    <font>
      <b/>
      <sz val="14"/>
      <color rgb="FFFF0000"/>
      <name val="Calibri"/>
      <family val="2"/>
      <scheme val="minor"/>
    </font>
    <font>
      <b/>
      <sz val="18"/>
      <color rgb="FF0000FF"/>
      <name val="Calibri"/>
      <family val="2"/>
    </font>
    <font>
      <b/>
      <sz val="16"/>
      <color rgb="FF008000"/>
      <name val="Calibri"/>
      <family val="2"/>
    </font>
    <font>
      <sz val="9"/>
      <color indexed="81"/>
      <name val="Tahoma"/>
      <family val="2"/>
    </font>
    <font>
      <b/>
      <sz val="9"/>
      <color indexed="81"/>
      <name val="Tahoma"/>
      <family val="2"/>
    </font>
    <font>
      <b/>
      <sz val="16"/>
      <color rgb="FF0000FF"/>
      <name val="Arial"/>
      <family val="2"/>
    </font>
    <font>
      <sz val="12"/>
      <color theme="1"/>
      <name val="Calibri"/>
      <family val="2"/>
      <scheme val="minor"/>
    </font>
    <font>
      <sz val="10"/>
      <color theme="1"/>
      <name val="Calibri"/>
      <family val="2"/>
      <scheme val="minor"/>
    </font>
    <font>
      <sz val="10"/>
      <name val="Arial"/>
      <family val="2"/>
    </font>
    <font>
      <b/>
      <sz val="10"/>
      <name val="Arial"/>
      <family val="2"/>
    </font>
    <font>
      <b/>
      <sz val="11"/>
      <name val="Arial"/>
      <family val="2"/>
    </font>
    <font>
      <b/>
      <sz val="14"/>
      <color rgb="FFFF0000"/>
      <name val="Arial"/>
      <family val="2"/>
    </font>
    <font>
      <b/>
      <sz val="14"/>
      <color rgb="FF0000FF"/>
      <name val="Arial"/>
      <family val="2"/>
    </font>
    <font>
      <b/>
      <sz val="12"/>
      <color rgb="FFFF0000"/>
      <name val="Arial Narrow"/>
      <family val="2"/>
    </font>
    <font>
      <sz val="10"/>
      <name val="Arial Narrow"/>
      <family val="2"/>
    </font>
    <font>
      <b/>
      <sz val="10"/>
      <color rgb="FF0000FF"/>
      <name val="Arial"/>
      <family val="2"/>
    </font>
    <font>
      <b/>
      <sz val="12"/>
      <color theme="0"/>
      <name val="Century Gothic (Corps)"/>
    </font>
    <font>
      <b/>
      <sz val="10"/>
      <color theme="0"/>
      <name val="Century Gothic (Corps)"/>
    </font>
    <font>
      <b/>
      <sz val="12"/>
      <color rgb="FF0000FF"/>
      <name val="Century Gothic (Corps)"/>
    </font>
    <font>
      <sz val="12"/>
      <color theme="3"/>
      <name val="Calibri"/>
      <family val="2"/>
      <scheme val="minor"/>
    </font>
    <font>
      <sz val="10"/>
      <color theme="3"/>
      <name val="Calibri"/>
      <family val="2"/>
      <scheme val="minor"/>
    </font>
    <font>
      <sz val="12"/>
      <color theme="1"/>
      <name val="Calibri"/>
      <family val="2"/>
      <scheme val="minor"/>
    </font>
    <font>
      <b/>
      <sz val="16"/>
      <color rgb="FF000000"/>
      <name val="Calibri"/>
      <family val="2"/>
      <scheme val="minor"/>
    </font>
    <font>
      <sz val="12"/>
      <color rgb="FF000000"/>
      <name val="Calibri"/>
      <family val="2"/>
      <scheme val="minor"/>
    </font>
    <font>
      <sz val="12"/>
      <name val="Calibri"/>
      <family val="2"/>
      <scheme val="minor"/>
    </font>
    <font>
      <sz val="10"/>
      <name val="Arial"/>
      <family val="2"/>
    </font>
    <font>
      <b/>
      <sz val="10"/>
      <color rgb="FFFF0000"/>
      <name val="Helvetica"/>
    </font>
    <font>
      <sz val="12"/>
      <color rgb="FFFF0000"/>
      <name val="Calibri"/>
      <family val="2"/>
      <scheme val="minor"/>
    </font>
    <font>
      <sz val="10"/>
      <name val="Helvetica"/>
    </font>
    <font>
      <sz val="10"/>
      <color rgb="FF3366FF"/>
      <name val="Helvetica"/>
    </font>
    <font>
      <sz val="12"/>
      <color rgb="FF3366FF"/>
      <name val="Calibri"/>
      <family val="2"/>
      <scheme val="minor"/>
    </font>
    <font>
      <sz val="10"/>
      <color rgb="FF0000FF"/>
      <name val="Helvetica"/>
    </font>
    <font>
      <sz val="12"/>
      <color rgb="FF0000FF"/>
      <name val="Calibri"/>
      <family val="2"/>
      <scheme val="minor"/>
    </font>
    <font>
      <sz val="10"/>
      <color rgb="FFFF0000"/>
      <name val="Helvetica"/>
    </font>
  </fonts>
  <fills count="19">
    <fill>
      <patternFill patternType="none"/>
    </fill>
    <fill>
      <patternFill patternType="gray125"/>
    </fill>
    <fill>
      <patternFill patternType="solid">
        <fgColor rgb="FFDCE7A4"/>
      </patternFill>
    </fill>
    <fill>
      <patternFill patternType="solid">
        <fgColor rgb="FF7AB7FF"/>
        <bgColor indexed="64"/>
      </patternFill>
    </fill>
    <fill>
      <patternFill patternType="solid">
        <fgColor rgb="FFEFFFC9"/>
        <bgColor indexed="64"/>
      </patternFill>
    </fill>
    <fill>
      <patternFill patternType="solid">
        <fgColor rgb="FFFCFFD8"/>
        <bgColor indexed="64"/>
      </patternFill>
    </fill>
    <fill>
      <patternFill patternType="solid">
        <fgColor theme="8" tint="0.79998168889431442"/>
        <bgColor theme="8" tint="0.79998168889431442"/>
      </patternFill>
    </fill>
    <fill>
      <patternFill patternType="solid">
        <fgColor rgb="FFF6FFA0"/>
        <bgColor indexed="64"/>
      </patternFill>
    </fill>
    <fill>
      <patternFill patternType="solid">
        <fgColor rgb="FFFFFF00"/>
        <bgColor indexed="64"/>
      </patternFill>
    </fill>
    <fill>
      <patternFill patternType="solid">
        <fgColor rgb="FFF6FFA0"/>
        <bgColor rgb="FF000000"/>
      </patternFill>
    </fill>
    <fill>
      <patternFill patternType="solid">
        <fgColor rgb="FFFBFFDE"/>
        <bgColor rgb="FF000000"/>
      </patternFill>
    </fill>
    <fill>
      <patternFill patternType="solid">
        <fgColor rgb="FFCCFFCC"/>
        <bgColor indexed="64"/>
      </patternFill>
    </fill>
    <fill>
      <patternFill patternType="solid">
        <fgColor rgb="FFF8FFD0"/>
        <bgColor theme="8" tint="0.79998168889431442"/>
      </patternFill>
    </fill>
    <fill>
      <patternFill patternType="solid">
        <fgColor rgb="FFE7F9FF"/>
        <bgColor indexed="64"/>
      </patternFill>
    </fill>
    <fill>
      <patternFill patternType="solid">
        <fgColor rgb="FFE5FFFF"/>
        <bgColor indexed="64"/>
      </patternFill>
    </fill>
    <fill>
      <patternFill patternType="solid">
        <fgColor rgb="FFFBFFDE"/>
        <bgColor indexed="64"/>
      </patternFill>
    </fill>
    <fill>
      <patternFill patternType="solid">
        <fgColor rgb="FFF3FEFF"/>
        <bgColor indexed="64"/>
      </patternFill>
    </fill>
    <fill>
      <patternFill patternType="solid">
        <fgColor rgb="FFFFF5C7"/>
        <bgColor indexed="64"/>
      </patternFill>
    </fill>
    <fill>
      <patternFill patternType="solid">
        <fgColor rgb="FFC1FFFF"/>
        <bgColor indexed="64"/>
      </patternFill>
    </fill>
  </fills>
  <borders count="86">
    <border>
      <left/>
      <right/>
      <top/>
      <bottom/>
      <diagonal/>
    </border>
    <border>
      <left/>
      <right/>
      <top/>
      <bottom style="thin">
        <color indexed="22"/>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hair">
        <color auto="1"/>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rgb="FF0000FF"/>
      </left>
      <right style="thin">
        <color rgb="FF0000FF"/>
      </right>
      <top style="medium">
        <color rgb="FF0000FF"/>
      </top>
      <bottom style="medium">
        <color rgb="FF0000FF"/>
      </bottom>
      <diagonal/>
    </border>
    <border>
      <left style="thin">
        <color rgb="FF0000FF"/>
      </left>
      <right style="thin">
        <color rgb="FF0000FF"/>
      </right>
      <top/>
      <bottom style="medium">
        <color rgb="FF0000FF"/>
      </bottom>
      <diagonal/>
    </border>
    <border>
      <left/>
      <right/>
      <top/>
      <bottom style="thin">
        <color rgb="FFC0C0C0"/>
      </bottom>
      <diagonal/>
    </border>
    <border>
      <left style="medium">
        <color rgb="FF0000FF"/>
      </left>
      <right/>
      <top style="medium">
        <color rgb="FF0000FF"/>
      </top>
      <bottom style="medium">
        <color rgb="FF0000FF"/>
      </bottom>
      <diagonal/>
    </border>
    <border>
      <left/>
      <right/>
      <top style="medium">
        <color rgb="FF0000FF"/>
      </top>
      <bottom style="medium">
        <color rgb="FF0000FF"/>
      </bottom>
      <diagonal/>
    </border>
    <border>
      <left/>
      <right style="medium">
        <color rgb="FF0000FF"/>
      </right>
      <top style="medium">
        <color rgb="FF0000FF"/>
      </top>
      <bottom style="medium">
        <color rgb="FF0000FF"/>
      </bottom>
      <diagonal/>
    </border>
    <border>
      <left style="medium">
        <color rgb="FF0033CC"/>
      </left>
      <right style="medium">
        <color rgb="FF0033CC"/>
      </right>
      <top style="medium">
        <color rgb="FF0033CC"/>
      </top>
      <bottom style="medium">
        <color rgb="FF0033CC"/>
      </bottom>
      <diagonal/>
    </border>
    <border>
      <left style="thin">
        <color rgb="FF0000FF"/>
      </left>
      <right style="medium">
        <color rgb="FF0000FF"/>
      </right>
      <top/>
      <bottom style="medium">
        <color rgb="FF0000FF"/>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rgb="FF000000"/>
      </right>
      <top style="medium">
        <color auto="1"/>
      </top>
      <bottom style="medium">
        <color auto="1"/>
      </bottom>
      <diagonal/>
    </border>
    <border>
      <left style="thin">
        <color auto="1"/>
      </left>
      <right style="thin">
        <color auto="1"/>
      </right>
      <top/>
      <bottom style="thin">
        <color rgb="FF000000"/>
      </bottom>
      <diagonal/>
    </border>
    <border>
      <left/>
      <right style="thin">
        <color auto="1"/>
      </right>
      <top style="thin">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bottom style="hair">
        <color auto="1"/>
      </bottom>
      <diagonal/>
    </border>
    <border>
      <left/>
      <right style="thin">
        <color auto="1"/>
      </right>
      <top/>
      <bottom/>
      <diagonal/>
    </border>
    <border>
      <left/>
      <right style="thin">
        <color auto="1"/>
      </right>
      <top style="hair">
        <color auto="1"/>
      </top>
      <bottom/>
      <diagonal/>
    </border>
    <border>
      <left style="medium">
        <color rgb="FF0000FF"/>
      </left>
      <right style="hair">
        <color rgb="FF0000FF"/>
      </right>
      <top style="thin">
        <color rgb="FF0000FF"/>
      </top>
      <bottom style="thin">
        <color rgb="FF0000FF"/>
      </bottom>
      <diagonal/>
    </border>
    <border>
      <left style="hair">
        <color rgb="FF0000FF"/>
      </left>
      <right style="hair">
        <color rgb="FF0000FF"/>
      </right>
      <top style="thin">
        <color rgb="FF0000FF"/>
      </top>
      <bottom style="thin">
        <color rgb="FF0000FF"/>
      </bottom>
      <diagonal/>
    </border>
    <border>
      <left style="hair">
        <color rgb="FF0000FF"/>
      </left>
      <right style="medium">
        <color rgb="FF0000FF"/>
      </right>
      <top style="thin">
        <color rgb="FF0000FF"/>
      </top>
      <bottom style="thin">
        <color rgb="FF0000FF"/>
      </bottom>
      <diagonal/>
    </border>
    <border>
      <left style="medium">
        <color rgb="FF0000FF"/>
      </left>
      <right/>
      <top/>
      <bottom/>
      <diagonal/>
    </border>
    <border>
      <left style="medium">
        <color rgb="FF0000FF"/>
      </left>
      <right style="medium">
        <color rgb="FF0000FF"/>
      </right>
      <top/>
      <bottom/>
      <diagonal/>
    </border>
    <border>
      <left style="medium">
        <color rgb="FF0033CC"/>
      </left>
      <right style="medium">
        <color rgb="FF0033CC"/>
      </right>
      <top style="medium">
        <color rgb="FF0033CC"/>
      </top>
      <bottom style="thin">
        <color rgb="FF0033CC"/>
      </bottom>
      <diagonal/>
    </border>
    <border>
      <left style="medium">
        <color rgb="FF0033CC"/>
      </left>
      <right style="medium">
        <color rgb="FF0033CC"/>
      </right>
      <top style="thin">
        <color rgb="FF0033CC"/>
      </top>
      <bottom style="medium">
        <color rgb="FF0033CC"/>
      </bottom>
      <diagonal/>
    </border>
    <border>
      <left/>
      <right/>
      <top/>
      <bottom style="medium">
        <color auto="1"/>
      </bottom>
      <diagonal/>
    </border>
    <border>
      <left/>
      <right style="medium">
        <color rgb="FF0000FF"/>
      </right>
      <top/>
      <bottom style="medium">
        <color auto="1"/>
      </bottom>
      <diagonal/>
    </border>
    <border>
      <left style="medium">
        <color rgb="FF0000FF"/>
      </left>
      <right style="thin">
        <color auto="1"/>
      </right>
      <top style="medium">
        <color rgb="FF0000FF"/>
      </top>
      <bottom/>
      <diagonal/>
    </border>
    <border>
      <left style="thin">
        <color auto="1"/>
      </left>
      <right/>
      <top style="medium">
        <color rgb="FF0000FF"/>
      </top>
      <bottom style="thin">
        <color auto="1"/>
      </bottom>
      <diagonal/>
    </border>
    <border>
      <left/>
      <right/>
      <top style="medium">
        <color rgb="FF0000FF"/>
      </top>
      <bottom style="thin">
        <color auto="1"/>
      </bottom>
      <diagonal/>
    </border>
    <border>
      <left/>
      <right style="thin">
        <color auto="1"/>
      </right>
      <top style="medium">
        <color rgb="FF0000FF"/>
      </top>
      <bottom style="thin">
        <color auto="1"/>
      </bottom>
      <diagonal/>
    </border>
    <border>
      <left style="thin">
        <color auto="1"/>
      </left>
      <right/>
      <top/>
      <bottom/>
      <diagonal/>
    </border>
    <border>
      <left style="medium">
        <color rgb="FF0000FF"/>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rgb="FF0000FF"/>
      </left>
      <right style="thin">
        <color auto="1"/>
      </right>
      <top/>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diagonal/>
    </border>
    <border>
      <left/>
      <right/>
      <top style="hair">
        <color auto="1"/>
      </top>
      <bottom style="hair">
        <color auto="1"/>
      </bottom>
      <diagonal/>
    </border>
    <border>
      <left/>
      <right/>
      <top style="thin">
        <color auto="1"/>
      </top>
      <bottom/>
      <diagonal/>
    </border>
    <border>
      <left style="medium">
        <color rgb="FF0033CC"/>
      </left>
      <right style="medium">
        <color rgb="FF0033CC"/>
      </right>
      <top style="medium">
        <color rgb="FF0033CC"/>
      </top>
      <bottom/>
      <diagonal/>
    </border>
    <border>
      <left style="medium">
        <color rgb="FF0033CC"/>
      </left>
      <right style="medium">
        <color rgb="FF0033CC"/>
      </right>
      <top/>
      <bottom style="medium">
        <color rgb="FF0033CC"/>
      </bottom>
      <diagonal/>
    </border>
    <border>
      <left style="thick">
        <color auto="1"/>
      </left>
      <right style="thick">
        <color auto="1"/>
      </right>
      <top style="thick">
        <color auto="1"/>
      </top>
      <bottom style="thick">
        <color auto="1"/>
      </bottom>
      <diagonal/>
    </border>
    <border>
      <left style="medium">
        <color rgb="FFFF0000"/>
      </left>
      <right style="hair">
        <color rgb="FFFF0000"/>
      </right>
      <top style="medium">
        <color rgb="FFFF0000"/>
      </top>
      <bottom style="thin">
        <color rgb="FFFF0000"/>
      </bottom>
      <diagonal/>
    </border>
    <border>
      <left style="hair">
        <color rgb="FFFF0000"/>
      </left>
      <right style="medium">
        <color rgb="FFFF0000"/>
      </right>
      <top style="medium">
        <color rgb="FFFF0000"/>
      </top>
      <bottom/>
      <diagonal/>
    </border>
    <border>
      <left style="hair">
        <color rgb="FFFF0000"/>
      </left>
      <right style="medium">
        <color rgb="FFFF0000"/>
      </right>
      <top/>
      <bottom/>
      <diagonal/>
    </border>
    <border>
      <left style="medium">
        <color rgb="FFFF0000"/>
      </left>
      <right style="hair">
        <color rgb="FFFF0000"/>
      </right>
      <top style="thin">
        <color rgb="FFFF0000"/>
      </top>
      <bottom style="thin">
        <color rgb="FFFF0000"/>
      </bottom>
      <diagonal/>
    </border>
    <border>
      <left style="medium">
        <color rgb="FFFF0000"/>
      </left>
      <right style="hair">
        <color rgb="FFFF0000"/>
      </right>
      <top style="thin">
        <color rgb="FFFF0000"/>
      </top>
      <bottom style="medium">
        <color rgb="FFFF0000"/>
      </bottom>
      <diagonal/>
    </border>
    <border>
      <left style="hair">
        <color rgb="FFFF0000"/>
      </left>
      <right style="medium">
        <color rgb="FFFF0000"/>
      </right>
      <top/>
      <bottom style="thin">
        <color rgb="FFFF0000"/>
      </bottom>
      <diagonal/>
    </border>
    <border>
      <left style="thin">
        <color rgb="FF0000FF"/>
      </left>
      <right style="medium">
        <color rgb="FF0000FF"/>
      </right>
      <top style="medium">
        <color rgb="FF0000FF"/>
      </top>
      <bottom style="medium">
        <color rgb="FF0000FF"/>
      </bottom>
      <diagonal/>
    </border>
    <border>
      <left/>
      <right style="thin">
        <color rgb="FF0000FF"/>
      </right>
      <top style="medium">
        <color rgb="FF0000FF"/>
      </top>
      <bottom style="medium">
        <color rgb="FF0000FF"/>
      </bottom>
      <diagonal/>
    </border>
    <border>
      <left style="medium">
        <color rgb="FF0000FF"/>
      </left>
      <right style="medium">
        <color rgb="FF0000FF"/>
      </right>
      <top style="medium">
        <color rgb="FF0000FF"/>
      </top>
      <bottom/>
      <diagonal/>
    </border>
    <border>
      <left style="medium">
        <color rgb="FF0000FF"/>
      </left>
      <right style="medium">
        <color rgb="FF0000FF"/>
      </right>
      <top/>
      <bottom style="medium">
        <color rgb="FF0000FF"/>
      </bottom>
      <diagonal/>
    </border>
    <border>
      <left style="medium">
        <color rgb="FF0000FF"/>
      </left>
      <right style="thin">
        <color rgb="FF0000FF"/>
      </right>
      <top style="medium">
        <color rgb="FF0000FF"/>
      </top>
      <bottom style="thin">
        <color rgb="FF0000FF"/>
      </bottom>
      <diagonal/>
    </border>
    <border>
      <left style="thin">
        <color rgb="FF0000FF"/>
      </left>
      <right style="thin">
        <color rgb="FF0000FF"/>
      </right>
      <top style="medium">
        <color rgb="FF0000FF"/>
      </top>
      <bottom style="thin">
        <color rgb="FF0000FF"/>
      </bottom>
      <diagonal/>
    </border>
    <border>
      <left style="thin">
        <color rgb="FF0000FF"/>
      </left>
      <right style="medium">
        <color rgb="FF0000FF"/>
      </right>
      <top style="medium">
        <color rgb="FF0000FF"/>
      </top>
      <bottom style="thin">
        <color rgb="FF0000FF"/>
      </bottom>
      <diagonal/>
    </border>
    <border>
      <left style="medium">
        <color rgb="FF0000FF"/>
      </left>
      <right style="thin">
        <color rgb="FF0000FF"/>
      </right>
      <top style="thin">
        <color rgb="FF0000FF"/>
      </top>
      <bottom style="thin">
        <color rgb="FF0000FF"/>
      </bottom>
      <diagonal/>
    </border>
    <border>
      <left style="thin">
        <color rgb="FF0000FF"/>
      </left>
      <right style="thin">
        <color rgb="FF0000FF"/>
      </right>
      <top style="thin">
        <color rgb="FF0000FF"/>
      </top>
      <bottom style="thin">
        <color rgb="FF0000FF"/>
      </bottom>
      <diagonal/>
    </border>
    <border>
      <left style="thin">
        <color rgb="FF0000FF"/>
      </left>
      <right style="medium">
        <color rgb="FF0000FF"/>
      </right>
      <top style="thin">
        <color rgb="FF0000FF"/>
      </top>
      <bottom style="thin">
        <color rgb="FF0000FF"/>
      </bottom>
      <diagonal/>
    </border>
    <border>
      <left style="medium">
        <color rgb="FF0000FF"/>
      </left>
      <right style="thin">
        <color rgb="FF0000FF"/>
      </right>
      <top style="thin">
        <color rgb="FF0000FF"/>
      </top>
      <bottom style="medium">
        <color rgb="FF0000FF"/>
      </bottom>
      <diagonal/>
    </border>
    <border>
      <left style="thin">
        <color rgb="FF0000FF"/>
      </left>
      <right style="thin">
        <color rgb="FF0000FF"/>
      </right>
      <top style="thin">
        <color rgb="FF0000FF"/>
      </top>
      <bottom style="medium">
        <color rgb="FF0000FF"/>
      </bottom>
      <diagonal/>
    </border>
    <border>
      <left style="thin">
        <color rgb="FF0000FF"/>
      </left>
      <right style="medium">
        <color rgb="FF0000FF"/>
      </right>
      <top style="thin">
        <color rgb="FF0000FF"/>
      </top>
      <bottom style="medium">
        <color rgb="FF0000FF"/>
      </bottom>
      <diagonal/>
    </border>
    <border>
      <left style="medium">
        <color rgb="FF0000FF"/>
      </left>
      <right/>
      <top style="medium">
        <color rgb="FF0000FF"/>
      </top>
      <bottom style="thin">
        <color rgb="FF0000FF"/>
      </bottom>
      <diagonal/>
    </border>
    <border>
      <left/>
      <right/>
      <top style="medium">
        <color rgb="FF0000FF"/>
      </top>
      <bottom style="thin">
        <color rgb="FF0000FF"/>
      </bottom>
      <diagonal/>
    </border>
    <border>
      <left/>
      <right style="medium">
        <color rgb="FF0000FF"/>
      </right>
      <top style="medium">
        <color rgb="FF0000FF"/>
      </top>
      <bottom style="thin">
        <color rgb="FF0000FF"/>
      </bottom>
      <diagonal/>
    </border>
    <border>
      <left style="medium">
        <color rgb="FF0000FF"/>
      </left>
      <right/>
      <top style="thin">
        <color rgb="FF0000FF"/>
      </top>
      <bottom style="thin">
        <color rgb="FF0000FF"/>
      </bottom>
      <diagonal/>
    </border>
    <border>
      <left/>
      <right/>
      <top style="thin">
        <color rgb="FF0000FF"/>
      </top>
      <bottom style="thin">
        <color rgb="FF0000FF"/>
      </bottom>
      <diagonal/>
    </border>
    <border>
      <left/>
      <right style="medium">
        <color rgb="FF0000FF"/>
      </right>
      <top style="thin">
        <color rgb="FF0000FF"/>
      </top>
      <bottom style="thin">
        <color rgb="FF0000FF"/>
      </bottom>
      <diagonal/>
    </border>
    <border>
      <left style="medium">
        <color rgb="FF0000FF"/>
      </left>
      <right/>
      <top style="thin">
        <color rgb="FF0000FF"/>
      </top>
      <bottom style="medium">
        <color rgb="FF0000FF"/>
      </bottom>
      <diagonal/>
    </border>
    <border>
      <left/>
      <right/>
      <top style="thin">
        <color rgb="FF0000FF"/>
      </top>
      <bottom style="medium">
        <color rgb="FF0000FF"/>
      </bottom>
      <diagonal/>
    </border>
    <border>
      <left/>
      <right style="medium">
        <color rgb="FF0000FF"/>
      </right>
      <top style="thin">
        <color rgb="FF0000FF"/>
      </top>
      <bottom style="medium">
        <color rgb="FF0000FF"/>
      </bottom>
      <diagonal/>
    </border>
    <border>
      <left style="thin">
        <color auto="1"/>
      </left>
      <right/>
      <top style="hair">
        <color auto="1"/>
      </top>
      <bottom style="hair">
        <color auto="1"/>
      </bottom>
      <diagonal/>
    </border>
    <border>
      <left style="medium">
        <color rgb="FF0000FF"/>
      </left>
      <right style="thin">
        <color auto="1"/>
      </right>
      <top style="thin">
        <color auto="1"/>
      </top>
      <bottom/>
      <diagonal/>
    </border>
  </borders>
  <cellStyleXfs count="140">
    <xf numFmtId="0" fontId="0" fillId="0" borderId="0"/>
    <xf numFmtId="0" fontId="6" fillId="2" borderId="0" applyFont="0" applyBorder="0" applyAlignment="0">
      <alignment horizontal="center" vertical="center"/>
    </xf>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15" fillId="0" borderId="0" applyNumberFormat="0" applyFill="0" applyBorder="0" applyAlignment="0" applyProtection="0"/>
    <xf numFmtId="0" fontId="16" fillId="0" borderId="0" applyNumberFormat="0" applyFill="0" applyBorder="0" applyAlignment="0" applyProtection="0"/>
    <xf numFmtId="0" fontId="2" fillId="0" borderId="0" applyFont="0" applyFill="0">
      <alignment horizontal="left" vertical="center" wrapText="1" shrinkToFit="1"/>
      <protection locked="0"/>
    </xf>
    <xf numFmtId="0" fontId="15"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43" fontId="1" fillId="0" borderId="0" applyFon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6" fillId="0" borderId="0" applyNumberFormat="0" applyFill="0" applyBorder="0" applyAlignment="0" applyProtection="0"/>
  </cellStyleXfs>
  <cellXfs count="422">
    <xf numFmtId="0" fontId="0" fillId="0" borderId="0" xfId="0"/>
    <xf numFmtId="0" fontId="0" fillId="0" borderId="0" xfId="0" applyFill="1"/>
    <xf numFmtId="0" fontId="0" fillId="0" borderId="0" xfId="0" applyAlignment="1">
      <alignment horizontal="center"/>
    </xf>
    <xf numFmtId="0" fontId="18" fillId="11" borderId="14" xfId="0" applyFont="1" applyFill="1" applyBorder="1" applyAlignment="1" applyProtection="1">
      <alignment horizontal="center" vertical="center" textRotation="90" wrapText="1"/>
      <protection locked="0"/>
    </xf>
    <xf numFmtId="0" fontId="18" fillId="8" borderId="14" xfId="0" applyFont="1" applyFill="1" applyBorder="1" applyAlignment="1" applyProtection="1">
      <alignment horizontal="center" vertical="center" textRotation="90" wrapText="1"/>
      <protection locked="0"/>
    </xf>
    <xf numFmtId="0" fontId="0" fillId="0" borderId="0" xfId="0" applyAlignment="1">
      <alignment horizontal="center" vertical="center"/>
    </xf>
    <xf numFmtId="0" fontId="9" fillId="0" borderId="3" xfId="0" applyFont="1" applyBorder="1" applyAlignment="1" applyProtection="1">
      <alignment horizontal="center" vertical="center" wrapText="1"/>
      <protection locked="0"/>
    </xf>
    <xf numFmtId="0" fontId="0" fillId="0" borderId="0" xfId="0" applyAlignment="1">
      <alignment horizontal="center" vertical="center" wrapText="1"/>
    </xf>
    <xf numFmtId="0" fontId="0" fillId="0" borderId="0" xfId="0" applyProtection="1">
      <protection locked="0"/>
    </xf>
    <xf numFmtId="0" fontId="0" fillId="0" borderId="0" xfId="0" applyAlignment="1" applyProtection="1">
      <alignment horizontal="left" vertical="center" wrapText="1"/>
      <protection locked="0"/>
    </xf>
    <xf numFmtId="0" fontId="0" fillId="0" borderId="0" xfId="0" applyAlignment="1" applyProtection="1">
      <alignment horizontal="left" vertical="center"/>
      <protection locked="0"/>
    </xf>
    <xf numFmtId="0" fontId="7" fillId="3" borderId="15" xfId="0" applyFont="1" applyFill="1" applyBorder="1" applyAlignment="1" applyProtection="1">
      <alignment horizontal="center" vertical="center" wrapText="1"/>
      <protection locked="0"/>
    </xf>
    <xf numFmtId="164" fontId="7" fillId="3" borderId="15" xfId="0" applyNumberFormat="1" applyFont="1" applyFill="1" applyBorder="1" applyAlignment="1" applyProtection="1">
      <alignment horizontal="center" vertical="center" wrapText="1"/>
      <protection locked="0"/>
    </xf>
    <xf numFmtId="0" fontId="7" fillId="3" borderId="15" xfId="0" applyNumberFormat="1" applyFont="1" applyFill="1" applyBorder="1" applyAlignment="1" applyProtection="1">
      <alignment horizontal="center" vertical="center" wrapText="1"/>
      <protection locked="0"/>
    </xf>
    <xf numFmtId="0" fontId="7" fillId="3" borderId="21" xfId="0" applyFont="1" applyFill="1" applyBorder="1" applyAlignment="1" applyProtection="1">
      <alignment horizontal="center" vertical="center" wrapText="1"/>
      <protection locked="0"/>
    </xf>
    <xf numFmtId="165" fontId="0" fillId="12" borderId="32" xfId="0" applyNumberFormat="1" applyFont="1" applyFill="1" applyBorder="1" applyAlignment="1" applyProtection="1">
      <alignment horizontal="center" vertical="center" wrapText="1"/>
      <protection locked="0"/>
    </xf>
    <xf numFmtId="0" fontId="0" fillId="12" borderId="33" xfId="0" applyFont="1" applyFill="1" applyBorder="1" applyAlignment="1" applyProtection="1">
      <alignment horizontal="center" vertical="center" wrapText="1"/>
      <protection locked="0"/>
    </xf>
    <xf numFmtId="165" fontId="0" fillId="6" borderId="32" xfId="0" applyNumberFormat="1" applyFont="1" applyFill="1" applyBorder="1" applyAlignment="1" applyProtection="1">
      <alignment horizontal="center" vertical="center" wrapText="1"/>
      <protection locked="0"/>
    </xf>
    <xf numFmtId="0" fontId="0" fillId="6" borderId="33" xfId="0" applyFont="1" applyFill="1" applyBorder="1" applyAlignment="1" applyProtection="1">
      <alignment horizontal="center" vertical="center" wrapText="1"/>
      <protection locked="0"/>
    </xf>
    <xf numFmtId="0" fontId="0" fillId="15" borderId="49" xfId="0" applyFill="1" applyBorder="1" applyAlignment="1" applyProtection="1">
      <alignment horizontal="left" vertical="center" wrapText="1" indent="1"/>
    </xf>
    <xf numFmtId="0" fontId="0" fillId="0" borderId="2" xfId="0" applyBorder="1" applyAlignment="1" applyProtection="1">
      <alignment horizontal="left" vertical="center" wrapText="1" indent="1"/>
    </xf>
    <xf numFmtId="0" fontId="0" fillId="15" borderId="2" xfId="0" applyFill="1" applyBorder="1" applyAlignment="1" applyProtection="1">
      <alignment horizontal="left" vertical="center" wrapText="1" indent="1"/>
    </xf>
    <xf numFmtId="0" fontId="5" fillId="15" borderId="2" xfId="0" applyFont="1" applyFill="1" applyBorder="1" applyAlignment="1" applyProtection="1">
      <alignment horizontal="left" vertical="center" wrapText="1" indent="1"/>
    </xf>
    <xf numFmtId="0" fontId="0" fillId="15" borderId="3" xfId="0" applyFill="1" applyBorder="1" applyAlignment="1" applyProtection="1">
      <alignment horizontal="left" vertical="center" wrapText="1" indent="1"/>
    </xf>
    <xf numFmtId="0" fontId="0" fillId="0" borderId="3" xfId="0" applyBorder="1" applyAlignment="1" applyProtection="1">
      <alignment horizontal="left" vertical="center" wrapText="1" indent="1"/>
    </xf>
    <xf numFmtId="0" fontId="20" fillId="15" borderId="49" xfId="0" applyFont="1" applyFill="1" applyBorder="1" applyAlignment="1" applyProtection="1">
      <alignment horizontal="left" vertical="center" wrapText="1" indent="1"/>
    </xf>
    <xf numFmtId="0" fontId="20" fillId="0" borderId="2" xfId="0" applyFont="1" applyBorder="1" applyAlignment="1" applyProtection="1">
      <alignment horizontal="left" vertical="center" wrapText="1" indent="1"/>
    </xf>
    <xf numFmtId="0" fontId="20" fillId="15" borderId="2" xfId="0" applyFont="1" applyFill="1" applyBorder="1" applyAlignment="1" applyProtection="1">
      <alignment horizontal="left" vertical="center" wrapText="1" indent="1"/>
    </xf>
    <xf numFmtId="0" fontId="5" fillId="0" borderId="2" xfId="0" applyFont="1" applyBorder="1" applyAlignment="1" applyProtection="1">
      <alignment horizontal="left" vertical="center" wrapText="1" indent="1"/>
    </xf>
    <xf numFmtId="0" fontId="0" fillId="0" borderId="50" xfId="0" applyBorder="1" applyAlignment="1" applyProtection="1">
      <alignment horizontal="left" vertical="center" wrapText="1" indent="1"/>
    </xf>
    <xf numFmtId="0" fontId="11" fillId="0" borderId="2" xfId="0" applyFont="1" applyBorder="1" applyAlignment="1" applyProtection="1">
      <alignment horizontal="left" vertical="center" wrapText="1" indent="1"/>
    </xf>
    <xf numFmtId="0" fontId="9" fillId="15" borderId="49" xfId="0" applyFont="1" applyFill="1" applyBorder="1" applyAlignment="1" applyProtection="1">
      <alignment horizontal="left" vertical="center" wrapText="1" indent="1"/>
    </xf>
    <xf numFmtId="0" fontId="9" fillId="0" borderId="2" xfId="0" applyFont="1" applyBorder="1" applyAlignment="1" applyProtection="1">
      <alignment horizontal="left" vertical="center" wrapText="1" indent="1"/>
    </xf>
    <xf numFmtId="0" fontId="9" fillId="15" borderId="2" xfId="0" applyFont="1" applyFill="1" applyBorder="1" applyAlignment="1" applyProtection="1">
      <alignment horizontal="left" vertical="center" wrapText="1" indent="1"/>
    </xf>
    <xf numFmtId="0" fontId="9" fillId="0" borderId="3" xfId="0" applyFont="1" applyBorder="1" applyAlignment="1" applyProtection="1">
      <alignment horizontal="left" vertical="center" wrapText="1" indent="1"/>
    </xf>
    <xf numFmtId="164" fontId="0" fillId="0" borderId="0" xfId="0" applyNumberFormat="1" applyProtection="1">
      <protection locked="0"/>
    </xf>
    <xf numFmtId="0" fontId="0" fillId="0" borderId="0" xfId="0" applyNumberFormat="1" applyProtection="1">
      <protection locked="0"/>
    </xf>
    <xf numFmtId="0" fontId="0" fillId="0" borderId="0" xfId="0" applyAlignment="1" applyProtection="1">
      <alignment horizontal="center"/>
      <protection locked="0"/>
    </xf>
    <xf numFmtId="0" fontId="0" fillId="0" borderId="0" xfId="0" applyAlignment="1" applyProtection="1">
      <alignment horizontal="center" vertical="center"/>
      <protection locked="0"/>
    </xf>
    <xf numFmtId="0" fontId="0" fillId="6" borderId="33" xfId="0" applyFont="1" applyFill="1" applyBorder="1" applyAlignment="1" applyProtection="1">
      <alignment horizontal="left" vertical="center" wrapText="1"/>
      <protection locked="0"/>
    </xf>
    <xf numFmtId="164" fontId="0" fillId="6" borderId="33" xfId="0" applyNumberFormat="1" applyFont="1" applyFill="1" applyBorder="1" applyAlignment="1" applyProtection="1">
      <alignment horizontal="center" vertical="center" wrapText="1"/>
      <protection locked="0"/>
    </xf>
    <xf numFmtId="0" fontId="0" fillId="12" borderId="33" xfId="0" applyFont="1" applyFill="1" applyBorder="1" applyAlignment="1" applyProtection="1">
      <alignment horizontal="left" vertical="center" wrapText="1"/>
    </xf>
    <xf numFmtId="164" fontId="0" fillId="12" borderId="33" xfId="0" applyNumberFormat="1" applyFont="1" applyFill="1" applyBorder="1" applyAlignment="1" applyProtection="1">
      <alignment horizontal="center" vertical="center" wrapText="1"/>
    </xf>
    <xf numFmtId="0" fontId="0" fillId="12" borderId="33" xfId="0" applyNumberFormat="1" applyFont="1" applyFill="1" applyBorder="1" applyAlignment="1" applyProtection="1">
      <alignment horizontal="center" vertical="center" wrapText="1"/>
    </xf>
    <xf numFmtId="0" fontId="0" fillId="6" borderId="33" xfId="0" applyFont="1" applyFill="1" applyBorder="1" applyAlignment="1" applyProtection="1">
      <alignment horizontal="left" vertical="center" wrapText="1"/>
    </xf>
    <xf numFmtId="164" fontId="0" fillId="6" borderId="33" xfId="0" applyNumberFormat="1" applyFont="1" applyFill="1" applyBorder="1" applyAlignment="1" applyProtection="1">
      <alignment horizontal="center" vertical="center" wrapText="1"/>
    </xf>
    <xf numFmtId="0" fontId="0" fillId="12" borderId="34" xfId="0" applyNumberFormat="1" applyFont="1" applyFill="1" applyBorder="1" applyAlignment="1" applyProtection="1">
      <alignment horizontal="center" vertical="center" wrapText="1"/>
    </xf>
    <xf numFmtId="0" fontId="0" fillId="6" borderId="34" xfId="0" applyNumberFormat="1" applyFont="1" applyFill="1" applyBorder="1" applyAlignment="1" applyProtection="1">
      <alignment horizontal="center" vertical="center" wrapText="1"/>
    </xf>
    <xf numFmtId="0" fontId="26" fillId="0" borderId="0" xfId="0" applyFont="1" applyAlignment="1">
      <alignment horizontal="center" vertical="center"/>
    </xf>
    <xf numFmtId="0" fontId="27" fillId="0" borderId="55" xfId="123" quotePrefix="1" applyFont="1" applyBorder="1" applyAlignment="1" applyProtection="1">
      <alignment horizontal="center" vertical="center"/>
    </xf>
    <xf numFmtId="0" fontId="28" fillId="0" borderId="55" xfId="0" applyFont="1" applyBorder="1" applyAlignment="1">
      <alignment horizontal="center" vertical="center"/>
    </xf>
    <xf numFmtId="0" fontId="15" fillId="0" borderId="56" xfId="123" applyBorder="1" applyAlignment="1">
      <alignment horizontal="center" vertical="center"/>
    </xf>
    <xf numFmtId="0" fontId="29" fillId="0" borderId="0" xfId="0" applyFont="1" applyAlignment="1">
      <alignment horizontal="right"/>
    </xf>
    <xf numFmtId="0" fontId="15" fillId="0" borderId="59" xfId="123" applyBorder="1" applyAlignment="1">
      <alignment horizontal="center" vertical="center"/>
    </xf>
    <xf numFmtId="0" fontId="0" fillId="0" borderId="0" xfId="0" applyAlignment="1">
      <alignment horizontal="right"/>
    </xf>
    <xf numFmtId="0" fontId="0" fillId="0" borderId="0" xfId="0" applyAlignment="1">
      <alignment horizontal="left"/>
    </xf>
    <xf numFmtId="0" fontId="0" fillId="0" borderId="60" xfId="0" applyBorder="1" applyAlignment="1">
      <alignment horizontal="center" vertical="center"/>
    </xf>
    <xf numFmtId="0" fontId="0" fillId="0" borderId="10" xfId="0" applyFill="1" applyBorder="1" applyAlignment="1" applyProtection="1">
      <alignment horizontal="left" vertical="center" wrapText="1" indent="1"/>
    </xf>
    <xf numFmtId="0" fontId="11" fillId="15" borderId="2" xfId="0" applyFont="1" applyFill="1" applyBorder="1" applyAlignment="1" applyProtection="1">
      <alignment horizontal="left" vertical="center" wrapText="1" indent="1"/>
    </xf>
    <xf numFmtId="0" fontId="11" fillId="15" borderId="3" xfId="0" applyFont="1" applyFill="1" applyBorder="1" applyAlignment="1" applyProtection="1">
      <alignment horizontal="left" vertical="center" wrapText="1" indent="1"/>
    </xf>
    <xf numFmtId="0" fontId="0" fillId="15" borderId="6" xfId="0" applyFill="1" applyBorder="1" applyAlignment="1" applyProtection="1">
      <alignment horizontal="left" vertical="center" wrapText="1" indent="1"/>
    </xf>
    <xf numFmtId="0" fontId="21" fillId="15" borderId="2" xfId="0" applyFont="1" applyFill="1" applyBorder="1" applyAlignment="1" applyProtection="1">
      <alignment horizontal="center" vertical="center" wrapText="1"/>
      <protection locked="0"/>
    </xf>
    <xf numFmtId="0" fontId="5" fillId="15" borderId="2" xfId="0" applyFont="1" applyFill="1" applyBorder="1" applyAlignment="1" applyProtection="1">
      <alignment horizontal="left" vertical="center" wrapText="1" indent="1"/>
      <protection locked="0"/>
    </xf>
    <xf numFmtId="0" fontId="21" fillId="0" borderId="2" xfId="0" applyFont="1" applyFill="1" applyBorder="1" applyAlignment="1" applyProtection="1">
      <alignment horizontal="center" vertical="center" wrapText="1"/>
      <protection locked="0"/>
    </xf>
    <xf numFmtId="0" fontId="0" fillId="0" borderId="0" xfId="0" applyBorder="1" applyProtection="1">
      <protection locked="0"/>
    </xf>
    <xf numFmtId="0" fontId="0" fillId="0" borderId="0" xfId="0" applyAlignment="1" applyProtection="1">
      <alignment horizontal="left" vertical="center" indent="1"/>
      <protection locked="0"/>
    </xf>
    <xf numFmtId="0" fontId="0" fillId="0" borderId="0" xfId="0" applyAlignment="1" applyProtection="1">
      <alignment horizontal="left" vertical="center" wrapText="1" indent="1"/>
      <protection locked="0"/>
    </xf>
    <xf numFmtId="0" fontId="10" fillId="0" borderId="36" xfId="0" applyFont="1" applyFill="1" applyBorder="1" applyAlignment="1" applyProtection="1">
      <alignment vertical="center"/>
      <protection locked="0"/>
    </xf>
    <xf numFmtId="0" fontId="0" fillId="0" borderId="0" xfId="0" applyFill="1" applyBorder="1" applyProtection="1">
      <protection locked="0"/>
    </xf>
    <xf numFmtId="0" fontId="0" fillId="0" borderId="0" xfId="0" applyFill="1" applyAlignment="1" applyProtection="1">
      <alignment horizontal="left" vertical="center" indent="1"/>
      <protection locked="0"/>
    </xf>
    <xf numFmtId="0" fontId="11" fillId="0" borderId="45" xfId="0" applyFont="1" applyFill="1" applyBorder="1" applyAlignment="1" applyProtection="1">
      <alignment horizontal="center" vertical="center"/>
      <protection locked="0"/>
    </xf>
    <xf numFmtId="0" fontId="0" fillId="0" borderId="0" xfId="0" applyFill="1" applyProtection="1">
      <protection locked="0"/>
    </xf>
    <xf numFmtId="0" fontId="10" fillId="0" borderId="0" xfId="0" applyFont="1" applyFill="1" applyBorder="1" applyAlignment="1" applyProtection="1">
      <alignment horizontal="left" vertical="center" wrapText="1" indent="1"/>
      <protection locked="0"/>
    </xf>
    <xf numFmtId="0" fontId="5" fillId="0" borderId="4" xfId="0" applyFont="1" applyBorder="1" applyAlignment="1" applyProtection="1">
      <alignment horizontal="center" vertical="center" textRotation="90"/>
      <protection locked="0"/>
    </xf>
    <xf numFmtId="0" fontId="11" fillId="0" borderId="4" xfId="0" applyFont="1" applyBorder="1" applyAlignment="1" applyProtection="1">
      <alignment horizontal="center" vertical="center" textRotation="90"/>
      <protection locked="0"/>
    </xf>
    <xf numFmtId="0" fontId="10" fillId="0" borderId="0" xfId="0" applyFont="1" applyFill="1" applyBorder="1" applyAlignment="1" applyProtection="1">
      <alignment horizontal="center" vertical="center" textRotation="90" wrapText="1"/>
      <protection locked="0"/>
    </xf>
    <xf numFmtId="0" fontId="10" fillId="0" borderId="0" xfId="0" applyFont="1" applyFill="1" applyBorder="1" applyAlignment="1" applyProtection="1">
      <alignment horizontal="center" vertical="center" wrapText="1"/>
      <protection locked="0"/>
    </xf>
    <xf numFmtId="0" fontId="9" fillId="0" borderId="0" xfId="0" applyFont="1" applyAlignment="1" applyProtection="1">
      <alignment horizontal="center" vertical="center" textRotation="90"/>
      <protection locked="0"/>
    </xf>
    <xf numFmtId="0" fontId="3" fillId="0" borderId="16" xfId="0" applyFont="1" applyBorder="1" applyAlignment="1" applyProtection="1">
      <alignment horizontal="center" vertical="center" textRotation="90"/>
      <protection locked="0"/>
    </xf>
    <xf numFmtId="0" fontId="3" fillId="0" borderId="0" xfId="0" applyFont="1" applyBorder="1" applyAlignment="1" applyProtection="1">
      <alignment horizontal="center" vertical="center" textRotation="90" wrapText="1"/>
      <protection locked="0"/>
    </xf>
    <xf numFmtId="0" fontId="3" fillId="0" borderId="0" xfId="0" applyFont="1" applyBorder="1" applyAlignment="1" applyProtection="1">
      <alignment horizontal="center" vertical="center" wrapText="1"/>
      <protection locked="0"/>
    </xf>
    <xf numFmtId="0" fontId="9" fillId="0" borderId="0" xfId="0" applyFont="1" applyAlignment="1" applyProtection="1">
      <alignment horizontal="center" vertical="center"/>
      <protection locked="0"/>
    </xf>
    <xf numFmtId="0" fontId="9" fillId="0" borderId="0" xfId="0" applyFont="1" applyBorder="1" applyProtection="1">
      <protection locked="0"/>
    </xf>
    <xf numFmtId="0" fontId="3" fillId="0" borderId="1" xfId="0" applyFont="1" applyBorder="1" applyProtection="1">
      <protection locked="0"/>
    </xf>
    <xf numFmtId="0" fontId="9" fillId="15" borderId="5" xfId="0" applyFont="1" applyFill="1" applyBorder="1" applyAlignment="1" applyProtection="1">
      <alignment horizontal="center" vertical="center" wrapText="1"/>
      <protection locked="0"/>
    </xf>
    <xf numFmtId="0" fontId="0" fillId="0" borderId="7" xfId="0" applyFill="1" applyBorder="1" applyAlignment="1" applyProtection="1">
      <alignment horizontal="center" vertical="center" wrapText="1"/>
      <protection locked="0"/>
    </xf>
    <xf numFmtId="166" fontId="0" fillId="5" borderId="6" xfId="0" applyNumberFormat="1" applyFill="1" applyBorder="1" applyAlignment="1" applyProtection="1">
      <alignment horizontal="center" vertical="center"/>
      <protection locked="0"/>
    </xf>
    <xf numFmtId="0" fontId="9" fillId="0" borderId="0" xfId="0" applyFont="1" applyProtection="1">
      <protection locked="0"/>
    </xf>
    <xf numFmtId="0" fontId="9" fillId="0" borderId="0" xfId="0" applyFont="1" applyFill="1" applyBorder="1" applyProtection="1">
      <protection locked="0"/>
    </xf>
    <xf numFmtId="0" fontId="3" fillId="0" borderId="1" xfId="0" applyFont="1" applyFill="1" applyBorder="1" applyProtection="1">
      <protection locked="0"/>
    </xf>
    <xf numFmtId="0" fontId="9" fillId="0" borderId="2" xfId="0" applyFont="1" applyBorder="1" applyAlignment="1" applyProtection="1">
      <alignment horizontal="center" vertical="center" wrapText="1"/>
      <protection locked="0"/>
    </xf>
    <xf numFmtId="0" fontId="0" fillId="0" borderId="7" xfId="0" applyFill="1" applyBorder="1" applyAlignment="1" applyProtection="1">
      <alignment horizontal="center" vertical="center"/>
      <protection locked="0"/>
    </xf>
    <xf numFmtId="166" fontId="0" fillId="0" borderId="6" xfId="0" applyNumberFormat="1" applyFill="1" applyBorder="1" applyAlignment="1" applyProtection="1">
      <alignment horizontal="center" vertical="center"/>
      <protection locked="0"/>
    </xf>
    <xf numFmtId="0" fontId="9" fillId="0" borderId="0" xfId="0" applyFont="1" applyFill="1" applyProtection="1">
      <protection locked="0"/>
    </xf>
    <xf numFmtId="0" fontId="9" fillId="15" borderId="2" xfId="0" applyFont="1" applyFill="1" applyBorder="1" applyAlignment="1" applyProtection="1">
      <alignment horizontal="center" vertical="center" wrapText="1"/>
      <protection locked="0"/>
    </xf>
    <xf numFmtId="0" fontId="5" fillId="15" borderId="2" xfId="0" applyFont="1" applyFill="1" applyBorder="1" applyAlignment="1" applyProtection="1">
      <alignment horizontal="center" vertical="center" wrapText="1"/>
      <protection locked="0"/>
    </xf>
    <xf numFmtId="0" fontId="9" fillId="15" borderId="3" xfId="0" applyFont="1" applyFill="1" applyBorder="1" applyAlignment="1" applyProtection="1">
      <alignment horizontal="center" vertical="center" wrapText="1"/>
      <protection locked="0"/>
    </xf>
    <xf numFmtId="166" fontId="0" fillId="5" borderId="3" xfId="0" applyNumberFormat="1" applyFill="1" applyBorder="1" applyAlignment="1" applyProtection="1">
      <alignment horizontal="center" vertical="center"/>
      <protection locked="0"/>
    </xf>
    <xf numFmtId="0" fontId="0" fillId="0" borderId="0" xfId="0" applyBorder="1" applyAlignment="1" applyProtection="1">
      <alignment horizontal="left" vertical="center" wrapText="1" indent="1"/>
      <protection locked="0"/>
    </xf>
    <xf numFmtId="0" fontId="0" fillId="0" borderId="0" xfId="0" applyFill="1" applyBorder="1" applyAlignment="1" applyProtection="1">
      <alignment horizontal="center" vertical="center"/>
      <protection locked="0"/>
    </xf>
    <xf numFmtId="166" fontId="0" fillId="0" borderId="0" xfId="0" applyNumberFormat="1" applyFill="1" applyBorder="1" applyAlignment="1" applyProtection="1">
      <alignment horizontal="center" vertical="center"/>
      <protection locked="0"/>
    </xf>
    <xf numFmtId="0" fontId="0" fillId="15" borderId="49" xfId="0" applyFill="1" applyBorder="1" applyAlignment="1" applyProtection="1">
      <alignment horizontal="center" vertical="center" wrapText="1"/>
      <protection locked="0"/>
    </xf>
    <xf numFmtId="0" fontId="9" fillId="0" borderId="50" xfId="0" applyFont="1" applyBorder="1" applyAlignment="1" applyProtection="1">
      <alignment horizontal="center" vertical="center" wrapText="1"/>
      <protection locked="0"/>
    </xf>
    <xf numFmtId="0" fontId="0" fillId="0" borderId="3" xfId="0" applyBorder="1" applyAlignment="1" applyProtection="1">
      <alignment horizontal="center" vertical="center" wrapText="1"/>
      <protection locked="0"/>
    </xf>
    <xf numFmtId="0" fontId="9" fillId="0" borderId="9" xfId="0" applyFont="1" applyFill="1" applyBorder="1" applyAlignment="1" applyProtection="1">
      <alignment horizontal="center" vertical="center" wrapText="1"/>
      <protection locked="0"/>
    </xf>
    <xf numFmtId="0" fontId="0" fillId="0" borderId="10" xfId="0" applyBorder="1" applyAlignment="1" applyProtection="1">
      <alignment horizontal="center" vertical="center" wrapText="1"/>
      <protection locked="0"/>
    </xf>
    <xf numFmtId="0" fontId="0" fillId="0" borderId="4" xfId="0" applyBorder="1" applyAlignment="1" applyProtection="1">
      <alignment horizontal="center" vertical="center" wrapText="1"/>
      <protection locked="0"/>
    </xf>
    <xf numFmtId="0" fontId="0" fillId="0" borderId="0" xfId="0" applyFill="1" applyBorder="1" applyAlignment="1" applyProtection="1">
      <alignment horizontal="center" vertical="center" wrapText="1"/>
      <protection locked="0"/>
    </xf>
    <xf numFmtId="0" fontId="8" fillId="0" borderId="0" xfId="0" applyFont="1" applyProtection="1">
      <protection locked="0"/>
    </xf>
    <xf numFmtId="0" fontId="20" fillId="15" borderId="49" xfId="0" applyFont="1" applyFill="1" applyBorder="1" applyAlignment="1" applyProtection="1">
      <alignment horizontal="center" vertical="center" wrapText="1"/>
      <protection locked="0"/>
    </xf>
    <xf numFmtId="0" fontId="20" fillId="0" borderId="2" xfId="0" applyFont="1" applyBorder="1" applyAlignment="1" applyProtection="1">
      <alignment horizontal="center" vertical="center" wrapText="1"/>
      <protection locked="0"/>
    </xf>
    <xf numFmtId="0" fontId="20" fillId="0" borderId="7" xfId="0" applyFont="1" applyFill="1" applyBorder="1" applyAlignment="1" applyProtection="1">
      <alignment horizontal="center" vertical="center" wrapText="1"/>
      <protection locked="0"/>
    </xf>
    <xf numFmtId="0" fontId="20" fillId="15" borderId="2" xfId="0" applyFont="1" applyFill="1" applyBorder="1" applyAlignment="1" applyProtection="1">
      <alignment horizontal="center" vertical="center" wrapText="1"/>
      <protection locked="0"/>
    </xf>
    <xf numFmtId="0" fontId="5" fillId="0" borderId="2" xfId="0" applyFont="1" applyBorder="1" applyAlignment="1" applyProtection="1">
      <alignment horizontal="center" vertical="center" wrapText="1"/>
      <protection locked="0"/>
    </xf>
    <xf numFmtId="0" fontId="20" fillId="0" borderId="3" xfId="0" applyFont="1" applyBorder="1" applyAlignment="1" applyProtection="1">
      <alignment horizontal="center" vertical="center" wrapText="1"/>
      <protection locked="0"/>
    </xf>
    <xf numFmtId="0" fontId="12" fillId="0" borderId="0" xfId="0" applyFont="1" applyFill="1" applyBorder="1" applyAlignment="1" applyProtection="1">
      <alignment horizontal="center" vertical="center" textRotation="90" wrapText="1"/>
      <protection locked="0"/>
    </xf>
    <xf numFmtId="0" fontId="12" fillId="0" borderId="0" xfId="0" applyFont="1" applyFill="1" applyBorder="1" applyAlignment="1" applyProtection="1">
      <alignment horizontal="center" vertical="center" wrapText="1"/>
      <protection locked="0"/>
    </xf>
    <xf numFmtId="0" fontId="0" fillId="0" borderId="0" xfId="0" applyBorder="1" applyAlignment="1" applyProtection="1">
      <alignment horizontal="center" vertical="center" wrapText="1"/>
      <protection locked="0"/>
    </xf>
    <xf numFmtId="0" fontId="9" fillId="15" borderId="49" xfId="0" applyFont="1" applyFill="1" applyBorder="1" applyAlignment="1" applyProtection="1">
      <alignment horizontal="center" vertical="center" wrapText="1"/>
      <protection locked="0"/>
    </xf>
    <xf numFmtId="0" fontId="0" fillId="0" borderId="50" xfId="0" applyBorder="1" applyAlignment="1" applyProtection="1">
      <alignment horizontal="center" vertical="center" wrapText="1"/>
      <protection locked="0"/>
    </xf>
    <xf numFmtId="0" fontId="12" fillId="0" borderId="9" xfId="0" applyFont="1" applyFill="1" applyBorder="1" applyAlignment="1" applyProtection="1">
      <alignment horizontal="center" vertical="center" wrapText="1"/>
      <protection locked="0"/>
    </xf>
    <xf numFmtId="0" fontId="0" fillId="15" borderId="6" xfId="0" applyFill="1" applyBorder="1" applyAlignment="1" applyProtection="1">
      <alignment horizontal="center" vertical="center" wrapText="1"/>
      <protection locked="0"/>
    </xf>
    <xf numFmtId="0" fontId="11" fillId="15" borderId="49" xfId="0" applyFont="1" applyFill="1" applyBorder="1" applyAlignment="1" applyProtection="1">
      <alignment horizontal="center" vertical="center" wrapText="1"/>
      <protection locked="0"/>
    </xf>
    <xf numFmtId="0" fontId="0" fillId="0" borderId="2" xfId="0" applyBorder="1" applyAlignment="1" applyProtection="1">
      <alignment horizontal="center" vertical="center" wrapText="1"/>
      <protection locked="0"/>
    </xf>
    <xf numFmtId="0" fontId="11" fillId="0" borderId="2" xfId="0" applyFont="1" applyBorder="1" applyAlignment="1" applyProtection="1">
      <alignment horizontal="center" vertical="center" wrapText="1"/>
      <protection locked="0"/>
    </xf>
    <xf numFmtId="0" fontId="11" fillId="15" borderId="2" xfId="0" applyFont="1" applyFill="1" applyBorder="1" applyAlignment="1" applyProtection="1">
      <alignment horizontal="center" vertical="center" wrapText="1"/>
      <protection locked="0"/>
    </xf>
    <xf numFmtId="0" fontId="11" fillId="15" borderId="3" xfId="0" applyFont="1" applyFill="1" applyBorder="1" applyAlignment="1" applyProtection="1">
      <alignment horizontal="center" vertical="center" wrapText="1"/>
      <protection locked="0"/>
    </xf>
    <xf numFmtId="0" fontId="0" fillId="15" borderId="2" xfId="0" applyFill="1" applyBorder="1" applyAlignment="1" applyProtection="1">
      <alignment horizontal="center" vertical="center" wrapText="1"/>
      <protection locked="0"/>
    </xf>
    <xf numFmtId="0" fontId="9" fillId="15" borderId="6" xfId="0" applyFont="1" applyFill="1" applyBorder="1" applyAlignment="1" applyProtection="1">
      <alignment horizontal="center" vertical="center" wrapText="1"/>
      <protection locked="0"/>
    </xf>
    <xf numFmtId="0" fontId="12" fillId="0" borderId="0" xfId="0" applyFont="1" applyBorder="1" applyAlignment="1" applyProtection="1">
      <alignment horizontal="center" vertical="center" textRotation="90" wrapText="1"/>
      <protection locked="0"/>
    </xf>
    <xf numFmtId="0" fontId="12" fillId="0" borderId="0" xfId="0" applyFont="1" applyBorder="1" applyAlignment="1" applyProtection="1">
      <alignment horizontal="center" vertical="center" wrapText="1"/>
      <protection locked="0"/>
    </xf>
    <xf numFmtId="0" fontId="19" fillId="15" borderId="49" xfId="0" applyFont="1" applyFill="1" applyBorder="1" applyAlignment="1" applyProtection="1">
      <alignment horizontal="center" vertical="center" wrapText="1"/>
      <protection locked="0"/>
    </xf>
    <xf numFmtId="0" fontId="9" fillId="15" borderId="49" xfId="0" applyFont="1" applyFill="1" applyBorder="1" applyAlignment="1" applyProtection="1">
      <alignment horizontal="left" vertical="center" wrapText="1" indent="1"/>
      <protection locked="0"/>
    </xf>
    <xf numFmtId="0" fontId="19" fillId="0" borderId="2" xfId="0" applyFont="1" applyFill="1" applyBorder="1" applyAlignment="1" applyProtection="1">
      <alignment horizontal="center" vertical="center" wrapText="1"/>
      <protection locked="0"/>
    </xf>
    <xf numFmtId="0" fontId="9" fillId="0" borderId="2" xfId="0" applyFont="1" applyBorder="1" applyAlignment="1" applyProtection="1">
      <alignment horizontal="left" vertical="center" wrapText="1" indent="1"/>
      <protection locked="0"/>
    </xf>
    <xf numFmtId="0" fontId="9" fillId="0" borderId="7" xfId="0" applyFont="1" applyFill="1" applyBorder="1" applyAlignment="1" applyProtection="1">
      <alignment horizontal="center" vertical="center" wrapText="1"/>
      <protection locked="0"/>
    </xf>
    <xf numFmtId="0" fontId="19" fillId="15" borderId="2" xfId="0" applyFont="1" applyFill="1" applyBorder="1" applyAlignment="1" applyProtection="1">
      <alignment horizontal="center" vertical="center" wrapText="1"/>
      <protection locked="0"/>
    </xf>
    <xf numFmtId="0" fontId="9" fillId="15" borderId="2" xfId="0" applyFont="1" applyFill="1" applyBorder="1" applyAlignment="1" applyProtection="1">
      <alignment horizontal="left" vertical="center" wrapText="1" indent="1"/>
      <protection locked="0"/>
    </xf>
    <xf numFmtId="0" fontId="19" fillId="0" borderId="3" xfId="0" applyFont="1" applyFill="1" applyBorder="1" applyAlignment="1" applyProtection="1">
      <alignment horizontal="center" vertical="center" wrapText="1"/>
      <protection locked="0"/>
    </xf>
    <xf numFmtId="0" fontId="9" fillId="0" borderId="3" xfId="0" applyFont="1" applyBorder="1" applyAlignment="1" applyProtection="1">
      <alignment horizontal="left" vertical="center" wrapText="1" indent="1"/>
      <protection locked="0"/>
    </xf>
    <xf numFmtId="0" fontId="9" fillId="0" borderId="0" xfId="0" applyFont="1" applyBorder="1" applyAlignment="1" applyProtection="1">
      <alignment horizontal="left" vertical="center" wrapText="1" indent="1"/>
      <protection locked="0"/>
    </xf>
    <xf numFmtId="0" fontId="9" fillId="0" borderId="0" xfId="0" applyFont="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0" fontId="3" fillId="15" borderId="49" xfId="0" applyFont="1" applyFill="1" applyBorder="1" applyAlignment="1" applyProtection="1">
      <alignment horizontal="center" vertical="center" wrapText="1"/>
      <protection locked="0"/>
    </xf>
    <xf numFmtId="0" fontId="3" fillId="0" borderId="2" xfId="0" applyFont="1" applyBorder="1" applyAlignment="1" applyProtection="1">
      <alignment horizontal="center" vertical="center" wrapText="1"/>
      <protection locked="0"/>
    </xf>
    <xf numFmtId="0" fontId="3" fillId="0" borderId="7" xfId="0" applyFont="1" applyFill="1" applyBorder="1" applyAlignment="1" applyProtection="1">
      <alignment horizontal="center" vertical="center" wrapText="1"/>
      <protection locked="0"/>
    </xf>
    <xf numFmtId="0" fontId="0" fillId="0" borderId="51" xfId="0" applyBorder="1" applyAlignment="1" applyProtection="1">
      <alignment horizontal="center" vertical="center" wrapText="1"/>
      <protection locked="0"/>
    </xf>
    <xf numFmtId="0" fontId="0" fillId="0" borderId="28" xfId="0" applyBorder="1" applyAlignment="1" applyProtection="1">
      <alignment horizontal="center" vertical="center" wrapText="1"/>
      <protection locked="0"/>
    </xf>
    <xf numFmtId="0" fontId="0" fillId="0" borderId="51" xfId="0" applyFill="1" applyBorder="1" applyAlignment="1" applyProtection="1">
      <alignment horizontal="center" vertical="center" wrapText="1"/>
      <protection locked="0"/>
    </xf>
    <xf numFmtId="0" fontId="9" fillId="0" borderId="0" xfId="0" applyFont="1" applyFill="1" applyBorder="1" applyAlignment="1" applyProtection="1">
      <alignment horizontal="left" vertical="center" wrapText="1" indent="1"/>
      <protection locked="0"/>
    </xf>
    <xf numFmtId="0" fontId="9" fillId="0" borderId="52" xfId="0" applyFont="1" applyFill="1" applyBorder="1" applyAlignment="1" applyProtection="1">
      <alignment horizontal="center" vertical="center" wrapText="1"/>
      <protection locked="0"/>
    </xf>
    <xf numFmtId="0" fontId="11" fillId="15" borderId="6" xfId="0" applyFont="1" applyFill="1" applyBorder="1" applyAlignment="1" applyProtection="1">
      <alignment horizontal="left" vertical="center" wrapText="1" indent="1"/>
    </xf>
    <xf numFmtId="0" fontId="0" fillId="0" borderId="6" xfId="0" applyBorder="1" applyAlignment="1" applyProtection="1">
      <alignment horizontal="center" vertical="center" wrapText="1"/>
      <protection locked="0"/>
    </xf>
    <xf numFmtId="0" fontId="0" fillId="0" borderId="10" xfId="0" applyFill="1" applyBorder="1" applyAlignment="1" applyProtection="1">
      <alignment horizontal="center" vertical="center" wrapText="1"/>
      <protection locked="0"/>
    </xf>
    <xf numFmtId="0" fontId="0" fillId="0" borderId="9" xfId="0" applyFill="1" applyBorder="1" applyAlignment="1" applyProtection="1">
      <alignment horizontal="left" vertical="center" wrapText="1" indent="1"/>
      <protection locked="0"/>
    </xf>
    <xf numFmtId="0" fontId="0" fillId="0" borderId="4" xfId="0" applyFill="1" applyBorder="1" applyAlignment="1" applyProtection="1">
      <alignment horizontal="center" vertical="center" wrapText="1"/>
      <protection locked="0"/>
    </xf>
    <xf numFmtId="0" fontId="19" fillId="0" borderId="50" xfId="0" applyFont="1" applyFill="1" applyBorder="1" applyAlignment="1" applyProtection="1">
      <alignment horizontal="center" vertical="center" wrapText="1"/>
      <protection locked="0"/>
    </xf>
    <xf numFmtId="0" fontId="9" fillId="0" borderId="50" xfId="0" applyFont="1" applyBorder="1" applyAlignment="1" applyProtection="1">
      <alignment horizontal="left" vertical="center" wrapText="1" indent="1"/>
    </xf>
    <xf numFmtId="0" fontId="19" fillId="0" borderId="84" xfId="0" applyFont="1" applyFill="1" applyBorder="1" applyAlignment="1" applyProtection="1">
      <alignment horizontal="center" vertical="center" wrapText="1"/>
      <protection locked="0"/>
    </xf>
    <xf numFmtId="0" fontId="9" fillId="0" borderId="84" xfId="0" applyFont="1" applyBorder="1" applyAlignment="1" applyProtection="1">
      <alignment horizontal="left" vertical="center" wrapText="1" indent="1"/>
    </xf>
    <xf numFmtId="0" fontId="9" fillId="0" borderId="84" xfId="0" applyFont="1" applyFill="1" applyBorder="1" applyAlignment="1" applyProtection="1">
      <alignment horizontal="left" vertical="center" wrapText="1" indent="1"/>
    </xf>
    <xf numFmtId="0" fontId="32" fillId="0" borderId="0" xfId="0" applyFont="1" applyFill="1" applyBorder="1" applyAlignment="1" applyProtection="1">
      <alignment horizontal="left" vertical="center" wrapText="1" indent="1"/>
      <protection locked="0"/>
    </xf>
    <xf numFmtId="0" fontId="0" fillId="0" borderId="0" xfId="0" applyAlignment="1" applyProtection="1">
      <alignment horizontal="center" vertical="center"/>
    </xf>
    <xf numFmtId="14" fontId="0" fillId="12" borderId="33" xfId="0" applyNumberFormat="1" applyFont="1" applyFill="1" applyBorder="1" applyAlignment="1" applyProtection="1">
      <alignment horizontal="left" vertical="center" wrapText="1"/>
    </xf>
    <xf numFmtId="0" fontId="38" fillId="0" borderId="35" xfId="0" applyFont="1" applyBorder="1" applyAlignment="1" applyProtection="1">
      <alignment horizontal="center" vertical="center"/>
      <protection locked="0"/>
    </xf>
    <xf numFmtId="0" fontId="38" fillId="0" borderId="0" xfId="0" applyFont="1" applyBorder="1" applyAlignment="1" applyProtection="1">
      <alignment horizontal="center" vertical="center" wrapText="1"/>
      <protection locked="0"/>
    </xf>
    <xf numFmtId="0" fontId="38" fillId="0" borderId="0" xfId="0" applyFont="1" applyBorder="1" applyAlignment="1" applyProtection="1">
      <alignment horizontal="center" vertical="center" wrapText="1"/>
    </xf>
    <xf numFmtId="0" fontId="38" fillId="0" borderId="0" xfId="0" applyFont="1" applyBorder="1" applyAlignment="1" applyProtection="1">
      <alignment horizontal="center" vertical="center"/>
      <protection locked="0"/>
    </xf>
    <xf numFmtId="0" fontId="39" fillId="0" borderId="0" xfId="0" applyFont="1" applyProtection="1">
      <protection locked="0"/>
    </xf>
    <xf numFmtId="0" fontId="39" fillId="0" borderId="0" xfId="0" applyFont="1" applyAlignment="1" applyProtection="1">
      <alignment horizontal="center" vertical="center"/>
      <protection locked="0"/>
    </xf>
    <xf numFmtId="0" fontId="40" fillId="0" borderId="0" xfId="0" applyFont="1" applyAlignment="1" applyProtection="1">
      <alignment horizontal="center" vertical="center" wrapText="1"/>
      <protection locked="0"/>
    </xf>
    <xf numFmtId="0" fontId="39" fillId="0" borderId="0" xfId="0" applyFont="1" applyAlignment="1" applyProtection="1">
      <alignment horizontal="left" vertical="center" wrapText="1"/>
      <protection locked="0"/>
    </xf>
    <xf numFmtId="0" fontId="39" fillId="0" borderId="0" xfId="0" applyFont="1" applyAlignment="1" applyProtection="1">
      <alignment horizontal="center" vertical="center" wrapText="1"/>
      <protection locked="0"/>
    </xf>
    <xf numFmtId="164" fontId="41" fillId="0" borderId="0" xfId="0" applyNumberFormat="1" applyFont="1" applyAlignment="1" applyProtection="1">
      <alignment horizontal="center" vertical="center"/>
      <protection locked="0"/>
    </xf>
    <xf numFmtId="0" fontId="41" fillId="0" borderId="0" xfId="0" applyFont="1" applyAlignment="1" applyProtection="1">
      <alignment horizontal="center" vertical="center" wrapText="1"/>
      <protection locked="0"/>
    </xf>
    <xf numFmtId="0" fontId="42" fillId="0" borderId="53" xfId="0" applyFont="1" applyBorder="1" applyAlignment="1" applyProtection="1">
      <alignment horizontal="center" vertical="center" wrapText="1"/>
      <protection locked="0"/>
    </xf>
    <xf numFmtId="0" fontId="42" fillId="0" borderId="37" xfId="0" applyFont="1" applyBorder="1" applyAlignment="1" applyProtection="1">
      <alignment horizontal="center" vertical="center" wrapText="1"/>
      <protection locked="0"/>
    </xf>
    <xf numFmtId="164" fontId="42" fillId="0" borderId="0" xfId="0" applyNumberFormat="1" applyFont="1" applyAlignment="1" applyProtection="1">
      <alignment horizontal="center" vertical="center" wrapText="1"/>
      <protection locked="0"/>
    </xf>
    <xf numFmtId="0" fontId="41" fillId="0" borderId="0" xfId="0" applyFont="1" applyAlignment="1" applyProtection="1">
      <alignment horizontal="center" vertical="center"/>
      <protection locked="0"/>
    </xf>
    <xf numFmtId="164" fontId="42" fillId="0" borderId="0" xfId="0" applyNumberFormat="1" applyFont="1" applyAlignment="1" applyProtection="1">
      <alignment horizontal="center" vertical="center"/>
      <protection locked="0"/>
    </xf>
    <xf numFmtId="164" fontId="42" fillId="0" borderId="37" xfId="0" applyNumberFormat="1" applyFont="1" applyBorder="1" applyAlignment="1" applyProtection="1">
      <alignment horizontal="center" vertical="center" wrapText="1"/>
      <protection locked="0"/>
    </xf>
    <xf numFmtId="0" fontId="41" fillId="0" borderId="54" xfId="0" applyFont="1" applyBorder="1" applyAlignment="1" applyProtection="1">
      <alignment horizontal="center" vertical="center" wrapText="1"/>
      <protection locked="0"/>
    </xf>
    <xf numFmtId="164" fontId="41" fillId="0" borderId="38" xfId="0" applyNumberFormat="1" applyFont="1" applyBorder="1" applyAlignment="1" applyProtection="1">
      <alignment horizontal="center" vertical="center" wrapText="1"/>
      <protection locked="0"/>
    </xf>
    <xf numFmtId="164" fontId="42" fillId="0" borderId="38" xfId="0" applyNumberFormat="1" applyFont="1" applyBorder="1" applyAlignment="1" applyProtection="1">
      <alignment horizontal="center" vertical="center" wrapText="1"/>
      <protection locked="0"/>
    </xf>
    <xf numFmtId="0" fontId="44" fillId="8" borderId="20" xfId="0" applyFont="1" applyFill="1" applyBorder="1" applyAlignment="1" applyProtection="1">
      <alignment horizontal="center" vertical="center" wrapText="1"/>
      <protection locked="0"/>
    </xf>
    <xf numFmtId="0" fontId="45" fillId="17" borderId="20" xfId="0" applyNumberFormat="1" applyFont="1" applyFill="1" applyBorder="1" applyAlignment="1" applyProtection="1">
      <alignment horizontal="center" vertical="center" wrapText="1"/>
    </xf>
    <xf numFmtId="4" fontId="42" fillId="0" borderId="0" xfId="0" applyNumberFormat="1" applyFont="1" applyAlignment="1" applyProtection="1">
      <alignment horizontal="center" vertical="center" wrapText="1"/>
      <protection locked="0"/>
    </xf>
    <xf numFmtId="0" fontId="44" fillId="0" borderId="0" xfId="0" applyFont="1" applyFill="1" applyBorder="1" applyAlignment="1" applyProtection="1">
      <alignment horizontal="center" vertical="center" wrapText="1"/>
      <protection locked="0"/>
    </xf>
    <xf numFmtId="0" fontId="45" fillId="0" borderId="0" xfId="0" applyNumberFormat="1" applyFont="1" applyFill="1" applyBorder="1" applyAlignment="1" applyProtection="1">
      <alignment horizontal="center" vertical="center" wrapText="1"/>
      <protection locked="0"/>
    </xf>
    <xf numFmtId="164" fontId="46" fillId="18" borderId="63" xfId="0" applyNumberFormat="1" applyFont="1" applyFill="1" applyBorder="1" applyAlignment="1" applyProtection="1">
      <alignment horizontal="center" vertical="center" wrapText="1"/>
      <protection locked="0"/>
    </xf>
    <xf numFmtId="0" fontId="46" fillId="18" borderId="14" xfId="0" applyFont="1" applyFill="1" applyBorder="1" applyAlignment="1" applyProtection="1">
      <alignment horizontal="center" vertical="center" wrapText="1"/>
      <protection locked="0"/>
    </xf>
    <xf numFmtId="0" fontId="46" fillId="18" borderId="62" xfId="0" applyNumberFormat="1" applyFont="1" applyFill="1" applyBorder="1" applyAlignment="1" applyProtection="1">
      <alignment horizontal="center" vertical="center" wrapText="1"/>
      <protection locked="0"/>
    </xf>
    <xf numFmtId="0" fontId="47" fillId="0" borderId="66" xfId="0" applyNumberFormat="1" applyFont="1" applyBorder="1" applyAlignment="1" applyProtection="1">
      <alignment horizontal="center" vertical="center" wrapText="1"/>
      <protection locked="0"/>
    </xf>
    <xf numFmtId="0" fontId="47" fillId="0" borderId="67" xfId="0" applyFont="1" applyFill="1" applyBorder="1" applyAlignment="1" applyProtection="1">
      <alignment horizontal="center" vertical="center" wrapText="1"/>
    </xf>
    <xf numFmtId="0" fontId="47" fillId="0" borderId="68" xfId="0" applyNumberFormat="1" applyFont="1" applyFill="1" applyBorder="1" applyAlignment="1" applyProtection="1">
      <alignment horizontal="center" vertical="center" wrapText="1"/>
      <protection locked="0"/>
    </xf>
    <xf numFmtId="0" fontId="47" fillId="0" borderId="69" xfId="0" applyNumberFormat="1" applyFont="1" applyBorder="1" applyAlignment="1" applyProtection="1">
      <alignment horizontal="center" vertical="center" wrapText="1"/>
      <protection locked="0"/>
    </xf>
    <xf numFmtId="0" fontId="47" fillId="0" borderId="70" xfId="0" applyFont="1" applyFill="1" applyBorder="1" applyAlignment="1" applyProtection="1">
      <alignment horizontal="center" vertical="center" wrapText="1"/>
    </xf>
    <xf numFmtId="0" fontId="47" fillId="0" borderId="71" xfId="0" applyNumberFormat="1" applyFont="1" applyFill="1" applyBorder="1" applyAlignment="1" applyProtection="1">
      <alignment horizontal="center" vertical="center" wrapText="1"/>
      <protection locked="0"/>
    </xf>
    <xf numFmtId="0" fontId="47" fillId="0" borderId="72" xfId="0" applyNumberFormat="1" applyFont="1" applyBorder="1" applyAlignment="1" applyProtection="1">
      <alignment horizontal="center" vertical="center" wrapText="1"/>
      <protection locked="0"/>
    </xf>
    <xf numFmtId="0" fontId="47" fillId="0" borderId="73" xfId="0" applyFont="1" applyFill="1" applyBorder="1" applyAlignment="1" applyProtection="1">
      <alignment horizontal="center" vertical="center" wrapText="1"/>
    </xf>
    <xf numFmtId="0" fontId="47" fillId="0" borderId="74" xfId="0" applyNumberFormat="1" applyFont="1" applyFill="1" applyBorder="1" applyAlignment="1" applyProtection="1">
      <alignment horizontal="center" vertical="center" wrapText="1"/>
      <protection locked="0"/>
    </xf>
    <xf numFmtId="4" fontId="42" fillId="0" borderId="0" xfId="0" applyNumberFormat="1" applyFont="1" applyAlignment="1" applyProtection="1">
      <alignment horizontal="center" vertical="center"/>
      <protection locked="0"/>
    </xf>
    <xf numFmtId="0" fontId="41" fillId="0" borderId="0" xfId="0" applyNumberFormat="1" applyFont="1" applyAlignment="1" applyProtection="1">
      <alignment horizontal="center" vertical="center"/>
      <protection locked="0"/>
    </xf>
    <xf numFmtId="0" fontId="41" fillId="0" borderId="0" xfId="0" applyNumberFormat="1" applyFont="1" applyAlignment="1" applyProtection="1">
      <alignment horizontal="left" vertical="center" wrapText="1"/>
      <protection locked="0"/>
    </xf>
    <xf numFmtId="164" fontId="49" fillId="3" borderId="14" xfId="0" applyNumberFormat="1" applyFont="1" applyFill="1" applyBorder="1" applyAlignment="1" applyProtection="1">
      <alignment horizontal="center" vertical="center" wrapText="1"/>
      <protection locked="0"/>
    </xf>
    <xf numFmtId="164" fontId="50" fillId="3" borderId="14" xfId="0" applyNumberFormat="1" applyFont="1" applyFill="1" applyBorder="1" applyAlignment="1" applyProtection="1">
      <alignment horizontal="center" vertical="center" wrapText="1"/>
      <protection locked="0"/>
    </xf>
    <xf numFmtId="0" fontId="49" fillId="3" borderId="14" xfId="0" applyFont="1" applyFill="1" applyBorder="1" applyAlignment="1" applyProtection="1">
      <alignment horizontal="center" vertical="center" wrapText="1"/>
      <protection locked="0"/>
    </xf>
    <xf numFmtId="0" fontId="51" fillId="11" borderId="14" xfId="0" applyFont="1" applyFill="1" applyBorder="1" applyAlignment="1" applyProtection="1">
      <alignment horizontal="center" vertical="center" textRotation="90" wrapText="1"/>
      <protection locked="0"/>
    </xf>
    <xf numFmtId="0" fontId="51" fillId="8" borderId="14" xfId="0" applyFont="1" applyFill="1" applyBorder="1" applyAlignment="1" applyProtection="1">
      <alignment horizontal="center" vertical="center" textRotation="90" wrapText="1"/>
      <protection locked="0"/>
    </xf>
    <xf numFmtId="0" fontId="39" fillId="3" borderId="15" xfId="0" applyFont="1" applyFill="1" applyBorder="1" applyAlignment="1" applyProtection="1">
      <alignment horizontal="center" vertical="center" wrapText="1"/>
      <protection locked="0"/>
    </xf>
    <xf numFmtId="0" fontId="52" fillId="4" borderId="0" xfId="0" applyFont="1" applyFill="1" applyBorder="1" applyAlignment="1" applyProtection="1">
      <alignment horizontal="center" vertical="center"/>
      <protection locked="0"/>
    </xf>
    <xf numFmtId="0" fontId="53" fillId="4" borderId="0" xfId="0" applyFont="1" applyFill="1" applyBorder="1" applyAlignment="1" applyProtection="1">
      <alignment horizontal="center" vertical="center"/>
      <protection locked="0"/>
    </xf>
    <xf numFmtId="0" fontId="52" fillId="4" borderId="0" xfId="0" applyFont="1" applyFill="1" applyBorder="1" applyAlignment="1" applyProtection="1">
      <alignment horizontal="left" vertical="center" wrapText="1"/>
      <protection locked="0"/>
    </xf>
    <xf numFmtId="0" fontId="52" fillId="4" borderId="0" xfId="0" applyNumberFormat="1" applyFont="1" applyFill="1" applyBorder="1" applyAlignment="1" applyProtection="1">
      <alignment horizontal="center" vertical="center"/>
      <protection locked="0"/>
    </xf>
    <xf numFmtId="0" fontId="52" fillId="4" borderId="0" xfId="0" applyFont="1" applyFill="1" applyAlignment="1" applyProtection="1">
      <alignment horizontal="center" vertical="center"/>
    </xf>
    <xf numFmtId="166" fontId="52" fillId="4" borderId="0" xfId="0" applyNumberFormat="1" applyFont="1" applyFill="1" applyAlignment="1" applyProtection="1">
      <alignment horizontal="center" vertical="center"/>
    </xf>
    <xf numFmtId="0" fontId="40" fillId="0" borderId="0" xfId="0" applyFont="1" applyAlignment="1" applyProtection="1">
      <alignment horizontal="center" vertical="center"/>
      <protection locked="0"/>
    </xf>
    <xf numFmtId="0" fontId="54" fillId="0" borderId="0" xfId="0" applyFont="1" applyBorder="1"/>
    <xf numFmtId="0" fontId="54" fillId="0" borderId="0" xfId="0" applyFont="1" applyAlignment="1">
      <alignment horizontal="left" vertical="center" indent="1"/>
    </xf>
    <xf numFmtId="0" fontId="54" fillId="0" borderId="0" xfId="0" applyFont="1" applyAlignment="1">
      <alignment horizontal="left" vertical="center" wrapText="1" indent="1"/>
    </xf>
    <xf numFmtId="0" fontId="54" fillId="0" borderId="0" xfId="0" applyFont="1"/>
    <xf numFmtId="0" fontId="54" fillId="0" borderId="0" xfId="0" applyFont="1" applyFill="1" applyBorder="1"/>
    <xf numFmtId="0" fontId="54" fillId="0" borderId="0" xfId="0" applyFont="1" applyFill="1" applyAlignment="1">
      <alignment horizontal="left" vertical="center" indent="1"/>
    </xf>
    <xf numFmtId="0" fontId="55" fillId="0" borderId="0" xfId="0" applyFont="1" applyAlignment="1">
      <alignment horizontal="left" vertical="center" wrapText="1" indent="1"/>
    </xf>
    <xf numFmtId="0" fontId="54" fillId="0" borderId="0" xfId="0" applyFont="1" applyFill="1"/>
    <xf numFmtId="0" fontId="56" fillId="0" borderId="0" xfId="0" applyFont="1" applyAlignment="1">
      <alignment horizontal="left" vertical="center" wrapText="1" indent="1"/>
    </xf>
    <xf numFmtId="0" fontId="55" fillId="0" borderId="0" xfId="0" applyFont="1" applyAlignment="1">
      <alignment horizontal="center" vertical="center" textRotation="90" wrapText="1"/>
    </xf>
    <xf numFmtId="0" fontId="55" fillId="0" borderId="0" xfId="0" applyFont="1" applyAlignment="1">
      <alignment horizontal="center" vertical="center" wrapText="1"/>
    </xf>
    <xf numFmtId="0" fontId="57" fillId="0" borderId="0" xfId="0" applyFont="1" applyBorder="1"/>
    <xf numFmtId="0" fontId="58" fillId="0" borderId="1" xfId="0" applyFont="1" applyBorder="1"/>
    <xf numFmtId="0" fontId="58" fillId="0" borderId="0" xfId="0" applyFont="1" applyAlignment="1">
      <alignment horizontal="center" vertical="center" textRotation="90" wrapText="1"/>
    </xf>
    <xf numFmtId="0" fontId="58" fillId="0" borderId="0" xfId="0" applyFont="1" applyAlignment="1">
      <alignment horizontal="center" vertical="center" wrapText="1"/>
    </xf>
    <xf numFmtId="0" fontId="57" fillId="0" borderId="0" xfId="0" applyFont="1"/>
    <xf numFmtId="0" fontId="57" fillId="10" borderId="26" xfId="0" applyFont="1" applyFill="1" applyBorder="1" applyAlignment="1" applyProtection="1">
      <alignment horizontal="center" vertical="center" wrapText="1"/>
      <protection locked="0"/>
    </xf>
    <xf numFmtId="0" fontId="56" fillId="10" borderId="27" xfId="0" applyFont="1" applyFill="1" applyBorder="1" applyAlignment="1" applyProtection="1">
      <alignment horizontal="left" vertical="center" wrapText="1" indent="1"/>
      <protection locked="0"/>
    </xf>
    <xf numFmtId="0" fontId="57" fillId="0" borderId="28" xfId="0" applyFont="1" applyBorder="1" applyAlignment="1" applyProtection="1">
      <alignment horizontal="center" vertical="center" wrapText="1"/>
      <protection locked="0"/>
    </xf>
    <xf numFmtId="0" fontId="56" fillId="0" borderId="29" xfId="0" applyFont="1" applyBorder="1" applyAlignment="1" applyProtection="1">
      <alignment horizontal="left" vertical="center" wrapText="1" indent="1"/>
      <protection locked="0"/>
    </xf>
    <xf numFmtId="0" fontId="57" fillId="10" borderId="29" xfId="0" applyFont="1" applyFill="1" applyBorder="1" applyAlignment="1" applyProtection="1">
      <alignment horizontal="center" vertical="center" wrapText="1"/>
      <protection locked="0"/>
    </xf>
    <xf numFmtId="0" fontId="56" fillId="10" borderId="29" xfId="0" applyFont="1" applyFill="1" applyBorder="1" applyAlignment="1" applyProtection="1">
      <alignment horizontal="left" vertical="center" wrapText="1" indent="1"/>
      <protection locked="0"/>
    </xf>
    <xf numFmtId="0" fontId="57" fillId="0" borderId="29" xfId="0" applyFont="1" applyBorder="1" applyAlignment="1" applyProtection="1">
      <alignment horizontal="center" vertical="center" wrapText="1"/>
      <protection locked="0"/>
    </xf>
    <xf numFmtId="0" fontId="60" fillId="10" borderId="29" xfId="0" applyFont="1" applyFill="1" applyBorder="1" applyAlignment="1" applyProtection="1">
      <alignment horizontal="center" vertical="center" wrapText="1"/>
      <protection locked="0"/>
    </xf>
    <xf numFmtId="0" fontId="60" fillId="10" borderId="29" xfId="0" applyFont="1" applyFill="1" applyBorder="1" applyAlignment="1" applyProtection="1">
      <alignment horizontal="left" vertical="center" wrapText="1" indent="1"/>
      <protection locked="0"/>
    </xf>
    <xf numFmtId="0" fontId="57" fillId="10" borderId="13" xfId="0" applyFont="1" applyFill="1" applyBorder="1" applyAlignment="1" applyProtection="1">
      <alignment horizontal="center" vertical="center" wrapText="1"/>
      <protection locked="0"/>
    </xf>
    <xf numFmtId="0" fontId="56" fillId="10" borderId="13" xfId="0" applyFont="1" applyFill="1" applyBorder="1" applyAlignment="1">
      <alignment horizontal="left" vertical="center" wrapText="1" indent="1"/>
    </xf>
    <xf numFmtId="0" fontId="61" fillId="10" borderId="27" xfId="0" applyFont="1" applyFill="1" applyBorder="1" applyAlignment="1" applyProtection="1">
      <alignment horizontal="center" vertical="center" wrapText="1"/>
      <protection locked="0"/>
    </xf>
    <xf numFmtId="0" fontId="61" fillId="0" borderId="13" xfId="0" applyFont="1" applyBorder="1" applyAlignment="1" applyProtection="1">
      <alignment horizontal="center" vertical="center" wrapText="1"/>
      <protection locked="0"/>
    </xf>
    <xf numFmtId="0" fontId="56" fillId="0" borderId="13" xfId="0" applyFont="1" applyBorder="1" applyAlignment="1" applyProtection="1">
      <alignment horizontal="left" vertical="center" wrapText="1" indent="1"/>
      <protection locked="0"/>
    </xf>
    <xf numFmtId="0" fontId="59" fillId="0" borderId="12" xfId="0" applyFont="1" applyBorder="1" applyAlignment="1">
      <alignment horizontal="center" vertical="center" wrapText="1"/>
    </xf>
    <xf numFmtId="0" fontId="56" fillId="0" borderId="13" xfId="0" applyFont="1" applyBorder="1" applyAlignment="1">
      <alignment horizontal="left" vertical="center" wrapText="1" indent="1"/>
    </xf>
    <xf numFmtId="0" fontId="62" fillId="10" borderId="29" xfId="0" applyFont="1" applyFill="1" applyBorder="1" applyAlignment="1" applyProtection="1">
      <alignment horizontal="center" vertical="center" wrapText="1"/>
      <protection locked="0"/>
    </xf>
    <xf numFmtId="0" fontId="63" fillId="10" borderId="29" xfId="0" applyFont="1" applyFill="1" applyBorder="1" applyAlignment="1" applyProtection="1">
      <alignment horizontal="left" vertical="center" wrapText="1" indent="1"/>
      <protection locked="0"/>
    </xf>
    <xf numFmtId="0" fontId="63" fillId="0" borderId="29" xfId="0" applyFont="1" applyBorder="1" applyAlignment="1" applyProtection="1">
      <alignment horizontal="center" vertical="center" wrapText="1"/>
      <protection locked="0"/>
    </xf>
    <xf numFmtId="0" fontId="63" fillId="0" borderId="29" xfId="0" applyFont="1" applyBorder="1" applyAlignment="1" applyProtection="1">
      <alignment horizontal="left" vertical="center" wrapText="1" indent="1"/>
      <protection locked="0"/>
    </xf>
    <xf numFmtId="0" fontId="60" fillId="0" borderId="29" xfId="0" applyFont="1" applyBorder="1" applyAlignment="1" applyProtection="1">
      <alignment horizontal="center" vertical="center" wrapText="1"/>
      <protection locked="0"/>
    </xf>
    <xf numFmtId="0" fontId="60" fillId="0" borderId="29" xfId="0" applyFont="1" applyBorder="1" applyAlignment="1" applyProtection="1">
      <alignment horizontal="left" vertical="center" wrapText="1" indent="1"/>
      <protection locked="0"/>
    </xf>
    <xf numFmtId="0" fontId="63" fillId="10" borderId="29" xfId="0" applyFont="1" applyFill="1" applyBorder="1" applyAlignment="1">
      <alignment horizontal="left" vertical="center" wrapText="1" indent="1"/>
    </xf>
    <xf numFmtId="0" fontId="63" fillId="0" borderId="13" xfId="0" applyFont="1" applyBorder="1" applyAlignment="1" applyProtection="1">
      <alignment horizontal="center" vertical="center" wrapText="1"/>
      <protection locked="0"/>
    </xf>
    <xf numFmtId="0" fontId="63" fillId="0" borderId="13" xfId="0" applyFont="1" applyBorder="1" applyAlignment="1">
      <alignment horizontal="left" vertical="center" wrapText="1" indent="1"/>
    </xf>
    <xf numFmtId="0" fontId="59" fillId="0" borderId="0" xfId="0" applyFont="1" applyAlignment="1">
      <alignment horizontal="center" vertical="center" textRotation="90" wrapText="1"/>
    </xf>
    <xf numFmtId="0" fontId="59" fillId="0" borderId="0" xfId="0" applyFont="1" applyAlignment="1">
      <alignment horizontal="center" vertical="center" wrapText="1"/>
    </xf>
    <xf numFmtId="0" fontId="61" fillId="10" borderId="29" xfId="0" applyFont="1" applyFill="1" applyBorder="1" applyAlignment="1" applyProtection="1">
      <alignment horizontal="center" vertical="center" wrapText="1"/>
      <protection locked="0"/>
    </xf>
    <xf numFmtId="0" fontId="56" fillId="10" borderId="30" xfId="0" applyFont="1" applyFill="1" applyBorder="1" applyAlignment="1" applyProtection="1">
      <alignment horizontal="left" vertical="center" wrapText="1" indent="1"/>
      <protection locked="0"/>
    </xf>
    <xf numFmtId="0" fontId="56" fillId="0" borderId="31" xfId="0" applyFont="1" applyBorder="1" applyAlignment="1" applyProtection="1">
      <alignment horizontal="left" vertical="center" wrapText="1" indent="1"/>
      <protection locked="0"/>
    </xf>
    <xf numFmtId="0" fontId="59" fillId="0" borderId="10" xfId="0" applyFont="1" applyBorder="1" applyAlignment="1">
      <alignment horizontal="center" vertical="center" wrapText="1"/>
    </xf>
    <xf numFmtId="0" fontId="56" fillId="0" borderId="4" xfId="0" applyFont="1" applyBorder="1" applyAlignment="1">
      <alignment horizontal="left" vertical="center" wrapText="1" indent="1"/>
    </xf>
    <xf numFmtId="0" fontId="64" fillId="10" borderId="29" xfId="0" applyFont="1" applyFill="1" applyBorder="1" applyAlignment="1" applyProtection="1">
      <alignment horizontal="center" vertical="center" wrapText="1"/>
      <protection locked="0"/>
    </xf>
    <xf numFmtId="0" fontId="65" fillId="10" borderId="29" xfId="0" applyFont="1" applyFill="1" applyBorder="1" applyAlignment="1" applyProtection="1">
      <alignment horizontal="left" vertical="center" wrapText="1" indent="1"/>
      <protection locked="0"/>
    </xf>
    <xf numFmtId="0" fontId="64" fillId="0" borderId="29" xfId="0" applyFont="1" applyBorder="1" applyAlignment="1" applyProtection="1">
      <alignment horizontal="center" vertical="center" wrapText="1"/>
      <protection locked="0"/>
    </xf>
    <xf numFmtId="0" fontId="65" fillId="0" borderId="29" xfId="0" applyFont="1" applyBorder="1" applyAlignment="1" applyProtection="1">
      <alignment horizontal="left" vertical="center" wrapText="1" indent="1"/>
      <protection locked="0"/>
    </xf>
    <xf numFmtId="0" fontId="66" fillId="0" borderId="29" xfId="0" applyFont="1" applyBorder="1" applyAlignment="1" applyProtection="1">
      <alignment horizontal="center" vertical="center" wrapText="1"/>
      <protection locked="0"/>
    </xf>
    <xf numFmtId="0" fontId="64" fillId="0" borderId="13" xfId="0" applyFont="1" applyBorder="1" applyAlignment="1" applyProtection="1">
      <alignment horizontal="center" vertical="center" wrapText="1"/>
      <protection locked="0"/>
    </xf>
    <xf numFmtId="0" fontId="65" fillId="0" borderId="13" xfId="0" applyFont="1" applyBorder="1" applyAlignment="1">
      <alignment horizontal="left" vertical="center" wrapText="1" indent="1"/>
    </xf>
    <xf numFmtId="0" fontId="61" fillId="0" borderId="29" xfId="0" applyFont="1" applyBorder="1" applyAlignment="1" applyProtection="1">
      <alignment horizontal="center" vertical="center" wrapText="1"/>
      <protection locked="0"/>
    </xf>
    <xf numFmtId="0" fontId="66" fillId="10" borderId="29" xfId="0" applyFont="1" applyFill="1" applyBorder="1" applyAlignment="1" applyProtection="1">
      <alignment horizontal="center" vertical="center" wrapText="1"/>
      <protection locked="0"/>
    </xf>
    <xf numFmtId="0" fontId="56" fillId="0" borderId="29" xfId="0" applyFont="1" applyBorder="1" applyAlignment="1">
      <alignment horizontal="left" vertical="center" wrapText="1" indent="1"/>
    </xf>
    <xf numFmtId="0" fontId="56" fillId="10" borderId="29" xfId="0" applyFont="1" applyFill="1" applyBorder="1" applyAlignment="1">
      <alignment horizontal="left" vertical="center" wrapText="1" indent="1"/>
    </xf>
    <xf numFmtId="0" fontId="57" fillId="10" borderId="27" xfId="0" applyFont="1" applyFill="1" applyBorder="1" applyAlignment="1" applyProtection="1">
      <alignment horizontal="left" vertical="center" wrapText="1" indent="1"/>
      <protection locked="0"/>
    </xf>
    <xf numFmtId="0" fontId="57" fillId="0" borderId="29" xfId="0" applyFont="1" applyBorder="1" applyAlignment="1" applyProtection="1">
      <alignment horizontal="left" vertical="center" wrapText="1" indent="1"/>
      <protection locked="0"/>
    </xf>
    <xf numFmtId="0" fontId="57" fillId="10" borderId="29" xfId="0" applyFont="1" applyFill="1" applyBorder="1" applyAlignment="1" applyProtection="1">
      <alignment horizontal="left" vertical="center" wrapText="1" indent="1"/>
      <protection locked="0"/>
    </xf>
    <xf numFmtId="0" fontId="57" fillId="0" borderId="29" xfId="0" applyFont="1" applyBorder="1" applyAlignment="1">
      <alignment horizontal="left" vertical="center" wrapText="1" indent="1"/>
    </xf>
    <xf numFmtId="0" fontId="57" fillId="10" borderId="29" xfId="0" applyFont="1" applyFill="1" applyBorder="1" applyAlignment="1">
      <alignment horizontal="left" vertical="center" wrapText="1" indent="1"/>
    </xf>
    <xf numFmtId="0" fontId="57" fillId="0" borderId="13" xfId="0" applyFont="1" applyBorder="1" applyAlignment="1">
      <alignment horizontal="left" vertical="center" wrapText="1" indent="1"/>
    </xf>
    <xf numFmtId="0" fontId="57" fillId="0" borderId="0" xfId="0" applyFont="1" applyAlignment="1">
      <alignment horizontal="left" vertical="center" wrapText="1" indent="1"/>
    </xf>
    <xf numFmtId="0" fontId="58" fillId="10" borderId="27" xfId="0" applyFont="1" applyFill="1" applyBorder="1" applyAlignment="1" applyProtection="1">
      <alignment horizontal="left" vertical="center" wrapText="1" indent="1"/>
      <protection locked="0"/>
    </xf>
    <xf numFmtId="0" fontId="58" fillId="0" borderId="29" xfId="0" applyFont="1" applyBorder="1" applyAlignment="1" applyProtection="1">
      <alignment horizontal="left" vertical="center" wrapText="1" indent="1"/>
      <protection locked="0"/>
    </xf>
    <xf numFmtId="0" fontId="61" fillId="0" borderId="29" xfId="0" applyFont="1" applyBorder="1" applyAlignment="1">
      <alignment horizontal="center" vertical="center" wrapText="1"/>
    </xf>
    <xf numFmtId="0" fontId="57" fillId="15" borderId="2" xfId="0" applyFont="1" applyFill="1" applyBorder="1" applyAlignment="1">
      <alignment horizontal="left" vertical="center" wrapText="1" indent="1"/>
    </xf>
    <xf numFmtId="0" fontId="57" fillId="0" borderId="2" xfId="0" applyFont="1" applyBorder="1" applyAlignment="1">
      <alignment horizontal="left" vertical="center" wrapText="1" indent="1"/>
    </xf>
    <xf numFmtId="0" fontId="61" fillId="10" borderId="13" xfId="0" applyFont="1" applyFill="1" applyBorder="1" applyAlignment="1" applyProtection="1">
      <alignment horizontal="center" vertical="center" wrapText="1"/>
      <protection locked="0"/>
    </xf>
    <xf numFmtId="0" fontId="57" fillId="10" borderId="13" xfId="0" applyFont="1" applyFill="1" applyBorder="1" applyAlignment="1">
      <alignment horizontal="left" vertical="center" wrapText="1" indent="1"/>
    </xf>
    <xf numFmtId="0" fontId="59" fillId="0" borderId="8" xfId="0" applyFont="1" applyBorder="1" applyAlignment="1">
      <alignment vertical="center" textRotation="90" wrapText="1"/>
    </xf>
    <xf numFmtId="0" fontId="57" fillId="0" borderId="3" xfId="0" applyFont="1" applyBorder="1" applyAlignment="1" applyProtection="1">
      <alignment horizontal="center" vertical="center" wrapText="1"/>
      <protection locked="0"/>
    </xf>
    <xf numFmtId="0" fontId="54" fillId="0" borderId="3" xfId="0" applyFont="1" applyBorder="1" applyAlignment="1" applyProtection="1">
      <alignment horizontal="left" vertical="center" wrapText="1" indent="1"/>
      <protection locked="0"/>
    </xf>
    <xf numFmtId="0" fontId="58" fillId="0" borderId="0" xfId="0" applyFont="1" applyBorder="1" applyAlignment="1">
      <alignment horizontal="center" vertical="center" textRotation="90" wrapText="1"/>
    </xf>
    <xf numFmtId="0" fontId="58" fillId="0" borderId="0" xfId="0" applyFont="1" applyBorder="1" applyAlignment="1">
      <alignment horizontal="center" vertical="center" wrapText="1"/>
    </xf>
    <xf numFmtId="0" fontId="54" fillId="0" borderId="0" xfId="0" applyFont="1" applyBorder="1" applyAlignment="1">
      <alignment horizontal="left" vertical="center" wrapText="1" indent="1"/>
    </xf>
    <xf numFmtId="0" fontId="20" fillId="10" borderId="29" xfId="0" applyFont="1" applyFill="1" applyBorder="1" applyAlignment="1">
      <alignment horizontal="left" vertical="center" wrapText="1" indent="1"/>
    </xf>
    <xf numFmtId="0" fontId="20" fillId="0" borderId="29" xfId="0" applyFont="1" applyBorder="1" applyAlignment="1">
      <alignment horizontal="left" vertical="center" wrapText="1" indent="1"/>
    </xf>
    <xf numFmtId="0" fontId="9" fillId="0" borderId="29" xfId="0" applyFont="1" applyBorder="1" applyAlignment="1" applyProtection="1">
      <alignment horizontal="left" vertical="center" wrapText="1" indent="1"/>
      <protection locked="0"/>
    </xf>
    <xf numFmtId="0" fontId="9" fillId="15" borderId="2" xfId="0" applyFont="1" applyFill="1" applyBorder="1" applyAlignment="1">
      <alignment horizontal="left" vertical="center" wrapText="1" indent="1"/>
    </xf>
    <xf numFmtId="0" fontId="9" fillId="0" borderId="2" xfId="0" applyFont="1" applyBorder="1" applyAlignment="1">
      <alignment horizontal="left" vertical="center" wrapText="1" indent="1"/>
    </xf>
    <xf numFmtId="0" fontId="13" fillId="10" borderId="29" xfId="0" applyFont="1" applyFill="1" applyBorder="1" applyAlignment="1" applyProtection="1">
      <alignment horizontal="left" vertical="center" wrapText="1" indent="1"/>
      <protection locked="0"/>
    </xf>
    <xf numFmtId="165" fontId="0" fillId="12" borderId="32" xfId="0" applyNumberFormat="1" applyFont="1" applyFill="1" applyBorder="1" applyAlignment="1">
      <alignment horizontal="center" vertical="center" wrapText="1"/>
    </xf>
    <xf numFmtId="0" fontId="0" fillId="12" borderId="33" xfId="0" applyFont="1" applyFill="1" applyBorder="1" applyAlignment="1">
      <alignment horizontal="center" vertical="center" wrapText="1"/>
    </xf>
    <xf numFmtId="0" fontId="0" fillId="12" borderId="33" xfId="0" applyFont="1" applyFill="1" applyBorder="1" applyAlignment="1">
      <alignment horizontal="left" vertical="center" wrapText="1"/>
    </xf>
    <xf numFmtId="164" fontId="0" fillId="12" borderId="33" xfId="0" applyNumberFormat="1" applyFont="1" applyFill="1" applyBorder="1" applyAlignment="1">
      <alignment horizontal="center" vertical="center" wrapText="1"/>
    </xf>
    <xf numFmtId="0" fontId="0" fillId="12" borderId="33" xfId="0" applyNumberFormat="1" applyFont="1" applyFill="1" applyBorder="1" applyAlignment="1">
      <alignment horizontal="center" vertical="center" wrapText="1"/>
    </xf>
    <xf numFmtId="0" fontId="0" fillId="12" borderId="34" xfId="0" applyNumberFormat="1" applyFont="1" applyFill="1" applyBorder="1" applyAlignment="1">
      <alignment horizontal="center" vertical="center" wrapText="1"/>
    </xf>
    <xf numFmtId="0" fontId="5" fillId="10" borderId="29" xfId="0" applyFont="1" applyFill="1" applyBorder="1" applyAlignment="1" applyProtection="1">
      <alignment horizontal="left" vertical="center" wrapText="1" indent="1"/>
      <protection locked="0"/>
    </xf>
    <xf numFmtId="0" fontId="11" fillId="0" borderId="29" xfId="0" applyFont="1" applyBorder="1" applyAlignment="1" applyProtection="1">
      <alignment horizontal="left" vertical="center" wrapText="1" indent="1"/>
      <protection locked="0"/>
    </xf>
    <xf numFmtId="14" fontId="0" fillId="0" borderId="0" xfId="0" applyNumberFormat="1"/>
    <xf numFmtId="0" fontId="0" fillId="0" borderId="0" xfId="0" applyBorder="1" applyAlignment="1" applyProtection="1">
      <alignment horizontal="center" vertical="center"/>
      <protection locked="0"/>
    </xf>
    <xf numFmtId="0" fontId="39" fillId="0" borderId="0" xfId="0" applyFont="1" applyAlignment="1" applyProtection="1">
      <alignment wrapText="1"/>
      <protection locked="0"/>
    </xf>
    <xf numFmtId="0" fontId="11" fillId="0" borderId="7" xfId="0" applyFont="1" applyFill="1" applyBorder="1" applyAlignment="1" applyProtection="1">
      <alignment horizontal="center" vertical="center" textRotation="90"/>
      <protection locked="0"/>
    </xf>
    <xf numFmtId="43" fontId="0" fillId="0" borderId="0" xfId="136" applyFont="1" applyProtection="1">
      <protection locked="0"/>
    </xf>
    <xf numFmtId="43" fontId="0" fillId="16" borderId="6" xfId="136" applyFont="1" applyFill="1" applyBorder="1" applyAlignment="1" applyProtection="1">
      <alignment horizontal="center" vertical="center" wrapText="1"/>
    </xf>
    <xf numFmtId="43" fontId="0" fillId="0" borderId="2" xfId="136" applyFont="1" applyFill="1" applyBorder="1" applyAlignment="1" applyProtection="1">
      <alignment horizontal="center" vertical="center"/>
    </xf>
    <xf numFmtId="43" fontId="0" fillId="16" borderId="2" xfId="136" applyFont="1" applyFill="1" applyBorder="1" applyAlignment="1" applyProtection="1">
      <alignment horizontal="center" vertical="center" wrapText="1"/>
    </xf>
    <xf numFmtId="43" fontId="0" fillId="16" borderId="2" xfId="136" applyFont="1" applyFill="1" applyBorder="1" applyAlignment="1" applyProtection="1">
      <alignment horizontal="center" vertical="center"/>
    </xf>
    <xf numFmtId="43" fontId="0" fillId="16" borderId="3" xfId="136" applyFont="1" applyFill="1" applyBorder="1" applyAlignment="1" applyProtection="1">
      <alignment horizontal="center" vertical="center"/>
    </xf>
    <xf numFmtId="43" fontId="0" fillId="0" borderId="12" xfId="136" applyFont="1" applyFill="1" applyBorder="1" applyAlignment="1" applyProtection="1">
      <alignment horizontal="center" vertical="center"/>
    </xf>
    <xf numFmtId="43" fontId="0" fillId="16" borderId="49" xfId="136" applyFont="1" applyFill="1" applyBorder="1" applyAlignment="1" applyProtection="1">
      <alignment horizontal="center" vertical="center" wrapText="1"/>
    </xf>
    <xf numFmtId="43" fontId="0" fillId="0" borderId="3" xfId="136" applyFont="1" applyBorder="1" applyAlignment="1" applyProtection="1">
      <alignment horizontal="center" vertical="center" wrapText="1"/>
    </xf>
    <xf numFmtId="43" fontId="0" fillId="0" borderId="10" xfId="136" applyFont="1" applyBorder="1" applyAlignment="1" applyProtection="1">
      <alignment horizontal="center" vertical="center" wrapText="1"/>
    </xf>
    <xf numFmtId="43" fontId="20" fillId="16" borderId="49" xfId="136" applyFont="1" applyFill="1" applyBorder="1" applyAlignment="1" applyProtection="1">
      <alignment horizontal="center" vertical="center" wrapText="1"/>
    </xf>
    <xf numFmtId="43" fontId="20" fillId="0" borderId="2" xfId="136" applyFont="1" applyBorder="1" applyAlignment="1" applyProtection="1">
      <alignment horizontal="center" vertical="center" wrapText="1"/>
    </xf>
    <xf numFmtId="43" fontId="20" fillId="16" borderId="2" xfId="136" applyFont="1" applyFill="1" applyBorder="1" applyAlignment="1" applyProtection="1">
      <alignment horizontal="center" vertical="center" wrapText="1"/>
    </xf>
    <xf numFmtId="43" fontId="20" fillId="0" borderId="3" xfId="136" applyFont="1" applyBorder="1" applyAlignment="1" applyProtection="1">
      <alignment horizontal="center" vertical="center" wrapText="1"/>
    </xf>
    <xf numFmtId="43" fontId="0" fillId="0" borderId="0" xfId="136" applyFont="1" applyBorder="1" applyAlignment="1" applyProtection="1">
      <alignment horizontal="center" vertical="center" wrapText="1"/>
    </xf>
    <xf numFmtId="43" fontId="0" fillId="0" borderId="50" xfId="136" applyFont="1" applyBorder="1" applyAlignment="1" applyProtection="1">
      <alignment horizontal="center" vertical="center" wrapText="1"/>
    </xf>
    <xf numFmtId="43" fontId="0" fillId="0" borderId="10" xfId="136" applyFont="1" applyFill="1" applyBorder="1" applyAlignment="1" applyProtection="1">
      <alignment horizontal="center" vertical="center" wrapText="1"/>
    </xf>
    <xf numFmtId="43" fontId="0" fillId="0" borderId="6" xfId="136" applyFont="1" applyBorder="1" applyAlignment="1" applyProtection="1">
      <alignment horizontal="center" vertical="center" wrapText="1"/>
    </xf>
    <xf numFmtId="43" fontId="0" fillId="0" borderId="2" xfId="136" applyFont="1" applyBorder="1" applyAlignment="1" applyProtection="1">
      <alignment horizontal="center" vertical="center" wrapText="1"/>
    </xf>
    <xf numFmtId="43" fontId="9" fillId="16" borderId="49" xfId="136" applyFont="1" applyFill="1" applyBorder="1" applyAlignment="1" applyProtection="1">
      <alignment horizontal="center" vertical="center" wrapText="1"/>
    </xf>
    <xf numFmtId="43" fontId="9" fillId="0" borderId="2" xfId="136" applyFont="1" applyBorder="1" applyAlignment="1" applyProtection="1">
      <alignment horizontal="center" vertical="center" wrapText="1"/>
    </xf>
    <xf numFmtId="43" fontId="9" fillId="16" borderId="2" xfId="136" applyFont="1" applyFill="1" applyBorder="1" applyAlignment="1" applyProtection="1">
      <alignment horizontal="center" vertical="center" wrapText="1"/>
    </xf>
    <xf numFmtId="43" fontId="9" fillId="0" borderId="3" xfId="136" applyFont="1" applyBorder="1" applyAlignment="1" applyProtection="1">
      <alignment horizontal="center" vertical="center" wrapText="1"/>
    </xf>
    <xf numFmtId="43" fontId="9" fillId="0" borderId="0" xfId="136" applyFont="1" applyBorder="1" applyAlignment="1" applyProtection="1">
      <alignment horizontal="center" vertical="center" wrapText="1"/>
    </xf>
    <xf numFmtId="43" fontId="3" fillId="16" borderId="49" xfId="136" applyFont="1" applyFill="1" applyBorder="1" applyAlignment="1" applyProtection="1">
      <alignment horizontal="center" vertical="center" wrapText="1"/>
    </xf>
    <xf numFmtId="43" fontId="3" fillId="0" borderId="2" xfId="136" applyFont="1" applyBorder="1" applyAlignment="1" applyProtection="1">
      <alignment horizontal="center" vertical="center" wrapText="1"/>
    </xf>
    <xf numFmtId="43" fontId="0" fillId="0" borderId="51" xfId="136" applyFont="1" applyBorder="1" applyAlignment="1" applyProtection="1">
      <alignment horizontal="center" vertical="center" wrapText="1"/>
    </xf>
    <xf numFmtId="43" fontId="0" fillId="0" borderId="51" xfId="136" applyFont="1" applyFill="1" applyBorder="1" applyAlignment="1" applyProtection="1">
      <alignment horizontal="center" vertical="center" wrapText="1"/>
    </xf>
    <xf numFmtId="43" fontId="9" fillId="0" borderId="52" xfId="136" applyFont="1" applyFill="1" applyBorder="1" applyAlignment="1" applyProtection="1">
      <alignment horizontal="center" vertical="center" wrapText="1"/>
    </xf>
    <xf numFmtId="43" fontId="9" fillId="0" borderId="50" xfId="136" applyFont="1" applyBorder="1" applyAlignment="1" applyProtection="1">
      <alignment horizontal="center" vertical="center" wrapText="1"/>
    </xf>
    <xf numFmtId="43" fontId="0" fillId="0" borderId="0" xfId="136" applyFont="1" applyFill="1" applyBorder="1" applyAlignment="1" applyProtection="1">
      <alignment horizontal="center" vertical="center"/>
      <protection locked="0"/>
    </xf>
    <xf numFmtId="43" fontId="5" fillId="5" borderId="47" xfId="136" applyFont="1" applyFill="1" applyBorder="1" applyAlignment="1" applyProtection="1">
      <alignment horizontal="center" vertical="center" textRotation="90"/>
      <protection locked="0"/>
    </xf>
    <xf numFmtId="43" fontId="0" fillId="5" borderId="6" xfId="136" applyFont="1" applyFill="1" applyBorder="1" applyAlignment="1" applyProtection="1">
      <alignment horizontal="center" vertical="center"/>
    </xf>
    <xf numFmtId="43" fontId="0" fillId="0" borderId="6" xfId="136" applyFont="1" applyFill="1" applyBorder="1" applyAlignment="1" applyProtection="1">
      <alignment horizontal="center" vertical="center"/>
    </xf>
    <xf numFmtId="43" fontId="0" fillId="5" borderId="3" xfId="136" applyFont="1" applyFill="1" applyBorder="1" applyAlignment="1" applyProtection="1">
      <alignment horizontal="center" vertical="center"/>
    </xf>
    <xf numFmtId="43" fontId="0" fillId="0" borderId="0" xfId="136" applyFont="1" applyFill="1" applyBorder="1" applyAlignment="1" applyProtection="1">
      <alignment horizontal="center" vertical="center"/>
    </xf>
    <xf numFmtId="43" fontId="0" fillId="15" borderId="49" xfId="136" applyFont="1" applyFill="1" applyBorder="1" applyAlignment="1" applyProtection="1">
      <alignment horizontal="center" vertical="center" wrapText="1"/>
    </xf>
    <xf numFmtId="43" fontId="0" fillId="0" borderId="4" xfId="136" applyFont="1" applyBorder="1" applyAlignment="1" applyProtection="1">
      <alignment horizontal="center" vertical="center" wrapText="1"/>
    </xf>
    <xf numFmtId="43" fontId="20" fillId="15" borderId="49" xfId="136" applyFont="1" applyFill="1" applyBorder="1" applyAlignment="1" applyProtection="1">
      <alignment horizontal="center" vertical="center" wrapText="1"/>
    </xf>
    <xf numFmtId="43" fontId="20" fillId="15" borderId="2" xfId="136" applyFont="1" applyFill="1" applyBorder="1" applyAlignment="1" applyProtection="1">
      <alignment horizontal="center" vertical="center" wrapText="1"/>
    </xf>
    <xf numFmtId="43" fontId="0" fillId="15" borderId="6" xfId="136" applyFont="1" applyFill="1" applyBorder="1" applyAlignment="1" applyProtection="1">
      <alignment horizontal="center" vertical="center" wrapText="1"/>
    </xf>
    <xf numFmtId="43" fontId="0" fillId="15" borderId="2" xfId="136" applyFont="1" applyFill="1" applyBorder="1" applyAlignment="1" applyProtection="1">
      <alignment horizontal="center" vertical="center" wrapText="1"/>
    </xf>
    <xf numFmtId="43" fontId="9" fillId="15" borderId="49" xfId="136" applyFont="1" applyFill="1" applyBorder="1" applyAlignment="1" applyProtection="1">
      <alignment horizontal="center" vertical="center" wrapText="1"/>
    </xf>
    <xf numFmtId="43" fontId="9" fillId="15" borderId="2" xfId="136" applyFont="1" applyFill="1" applyBorder="1" applyAlignment="1" applyProtection="1">
      <alignment horizontal="center" vertical="center" wrapText="1"/>
    </xf>
    <xf numFmtId="43" fontId="3" fillId="15" borderId="49" xfId="136" applyFont="1" applyFill="1" applyBorder="1" applyAlignment="1" applyProtection="1">
      <alignment horizontal="center" vertical="center" wrapText="1"/>
    </xf>
    <xf numFmtId="43" fontId="0" fillId="0" borderId="28" xfId="136" applyFont="1" applyBorder="1" applyAlignment="1" applyProtection="1">
      <alignment horizontal="center" vertical="center" wrapText="1"/>
    </xf>
    <xf numFmtId="43" fontId="11" fillId="14" borderId="4" xfId="136" applyFont="1" applyFill="1" applyBorder="1" applyAlignment="1" applyProtection="1">
      <alignment horizontal="center" vertical="center" textRotation="90"/>
      <protection locked="0"/>
    </xf>
    <xf numFmtId="0" fontId="59" fillId="0" borderId="5" xfId="0" applyFont="1" applyBorder="1" applyAlignment="1" applyProtection="1">
      <alignment horizontal="center" vertical="center" textRotation="90" wrapText="1"/>
      <protection locked="0"/>
    </xf>
    <xf numFmtId="0" fontId="59" fillId="0" borderId="7" xfId="0" applyFont="1" applyBorder="1" applyAlignment="1" applyProtection="1">
      <alignment horizontal="center" vertical="center" textRotation="90" wrapText="1"/>
      <protection locked="0"/>
    </xf>
    <xf numFmtId="0" fontId="59" fillId="0" borderId="25" xfId="0" applyFont="1" applyBorder="1" applyAlignment="1" applyProtection="1">
      <alignment horizontal="center" vertical="center" textRotation="90" wrapText="1"/>
      <protection locked="0"/>
    </xf>
    <xf numFmtId="0" fontId="55" fillId="9" borderId="22" xfId="0" applyFont="1" applyFill="1" applyBorder="1" applyAlignment="1" applyProtection="1">
      <alignment horizontal="left" vertical="center" wrapText="1" indent="1"/>
      <protection locked="0"/>
    </xf>
    <xf numFmtId="0" fontId="55" fillId="9" borderId="23" xfId="0" applyFont="1" applyFill="1" applyBorder="1" applyAlignment="1" applyProtection="1">
      <alignment horizontal="left" vertical="center" wrapText="1" indent="1"/>
      <protection locked="0"/>
    </xf>
    <xf numFmtId="0" fontId="55" fillId="9" borderId="24" xfId="0" applyFont="1" applyFill="1" applyBorder="1" applyAlignment="1" applyProtection="1">
      <alignment horizontal="left" vertical="center" wrapText="1" indent="1"/>
      <protection locked="0"/>
    </xf>
    <xf numFmtId="0" fontId="43" fillId="0" borderId="0" xfId="0" applyFont="1" applyAlignment="1" applyProtection="1">
      <alignment horizontal="center" vertical="center" wrapText="1"/>
      <protection locked="0"/>
    </xf>
    <xf numFmtId="0" fontId="41" fillId="0" borderId="0" xfId="0" applyFont="1" applyAlignment="1" applyProtection="1">
      <alignment horizontal="center" vertical="center" wrapText="1"/>
      <protection locked="0"/>
    </xf>
    <xf numFmtId="164" fontId="42" fillId="0" borderId="0" xfId="0" applyNumberFormat="1" applyFont="1" applyAlignment="1" applyProtection="1">
      <alignment horizontal="center" vertical="center" wrapText="1"/>
    </xf>
    <xf numFmtId="0" fontId="38" fillId="0" borderId="0" xfId="0" applyFont="1" applyBorder="1" applyAlignment="1" applyProtection="1">
      <alignment horizontal="right" vertical="center" wrapText="1"/>
      <protection locked="0"/>
    </xf>
    <xf numFmtId="0" fontId="46" fillId="18" borderId="64" xfId="0" applyFont="1" applyFill="1" applyBorder="1" applyAlignment="1" applyProtection="1">
      <alignment horizontal="center" vertical="center" textRotation="90" wrapText="1"/>
      <protection locked="0"/>
    </xf>
    <xf numFmtId="0" fontId="46" fillId="18" borderId="36" xfId="0" applyFont="1" applyFill="1" applyBorder="1" applyAlignment="1" applyProtection="1">
      <alignment horizontal="center" vertical="center" textRotation="90" wrapText="1"/>
      <protection locked="0"/>
    </xf>
    <xf numFmtId="0" fontId="46" fillId="18" borderId="65" xfId="0" applyFont="1" applyFill="1" applyBorder="1" applyAlignment="1" applyProtection="1">
      <alignment horizontal="center" vertical="center" textRotation="90" wrapText="1"/>
      <protection locked="0"/>
    </xf>
    <xf numFmtId="4" fontId="38" fillId="18" borderId="17" xfId="0" applyNumberFormat="1" applyFont="1" applyFill="1" applyBorder="1" applyAlignment="1" applyProtection="1">
      <alignment horizontal="center" vertical="center" wrapText="1"/>
      <protection locked="0"/>
    </xf>
    <xf numFmtId="4" fontId="38" fillId="18" borderId="18" xfId="0" applyNumberFormat="1" applyFont="1" applyFill="1" applyBorder="1" applyAlignment="1" applyProtection="1">
      <alignment horizontal="center" vertical="center" wrapText="1"/>
      <protection locked="0"/>
    </xf>
    <xf numFmtId="4" fontId="38" fillId="18" borderId="19" xfId="0" applyNumberFormat="1" applyFont="1" applyFill="1" applyBorder="1" applyAlignment="1" applyProtection="1">
      <alignment horizontal="center" vertical="center" wrapText="1"/>
      <protection locked="0"/>
    </xf>
    <xf numFmtId="4" fontId="48" fillId="0" borderId="75" xfId="0" applyNumberFormat="1" applyFont="1" applyBorder="1" applyAlignment="1" applyProtection="1">
      <alignment horizontal="center" vertical="center" wrapText="1"/>
      <protection locked="0"/>
    </xf>
    <xf numFmtId="4" fontId="48" fillId="0" borderId="76" xfId="0" applyNumberFormat="1" applyFont="1" applyBorder="1" applyAlignment="1" applyProtection="1">
      <alignment horizontal="center" vertical="center" wrapText="1"/>
      <protection locked="0"/>
    </xf>
    <xf numFmtId="4" fontId="48" fillId="0" borderId="77" xfId="0" applyNumberFormat="1" applyFont="1" applyBorder="1" applyAlignment="1" applyProtection="1">
      <alignment horizontal="center" vertical="center" wrapText="1"/>
      <protection locked="0"/>
    </xf>
    <xf numFmtId="4" fontId="48" fillId="0" borderId="78" xfId="0" applyNumberFormat="1" applyFont="1" applyBorder="1" applyAlignment="1" applyProtection="1">
      <alignment horizontal="center" vertical="center" textRotation="90" wrapText="1"/>
      <protection locked="0"/>
    </xf>
    <xf numFmtId="4" fontId="48" fillId="0" borderId="79" xfId="0" applyNumberFormat="1" applyFont="1" applyBorder="1" applyAlignment="1" applyProtection="1">
      <alignment horizontal="center" vertical="center" textRotation="90" wrapText="1"/>
      <protection locked="0"/>
    </xf>
    <xf numFmtId="4" fontId="48" fillId="0" borderId="80" xfId="0" applyNumberFormat="1" applyFont="1" applyBorder="1" applyAlignment="1" applyProtection="1">
      <alignment horizontal="center" vertical="center" textRotation="90" wrapText="1"/>
      <protection locked="0"/>
    </xf>
    <xf numFmtId="4" fontId="48" fillId="0" borderId="81" xfId="0" applyNumberFormat="1" applyFont="1" applyBorder="1" applyAlignment="1" applyProtection="1">
      <alignment horizontal="center" vertical="center" textRotation="90" wrapText="1"/>
      <protection locked="0"/>
    </xf>
    <xf numFmtId="4" fontId="48" fillId="0" borderId="82" xfId="0" applyNumberFormat="1" applyFont="1" applyBorder="1" applyAlignment="1" applyProtection="1">
      <alignment horizontal="center" vertical="center" textRotation="90" wrapText="1"/>
      <protection locked="0"/>
    </xf>
    <xf numFmtId="4" fontId="48" fillId="0" borderId="83" xfId="0" applyNumberFormat="1" applyFont="1" applyBorder="1" applyAlignment="1" applyProtection="1">
      <alignment horizontal="center" vertical="center" textRotation="90" wrapText="1"/>
      <protection locked="0"/>
    </xf>
    <xf numFmtId="0" fontId="14" fillId="0" borderId="9" xfId="0" applyFont="1" applyFill="1" applyBorder="1" applyAlignment="1" applyProtection="1">
      <alignment horizontal="center" vertical="center"/>
      <protection locked="0"/>
    </xf>
    <xf numFmtId="0" fontId="14" fillId="0" borderId="10" xfId="0" applyFont="1" applyFill="1" applyBorder="1" applyAlignment="1" applyProtection="1">
      <alignment horizontal="center" vertical="center"/>
      <protection locked="0"/>
    </xf>
    <xf numFmtId="0" fontId="14" fillId="0" borderId="4" xfId="0" applyFont="1" applyFill="1" applyBorder="1" applyAlignment="1" applyProtection="1">
      <alignment horizontal="center" vertical="center"/>
      <protection locked="0"/>
    </xf>
    <xf numFmtId="43" fontId="11" fillId="13" borderId="48" xfId="136" applyFont="1" applyFill="1" applyBorder="1" applyAlignment="1" applyProtection="1">
      <alignment horizontal="center" vertical="center" textRotation="90" wrapText="1"/>
      <protection locked="0"/>
    </xf>
    <xf numFmtId="43" fontId="11" fillId="13" borderId="46" xfId="136" applyFont="1" applyFill="1" applyBorder="1" applyAlignment="1" applyProtection="1">
      <alignment horizontal="center" vertical="center" textRotation="90" wrapText="1"/>
      <protection locked="0"/>
    </xf>
    <xf numFmtId="0" fontId="11" fillId="0" borderId="11" xfId="0" applyFont="1" applyFill="1" applyBorder="1" applyAlignment="1" applyProtection="1">
      <alignment horizontal="center" vertical="center"/>
      <protection locked="0"/>
    </xf>
    <xf numFmtId="0" fontId="11" fillId="0" borderId="12" xfId="0" applyFont="1" applyFill="1" applyBorder="1" applyAlignment="1" applyProtection="1">
      <alignment horizontal="center" vertical="center"/>
      <protection locked="0"/>
    </xf>
    <xf numFmtId="0" fontId="11" fillId="0" borderId="13" xfId="0" applyFont="1" applyFill="1" applyBorder="1" applyAlignment="1" applyProtection="1">
      <alignment horizontal="center" vertical="center"/>
      <protection locked="0"/>
    </xf>
    <xf numFmtId="0" fontId="14" fillId="0" borderId="11" xfId="0" applyFont="1" applyFill="1" applyBorder="1" applyAlignment="1" applyProtection="1">
      <alignment horizontal="center" vertical="center"/>
      <protection locked="0"/>
    </xf>
    <xf numFmtId="0" fontId="14" fillId="0" borderId="12" xfId="0" applyFont="1" applyFill="1" applyBorder="1" applyAlignment="1" applyProtection="1">
      <alignment horizontal="center" vertical="center"/>
      <protection locked="0"/>
    </xf>
    <xf numFmtId="0" fontId="14" fillId="0" borderId="13" xfId="0" applyFont="1" applyFill="1" applyBorder="1" applyAlignment="1" applyProtection="1">
      <alignment horizontal="center" vertical="center"/>
      <protection locked="0"/>
    </xf>
    <xf numFmtId="0" fontId="10" fillId="0" borderId="17" xfId="0" applyFont="1" applyFill="1" applyBorder="1" applyAlignment="1" applyProtection="1">
      <alignment horizontal="center" vertical="center"/>
      <protection locked="0"/>
    </xf>
    <xf numFmtId="0" fontId="10" fillId="0" borderId="18" xfId="0" applyFont="1" applyFill="1" applyBorder="1" applyAlignment="1" applyProtection="1">
      <alignment horizontal="center" vertical="center"/>
      <protection locked="0"/>
    </xf>
    <xf numFmtId="0" fontId="10" fillId="0" borderId="19" xfId="0" applyFont="1" applyFill="1" applyBorder="1" applyAlignment="1" applyProtection="1">
      <alignment horizontal="center" vertical="center"/>
      <protection locked="0"/>
    </xf>
    <xf numFmtId="0" fontId="33" fillId="0" borderId="0" xfId="0" applyFont="1" applyAlignment="1" applyProtection="1">
      <alignment horizontal="center" vertical="center"/>
      <protection locked="0"/>
    </xf>
    <xf numFmtId="0" fontId="10" fillId="0" borderId="39" xfId="0" applyFont="1" applyFill="1" applyBorder="1" applyAlignment="1" applyProtection="1">
      <alignment horizontal="left" vertical="center" wrapText="1" indent="1"/>
      <protection locked="0"/>
    </xf>
    <xf numFmtId="0" fontId="10" fillId="0" borderId="40" xfId="0" applyFont="1" applyFill="1" applyBorder="1" applyAlignment="1" applyProtection="1">
      <alignment horizontal="left" vertical="center" wrapText="1" indent="1"/>
      <protection locked="0"/>
    </xf>
    <xf numFmtId="0" fontId="10" fillId="7" borderId="22" xfId="0" applyFont="1" applyFill="1" applyBorder="1" applyAlignment="1" applyProtection="1">
      <alignment horizontal="left" vertical="center" wrapText="1" indent="1"/>
      <protection locked="0"/>
    </xf>
    <xf numFmtId="0" fontId="10" fillId="7" borderId="23" xfId="0" applyFont="1" applyFill="1" applyBorder="1" applyAlignment="1" applyProtection="1">
      <alignment horizontal="left" vertical="center" wrapText="1" indent="1"/>
      <protection locked="0"/>
    </xf>
    <xf numFmtId="43" fontId="11" fillId="13" borderId="41" xfId="136" applyFont="1" applyFill="1" applyBorder="1" applyAlignment="1" applyProtection="1">
      <alignment horizontal="center" vertical="center" textRotation="90" wrapText="1"/>
      <protection locked="0"/>
    </xf>
    <xf numFmtId="0" fontId="11" fillId="0" borderId="42" xfId="0" applyFont="1" applyFill="1" applyBorder="1" applyAlignment="1" applyProtection="1">
      <alignment horizontal="center" vertical="center"/>
      <protection locked="0"/>
    </xf>
    <xf numFmtId="0" fontId="11" fillId="0" borderId="43" xfId="0" applyFont="1" applyFill="1" applyBorder="1" applyAlignment="1" applyProtection="1">
      <alignment horizontal="center" vertical="center"/>
      <protection locked="0"/>
    </xf>
    <xf numFmtId="0" fontId="11" fillId="0" borderId="44" xfId="0" applyFont="1" applyFill="1" applyBorder="1" applyAlignment="1" applyProtection="1">
      <alignment horizontal="center" vertical="center"/>
      <protection locked="0"/>
    </xf>
    <xf numFmtId="0" fontId="12" fillId="0" borderId="5" xfId="0" applyFont="1" applyBorder="1" applyAlignment="1" applyProtection="1">
      <alignment horizontal="center" vertical="center" textRotation="90" wrapText="1"/>
      <protection locked="0"/>
    </xf>
    <xf numFmtId="0" fontId="12" fillId="0" borderId="7" xfId="0" applyFont="1" applyBorder="1" applyAlignment="1" applyProtection="1">
      <alignment horizontal="center" vertical="center" textRotation="90" wrapText="1"/>
      <protection locked="0"/>
    </xf>
    <xf numFmtId="0" fontId="12" fillId="0" borderId="8" xfId="0" applyFont="1" applyBorder="1" applyAlignment="1" applyProtection="1">
      <alignment horizontal="center" vertical="center" textRotation="90" wrapText="1"/>
      <protection locked="0"/>
    </xf>
    <xf numFmtId="0" fontId="12" fillId="0" borderId="5" xfId="0" applyFont="1" applyFill="1" applyBorder="1" applyAlignment="1" applyProtection="1">
      <alignment horizontal="center" vertical="center" textRotation="90" wrapText="1"/>
      <protection locked="0"/>
    </xf>
    <xf numFmtId="0" fontId="12" fillId="0" borderId="7" xfId="0" applyFont="1" applyFill="1" applyBorder="1" applyAlignment="1" applyProtection="1">
      <alignment horizontal="center" vertical="center" textRotation="90" wrapText="1"/>
      <protection locked="0"/>
    </xf>
    <xf numFmtId="0" fontId="12" fillId="0" borderId="8" xfId="0" applyFont="1" applyFill="1" applyBorder="1" applyAlignment="1" applyProtection="1">
      <alignment horizontal="center" vertical="center" textRotation="90" wrapText="1"/>
      <protection locked="0"/>
    </xf>
    <xf numFmtId="43" fontId="11" fillId="13" borderId="85" xfId="136" applyFont="1" applyFill="1" applyBorder="1" applyAlignment="1" applyProtection="1">
      <alignment horizontal="center" vertical="center" textRotation="90" wrapText="1"/>
      <protection locked="0"/>
    </xf>
    <xf numFmtId="0" fontId="11" fillId="0" borderId="9" xfId="0" applyFont="1" applyFill="1" applyBorder="1" applyAlignment="1" applyProtection="1">
      <alignment horizontal="center" vertical="center"/>
      <protection locked="0"/>
    </xf>
    <xf numFmtId="0" fontId="11" fillId="0" borderId="10" xfId="0" applyFont="1" applyFill="1" applyBorder="1" applyAlignment="1" applyProtection="1">
      <alignment horizontal="center" vertical="center"/>
      <protection locked="0"/>
    </xf>
    <xf numFmtId="0" fontId="11" fillId="0" borderId="4" xfId="0" applyFont="1" applyFill="1" applyBorder="1" applyAlignment="1" applyProtection="1">
      <alignment horizontal="center" vertical="center"/>
      <protection locked="0"/>
    </xf>
    <xf numFmtId="0" fontId="24" fillId="0" borderId="57" xfId="0" applyFont="1" applyBorder="1" applyAlignment="1">
      <alignment horizontal="center" vertical="center" textRotation="90"/>
    </xf>
    <xf numFmtId="0" fontId="24" fillId="0" borderId="58" xfId="0" applyFont="1" applyBorder="1" applyAlignment="1">
      <alignment horizontal="center" vertical="center" textRotation="90"/>
    </xf>
    <xf numFmtId="0" fontId="24" fillId="0" borderId="61" xfId="0" applyFont="1" applyBorder="1" applyAlignment="1">
      <alignment horizontal="center" vertical="center" textRotation="90"/>
    </xf>
  </cellXfs>
  <cellStyles count="140">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hidden="1"/>
    <cellStyle name="Lien hypertexte" xfId="88" builtinId="8" hidden="1"/>
    <cellStyle name="Lien hypertexte" xfId="90" builtinId="8" hidden="1"/>
    <cellStyle name="Lien hypertexte" xfId="92" builtinId="8" hidden="1"/>
    <cellStyle name="Lien hypertexte" xfId="94" builtinId="8" hidden="1"/>
    <cellStyle name="Lien hypertexte" xfId="96" builtinId="8" hidden="1"/>
    <cellStyle name="Lien hypertexte" xfId="98" builtinId="8" hidden="1"/>
    <cellStyle name="Lien hypertexte" xfId="100" builtinId="8" hidden="1"/>
    <cellStyle name="Lien hypertexte" xfId="102" builtinId="8" hidden="1"/>
    <cellStyle name="Lien hypertexte" xfId="104" builtinId="8" hidden="1"/>
    <cellStyle name="Lien hypertexte" xfId="106" builtinId="8" hidden="1"/>
    <cellStyle name="Lien hypertexte" xfId="108" builtinId="8" hidden="1"/>
    <cellStyle name="Lien hypertexte" xfId="110" builtinId="8" hidden="1"/>
    <cellStyle name="Lien hypertexte" xfId="112" builtinId="8" hidden="1"/>
    <cellStyle name="Lien hypertexte" xfId="114" builtinId="8" hidden="1"/>
    <cellStyle name="Lien hypertexte" xfId="116" builtinId="8" hidden="1"/>
    <cellStyle name="Lien hypertexte" xfId="118" builtinId="8" hidden="1"/>
    <cellStyle name="Lien hypertexte" xfId="120" builtinId="8" hidden="1"/>
    <cellStyle name="Lien hypertexte" xfId="123" builtinId="8"/>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Lien hypertexte visité" xfId="87" builtinId="9" hidden="1"/>
    <cellStyle name="Lien hypertexte visité" xfId="89" builtinId="9" hidden="1"/>
    <cellStyle name="Lien hypertexte visité" xfId="91" builtinId="9" hidden="1"/>
    <cellStyle name="Lien hypertexte visité" xfId="93" builtinId="9" hidden="1"/>
    <cellStyle name="Lien hypertexte visité" xfId="95" builtinId="9" hidden="1"/>
    <cellStyle name="Lien hypertexte visité" xfId="97" builtinId="9" hidden="1"/>
    <cellStyle name="Lien hypertexte visité" xfId="99" builtinId="9" hidden="1"/>
    <cellStyle name="Lien hypertexte visité" xfId="101" builtinId="9" hidden="1"/>
    <cellStyle name="Lien hypertexte visité" xfId="103" builtinId="9" hidden="1"/>
    <cellStyle name="Lien hypertexte visité" xfId="105" builtinId="9" hidden="1"/>
    <cellStyle name="Lien hypertexte visité" xfId="107" builtinId="9" hidden="1"/>
    <cellStyle name="Lien hypertexte visité" xfId="109" builtinId="9" hidden="1"/>
    <cellStyle name="Lien hypertexte visité" xfId="111" builtinId="9" hidden="1"/>
    <cellStyle name="Lien hypertexte visité" xfId="113" builtinId="9" hidden="1"/>
    <cellStyle name="Lien hypertexte visité" xfId="115" builtinId="9" hidden="1"/>
    <cellStyle name="Lien hypertexte visité" xfId="117" builtinId="9" hidden="1"/>
    <cellStyle name="Lien hypertexte visité" xfId="119" builtinId="9" hidden="1"/>
    <cellStyle name="Lien hypertexte visité" xfId="121"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7" builtinId="9" hidden="1"/>
    <cellStyle name="Lien hypertexte visité" xfId="138" builtinId="9" hidden="1"/>
    <cellStyle name="Lien hypertexte visité" xfId="139" builtinId="9" hidden="1"/>
    <cellStyle name="Milliers" xfId="136" builtinId="3"/>
    <cellStyle name="Normal" xfId="0" builtinId="0" customBuiltin="1"/>
    <cellStyle name="Style 1" xfId="1"/>
    <cellStyle name="Style 2" xfId="122"/>
  </cellStyles>
  <dxfs count="59">
    <dxf>
      <font>
        <b val="0"/>
        <i val="0"/>
        <strike val="0"/>
        <condense val="0"/>
        <extend val="0"/>
        <outline val="0"/>
        <shadow val="0"/>
        <u val="none"/>
        <vertAlign val="baseline"/>
        <sz val="12"/>
        <color theme="3"/>
        <name val="Calibri"/>
        <scheme val="minor"/>
      </font>
      <numFmt numFmtId="166" formatCode="0.0"/>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3"/>
        <name val="Calibri"/>
        <scheme val="minor"/>
      </font>
      <numFmt numFmtId="0" formatCode="General"/>
      <fill>
        <patternFill patternType="solid">
          <fgColor indexed="64"/>
          <bgColor rgb="FFEFFFC9"/>
        </patternFill>
      </fill>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2"/>
        <color theme="3"/>
        <name val="Calibri"/>
        <scheme val="minor"/>
      </font>
      <numFmt numFmtId="0" formatCode="General"/>
      <fill>
        <patternFill patternType="solid">
          <fgColor indexed="64"/>
          <bgColor rgb="FFEFFFC9"/>
        </patternFill>
      </fill>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left" vertical="center" textRotation="0" wrapText="1"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0"/>
        <color theme="3"/>
        <name val="Calibri"/>
        <scheme val="minor"/>
      </font>
      <fill>
        <patternFill patternType="solid">
          <fgColor indexed="64"/>
          <bgColor rgb="FFEFFFC9"/>
        </patternFill>
      </fill>
      <alignment horizontal="center" vertical="center" textRotation="0" wrapText="0" indent="0" justifyLastLine="0" shrinkToFit="0" readingOrder="0"/>
      <border diagonalUp="0" diagonalDown="0" outline="0">
        <left/>
        <right/>
        <top/>
        <bottom/>
      </border>
      <protection locked="0" hidden="0"/>
    </dxf>
    <dxf>
      <font>
        <b val="0"/>
        <i val="0"/>
        <strike val="0"/>
        <condense val="0"/>
        <extend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border diagonalUp="0" diagonalDown="0" outline="0">
        <left/>
        <right/>
        <top/>
        <bottom/>
      </border>
      <protection locked="0" hidden="0"/>
    </dxf>
    <dxf>
      <font>
        <b val="0"/>
        <i val="0"/>
        <strike val="0"/>
        <outline val="0"/>
        <shadow val="0"/>
        <u val="none"/>
        <vertAlign val="baseline"/>
        <sz val="12"/>
        <color theme="3"/>
        <name val="Calibri"/>
        <scheme val="minor"/>
      </font>
      <fill>
        <patternFill patternType="solid">
          <fgColor indexed="64"/>
          <bgColor rgb="FFEFFFC9"/>
        </patternFill>
      </fill>
      <alignment horizontal="center" vertical="center" textRotation="0" wrapText="0" indent="0" justifyLastLine="0" shrinkToFit="0" readingOrder="0"/>
      <protection locked="0" hidden="0"/>
    </dxf>
    <dxf>
      <border>
        <bottom style="medium">
          <color rgb="FF0000FF"/>
        </bottom>
      </border>
    </dxf>
    <dxf>
      <fill>
        <patternFill patternType="solid">
          <fgColor indexed="64"/>
          <bgColor rgb="FF7AB7FF"/>
        </patternFill>
      </fill>
      <alignment horizontal="center" vertical="center" indent="0" justifyLastLine="0" shrinkToFit="0"/>
      <border diagonalUp="0" diagonalDown="0">
        <left style="thin">
          <color rgb="FF0000FF"/>
        </left>
        <right style="thin">
          <color rgb="FF0000FF"/>
        </right>
        <top/>
        <bottom/>
      </border>
      <protection locked="0" hidden="0"/>
    </dxf>
    <dxf>
      <font>
        <color rgb="FF9C0006"/>
      </font>
      <fill>
        <patternFill patternType="solid">
          <fgColor indexed="64"/>
          <bgColor rgb="FFFF0000"/>
        </patternFill>
      </fill>
    </dxf>
    <dxf>
      <font>
        <b val="0"/>
        <i val="0"/>
        <strike val="0"/>
        <condense val="0"/>
        <extend val="0"/>
        <outline val="0"/>
        <shadow val="0"/>
        <u val="none"/>
        <vertAlign val="baseline"/>
        <sz val="12"/>
        <color theme="1"/>
        <name val="Calibri"/>
        <scheme val="minor"/>
      </font>
      <numFmt numFmtId="0" formatCode="General"/>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medium">
          <color rgb="FF0000FF"/>
        </right>
        <top style="thin">
          <color rgb="FF0000FF"/>
        </top>
        <bottom style="thin">
          <color rgb="FF0000FF"/>
        </bottom>
      </border>
      <protection locked="1"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numFmt numFmtId="0" formatCode="General"/>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numFmt numFmtId="164" formatCode="[$-F800]dddd\,\ mmmm\ dd\,\ yyyy"/>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left"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hair">
          <color rgb="FF0000FF"/>
        </left>
        <right style="hair">
          <color rgb="FF0000FF"/>
        </right>
        <top style="thin">
          <color rgb="FF0000FF"/>
        </top>
        <bottom style="thin">
          <color rgb="FF0000FF"/>
        </bottom>
        <vertical/>
        <horizontal/>
      </border>
      <protection locked="0" hidden="0"/>
    </dxf>
    <dxf>
      <font>
        <b val="0"/>
        <i val="0"/>
        <strike val="0"/>
        <condense val="0"/>
        <extend val="0"/>
        <outline val="0"/>
        <shadow val="0"/>
        <u val="none"/>
        <vertAlign val="baseline"/>
        <sz val="12"/>
        <color theme="1"/>
        <name val="Calibri"/>
        <scheme val="minor"/>
      </font>
      <numFmt numFmtId="165" formatCode="[$-40C]d\ mmmm\ yyyy;@"/>
      <fill>
        <patternFill patternType="solid">
          <fgColor theme="8" tint="0.79998168889431442"/>
          <bgColor theme="8" tint="0.79998168889431442"/>
        </patternFill>
      </fill>
      <alignment horizontal="center" vertical="center" textRotation="0" wrapText="1" indent="0" justifyLastLine="0" shrinkToFit="0" readingOrder="0"/>
      <border diagonalUp="0" diagonalDown="0">
        <left style="medium">
          <color rgb="FF0000FF"/>
        </left>
        <right style="hair">
          <color rgb="FF0000FF"/>
        </right>
        <top style="thin">
          <color rgb="FF0000FF"/>
        </top>
        <bottom style="thin">
          <color rgb="FF0000FF"/>
        </bottom>
        <vertical/>
        <horizontal/>
      </border>
      <protection locked="0" hidden="0"/>
    </dxf>
    <dxf>
      <border outline="0">
        <top style="thin">
          <color theme="8" tint="0.39997558519241921"/>
        </top>
      </border>
    </dxf>
    <dxf>
      <border outline="0">
        <top style="medium">
          <color rgb="FF0000FF"/>
        </top>
        <bottom style="thin">
          <color theme="8" tint="0.39997558519241921"/>
        </bottom>
      </border>
    </dxf>
    <dxf>
      <font>
        <b val="0"/>
        <i val="0"/>
        <strike val="0"/>
        <condense val="0"/>
        <extend val="0"/>
        <outline val="0"/>
        <shadow val="0"/>
        <u val="none"/>
        <vertAlign val="baseline"/>
        <sz val="12"/>
        <color theme="1"/>
        <name val="Calibri"/>
        <scheme val="minor"/>
      </font>
      <fill>
        <patternFill patternType="solid">
          <fgColor theme="8" tint="0.79998168889431442"/>
          <bgColor theme="8" tint="0.79998168889431442"/>
        </patternFill>
      </fill>
      <alignment horizontal="center" vertical="center" textRotation="0" wrapText="1" indent="0" justifyLastLine="0" shrinkToFit="0" readingOrder="0"/>
      <protection locked="0" hidden="0"/>
    </dxf>
    <dxf>
      <border outline="0">
        <bottom style="medium">
          <color rgb="FF0000FF"/>
        </bottom>
      </border>
    </dxf>
    <dxf>
      <font>
        <b/>
        <i val="0"/>
        <strike val="0"/>
        <condense val="0"/>
        <extend val="0"/>
        <outline val="0"/>
        <shadow val="0"/>
        <u val="none"/>
        <vertAlign val="baseline"/>
        <sz val="12"/>
        <color theme="0"/>
        <name val="Calibri"/>
        <scheme val="minor"/>
      </font>
      <fill>
        <patternFill patternType="solid">
          <fgColor indexed="64"/>
          <bgColor rgb="FF7AB7FF"/>
        </patternFill>
      </fill>
      <alignment horizontal="center" vertical="center" textRotation="0" wrapText="1" indent="0" justifyLastLine="0" shrinkToFit="0" readingOrder="0"/>
      <protection locked="0" hidden="0"/>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
      <font>
        <color rgb="FF9C0006"/>
      </font>
      <fill>
        <patternFill patternType="solid">
          <fgColor indexed="64"/>
          <bgColor rgb="FFFF0000"/>
        </patternFill>
      </fill>
    </dxf>
  </dxfs>
  <tableStyles count="0" defaultTableStyle="TableStyleMedium9" defaultPivotStyle="PivotStyleMedium4"/>
  <colors>
    <mruColors>
      <color rgb="FF0033CC"/>
      <color rgb="FF06065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0" Type="http://schemas.openxmlformats.org/officeDocument/2006/relationships/calcChain" Target="calcChain.xml"/><Relationship Id="rId11"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16" fmlaLink="$N$1" fmlaRange="#REF!" sel="0" val="0"/>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Drop" dropStyle="combo" dx="16" fmlaLink="$N$1" fmlaRange="#REF!" sel="0" val="0"/>
</file>

<file path=xl/ctrlProps/ctrlProp8.xml><?xml version="1.0" encoding="utf-8"?>
<formControlPr xmlns="http://schemas.microsoft.com/office/spreadsheetml/2009/9/main" objectType="Drop" dropStyle="combo" dx="16" fmlaLink="$N$1" fmlaRange="#REF!" sel="0" val="0"/>
</file>

<file path=xl/ctrlProps/ctrlProp9.xml><?xml version="1.0" encoding="utf-8"?>
<formControlPr xmlns="http://schemas.microsoft.com/office/spreadsheetml/2009/9/main" objectType="Drop" dropStyle="combo" dx="16" fmlaLink="$N$1" fmlaRange="#REF!" sel="0" val="0"/>
</file>

<file path=xl/ctrlProps/ctrlProp10.xml><?xml version="1.0" encoding="utf-8"?>
<formControlPr xmlns="http://schemas.microsoft.com/office/spreadsheetml/2009/9/main" objectType="Drop" dropStyle="combo" dx="16" fmlaLink="$N$1" fmlaRange="#REF!" sel="0" val="0"/>
</file>

<file path=xl/ctrlProps/ctrlProp11.xml><?xml version="1.0" encoding="utf-8"?>
<formControlPr xmlns="http://schemas.microsoft.com/office/spreadsheetml/2009/9/main" objectType="Drop" dropLines="59" dropStyle="combo" dx="16" fmlaLink="$N$1" fmlaRange="#REF!" sel="0" val="0"/>
</file>

<file path=xl/ctrlProps/ctrlProp12.xml><?xml version="1.0" encoding="utf-8"?>
<formControlPr xmlns="http://schemas.microsoft.com/office/spreadsheetml/2009/9/main" objectType="Drop" dropStyle="combo" dx="16" fmlaLink="$N$1" fmlaRange="#REF!" sel="0" val="0"/>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Drop" dropStyle="combo" dx="16" fmlaLink="$N$1" fmlaRange="#REF!" sel="0" val="0"/>
</file>

<file path=xl/ctrlProps/ctrlProp15.xml><?xml version="1.0" encoding="utf-8"?>
<formControlPr xmlns="http://schemas.microsoft.com/office/spreadsheetml/2009/9/main" objectType="Drop" dropStyle="combo" dx="16" fmlaLink="$N$1" fmlaRange="#REF!" sel="0" val="0"/>
</file>

<file path=xl/ctrlProps/ctrlProp16.xml><?xml version="1.0" encoding="utf-8"?>
<formControlPr xmlns="http://schemas.microsoft.com/office/spreadsheetml/2009/9/main" objectType="Drop" dropStyle="combo" dx="16" fmlaLink="$N$1" fmlaRange="#REF!" sel="0" val="0"/>
</file>

<file path=xl/ctrlProps/ctrlProp17.xml><?xml version="1.0" encoding="utf-8"?>
<formControlPr xmlns="http://schemas.microsoft.com/office/spreadsheetml/2009/9/main" objectType="Drop" dropStyle="combo" dx="16" fmlaLink="$N$1" fmlaRange="#REF!" sel="0" val="0"/>
</file>

<file path=xl/ctrlProps/ctrlProp18.xml><?xml version="1.0" encoding="utf-8"?>
<formControlPr xmlns="http://schemas.microsoft.com/office/spreadsheetml/2009/9/main" objectType="Drop" dropLines="59" dropStyle="combo" dx="16" fmlaLink="$N$1" fmlaRange="#REF!" sel="0" val="0"/>
</file>

<file path=xl/ctrlProps/ctrlProp19.xml><?xml version="1.0" encoding="utf-8"?>
<formControlPr xmlns="http://schemas.microsoft.com/office/spreadsheetml/2009/9/main" objectType="Drop" dropStyle="combo" dx="16" fmlaLink="$N$1" fmlaRange="#REF!" sel="0" val="0"/>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Drop" dropStyle="combo" dx="16" fmlaLink="$N$1" fmlaRange="#REF!" sel="0" val="0"/>
</file>

<file path=xl/ctrlProps/ctrlProp22.xml><?xml version="1.0" encoding="utf-8"?>
<formControlPr xmlns="http://schemas.microsoft.com/office/spreadsheetml/2009/9/main" objectType="Drop" dropStyle="combo" dx="16" fmlaLink="$N$1" fmlaRange="#REF!" sel="0" val="0"/>
</file>

<file path=xl/ctrlProps/ctrlProp23.xml><?xml version="1.0" encoding="utf-8"?>
<formControlPr xmlns="http://schemas.microsoft.com/office/spreadsheetml/2009/9/main" objectType="Drop" dropStyle="combo" dx="16" fmlaLink="$N$1" fmlaRange="#REF!" sel="0" val="0"/>
</file>

<file path=xl/ctrlProps/ctrlProp24.xml><?xml version="1.0" encoding="utf-8"?>
<formControlPr xmlns="http://schemas.microsoft.com/office/spreadsheetml/2009/9/main" objectType="Drop" dropStyle="combo" dx="16" fmlaLink="$N$1" fmlaRange="#REF!" sel="0" val="0"/>
</file>

<file path=xl/ctrlProps/ctrlProp25.xml><?xml version="1.0" encoding="utf-8"?>
<formControlPr xmlns="http://schemas.microsoft.com/office/spreadsheetml/2009/9/main" objectType="Drop" dropLines="59" dropStyle="combo" dx="16" fmlaLink="$N$1" fmlaRange="#REF!" sel="0" val="0"/>
</file>

<file path=xl/ctrlProps/ctrlProp26.xml><?xml version="1.0" encoding="utf-8"?>
<formControlPr xmlns="http://schemas.microsoft.com/office/spreadsheetml/2009/9/main" objectType="Drop" dropStyle="combo" dx="16" fmlaLink="$N$1" fmlaRange="#REF!" sel="0" val="0"/>
</file>

<file path=xl/ctrlProps/ctrlProp27.xml><?xml version="1.0" encoding="utf-8"?>
<formControlPr xmlns="http://schemas.microsoft.com/office/spreadsheetml/2009/9/main" objectType="Drop" dropStyle="combo" dx="16" fmlaLink="$N$1" fmlaRange="#REF!" sel="0" val="0"/>
</file>

<file path=xl/ctrlProps/ctrlProp28.xml><?xml version="1.0" encoding="utf-8"?>
<formControlPr xmlns="http://schemas.microsoft.com/office/spreadsheetml/2009/9/main" objectType="Drop" dropStyle="combo" dx="16" fmlaLink="$N$1" fmlaRange="#REF!" sel="0" val="0"/>
</file>

<file path=xl/ctrlProps/ctrlProp29.xml><?xml version="1.0" encoding="utf-8"?>
<formControlPr xmlns="http://schemas.microsoft.com/office/spreadsheetml/2009/9/main" objectType="Drop" dropStyle="combo" dx="16" fmlaLink="$N$1" fmlaRange="#REF!" sel="0" val="0"/>
</file>

<file path=xl/ctrlProps/ctrlProp30.xml><?xml version="1.0" encoding="utf-8"?>
<formControlPr xmlns="http://schemas.microsoft.com/office/spreadsheetml/2009/9/main" objectType="Drop" dropStyle="combo" dx="16" fmlaLink="$N$1" fmlaRange="#REF!" sel="0" val="0"/>
</file>

<file path=xl/ctrlProps/ctrlProp31.xml><?xml version="1.0" encoding="utf-8"?>
<formControlPr xmlns="http://schemas.microsoft.com/office/spreadsheetml/2009/9/main" objectType="Drop" dropLines="59" dropStyle="combo" dx="16" fmlaLink="$N$1" fmlaRange="#REF!" sel="0"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12700</xdr:colOff>
          <xdr:row>6</xdr:row>
          <xdr:rowOff>165100</xdr:rowOff>
        </xdr:from>
        <xdr:to>
          <xdr:col>18</xdr:col>
          <xdr:colOff>203200</xdr:colOff>
          <xdr:row>7</xdr:row>
          <xdr:rowOff>63500</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Semaine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25400</xdr:colOff>
          <xdr:row>12</xdr:row>
          <xdr:rowOff>165100</xdr:rowOff>
        </xdr:from>
        <xdr:to>
          <xdr:col>19</xdr:col>
          <xdr:colOff>38100</xdr:colOff>
          <xdr:row>12</xdr:row>
          <xdr:rowOff>914400</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600" b="1" i="0" u="none" strike="noStrike" baseline="0">
                  <a:solidFill>
                    <a:srgbClr val="FF0000"/>
                  </a:solidFill>
                  <a:latin typeface="Lucida Grande"/>
                  <a:ea typeface="Lucida Grande"/>
                  <a:cs typeface="Lucida Grande"/>
                </a:rPr>
                <a:t>Annuel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17</xdr:col>
          <xdr:colOff>38100</xdr:colOff>
          <xdr:row>7</xdr:row>
          <xdr:rowOff>152400</xdr:rowOff>
        </xdr:from>
        <xdr:to>
          <xdr:col>19</xdr:col>
          <xdr:colOff>63500</xdr:colOff>
          <xdr:row>10</xdr:row>
          <xdr:rowOff>63500</xdr:rowOff>
        </xdr:to>
        <xdr:sp macro="" textlink="">
          <xdr:nvSpPr>
            <xdr:cNvPr id="9221" name="Button 5" hidden="1">
              <a:extLst>
                <a:ext uri="{63B3BB69-23CF-44E3-9099-C40C66FF867C}">
                  <a14:compatExt spid="_x0000_s922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800" b="1" i="0" u="none" strike="noStrike" baseline="0">
                  <a:solidFill>
                    <a:srgbClr val="0000FF"/>
                  </a:solidFill>
                  <a:latin typeface="Calibri"/>
                  <a:ea typeface="Calibri"/>
                  <a:cs typeface="Calibri"/>
                </a:rPr>
                <a:t>PDF Hebdo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38100</xdr:colOff>
          <xdr:row>3</xdr:row>
          <xdr:rowOff>152400</xdr:rowOff>
        </xdr:from>
        <xdr:to>
          <xdr:col>19</xdr:col>
          <xdr:colOff>12700</xdr:colOff>
          <xdr:row>6</xdr:row>
          <xdr:rowOff>292100</xdr:rowOff>
        </xdr:to>
        <xdr:sp macro="" textlink="">
          <xdr:nvSpPr>
            <xdr:cNvPr id="9223" name="Button 7" hidden="1">
              <a:extLst>
                <a:ext uri="{63B3BB69-23CF-44E3-9099-C40C66FF867C}">
                  <a14:compatExt spid="_x0000_s92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600" b="1" i="0" u="none" strike="noStrike" baseline="0">
                  <a:solidFill>
                    <a:srgbClr val="008000"/>
                  </a:solidFill>
                  <a:latin typeface="Calibri"/>
                  <a:ea typeface="Calibri"/>
                  <a:cs typeface="Calibri"/>
                </a:rPr>
                <a:t>PDF Récapitulati</a:t>
              </a:r>
              <a:r>
                <a:rPr lang="fr-FR" sz="1200" b="0" i="0" u="none" strike="noStrike" baseline="0">
                  <a:solidFill>
                    <a:srgbClr val="000000"/>
                  </a:solidFill>
                  <a:latin typeface="Lucida Grande"/>
                  <a:ea typeface="Lucida Grande"/>
                  <a:cs typeface="Lucida Grande"/>
                </a:rPr>
                <a:t>f</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2</xdr:col>
      <xdr:colOff>47625</xdr:colOff>
      <xdr:row>3</xdr:row>
      <xdr:rowOff>57150</xdr:rowOff>
    </xdr:from>
    <xdr:to>
      <xdr:col>2</xdr:col>
      <xdr:colOff>765175</xdr:colOff>
      <xdr:row>5</xdr:row>
      <xdr:rowOff>0</xdr:rowOff>
    </xdr:to>
    <xdr:sp macro="" textlink="">
      <xdr:nvSpPr>
        <xdr:cNvPr id="2" name="Drop Down 1" hidden="1">
          <a:extLst>
            <a:ext uri="{FF2B5EF4-FFF2-40B4-BE49-F238E27FC236}">
              <a16:creationId xmlns="" xmlns:a16="http://schemas.microsoft.com/office/drawing/2014/main" id="{00000000-0008-0000-0300-000002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3" name="Drop Down 1" hidden="1">
          <a:extLst>
            <a:ext uri="{FF2B5EF4-FFF2-40B4-BE49-F238E27FC236}">
              <a16:creationId xmlns="" xmlns:a16="http://schemas.microsoft.com/office/drawing/2014/main" id="{00000000-0008-0000-0300-000003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4" name="Drop Down 1" hidden="1">
          <a:extLst>
            <a:ext uri="{FF2B5EF4-FFF2-40B4-BE49-F238E27FC236}">
              <a16:creationId xmlns="" xmlns:a16="http://schemas.microsoft.com/office/drawing/2014/main" id="{00000000-0008-0000-0300-000004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5" name="Drop Down 6" hidden="1">
          <a:extLst>
            <a:ext uri="{FF2B5EF4-FFF2-40B4-BE49-F238E27FC236}">
              <a16:creationId xmlns="" xmlns:a16="http://schemas.microsoft.com/office/drawing/2014/main" id="{00000000-0008-0000-0300-000005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6" name="Drop Down 6" hidden="1">
          <a:extLst>
            <a:ext uri="{63B3BB69-23CF-44E3-9099-C40C66FF867C}">
              <a14:compatExt xmlns:a14="http://schemas.microsoft.com/office/drawing/2010/main" spid="_x0000_s2054"/>
            </a:ext>
            <a:ext uri="{FF2B5EF4-FFF2-40B4-BE49-F238E27FC236}">
              <a16:creationId xmlns="" xmlns:a16="http://schemas.microsoft.com/office/drawing/2014/main" id="{00000000-0008-0000-0300-000006000000}"/>
            </a:ext>
          </a:extLst>
        </xdr:cNvPr>
        <xdr:cNvSpPr/>
      </xdr:nvSpPr>
      <xdr:spPr>
        <a:xfrm>
          <a:off x="4733925" y="679450"/>
          <a:ext cx="717550" cy="323850"/>
        </a:xfrm>
        <a:prstGeom prst="rect">
          <a:avLst/>
        </a:prstGeom>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7" name="Drop Down 1" hidden="1">
          <a:extLst>
            <a:ext uri="{FF2B5EF4-FFF2-40B4-BE49-F238E27FC236}">
              <a16:creationId xmlns="" xmlns:a16="http://schemas.microsoft.com/office/drawing/2014/main" id="{00000000-0008-0000-0300-000007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8" name="Drop Down 1" hidden="1">
          <a:extLst>
            <a:ext uri="{FF2B5EF4-FFF2-40B4-BE49-F238E27FC236}">
              <a16:creationId xmlns="" xmlns:a16="http://schemas.microsoft.com/office/drawing/2014/main" id="{00000000-0008-0000-0300-000008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9" name="Drop Down 1" hidden="1">
          <a:extLst>
            <a:ext uri="{FF2B5EF4-FFF2-40B4-BE49-F238E27FC236}">
              <a16:creationId xmlns="" xmlns:a16="http://schemas.microsoft.com/office/drawing/2014/main" id="{00000000-0008-0000-0300-000009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10" name="Drop Down 6" hidden="1">
          <a:extLst>
            <a:ext uri="{FF2B5EF4-FFF2-40B4-BE49-F238E27FC236}">
              <a16:creationId xmlns="" xmlns:a16="http://schemas.microsoft.com/office/drawing/2014/main" id="{00000000-0008-0000-0300-00000A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11" name="Drop Down 6" hidden="1">
          <a:extLst>
            <a:ext uri="{63B3BB69-23CF-44E3-9099-C40C66FF867C}">
              <a14:compatExt xmlns:a14="http://schemas.microsoft.com/office/drawing/2010/main" spid="_x0000_s2054"/>
            </a:ext>
            <a:ext uri="{FF2B5EF4-FFF2-40B4-BE49-F238E27FC236}">
              <a16:creationId xmlns="" xmlns:a16="http://schemas.microsoft.com/office/drawing/2014/main" id="{00000000-0008-0000-0300-00000B000000}"/>
            </a:ext>
          </a:extLst>
        </xdr:cNvPr>
        <xdr:cNvSpPr/>
      </xdr:nvSpPr>
      <xdr:spPr>
        <a:xfrm>
          <a:off x="4733925" y="679450"/>
          <a:ext cx="717550" cy="323850"/>
        </a:xfrm>
        <a:prstGeom prst="rect">
          <a:avLst/>
        </a:prstGeom>
      </xdr:spPr>
    </xdr:sp>
    <xdr:clientData/>
  </xdr:twoCellAnchor>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13" name="Drop Down 1" hidden="1">
              <a:extLst>
                <a:ext uri="{63B3BB69-23CF-44E3-9099-C40C66FF867C}">
                  <a14:compatExt spid="_x0000_s133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203200</xdr:colOff>
          <xdr:row>0</xdr:row>
          <xdr:rowOff>25400</xdr:rowOff>
        </xdr:from>
        <xdr:to>
          <xdr:col>5</xdr:col>
          <xdr:colOff>0</xdr:colOff>
          <xdr:row>1</xdr:row>
          <xdr:rowOff>88900</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100" b="1" i="0" u="none" strike="noStrike" baseline="0">
                  <a:solidFill>
                    <a:srgbClr val="0000FF"/>
                  </a:solidFill>
                  <a:latin typeface="Arial"/>
                  <a:ea typeface="Arial"/>
                  <a:cs typeface="Arial"/>
                </a:rPr>
                <a:t>ENVOIS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15" name="Drop Down -1021" hidden="1">
              <a:extLst>
                <a:ext uri="{63B3BB69-23CF-44E3-9099-C40C66FF867C}">
                  <a14:compatExt spid="_x0000_s133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16" name="Drop Down 4" hidden="1">
              <a:extLst>
                <a:ext uri="{63B3BB69-23CF-44E3-9099-C40C66FF867C}">
                  <a14:compatExt spid="_x0000_s133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17" name="Drop Down 5" hidden="1">
              <a:extLst>
                <a:ext uri="{63B3BB69-23CF-44E3-9099-C40C66FF867C}">
                  <a14:compatExt spid="_x0000_s133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18" name="Drop Down 6" hidden="1">
              <a:extLst>
                <a:ext uri="{63B3BB69-23CF-44E3-9099-C40C66FF867C}">
                  <a14:compatExt spid="_x0000_s133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3</xdr:row>
          <xdr:rowOff>76200</xdr:rowOff>
        </xdr:from>
        <xdr:to>
          <xdr:col>3</xdr:col>
          <xdr:colOff>0</xdr:colOff>
          <xdr:row>4</xdr:row>
          <xdr:rowOff>127000</xdr:rowOff>
        </xdr:to>
        <xdr:sp macro="" textlink="">
          <xdr:nvSpPr>
            <xdr:cNvPr id="13319" name="Drop Down 7" hidden="1">
              <a:extLst>
                <a:ext uri="{63B3BB69-23CF-44E3-9099-C40C66FF867C}">
                  <a14:compatExt spid="_x0000_s133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20" name="Drop Down 8" hidden="1">
              <a:extLst>
                <a:ext uri="{63B3BB69-23CF-44E3-9099-C40C66FF867C}">
                  <a14:compatExt spid="_x0000_s133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203200</xdr:colOff>
          <xdr:row>0</xdr:row>
          <xdr:rowOff>25400</xdr:rowOff>
        </xdr:from>
        <xdr:to>
          <xdr:col>5</xdr:col>
          <xdr:colOff>0</xdr:colOff>
          <xdr:row>1</xdr:row>
          <xdr:rowOff>88900</xdr:rowOff>
        </xdr:to>
        <xdr:sp macro="" textlink="">
          <xdr:nvSpPr>
            <xdr:cNvPr id="13321" name="Button 9" hidden="1">
              <a:extLst>
                <a:ext uri="{63B3BB69-23CF-44E3-9099-C40C66FF867C}">
                  <a14:compatExt spid="_x0000_s13321"/>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FR" sz="1100" b="1" i="0" u="none" strike="noStrike" baseline="0">
                  <a:solidFill>
                    <a:srgbClr val="0000FF"/>
                  </a:solidFill>
                  <a:latin typeface="Arial"/>
                  <a:ea typeface="Arial"/>
                  <a:cs typeface="Arial"/>
                </a:rPr>
                <a:t>ENVOIS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22" name="Drop Down 10" hidden="1">
              <a:extLst>
                <a:ext uri="{63B3BB69-23CF-44E3-9099-C40C66FF867C}">
                  <a14:compatExt spid="_x0000_s133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23" name="Drop Down 11" hidden="1">
              <a:extLst>
                <a:ext uri="{63B3BB69-23CF-44E3-9099-C40C66FF867C}">
                  <a14:compatExt spid="_x0000_s133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24" name="Drop Down 12" hidden="1">
              <a:extLst>
                <a:ext uri="{63B3BB69-23CF-44E3-9099-C40C66FF867C}">
                  <a14:compatExt spid="_x0000_s133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3325" name="Drop Down 13" hidden="1">
              <a:extLst>
                <a:ext uri="{63B3BB69-23CF-44E3-9099-C40C66FF867C}">
                  <a14:compatExt spid="_x0000_s133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3</xdr:row>
          <xdr:rowOff>76200</xdr:rowOff>
        </xdr:from>
        <xdr:to>
          <xdr:col>3</xdr:col>
          <xdr:colOff>0</xdr:colOff>
          <xdr:row>4</xdr:row>
          <xdr:rowOff>127000</xdr:rowOff>
        </xdr:to>
        <xdr:sp macro="" textlink="">
          <xdr:nvSpPr>
            <xdr:cNvPr id="13326" name="Drop Down 14" hidden="1">
              <a:extLst>
                <a:ext uri="{63B3BB69-23CF-44E3-9099-C40C66FF867C}">
                  <a14:compatExt spid="_x0000_s13326"/>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2</xdr:col>
      <xdr:colOff>47625</xdr:colOff>
      <xdr:row>3</xdr:row>
      <xdr:rowOff>57150</xdr:rowOff>
    </xdr:from>
    <xdr:to>
      <xdr:col>2</xdr:col>
      <xdr:colOff>765175</xdr:colOff>
      <xdr:row>5</xdr:row>
      <xdr:rowOff>0</xdr:rowOff>
    </xdr:to>
    <xdr:sp macro="" textlink="">
      <xdr:nvSpPr>
        <xdr:cNvPr id="2" name="Drop Down 1" hidden="1">
          <a:extLst>
            <a:ext uri="{FF2B5EF4-FFF2-40B4-BE49-F238E27FC236}">
              <a16:creationId xmlns="" xmlns:a16="http://schemas.microsoft.com/office/drawing/2014/main" id="{00000000-0008-0000-0600-000002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3" name="Drop Down 1" hidden="1">
          <a:extLst>
            <a:ext uri="{FF2B5EF4-FFF2-40B4-BE49-F238E27FC236}">
              <a16:creationId xmlns="" xmlns:a16="http://schemas.microsoft.com/office/drawing/2014/main" id="{00000000-0008-0000-0600-000003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4" name="Drop Down 1" hidden="1">
          <a:extLst>
            <a:ext uri="{FF2B5EF4-FFF2-40B4-BE49-F238E27FC236}">
              <a16:creationId xmlns="" xmlns:a16="http://schemas.microsoft.com/office/drawing/2014/main" id="{00000000-0008-0000-0600-000004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5" name="Drop Down 6" hidden="1">
          <a:extLst>
            <a:ext uri="{FF2B5EF4-FFF2-40B4-BE49-F238E27FC236}">
              <a16:creationId xmlns="" xmlns:a16="http://schemas.microsoft.com/office/drawing/2014/main" id="{00000000-0008-0000-0600-000005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6" name="Drop Down 6" hidden="1">
          <a:extLst>
            <a:ext uri="{63B3BB69-23CF-44E3-9099-C40C66FF867C}">
              <a14:compatExt xmlns:a14="http://schemas.microsoft.com/office/drawing/2010/main" spid="_x0000_s2054"/>
            </a:ext>
            <a:ext uri="{FF2B5EF4-FFF2-40B4-BE49-F238E27FC236}">
              <a16:creationId xmlns="" xmlns:a16="http://schemas.microsoft.com/office/drawing/2014/main" id="{00000000-0008-0000-0600-000006000000}"/>
            </a:ext>
          </a:extLst>
        </xdr:cNvPr>
        <xdr:cNvSpPr/>
      </xdr:nvSpPr>
      <xdr:spPr>
        <a:xfrm>
          <a:off x="4733925" y="679450"/>
          <a:ext cx="717550" cy="323850"/>
        </a:xfrm>
        <a:prstGeom prst="rect">
          <a:avLst/>
        </a:prstGeom>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7" name="Drop Down 1" hidden="1">
          <a:extLst>
            <a:ext uri="{FF2B5EF4-FFF2-40B4-BE49-F238E27FC236}">
              <a16:creationId xmlns="" xmlns:a16="http://schemas.microsoft.com/office/drawing/2014/main" id="{00000000-0008-0000-0600-000007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8" name="Drop Down 1" hidden="1">
          <a:extLst>
            <a:ext uri="{FF2B5EF4-FFF2-40B4-BE49-F238E27FC236}">
              <a16:creationId xmlns="" xmlns:a16="http://schemas.microsoft.com/office/drawing/2014/main" id="{00000000-0008-0000-0600-000008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9" name="Drop Down 1" hidden="1">
          <a:extLst>
            <a:ext uri="{FF2B5EF4-FFF2-40B4-BE49-F238E27FC236}">
              <a16:creationId xmlns="" xmlns:a16="http://schemas.microsoft.com/office/drawing/2014/main" id="{00000000-0008-0000-0600-000009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10" name="Drop Down 6" hidden="1">
          <a:extLst>
            <a:ext uri="{FF2B5EF4-FFF2-40B4-BE49-F238E27FC236}">
              <a16:creationId xmlns="" xmlns:a16="http://schemas.microsoft.com/office/drawing/2014/main" id="{00000000-0008-0000-0600-00000A000000}"/>
            </a:ext>
          </a:extLst>
        </xdr:cNvPr>
        <xdr:cNvSpPr>
          <a:spLocks noChangeArrowheads="1"/>
        </xdr:cNvSpPr>
      </xdr:nvSpPr>
      <xdr:spPr bwMode="auto">
        <a:xfrm>
          <a:off x="4733925" y="679450"/>
          <a:ext cx="717550"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2</xdr:col>
      <xdr:colOff>47625</xdr:colOff>
      <xdr:row>3</xdr:row>
      <xdr:rowOff>57150</xdr:rowOff>
    </xdr:from>
    <xdr:to>
      <xdr:col>2</xdr:col>
      <xdr:colOff>765175</xdr:colOff>
      <xdr:row>5</xdr:row>
      <xdr:rowOff>0</xdr:rowOff>
    </xdr:to>
    <xdr:sp macro="" textlink="">
      <xdr:nvSpPr>
        <xdr:cNvPr id="11" name="Drop Down 6" hidden="1">
          <a:extLst>
            <a:ext uri="{63B3BB69-23CF-44E3-9099-C40C66FF867C}">
              <a14:compatExt xmlns:a14="http://schemas.microsoft.com/office/drawing/2010/main" spid="_x0000_s2054"/>
            </a:ext>
            <a:ext uri="{FF2B5EF4-FFF2-40B4-BE49-F238E27FC236}">
              <a16:creationId xmlns="" xmlns:a16="http://schemas.microsoft.com/office/drawing/2014/main" id="{00000000-0008-0000-0600-00000B000000}"/>
            </a:ext>
          </a:extLst>
        </xdr:cNvPr>
        <xdr:cNvSpPr/>
      </xdr:nvSpPr>
      <xdr:spPr>
        <a:xfrm>
          <a:off x="4733925" y="679450"/>
          <a:ext cx="717550" cy="323850"/>
        </a:xfrm>
        <a:prstGeom prst="rect">
          <a:avLst/>
        </a:prstGeom>
      </xdr:spPr>
    </xdr:sp>
    <xdr:clientData/>
  </xdr:twoCellAnchor>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37" name="Drop Down 1" hidden="1">
              <a:extLst>
                <a:ext uri="{63B3BB69-23CF-44E3-9099-C40C66FF867C}">
                  <a14:compatExt spid="_x0000_s143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762000</xdr:colOff>
          <xdr:row>8</xdr:row>
          <xdr:rowOff>88900</xdr:rowOff>
        </xdr:from>
        <xdr:to>
          <xdr:col>5</xdr:col>
          <xdr:colOff>4089400</xdr:colOff>
          <xdr:row>13</xdr:row>
          <xdr:rowOff>165100</xdr:rowOff>
        </xdr:to>
        <xdr:sp macro="" textlink="">
          <xdr:nvSpPr>
            <xdr:cNvPr id="14338" name="Button 2" hidden="1">
              <a:extLst>
                <a:ext uri="{63B3BB69-23CF-44E3-9099-C40C66FF867C}">
                  <a14:compatExt spid="_x0000_s1433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800" b="1" i="0" u="none" strike="noStrike" baseline="0">
                  <a:solidFill>
                    <a:srgbClr val="FF0000"/>
                  </a:solidFill>
                  <a:latin typeface="Cambria"/>
                  <a:ea typeface="Cambria"/>
                  <a:cs typeface="Cambria"/>
                </a:rPr>
                <a:t>ENVOIS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39" name="Drop Down -1021" hidden="1">
              <a:extLst>
                <a:ext uri="{63B3BB69-23CF-44E3-9099-C40C66FF867C}">
                  <a14:compatExt spid="_x0000_s143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0" name="Drop Down 4" hidden="1">
              <a:extLst>
                <a:ext uri="{63B3BB69-23CF-44E3-9099-C40C66FF867C}">
                  <a14:compatExt spid="_x0000_s143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1" name="Drop Down 5" hidden="1">
              <a:extLst>
                <a:ext uri="{63B3BB69-23CF-44E3-9099-C40C66FF867C}">
                  <a14:compatExt spid="_x0000_s143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2" name="Drop Down 6" hidden="1">
              <a:extLst>
                <a:ext uri="{63B3BB69-23CF-44E3-9099-C40C66FF867C}">
                  <a14:compatExt spid="_x0000_s143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3</xdr:row>
          <xdr:rowOff>76200</xdr:rowOff>
        </xdr:from>
        <xdr:to>
          <xdr:col>3</xdr:col>
          <xdr:colOff>0</xdr:colOff>
          <xdr:row>4</xdr:row>
          <xdr:rowOff>127000</xdr:rowOff>
        </xdr:to>
        <xdr:sp macro="" textlink="">
          <xdr:nvSpPr>
            <xdr:cNvPr id="14343" name="Drop Down 7" hidden="1">
              <a:extLst>
                <a:ext uri="{63B3BB69-23CF-44E3-9099-C40C66FF867C}">
                  <a14:compatExt spid="_x0000_s143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4" name="Drop Down 8" hidden="1">
              <a:extLst>
                <a:ext uri="{63B3BB69-23CF-44E3-9099-C40C66FF867C}">
                  <a14:compatExt spid="_x0000_s143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6" name="Drop Down 10" hidden="1">
              <a:extLst>
                <a:ext uri="{63B3BB69-23CF-44E3-9099-C40C66FF867C}">
                  <a14:compatExt spid="_x0000_s143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7" name="Drop Down 11" hidden="1">
              <a:extLst>
                <a:ext uri="{63B3BB69-23CF-44E3-9099-C40C66FF867C}">
                  <a14:compatExt spid="_x0000_s143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8" name="Drop Down 12" hidden="1">
              <a:extLst>
                <a:ext uri="{63B3BB69-23CF-44E3-9099-C40C66FF867C}">
                  <a14:compatExt spid="_x0000_s143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50800</xdr:colOff>
          <xdr:row>3</xdr:row>
          <xdr:rowOff>63500</xdr:rowOff>
        </xdr:from>
        <xdr:to>
          <xdr:col>3</xdr:col>
          <xdr:colOff>0</xdr:colOff>
          <xdr:row>4</xdr:row>
          <xdr:rowOff>114300</xdr:rowOff>
        </xdr:to>
        <xdr:sp macro="" textlink="">
          <xdr:nvSpPr>
            <xdr:cNvPr id="14349" name="Drop Down 13" hidden="1">
              <a:extLst>
                <a:ext uri="{63B3BB69-23CF-44E3-9099-C40C66FF867C}">
                  <a14:compatExt spid="_x0000_s143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3</xdr:row>
          <xdr:rowOff>76200</xdr:rowOff>
        </xdr:from>
        <xdr:to>
          <xdr:col>3</xdr:col>
          <xdr:colOff>0</xdr:colOff>
          <xdr:row>4</xdr:row>
          <xdr:rowOff>127000</xdr:rowOff>
        </xdr:to>
        <xdr:sp macro="" textlink="">
          <xdr:nvSpPr>
            <xdr:cNvPr id="14350" name="Drop Down 14" hidden="1">
              <a:extLst>
                <a:ext uri="{63B3BB69-23CF-44E3-9099-C40C66FF867C}">
                  <a14:compatExt spid="_x0000_s14350"/>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Tableau1" displayName="Tableau1" ref="A7:P899" totalsRowShown="0" headerRowDxfId="40" dataDxfId="38" headerRowBorderDxfId="39" tableBorderDxfId="37" totalsRowBorderDxfId="36">
  <autoFilter ref="A7:P899">
    <filterColumn colId="0" hiddenButton="1"/>
    <filterColumn colId="1" hiddenButton="1"/>
    <filterColumn colId="2" hiddenButton="1"/>
    <filterColumn colId="3" hiddenButton="1"/>
    <filterColumn colId="4" hiddenButton="1"/>
    <filterColumn colId="5" hiddenButton="1"/>
    <filterColumn colId="7" hiddenButton="1"/>
    <filterColumn colId="9" hiddenButton="1"/>
    <filterColumn colId="11" hiddenButton="1"/>
    <filterColumn colId="13" hiddenButton="1"/>
    <filterColumn colId="15" hiddenButton="1"/>
  </autoFilter>
  <tableColumns count="16">
    <tableColumn id="1" name="Jour" dataDxfId="35"/>
    <tableColumn id="2" name="N° de Tâche" dataDxfId="34"/>
    <tableColumn id="3" name="Intitulés de Tâche" dataDxfId="33"/>
    <tableColumn id="4" name="1er JOUR de la Semaine" dataDxfId="32"/>
    <tableColumn id="5" name="Semaine" dataDxfId="31"/>
    <tableColumn id="6" name="LUNDI MATIN" dataDxfId="30"/>
    <tableColumn id="12" name="LUNDI APRES MIDI" dataDxfId="29"/>
    <tableColumn id="7" name="MARDI MATIN" dataDxfId="28"/>
    <tableColumn id="13" name="MARDI APRES MIDI" dataDxfId="27"/>
    <tableColumn id="8" name="MERCREDI MATIN" dataDxfId="26"/>
    <tableColumn id="14" name="MERCREDI APRES MIDI" dataDxfId="25"/>
    <tableColumn id="9" name="JEUDI MATIN" dataDxfId="24"/>
    <tableColumn id="15" name="JEUDI APRES MIDI" dataDxfId="23"/>
    <tableColumn id="10" name="VENDREDI MATIN" dataDxfId="22"/>
    <tableColumn id="16" name="VENDREDI APRES MIDI" dataDxfId="21"/>
    <tableColumn id="11" name="Total Heures de la Semaine" dataDxfId="20">
      <calculatedColumnFormula>SUM(Tableau1[[#This Row],[LUNDI MATIN]]:Tableau1[[#This Row],[VENDREDI APRES MIDI]])</calculatedColumnFormula>
    </tableColumn>
  </tableColumns>
  <tableStyleInfo name="TableStyleMedium9" showFirstColumn="0" showLastColumn="0" showRowStripes="1" showColumnStripes="0"/>
</table>
</file>

<file path=xl/tables/table2.xml><?xml version="1.0" encoding="utf-8"?>
<table xmlns="http://schemas.openxmlformats.org/spreadsheetml/2006/main" id="2" name="Table103" displayName="Table103" ref="A13:P37" totalsRowCount="1" headerRowDxfId="18" totalsRowDxfId="16" headerRowBorderDxfId="17">
  <autoFilter ref="A13:P36"/>
  <tableColumns count="16">
    <tableColumn id="1" name="Jour" totalsRowLabel="Total" totalsRowDxfId="15"/>
    <tableColumn id="13" name="Numéro de Tâche2" totalsRowDxfId="14"/>
    <tableColumn id="2" name="Intitulés de Tâche" totalsRowDxfId="13"/>
    <tableColumn id="3" name="1er JOUR de la Semaine" totalsRowDxfId="12"/>
    <tableColumn id="4" name="Semaine" totalsRowDxfId="11"/>
    <tableColumn id="5" name="LUNDI MATIN" totalsRowFunction="custom" totalsRowDxfId="10">
      <totalsRowFormula>SUBTOTAL(109,Table103[LUNDI APRES MIDI])</totalsRowFormula>
    </tableColumn>
    <tableColumn id="11" name="LUNDI APRES MIDI" totalsRowFunction="sum" totalsRowDxfId="9"/>
    <tableColumn id="6" name="MARDI MATIN" totalsRowFunction="sum" totalsRowDxfId="8"/>
    <tableColumn id="12" name="MARDI APRES MIDI" totalsRowFunction="sum" totalsRowDxfId="7"/>
    <tableColumn id="7" name="MERCREDI MATIN" totalsRowFunction="sum" totalsRowDxfId="6"/>
    <tableColumn id="14" name="MERCREDI APRES MIDI" totalsRowFunction="sum" totalsRowDxfId="5"/>
    <tableColumn id="8" name="JEUDI MATIN" totalsRowFunction="sum" totalsRowDxfId="4"/>
    <tableColumn id="15" name="JEUDI APRES MIDI" totalsRowFunction="sum" totalsRowDxfId="3"/>
    <tableColumn id="9" name="VENDREDI MATIN" totalsRowFunction="sum" totalsRowDxfId="2"/>
    <tableColumn id="16" name="VENDREDI APRES MIDI" totalsRowFunction="sum" totalsRowDxfId="1"/>
    <tableColumn id="10" name="Total Heures de la Semaine" totalsRowFunction="sum" totalsRow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table" Target="../tables/table1.xml"/><Relationship Id="rId5" Type="http://schemas.openxmlformats.org/officeDocument/2006/relationships/comments" Target="../comments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xml"/><Relationship Id="rId4" Type="http://schemas.openxmlformats.org/officeDocument/2006/relationships/ctrlProp" Target="../ctrlProps/ctrlProp3.xml"/><Relationship Id="rId5" Type="http://schemas.openxmlformats.org/officeDocument/2006/relationships/ctrlProp" Target="../ctrlProps/ctrlProp4.xml"/><Relationship Id="rId6" Type="http://schemas.openxmlformats.org/officeDocument/2006/relationships/table" Target="../tables/table2.xml"/><Relationship Id="rId1" Type="http://schemas.openxmlformats.org/officeDocument/2006/relationships/drawing" Target="../drawings/drawing2.xml"/><Relationship Id="rId2"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11" Type="http://schemas.openxmlformats.org/officeDocument/2006/relationships/ctrlProp" Target="../ctrlProps/ctrlProp11.xml"/><Relationship Id="rId12" Type="http://schemas.openxmlformats.org/officeDocument/2006/relationships/ctrlProp" Target="../ctrlProps/ctrlProp12.xml"/><Relationship Id="rId13" Type="http://schemas.openxmlformats.org/officeDocument/2006/relationships/ctrlProp" Target="../ctrlProps/ctrlProp13.xml"/><Relationship Id="rId14" Type="http://schemas.openxmlformats.org/officeDocument/2006/relationships/ctrlProp" Target="../ctrlProps/ctrlProp14.xml"/><Relationship Id="rId15" Type="http://schemas.openxmlformats.org/officeDocument/2006/relationships/ctrlProp" Target="../ctrlProps/ctrlProp15.xml"/><Relationship Id="rId16" Type="http://schemas.openxmlformats.org/officeDocument/2006/relationships/ctrlProp" Target="../ctrlProps/ctrlProp16.xml"/><Relationship Id="rId17" Type="http://schemas.openxmlformats.org/officeDocument/2006/relationships/ctrlProp" Target="../ctrlProps/ctrlProp17.xml"/><Relationship Id="rId18" Type="http://schemas.openxmlformats.org/officeDocument/2006/relationships/ctrlProp" Target="../ctrlProps/ctrlProp18.xml"/><Relationship Id="rId1" Type="http://schemas.openxmlformats.org/officeDocument/2006/relationships/hyperlink" Target="mailto:gardien.loire1@gmail.com" TargetMode="External"/><Relationship Id="rId2" Type="http://schemas.openxmlformats.org/officeDocument/2006/relationships/hyperlink" Target="mailto:s-cheval@orange.fr" TargetMode="External"/><Relationship Id="rId3" Type="http://schemas.openxmlformats.org/officeDocument/2006/relationships/drawing" Target="../drawings/drawing3.xml"/><Relationship Id="rId4" Type="http://schemas.openxmlformats.org/officeDocument/2006/relationships/vmlDrawing" Target="../drawings/vmlDrawing3.vml"/><Relationship Id="rId5" Type="http://schemas.openxmlformats.org/officeDocument/2006/relationships/ctrlProp" Target="../ctrlProps/ctrlProp5.xml"/><Relationship Id="rId6" Type="http://schemas.openxmlformats.org/officeDocument/2006/relationships/ctrlProp" Target="../ctrlProps/ctrlProp6.xml"/><Relationship Id="rId7" Type="http://schemas.openxmlformats.org/officeDocument/2006/relationships/ctrlProp" Target="../ctrlProps/ctrlProp7.xml"/><Relationship Id="rId8" Type="http://schemas.openxmlformats.org/officeDocument/2006/relationships/ctrlProp" Target="../ctrlProps/ctrlProp8.xml"/><Relationship Id="rId9" Type="http://schemas.openxmlformats.org/officeDocument/2006/relationships/ctrlProp" Target="../ctrlProps/ctrlProp9.xml"/><Relationship Id="rId10" Type="http://schemas.openxmlformats.org/officeDocument/2006/relationships/ctrlProp" Target="../ctrlProps/ctrlProp10.xml"/></Relationships>
</file>

<file path=xl/worksheets/_rels/sheet6.xml.rels><?xml version="1.0" encoding="UTF-8" standalone="yes"?>
<Relationships xmlns="http://schemas.openxmlformats.org/package/2006/relationships"><Relationship Id="rId11" Type="http://schemas.openxmlformats.org/officeDocument/2006/relationships/ctrlProp" Target="../ctrlProps/ctrlProp25.xml"/><Relationship Id="rId12" Type="http://schemas.openxmlformats.org/officeDocument/2006/relationships/ctrlProp" Target="../ctrlProps/ctrlProp26.xml"/><Relationship Id="rId13" Type="http://schemas.openxmlformats.org/officeDocument/2006/relationships/ctrlProp" Target="../ctrlProps/ctrlProp27.xml"/><Relationship Id="rId14" Type="http://schemas.openxmlformats.org/officeDocument/2006/relationships/ctrlProp" Target="../ctrlProps/ctrlProp28.xml"/><Relationship Id="rId15" Type="http://schemas.openxmlformats.org/officeDocument/2006/relationships/ctrlProp" Target="../ctrlProps/ctrlProp29.xml"/><Relationship Id="rId16" Type="http://schemas.openxmlformats.org/officeDocument/2006/relationships/ctrlProp" Target="../ctrlProps/ctrlProp30.xml"/><Relationship Id="rId17" Type="http://schemas.openxmlformats.org/officeDocument/2006/relationships/ctrlProp" Target="../ctrlProps/ctrlProp31.xml"/><Relationship Id="rId1" Type="http://schemas.openxmlformats.org/officeDocument/2006/relationships/hyperlink" Target="mailto:chevalserge2@gmail.com" TargetMode="External"/><Relationship Id="rId2" Type="http://schemas.openxmlformats.org/officeDocument/2006/relationships/hyperlink" Target="mailto:s-cheval@orange.fr" TargetMode="External"/><Relationship Id="rId3" Type="http://schemas.openxmlformats.org/officeDocument/2006/relationships/drawing" Target="../drawings/drawing4.xml"/><Relationship Id="rId4" Type="http://schemas.openxmlformats.org/officeDocument/2006/relationships/vmlDrawing" Target="../drawings/vmlDrawing4.vml"/><Relationship Id="rId5" Type="http://schemas.openxmlformats.org/officeDocument/2006/relationships/ctrlProp" Target="../ctrlProps/ctrlProp19.xml"/><Relationship Id="rId6" Type="http://schemas.openxmlformats.org/officeDocument/2006/relationships/ctrlProp" Target="../ctrlProps/ctrlProp20.xml"/><Relationship Id="rId7" Type="http://schemas.openxmlformats.org/officeDocument/2006/relationships/ctrlProp" Target="../ctrlProps/ctrlProp21.xml"/><Relationship Id="rId8" Type="http://schemas.openxmlformats.org/officeDocument/2006/relationships/ctrlProp" Target="../ctrlProps/ctrlProp22.xml"/><Relationship Id="rId9" Type="http://schemas.openxmlformats.org/officeDocument/2006/relationships/ctrlProp" Target="../ctrlProps/ctrlProp23.xml"/><Relationship Id="rId10" Type="http://schemas.openxmlformats.org/officeDocument/2006/relationships/ctrlProp" Target="../ctrlProps/ctrlProp2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V119"/>
  <sheetViews>
    <sheetView zoomScale="85" zoomScaleNormal="85" zoomScalePageLayoutView="85" workbookViewId="0">
      <selection activeCell="E42" sqref="E42"/>
    </sheetView>
  </sheetViews>
  <sheetFormatPr baseColWidth="10" defaultRowHeight="15" x14ac:dyDescent="0"/>
  <cols>
    <col min="1" max="1" width="10.83203125" style="217"/>
    <col min="2" max="2" width="5.1640625" style="218" customWidth="1"/>
    <col min="3" max="4" width="8.1640625" style="219" customWidth="1"/>
    <col min="5" max="5" width="85.1640625" style="219" customWidth="1"/>
    <col min="6" max="21" width="3.83203125" style="220" customWidth="1"/>
    <col min="22" max="22" width="4" style="220" customWidth="1"/>
    <col min="23" max="16384" width="10.83203125" style="220"/>
  </cols>
  <sheetData>
    <row r="1" spans="1:22" ht="16" thickBot="1"/>
    <row r="2" spans="1:22" ht="20" customHeight="1" thickBot="1">
      <c r="C2" s="364" t="s">
        <v>24</v>
      </c>
      <c r="D2" s="365"/>
      <c r="E2" s="366"/>
    </row>
    <row r="3" spans="1:22" s="224" customFormat="1" ht="20">
      <c r="A3" s="221"/>
      <c r="B3" s="222"/>
      <c r="C3" s="223"/>
      <c r="D3" s="223"/>
      <c r="E3" s="223"/>
    </row>
    <row r="4" spans="1:22" s="224" customFormat="1" ht="20">
      <c r="A4" s="221"/>
      <c r="B4" s="222"/>
      <c r="C4" s="223"/>
      <c r="D4" s="223"/>
      <c r="E4" s="225"/>
    </row>
    <row r="5" spans="1:22" s="224" customFormat="1" ht="20">
      <c r="A5" s="221"/>
      <c r="B5" s="222"/>
      <c r="C5" s="226"/>
      <c r="D5" s="227"/>
      <c r="E5" s="225"/>
    </row>
    <row r="6" spans="1:22" s="232" customFormat="1">
      <c r="A6" s="228"/>
      <c r="B6" s="229"/>
      <c r="C6" s="230"/>
      <c r="D6" s="231"/>
      <c r="E6" s="225"/>
      <c r="F6" s="220"/>
      <c r="G6" s="220"/>
      <c r="H6" s="220"/>
      <c r="I6" s="220"/>
      <c r="J6" s="220"/>
      <c r="K6" s="220"/>
      <c r="L6" s="220"/>
      <c r="M6" s="220"/>
      <c r="N6" s="220"/>
      <c r="O6" s="220"/>
      <c r="P6" s="220"/>
      <c r="Q6" s="220"/>
      <c r="R6" s="220"/>
      <c r="S6" s="220"/>
      <c r="T6" s="220"/>
      <c r="U6" s="220"/>
      <c r="V6" s="220"/>
    </row>
    <row r="7" spans="1:22" s="232" customFormat="1">
      <c r="A7" s="228"/>
      <c r="B7" s="229"/>
      <c r="C7" s="361" t="s">
        <v>25</v>
      </c>
      <c r="D7" s="233">
        <v>1</v>
      </c>
      <c r="E7" s="234" t="s">
        <v>26</v>
      </c>
      <c r="F7" s="220"/>
      <c r="G7" s="220"/>
      <c r="H7" s="220"/>
      <c r="I7" s="220"/>
      <c r="J7" s="220"/>
      <c r="K7" s="220"/>
      <c r="L7" s="220"/>
      <c r="M7" s="220"/>
      <c r="N7" s="220"/>
      <c r="O7" s="220"/>
      <c r="P7" s="220"/>
      <c r="Q7" s="220"/>
      <c r="R7" s="220"/>
      <c r="S7" s="220"/>
      <c r="T7" s="220"/>
      <c r="U7" s="220"/>
      <c r="V7" s="220"/>
    </row>
    <row r="8" spans="1:22" s="232" customFormat="1">
      <c r="A8" s="228"/>
      <c r="B8" s="229"/>
      <c r="C8" s="362"/>
      <c r="D8" s="235">
        <v>2</v>
      </c>
      <c r="E8" s="236" t="s">
        <v>27</v>
      </c>
      <c r="F8" s="220"/>
      <c r="G8" s="220"/>
      <c r="H8" s="220"/>
      <c r="I8" s="220"/>
      <c r="J8" s="220"/>
      <c r="K8" s="220"/>
      <c r="L8" s="220"/>
      <c r="M8" s="220"/>
      <c r="N8" s="220"/>
      <c r="O8" s="220"/>
      <c r="P8" s="220"/>
      <c r="Q8" s="220"/>
      <c r="R8" s="220"/>
      <c r="S8" s="220"/>
      <c r="T8" s="220"/>
      <c r="U8" s="220"/>
      <c r="V8" s="220"/>
    </row>
    <row r="9" spans="1:22" s="232" customFormat="1">
      <c r="A9" s="228"/>
      <c r="B9" s="229"/>
      <c r="C9" s="362"/>
      <c r="D9" s="237">
        <v>3</v>
      </c>
      <c r="E9" s="238" t="s">
        <v>28</v>
      </c>
      <c r="F9" s="220"/>
      <c r="G9" s="220"/>
      <c r="H9" s="220"/>
      <c r="I9" s="220"/>
      <c r="J9" s="220"/>
      <c r="K9" s="220"/>
      <c r="L9" s="220"/>
      <c r="M9" s="220"/>
      <c r="N9" s="220"/>
      <c r="O9" s="220"/>
      <c r="P9" s="220"/>
      <c r="Q9" s="220"/>
      <c r="R9" s="220"/>
      <c r="S9" s="220"/>
      <c r="T9" s="220"/>
      <c r="U9" s="220"/>
      <c r="V9" s="220"/>
    </row>
    <row r="10" spans="1:22" s="232" customFormat="1">
      <c r="A10" s="228"/>
      <c r="B10" s="229"/>
      <c r="C10" s="362"/>
      <c r="D10" s="239">
        <v>4</v>
      </c>
      <c r="E10" s="236" t="s">
        <v>29</v>
      </c>
      <c r="F10" s="220"/>
      <c r="G10" s="220"/>
      <c r="H10" s="220"/>
      <c r="I10" s="220"/>
      <c r="J10" s="220"/>
      <c r="K10" s="220"/>
      <c r="L10" s="220"/>
      <c r="M10" s="220"/>
      <c r="N10" s="220"/>
      <c r="O10" s="220"/>
      <c r="P10" s="220"/>
      <c r="Q10" s="220"/>
      <c r="R10" s="220"/>
      <c r="S10" s="220"/>
      <c r="T10" s="220"/>
      <c r="U10" s="220"/>
      <c r="V10" s="220"/>
    </row>
    <row r="11" spans="1:22" s="232" customFormat="1">
      <c r="A11" s="228"/>
      <c r="B11" s="229"/>
      <c r="C11" s="362"/>
      <c r="D11" s="237">
        <v>5</v>
      </c>
      <c r="E11" s="238" t="s">
        <v>30</v>
      </c>
      <c r="F11" s="220"/>
      <c r="G11" s="220"/>
      <c r="H11" s="220"/>
      <c r="I11" s="220"/>
      <c r="J11" s="220"/>
      <c r="K11" s="220"/>
      <c r="L11" s="220"/>
      <c r="M11" s="220"/>
      <c r="N11" s="220"/>
      <c r="O11" s="220"/>
      <c r="P11" s="220"/>
      <c r="Q11" s="220"/>
      <c r="R11" s="220"/>
      <c r="S11" s="220"/>
      <c r="T11" s="220"/>
      <c r="U11" s="220"/>
      <c r="V11" s="220"/>
    </row>
    <row r="12" spans="1:22" s="232" customFormat="1">
      <c r="A12" s="228"/>
      <c r="B12" s="229"/>
      <c r="C12" s="362"/>
      <c r="D12" s="239">
        <v>6</v>
      </c>
      <c r="E12" s="236" t="s">
        <v>31</v>
      </c>
      <c r="F12" s="220"/>
      <c r="G12" s="220"/>
      <c r="H12" s="220"/>
      <c r="I12" s="220"/>
      <c r="J12" s="220"/>
      <c r="K12" s="220"/>
      <c r="L12" s="220"/>
      <c r="M12" s="220"/>
      <c r="N12" s="220"/>
      <c r="O12" s="220"/>
      <c r="P12" s="220"/>
      <c r="Q12" s="220"/>
      <c r="R12" s="220"/>
      <c r="S12" s="220"/>
      <c r="T12" s="220"/>
      <c r="U12" s="220"/>
      <c r="V12" s="220"/>
    </row>
    <row r="13" spans="1:22" s="232" customFormat="1">
      <c r="A13" s="228"/>
      <c r="B13" s="229"/>
      <c r="C13" s="362"/>
      <c r="D13" s="240">
        <v>7</v>
      </c>
      <c r="E13" s="241" t="s">
        <v>32</v>
      </c>
      <c r="F13" s="220"/>
      <c r="G13" s="220"/>
      <c r="H13" s="220"/>
      <c r="I13" s="220"/>
      <c r="J13" s="220"/>
      <c r="K13" s="220"/>
      <c r="L13" s="220"/>
      <c r="M13" s="220"/>
      <c r="N13" s="220"/>
      <c r="O13" s="220"/>
      <c r="P13" s="220"/>
      <c r="Q13" s="220"/>
      <c r="R13" s="220"/>
      <c r="S13" s="220"/>
      <c r="T13" s="220"/>
      <c r="U13" s="220"/>
      <c r="V13" s="220"/>
    </row>
    <row r="14" spans="1:22" s="232" customFormat="1">
      <c r="A14" s="228"/>
      <c r="B14" s="229"/>
      <c r="C14" s="362"/>
      <c r="D14" s="239">
        <v>8</v>
      </c>
      <c r="E14" s="236" t="s">
        <v>91</v>
      </c>
      <c r="F14" s="220"/>
      <c r="G14" s="220"/>
      <c r="H14" s="220"/>
      <c r="I14" s="220"/>
      <c r="J14" s="220"/>
      <c r="K14" s="220"/>
      <c r="L14" s="220"/>
      <c r="M14" s="220"/>
      <c r="N14" s="220"/>
      <c r="O14" s="220"/>
      <c r="P14" s="220"/>
      <c r="Q14" s="220"/>
      <c r="R14" s="220"/>
      <c r="S14" s="220"/>
      <c r="T14" s="220"/>
      <c r="U14" s="220"/>
      <c r="V14" s="220"/>
    </row>
    <row r="15" spans="1:22" s="232" customFormat="1">
      <c r="A15" s="228"/>
      <c r="B15" s="229"/>
      <c r="C15" s="363"/>
      <c r="D15" s="242">
        <v>9</v>
      </c>
      <c r="E15" s="243" t="s">
        <v>116</v>
      </c>
      <c r="F15" s="220"/>
      <c r="G15" s="220"/>
      <c r="H15" s="220"/>
      <c r="I15" s="220"/>
      <c r="J15" s="220"/>
      <c r="K15" s="220"/>
      <c r="L15" s="220"/>
      <c r="M15" s="220"/>
      <c r="N15" s="220"/>
      <c r="O15" s="220"/>
      <c r="P15" s="220"/>
      <c r="Q15" s="220"/>
      <c r="R15" s="220"/>
      <c r="S15" s="220"/>
      <c r="T15" s="220"/>
      <c r="U15" s="220"/>
      <c r="V15" s="220"/>
    </row>
    <row r="16" spans="1:22" s="232" customFormat="1">
      <c r="A16" s="228"/>
      <c r="B16" s="229"/>
      <c r="C16" s="230"/>
      <c r="D16" s="231"/>
      <c r="E16" s="225"/>
      <c r="F16" s="220"/>
      <c r="G16" s="220"/>
      <c r="H16" s="220"/>
      <c r="I16" s="220"/>
      <c r="J16" s="220"/>
      <c r="K16" s="220"/>
      <c r="L16" s="220"/>
      <c r="M16" s="220"/>
      <c r="N16" s="220"/>
      <c r="O16" s="220"/>
      <c r="P16" s="220"/>
      <c r="Q16" s="220"/>
      <c r="R16" s="220"/>
      <c r="S16" s="220"/>
      <c r="T16" s="220"/>
      <c r="U16" s="220"/>
      <c r="V16" s="220"/>
    </row>
    <row r="17" spans="1:22" s="232" customFormat="1">
      <c r="A17" s="228"/>
      <c r="B17" s="229"/>
      <c r="C17" s="361" t="s">
        <v>33</v>
      </c>
      <c r="D17" s="244">
        <v>10</v>
      </c>
      <c r="E17" s="234" t="s">
        <v>34</v>
      </c>
      <c r="F17" s="220"/>
      <c r="G17" s="220"/>
      <c r="H17" s="220"/>
      <c r="I17" s="220"/>
      <c r="J17" s="220"/>
      <c r="K17" s="220"/>
      <c r="L17" s="220"/>
      <c r="M17" s="220"/>
      <c r="N17" s="220"/>
      <c r="O17" s="220"/>
      <c r="P17" s="220"/>
      <c r="Q17" s="220"/>
      <c r="R17" s="220"/>
      <c r="S17" s="220"/>
      <c r="T17" s="220"/>
      <c r="U17" s="220"/>
      <c r="V17" s="220"/>
    </row>
    <row r="18" spans="1:22" s="232" customFormat="1">
      <c r="A18" s="228"/>
      <c r="B18" s="229"/>
      <c r="C18" s="362"/>
      <c r="D18" s="245">
        <v>11</v>
      </c>
      <c r="E18" s="246" t="s">
        <v>35</v>
      </c>
      <c r="F18" s="220"/>
      <c r="G18" s="220"/>
      <c r="H18" s="220"/>
      <c r="I18" s="220"/>
      <c r="J18" s="220"/>
      <c r="K18" s="220"/>
      <c r="L18" s="220"/>
      <c r="M18" s="220"/>
      <c r="N18" s="220"/>
      <c r="O18" s="220"/>
      <c r="P18" s="220"/>
      <c r="Q18" s="220"/>
      <c r="R18" s="220"/>
      <c r="S18" s="220"/>
      <c r="T18" s="220"/>
      <c r="U18" s="220"/>
      <c r="V18" s="220"/>
    </row>
    <row r="19" spans="1:22" s="232" customFormat="1">
      <c r="A19" s="228"/>
      <c r="B19" s="229"/>
      <c r="C19" s="362"/>
      <c r="D19" s="247">
        <v>12</v>
      </c>
      <c r="E19" s="248" t="s">
        <v>141</v>
      </c>
      <c r="F19" s="220"/>
      <c r="G19" s="220"/>
      <c r="H19" s="220"/>
      <c r="I19" s="220"/>
      <c r="J19" s="220"/>
      <c r="K19" s="220"/>
      <c r="L19" s="220"/>
      <c r="M19" s="220"/>
      <c r="N19" s="220"/>
      <c r="O19" s="220"/>
      <c r="P19" s="220"/>
      <c r="Q19" s="220"/>
      <c r="R19" s="220"/>
      <c r="S19" s="220"/>
      <c r="T19" s="220"/>
      <c r="U19" s="220"/>
      <c r="V19" s="220"/>
    </row>
    <row r="20" spans="1:22" s="232" customFormat="1">
      <c r="A20" s="228"/>
      <c r="B20" s="229"/>
      <c r="C20" s="362"/>
      <c r="D20" s="249">
        <v>13</v>
      </c>
      <c r="E20" s="250" t="s">
        <v>36</v>
      </c>
      <c r="F20" s="220"/>
      <c r="G20" s="220"/>
      <c r="H20" s="220"/>
      <c r="I20" s="220"/>
      <c r="J20" s="220"/>
      <c r="K20" s="220"/>
      <c r="L20" s="220"/>
      <c r="M20" s="220"/>
      <c r="N20" s="220"/>
      <c r="O20" s="220"/>
      <c r="P20" s="220"/>
      <c r="Q20" s="220"/>
      <c r="R20" s="220"/>
      <c r="S20" s="220"/>
      <c r="T20" s="220"/>
      <c r="U20" s="220"/>
      <c r="V20" s="220"/>
    </row>
    <row r="21" spans="1:22" s="232" customFormat="1">
      <c r="A21" s="228"/>
      <c r="B21" s="229"/>
      <c r="C21" s="362"/>
      <c r="D21" s="251">
        <v>14</v>
      </c>
      <c r="E21" s="252" t="s">
        <v>37</v>
      </c>
      <c r="F21" s="220"/>
      <c r="G21" s="220"/>
      <c r="H21" s="220"/>
      <c r="I21" s="220"/>
      <c r="J21" s="220"/>
      <c r="K21" s="220"/>
      <c r="L21" s="220"/>
      <c r="M21" s="220"/>
      <c r="N21" s="220"/>
      <c r="O21" s="220"/>
      <c r="P21" s="220"/>
      <c r="Q21" s="220"/>
      <c r="R21" s="220"/>
      <c r="S21" s="220"/>
      <c r="T21" s="220"/>
      <c r="U21" s="220"/>
      <c r="V21" s="220"/>
    </row>
    <row r="22" spans="1:22" s="232" customFormat="1">
      <c r="A22" s="228"/>
      <c r="B22" s="229"/>
      <c r="C22" s="362"/>
      <c r="D22" s="249">
        <v>15</v>
      </c>
      <c r="E22" s="250" t="s">
        <v>38</v>
      </c>
      <c r="F22" s="220"/>
      <c r="G22" s="220"/>
      <c r="H22" s="220"/>
      <c r="I22" s="220"/>
      <c r="J22" s="220"/>
      <c r="K22" s="220"/>
      <c r="L22" s="220"/>
      <c r="M22" s="220"/>
      <c r="N22" s="220"/>
      <c r="O22" s="220"/>
      <c r="P22" s="220"/>
      <c r="Q22" s="220"/>
      <c r="R22" s="220"/>
      <c r="S22" s="220"/>
      <c r="T22" s="220"/>
      <c r="U22" s="220"/>
      <c r="V22" s="220"/>
    </row>
    <row r="23" spans="1:22" s="232" customFormat="1">
      <c r="A23" s="228"/>
      <c r="B23" s="229"/>
      <c r="C23" s="362"/>
      <c r="D23" s="251">
        <v>16</v>
      </c>
      <c r="E23" s="252" t="s">
        <v>39</v>
      </c>
      <c r="F23" s="220"/>
      <c r="G23" s="220"/>
      <c r="H23" s="220"/>
      <c r="I23" s="220"/>
      <c r="J23" s="220"/>
      <c r="K23" s="220"/>
      <c r="L23" s="220"/>
      <c r="M23" s="220"/>
      <c r="N23" s="220"/>
      <c r="O23" s="220"/>
      <c r="P23" s="220"/>
      <c r="Q23" s="220"/>
      <c r="R23" s="220"/>
      <c r="S23" s="220"/>
      <c r="T23" s="220"/>
      <c r="U23" s="220"/>
      <c r="V23" s="220"/>
    </row>
    <row r="24" spans="1:22" s="232" customFormat="1">
      <c r="A24" s="228"/>
      <c r="B24" s="229"/>
      <c r="C24" s="362"/>
      <c r="D24" s="249">
        <v>17</v>
      </c>
      <c r="E24" s="250" t="s">
        <v>40</v>
      </c>
      <c r="F24" s="220"/>
      <c r="G24" s="220"/>
      <c r="H24" s="220"/>
      <c r="I24" s="220"/>
      <c r="J24" s="220"/>
      <c r="K24" s="220"/>
      <c r="L24" s="220"/>
      <c r="M24" s="220"/>
      <c r="N24" s="220"/>
      <c r="O24" s="220"/>
      <c r="P24" s="220"/>
      <c r="Q24" s="220"/>
      <c r="R24" s="220"/>
      <c r="S24" s="220"/>
      <c r="T24" s="220"/>
      <c r="U24" s="220"/>
      <c r="V24" s="220"/>
    </row>
    <row r="25" spans="1:22" s="232" customFormat="1">
      <c r="A25" s="228"/>
      <c r="B25" s="229"/>
      <c r="C25" s="362"/>
      <c r="D25" s="251">
        <v>18</v>
      </c>
      <c r="E25" s="252" t="s">
        <v>41</v>
      </c>
      <c r="F25" s="220"/>
      <c r="G25" s="220"/>
      <c r="H25" s="220"/>
      <c r="I25" s="220"/>
      <c r="J25" s="220"/>
      <c r="K25" s="220"/>
      <c r="L25" s="220"/>
      <c r="M25" s="220"/>
      <c r="N25" s="220"/>
      <c r="O25" s="220"/>
      <c r="P25" s="220"/>
      <c r="Q25" s="220"/>
      <c r="R25" s="220"/>
      <c r="S25" s="220"/>
      <c r="T25" s="220"/>
      <c r="U25" s="220"/>
      <c r="V25" s="220"/>
    </row>
    <row r="26" spans="1:22" s="232" customFormat="1">
      <c r="A26" s="228"/>
      <c r="B26" s="229"/>
      <c r="C26" s="362"/>
      <c r="D26" s="249">
        <v>19</v>
      </c>
      <c r="E26" s="250" t="s">
        <v>42</v>
      </c>
      <c r="F26" s="220"/>
      <c r="G26" s="220"/>
      <c r="H26" s="220"/>
      <c r="I26" s="220"/>
      <c r="J26" s="220"/>
      <c r="K26" s="220"/>
      <c r="L26" s="220"/>
      <c r="M26" s="220"/>
      <c r="N26" s="220"/>
      <c r="O26" s="220"/>
      <c r="P26" s="220"/>
      <c r="Q26" s="220"/>
      <c r="R26" s="220"/>
      <c r="S26" s="220"/>
      <c r="T26" s="220"/>
      <c r="U26" s="220"/>
      <c r="V26" s="220"/>
    </row>
    <row r="27" spans="1:22" s="232" customFormat="1">
      <c r="A27" s="228"/>
      <c r="B27" s="229"/>
      <c r="C27" s="362"/>
      <c r="D27" s="251">
        <v>20</v>
      </c>
      <c r="E27" s="252" t="s">
        <v>43</v>
      </c>
      <c r="F27" s="220"/>
      <c r="G27" s="220"/>
      <c r="H27" s="220"/>
      <c r="I27" s="220"/>
      <c r="J27" s="220"/>
      <c r="K27" s="220"/>
      <c r="L27" s="220"/>
      <c r="M27" s="220"/>
      <c r="N27" s="220"/>
      <c r="O27" s="220"/>
      <c r="P27" s="220"/>
      <c r="Q27" s="220"/>
      <c r="R27" s="220"/>
      <c r="S27" s="220"/>
      <c r="T27" s="220"/>
      <c r="U27" s="220"/>
      <c r="V27" s="220"/>
    </row>
    <row r="28" spans="1:22" s="232" customFormat="1">
      <c r="A28" s="228"/>
      <c r="B28" s="229"/>
      <c r="C28" s="362"/>
      <c r="D28" s="249">
        <v>21</v>
      </c>
      <c r="E28" s="250" t="s">
        <v>44</v>
      </c>
      <c r="F28" s="220"/>
      <c r="G28" s="220"/>
      <c r="H28" s="220"/>
      <c r="I28" s="220"/>
      <c r="J28" s="220"/>
      <c r="K28" s="220"/>
      <c r="L28" s="220"/>
      <c r="M28" s="220"/>
      <c r="N28" s="220"/>
      <c r="O28" s="220"/>
      <c r="P28" s="220"/>
      <c r="Q28" s="220"/>
      <c r="R28" s="220"/>
      <c r="S28" s="220"/>
      <c r="T28" s="220"/>
      <c r="U28" s="220"/>
      <c r="V28" s="220"/>
    </row>
    <row r="29" spans="1:22" s="232" customFormat="1">
      <c r="A29" s="228"/>
      <c r="B29" s="229"/>
      <c r="C29" s="362"/>
      <c r="D29" s="251">
        <v>22</v>
      </c>
      <c r="E29" s="252" t="s">
        <v>45</v>
      </c>
      <c r="F29" s="220"/>
      <c r="G29" s="220"/>
      <c r="H29" s="220"/>
      <c r="I29" s="220"/>
      <c r="J29" s="220"/>
      <c r="K29" s="220"/>
      <c r="L29" s="220"/>
      <c r="M29" s="220"/>
      <c r="N29" s="220"/>
      <c r="O29" s="220"/>
      <c r="P29" s="220"/>
      <c r="Q29" s="220"/>
      <c r="R29" s="220"/>
      <c r="S29" s="220"/>
      <c r="T29" s="220"/>
      <c r="U29" s="220"/>
      <c r="V29" s="220"/>
    </row>
    <row r="30" spans="1:22" s="232" customFormat="1" ht="45">
      <c r="A30" s="228"/>
      <c r="B30" s="229"/>
      <c r="C30" s="362"/>
      <c r="D30" s="249">
        <v>23</v>
      </c>
      <c r="E30" s="250" t="s">
        <v>46</v>
      </c>
      <c r="F30" s="220"/>
      <c r="G30" s="220"/>
      <c r="H30" s="220"/>
      <c r="I30" s="220"/>
      <c r="J30" s="220"/>
      <c r="K30" s="220"/>
      <c r="L30" s="220"/>
      <c r="M30" s="220"/>
      <c r="N30" s="220"/>
      <c r="O30" s="220"/>
      <c r="P30" s="220"/>
      <c r="Q30" s="220"/>
      <c r="R30" s="220"/>
      <c r="S30" s="220"/>
      <c r="T30" s="220"/>
      <c r="U30" s="220"/>
      <c r="V30" s="220"/>
    </row>
    <row r="31" spans="1:22" s="232" customFormat="1">
      <c r="A31" s="228"/>
      <c r="B31" s="229"/>
      <c r="C31" s="362"/>
      <c r="D31" s="253">
        <v>24</v>
      </c>
      <c r="E31" s="254" t="s">
        <v>47</v>
      </c>
      <c r="F31" s="220"/>
      <c r="G31" s="220"/>
      <c r="H31" s="220"/>
      <c r="I31" s="220"/>
      <c r="J31" s="220"/>
      <c r="K31" s="220"/>
      <c r="L31" s="220"/>
      <c r="M31" s="220"/>
      <c r="N31" s="220"/>
      <c r="O31" s="220"/>
      <c r="P31" s="220"/>
      <c r="Q31" s="220"/>
      <c r="R31" s="220"/>
      <c r="S31" s="220"/>
      <c r="T31" s="220"/>
      <c r="U31" s="220"/>
      <c r="V31" s="220"/>
    </row>
    <row r="32" spans="1:22" s="232" customFormat="1">
      <c r="A32" s="228"/>
      <c r="B32" s="229"/>
      <c r="C32" s="362"/>
      <c r="D32" s="249">
        <v>25</v>
      </c>
      <c r="E32" s="296" t="s">
        <v>165</v>
      </c>
      <c r="F32" s="220"/>
      <c r="G32" s="220"/>
      <c r="H32" s="220"/>
      <c r="I32" s="220"/>
      <c r="J32" s="220"/>
      <c r="K32" s="220"/>
      <c r="L32" s="220"/>
      <c r="M32" s="220"/>
      <c r="N32" s="220"/>
      <c r="O32" s="220"/>
      <c r="P32" s="220"/>
      <c r="Q32" s="220"/>
      <c r="R32" s="220"/>
      <c r="S32" s="220"/>
      <c r="T32" s="220"/>
      <c r="U32" s="220"/>
      <c r="V32" s="220"/>
    </row>
    <row r="33" spans="1:22" s="232" customFormat="1">
      <c r="A33" s="228"/>
      <c r="B33" s="229"/>
      <c r="C33" s="362"/>
      <c r="D33" s="251">
        <v>26</v>
      </c>
      <c r="E33" s="297" t="s">
        <v>166</v>
      </c>
      <c r="F33" s="220"/>
      <c r="G33" s="220"/>
      <c r="H33" s="220"/>
      <c r="I33" s="220"/>
      <c r="J33" s="220"/>
      <c r="K33" s="220"/>
      <c r="L33" s="220"/>
      <c r="M33" s="220"/>
      <c r="N33" s="220"/>
      <c r="O33" s="220"/>
      <c r="P33" s="220"/>
      <c r="Q33" s="220"/>
      <c r="R33" s="220"/>
      <c r="S33" s="220"/>
      <c r="T33" s="220"/>
      <c r="U33" s="220"/>
      <c r="V33" s="220"/>
    </row>
    <row r="34" spans="1:22" s="232" customFormat="1">
      <c r="A34" s="228"/>
      <c r="B34" s="229"/>
      <c r="C34" s="362"/>
      <c r="D34" s="249">
        <v>27</v>
      </c>
      <c r="E34" s="255"/>
      <c r="F34" s="220"/>
      <c r="G34" s="220"/>
      <c r="H34" s="220"/>
      <c r="I34" s="220"/>
      <c r="J34" s="220"/>
      <c r="K34" s="220"/>
      <c r="L34" s="220"/>
      <c r="M34" s="220"/>
      <c r="N34" s="220"/>
      <c r="O34" s="220"/>
      <c r="P34" s="220"/>
      <c r="Q34" s="220"/>
      <c r="R34" s="220"/>
      <c r="S34" s="220"/>
      <c r="T34" s="220"/>
      <c r="U34" s="220"/>
      <c r="V34" s="220"/>
    </row>
    <row r="35" spans="1:22" s="232" customFormat="1">
      <c r="A35" s="228"/>
      <c r="B35" s="229"/>
      <c r="C35" s="363"/>
      <c r="D35" s="256">
        <v>28</v>
      </c>
      <c r="E35" s="257"/>
      <c r="F35" s="220"/>
      <c r="G35" s="220"/>
      <c r="H35" s="220"/>
      <c r="I35" s="220"/>
      <c r="J35" s="220"/>
      <c r="K35" s="220"/>
      <c r="L35" s="220"/>
      <c r="M35" s="220"/>
      <c r="N35" s="220"/>
      <c r="O35" s="220"/>
      <c r="P35" s="220"/>
      <c r="Q35" s="220"/>
      <c r="R35" s="220"/>
      <c r="S35" s="220"/>
      <c r="T35" s="220"/>
      <c r="U35" s="220"/>
      <c r="V35" s="220"/>
    </row>
    <row r="36" spans="1:22" s="232" customFormat="1">
      <c r="A36" s="228"/>
      <c r="B36" s="229"/>
      <c r="C36" s="258"/>
      <c r="D36" s="259"/>
      <c r="E36" s="225"/>
      <c r="F36" s="220"/>
      <c r="G36" s="220"/>
      <c r="H36" s="220"/>
      <c r="I36" s="220"/>
      <c r="J36" s="220"/>
      <c r="K36" s="220"/>
      <c r="L36" s="220"/>
      <c r="M36" s="220"/>
      <c r="N36" s="220"/>
      <c r="O36" s="220"/>
      <c r="P36" s="220"/>
      <c r="Q36" s="220"/>
      <c r="R36" s="220"/>
      <c r="S36" s="220"/>
      <c r="T36" s="220"/>
      <c r="U36" s="220"/>
      <c r="V36" s="220"/>
    </row>
    <row r="37" spans="1:22" s="232" customFormat="1">
      <c r="A37" s="228"/>
      <c r="B37" s="229"/>
      <c r="C37" s="361" t="s">
        <v>48</v>
      </c>
      <c r="D37" s="244">
        <v>30</v>
      </c>
      <c r="E37" s="234" t="s">
        <v>49</v>
      </c>
      <c r="F37" s="220"/>
      <c r="G37" s="220"/>
      <c r="H37" s="220"/>
      <c r="I37" s="220"/>
      <c r="J37" s="220"/>
      <c r="K37" s="220"/>
      <c r="L37" s="220"/>
      <c r="M37" s="220"/>
      <c r="N37" s="220"/>
      <c r="O37" s="220"/>
      <c r="P37" s="220"/>
      <c r="Q37" s="220"/>
      <c r="R37" s="220"/>
      <c r="S37" s="220"/>
      <c r="T37" s="220"/>
      <c r="U37" s="220"/>
      <c r="V37" s="220"/>
    </row>
    <row r="38" spans="1:22" s="232" customFormat="1">
      <c r="A38" s="228"/>
      <c r="B38" s="229"/>
      <c r="C38" s="362"/>
      <c r="D38" s="260">
        <v>31</v>
      </c>
      <c r="E38" s="261" t="s">
        <v>50</v>
      </c>
      <c r="F38" s="220"/>
      <c r="G38" s="220"/>
      <c r="H38" s="220"/>
      <c r="I38" s="220"/>
      <c r="J38" s="220"/>
      <c r="K38" s="220"/>
      <c r="L38" s="220"/>
      <c r="M38" s="220"/>
      <c r="N38" s="220"/>
      <c r="O38" s="220"/>
      <c r="P38" s="220"/>
      <c r="Q38" s="220"/>
      <c r="R38" s="220"/>
      <c r="S38" s="220"/>
      <c r="T38" s="220"/>
      <c r="U38" s="220"/>
      <c r="V38" s="220"/>
    </row>
    <row r="39" spans="1:22" s="232" customFormat="1">
      <c r="A39" s="228"/>
      <c r="B39" s="229"/>
      <c r="C39" s="362"/>
      <c r="D39" s="239">
        <v>32</v>
      </c>
      <c r="E39" s="262" t="s">
        <v>147</v>
      </c>
      <c r="F39" s="220"/>
      <c r="G39" s="220"/>
      <c r="H39" s="220"/>
      <c r="I39" s="220"/>
      <c r="J39" s="220"/>
      <c r="K39" s="220"/>
      <c r="L39" s="220"/>
      <c r="M39" s="220"/>
      <c r="N39" s="220"/>
      <c r="O39" s="220"/>
      <c r="P39" s="220"/>
      <c r="Q39" s="220"/>
      <c r="R39" s="220"/>
      <c r="S39" s="220"/>
      <c r="T39" s="220"/>
      <c r="U39" s="220"/>
      <c r="V39" s="220"/>
    </row>
    <row r="40" spans="1:22" s="232" customFormat="1">
      <c r="A40" s="228"/>
      <c r="B40" s="229"/>
      <c r="C40" s="362"/>
      <c r="D40" s="263"/>
      <c r="E40" s="264"/>
      <c r="F40" s="220"/>
      <c r="G40" s="220"/>
      <c r="H40" s="220"/>
      <c r="I40" s="220"/>
      <c r="J40" s="220"/>
      <c r="K40" s="220"/>
      <c r="L40" s="220"/>
      <c r="M40" s="220"/>
      <c r="N40" s="220"/>
      <c r="O40" s="220"/>
      <c r="P40" s="220"/>
      <c r="Q40" s="220"/>
      <c r="R40" s="220"/>
      <c r="S40" s="220"/>
      <c r="T40" s="220"/>
      <c r="U40" s="220"/>
      <c r="V40" s="220"/>
    </row>
    <row r="41" spans="1:22" s="232" customFormat="1">
      <c r="A41" s="228"/>
      <c r="B41" s="229"/>
      <c r="C41" s="362"/>
      <c r="D41" s="265">
        <v>33</v>
      </c>
      <c r="E41" s="266" t="s">
        <v>36</v>
      </c>
      <c r="F41" s="220"/>
      <c r="G41" s="220"/>
      <c r="H41" s="220"/>
      <c r="I41" s="220"/>
      <c r="J41" s="220"/>
      <c r="K41" s="220"/>
      <c r="L41" s="220"/>
      <c r="M41" s="220"/>
      <c r="N41" s="220"/>
      <c r="O41" s="220"/>
      <c r="P41" s="220"/>
      <c r="Q41" s="220"/>
      <c r="R41" s="220"/>
      <c r="S41" s="220"/>
      <c r="T41" s="220"/>
      <c r="U41" s="220"/>
      <c r="V41" s="220"/>
    </row>
    <row r="42" spans="1:22" s="232" customFormat="1">
      <c r="A42" s="228"/>
      <c r="B42" s="229"/>
      <c r="C42" s="362"/>
      <c r="D42" s="267">
        <v>34</v>
      </c>
      <c r="E42" s="309" t="s">
        <v>177</v>
      </c>
      <c r="F42" s="220"/>
      <c r="G42" s="220"/>
      <c r="H42" s="220"/>
      <c r="I42" s="220"/>
      <c r="J42" s="220"/>
      <c r="K42" s="220"/>
      <c r="L42" s="220"/>
      <c r="M42" s="220"/>
      <c r="N42" s="220"/>
      <c r="O42" s="220"/>
      <c r="P42" s="220"/>
      <c r="Q42" s="220"/>
      <c r="R42" s="220"/>
      <c r="S42" s="220"/>
      <c r="T42" s="220"/>
      <c r="U42" s="220"/>
      <c r="V42" s="220"/>
    </row>
    <row r="43" spans="1:22" s="232" customFormat="1">
      <c r="A43" s="228"/>
      <c r="B43" s="229"/>
      <c r="C43" s="362"/>
      <c r="D43" s="265">
        <v>35</v>
      </c>
      <c r="E43" s="266" t="s">
        <v>52</v>
      </c>
      <c r="F43" s="220"/>
      <c r="G43" s="220"/>
      <c r="H43" s="220"/>
      <c r="I43" s="220"/>
      <c r="J43" s="220"/>
      <c r="K43" s="220"/>
      <c r="L43" s="220"/>
      <c r="M43" s="220"/>
      <c r="N43" s="220"/>
      <c r="O43" s="220"/>
      <c r="P43" s="220"/>
      <c r="Q43" s="220"/>
      <c r="R43" s="220"/>
      <c r="S43" s="220"/>
      <c r="T43" s="220"/>
      <c r="U43" s="220"/>
      <c r="V43" s="220"/>
    </row>
    <row r="44" spans="1:22" s="232" customFormat="1">
      <c r="A44" s="228"/>
      <c r="B44" s="229"/>
      <c r="C44" s="362"/>
      <c r="D44" s="267">
        <v>36</v>
      </c>
      <c r="E44" s="268" t="s">
        <v>44</v>
      </c>
      <c r="F44" s="220"/>
      <c r="G44" s="220"/>
      <c r="H44" s="220"/>
      <c r="I44" s="220"/>
      <c r="J44" s="220"/>
      <c r="K44" s="220"/>
      <c r="L44" s="220"/>
      <c r="M44" s="220"/>
      <c r="N44" s="220"/>
      <c r="O44" s="220"/>
      <c r="P44" s="220"/>
      <c r="Q44" s="220"/>
      <c r="R44" s="220"/>
      <c r="S44" s="220"/>
      <c r="T44" s="220"/>
      <c r="U44" s="220"/>
      <c r="V44" s="220"/>
    </row>
    <row r="45" spans="1:22" s="232" customFormat="1">
      <c r="A45" s="228"/>
      <c r="B45" s="229"/>
      <c r="C45" s="362"/>
      <c r="D45" s="265">
        <v>37</v>
      </c>
      <c r="E45" s="266" t="s">
        <v>53</v>
      </c>
      <c r="F45" s="220"/>
      <c r="G45" s="220"/>
      <c r="H45" s="220"/>
      <c r="I45" s="220"/>
      <c r="J45" s="220"/>
      <c r="K45" s="220"/>
      <c r="L45" s="220"/>
      <c r="M45" s="220"/>
      <c r="N45" s="220"/>
      <c r="O45" s="220"/>
      <c r="P45" s="220"/>
      <c r="Q45" s="220"/>
      <c r="R45" s="220"/>
      <c r="S45" s="220"/>
      <c r="T45" s="220"/>
      <c r="U45" s="220"/>
      <c r="V45" s="220"/>
    </row>
    <row r="46" spans="1:22" s="232" customFormat="1">
      <c r="A46" s="228"/>
      <c r="B46" s="229"/>
      <c r="C46" s="362"/>
      <c r="D46" s="269">
        <v>38</v>
      </c>
      <c r="E46" s="254" t="s">
        <v>47</v>
      </c>
      <c r="F46" s="220"/>
      <c r="G46" s="220"/>
      <c r="H46" s="220"/>
      <c r="I46" s="220"/>
      <c r="J46" s="220"/>
      <c r="K46" s="220"/>
      <c r="L46" s="220"/>
      <c r="M46" s="220"/>
      <c r="N46" s="220"/>
      <c r="O46" s="220"/>
      <c r="P46" s="220"/>
      <c r="Q46" s="220"/>
      <c r="R46" s="220"/>
      <c r="S46" s="220"/>
      <c r="T46" s="220"/>
      <c r="U46" s="220"/>
      <c r="V46" s="220"/>
    </row>
    <row r="47" spans="1:22" s="232" customFormat="1">
      <c r="A47" s="228"/>
      <c r="B47" s="229"/>
      <c r="C47" s="363"/>
      <c r="D47" s="270">
        <v>39</v>
      </c>
      <c r="E47" s="271" t="s">
        <v>117</v>
      </c>
      <c r="F47" s="220"/>
      <c r="G47" s="220"/>
      <c r="H47" s="220"/>
      <c r="I47" s="220"/>
      <c r="J47" s="220"/>
      <c r="K47" s="220"/>
      <c r="L47" s="220"/>
      <c r="M47" s="220"/>
      <c r="N47" s="220"/>
      <c r="O47" s="220"/>
      <c r="P47" s="220"/>
      <c r="Q47" s="220"/>
      <c r="R47" s="220"/>
      <c r="S47" s="220"/>
      <c r="T47" s="220"/>
      <c r="U47" s="220"/>
      <c r="V47" s="220"/>
    </row>
    <row r="48" spans="1:22" s="232" customFormat="1">
      <c r="A48" s="228"/>
      <c r="B48" s="229"/>
      <c r="C48" s="258"/>
      <c r="D48" s="259"/>
      <c r="E48" s="225"/>
      <c r="F48" s="220"/>
      <c r="G48" s="220"/>
      <c r="H48" s="220"/>
      <c r="I48" s="220"/>
      <c r="J48" s="220"/>
      <c r="K48" s="220"/>
      <c r="L48" s="220"/>
      <c r="M48" s="220"/>
      <c r="N48" s="220"/>
      <c r="O48" s="220"/>
      <c r="P48" s="220"/>
      <c r="Q48" s="220"/>
      <c r="R48" s="220"/>
      <c r="S48" s="220"/>
      <c r="T48" s="220"/>
      <c r="U48" s="220"/>
      <c r="V48" s="220"/>
    </row>
    <row r="49" spans="1:22" s="232" customFormat="1" ht="30">
      <c r="A49" s="228"/>
      <c r="B49" s="229"/>
      <c r="C49" s="361" t="s">
        <v>54</v>
      </c>
      <c r="D49" s="244">
        <v>40</v>
      </c>
      <c r="E49" s="234" t="s">
        <v>55</v>
      </c>
      <c r="F49" s="220"/>
      <c r="G49" s="220"/>
      <c r="H49" s="220"/>
      <c r="I49" s="220"/>
      <c r="J49" s="220"/>
      <c r="K49" s="220"/>
      <c r="L49" s="220"/>
      <c r="M49" s="220"/>
      <c r="N49" s="220"/>
      <c r="O49" s="220"/>
      <c r="P49" s="220"/>
      <c r="Q49" s="220"/>
      <c r="R49" s="220"/>
      <c r="S49" s="220"/>
      <c r="T49" s="220"/>
      <c r="U49" s="220"/>
      <c r="V49" s="220"/>
    </row>
    <row r="50" spans="1:22" s="232" customFormat="1">
      <c r="A50" s="228"/>
      <c r="B50" s="229"/>
      <c r="C50" s="362"/>
      <c r="D50" s="272">
        <v>41</v>
      </c>
      <c r="E50" s="236" t="s">
        <v>51</v>
      </c>
      <c r="F50" s="220"/>
      <c r="G50" s="220"/>
      <c r="H50" s="220"/>
      <c r="I50" s="220"/>
      <c r="J50" s="220"/>
      <c r="K50" s="220"/>
      <c r="L50" s="220"/>
      <c r="M50" s="220"/>
      <c r="N50" s="220"/>
      <c r="O50" s="220"/>
      <c r="P50" s="220"/>
      <c r="Q50" s="220"/>
      <c r="R50" s="220"/>
      <c r="S50" s="220"/>
      <c r="T50" s="220"/>
      <c r="U50" s="220"/>
      <c r="V50" s="220"/>
    </row>
    <row r="51" spans="1:22" s="232" customFormat="1">
      <c r="A51" s="228"/>
      <c r="B51" s="229"/>
      <c r="C51" s="362"/>
      <c r="D51" s="273">
        <v>42</v>
      </c>
      <c r="E51" s="241" t="s">
        <v>47</v>
      </c>
      <c r="F51" s="220"/>
      <c r="G51" s="220"/>
      <c r="H51" s="220"/>
      <c r="I51" s="220"/>
      <c r="J51" s="220"/>
      <c r="K51" s="220"/>
      <c r="L51" s="220"/>
      <c r="M51" s="220"/>
      <c r="N51" s="220"/>
      <c r="O51" s="220"/>
      <c r="P51" s="220"/>
      <c r="Q51" s="220"/>
      <c r="R51" s="220"/>
      <c r="S51" s="220"/>
      <c r="T51" s="220"/>
      <c r="U51" s="220"/>
      <c r="V51" s="220"/>
    </row>
    <row r="52" spans="1:22" s="232" customFormat="1">
      <c r="A52" s="228"/>
      <c r="B52" s="229"/>
      <c r="C52" s="362"/>
      <c r="D52" s="272">
        <v>43</v>
      </c>
      <c r="E52" s="274" t="s">
        <v>138</v>
      </c>
      <c r="F52" s="220"/>
      <c r="G52" s="220"/>
      <c r="H52" s="220"/>
      <c r="I52" s="220"/>
      <c r="J52" s="220"/>
      <c r="K52" s="220"/>
      <c r="L52" s="220"/>
      <c r="M52" s="220"/>
      <c r="N52" s="220"/>
      <c r="O52" s="220"/>
      <c r="P52" s="220"/>
      <c r="Q52" s="220"/>
      <c r="R52" s="220"/>
      <c r="S52" s="220"/>
      <c r="T52" s="220"/>
      <c r="U52" s="220"/>
      <c r="V52" s="220"/>
    </row>
    <row r="53" spans="1:22" s="232" customFormat="1">
      <c r="A53" s="228"/>
      <c r="B53" s="229"/>
      <c r="C53" s="362"/>
      <c r="D53" s="260">
        <v>44</v>
      </c>
      <c r="E53" s="275" t="s">
        <v>151</v>
      </c>
      <c r="F53" s="220"/>
      <c r="G53" s="220"/>
      <c r="H53" s="220"/>
      <c r="I53" s="220"/>
      <c r="J53" s="220"/>
      <c r="K53" s="220"/>
      <c r="L53" s="220"/>
      <c r="M53" s="220"/>
      <c r="N53" s="220"/>
      <c r="O53" s="220"/>
      <c r="P53" s="220"/>
      <c r="Q53" s="220"/>
      <c r="R53" s="220"/>
      <c r="S53" s="220"/>
      <c r="T53" s="220"/>
      <c r="U53" s="220"/>
      <c r="V53" s="220"/>
    </row>
    <row r="54" spans="1:22" s="232" customFormat="1">
      <c r="A54" s="228"/>
      <c r="B54" s="229"/>
      <c r="C54" s="362"/>
      <c r="D54" s="272">
        <v>45</v>
      </c>
      <c r="E54" s="274" t="s">
        <v>155</v>
      </c>
      <c r="F54" s="220"/>
      <c r="G54" s="220"/>
      <c r="H54" s="220"/>
      <c r="I54" s="220"/>
      <c r="J54" s="220"/>
      <c r="K54" s="220"/>
      <c r="L54" s="220"/>
      <c r="M54" s="220"/>
      <c r="N54" s="220"/>
      <c r="O54" s="220"/>
      <c r="P54" s="220"/>
      <c r="Q54" s="220"/>
      <c r="R54" s="220"/>
      <c r="S54" s="220"/>
      <c r="T54" s="220"/>
      <c r="U54" s="220"/>
      <c r="V54" s="220"/>
    </row>
    <row r="55" spans="1:22" s="232" customFormat="1">
      <c r="A55" s="228"/>
      <c r="B55" s="229"/>
      <c r="C55" s="362"/>
      <c r="D55" s="260">
        <v>46</v>
      </c>
      <c r="E55" s="275" t="s">
        <v>159</v>
      </c>
      <c r="F55" s="220"/>
      <c r="G55" s="220"/>
      <c r="H55" s="220"/>
      <c r="I55" s="220"/>
      <c r="J55" s="220"/>
      <c r="K55" s="220"/>
      <c r="L55" s="220"/>
      <c r="M55" s="220"/>
      <c r="N55" s="220"/>
      <c r="O55" s="220"/>
      <c r="P55" s="220"/>
      <c r="Q55" s="220"/>
      <c r="R55" s="220"/>
      <c r="S55" s="220"/>
      <c r="T55" s="220"/>
      <c r="U55" s="220"/>
      <c r="V55" s="220"/>
    </row>
    <row r="56" spans="1:22" s="232" customFormat="1">
      <c r="A56" s="228"/>
      <c r="B56" s="229"/>
      <c r="C56" s="362"/>
      <c r="D56" s="272">
        <v>47</v>
      </c>
      <c r="E56" s="274" t="s">
        <v>160</v>
      </c>
      <c r="F56" s="220"/>
      <c r="G56" s="220"/>
      <c r="H56" s="220"/>
      <c r="I56" s="220"/>
      <c r="J56" s="220"/>
      <c r="K56" s="220"/>
      <c r="L56" s="220"/>
      <c r="M56" s="220"/>
      <c r="N56" s="220"/>
      <c r="O56" s="220"/>
      <c r="P56" s="220"/>
      <c r="Q56" s="220"/>
      <c r="R56" s="220"/>
      <c r="S56" s="220"/>
      <c r="T56" s="220"/>
      <c r="U56" s="220"/>
      <c r="V56" s="220"/>
    </row>
    <row r="57" spans="1:22" s="232" customFormat="1">
      <c r="A57" s="228"/>
      <c r="B57" s="229"/>
      <c r="C57" s="362"/>
      <c r="D57" s="260">
        <v>48</v>
      </c>
      <c r="E57" s="275" t="s">
        <v>161</v>
      </c>
      <c r="F57" s="220"/>
      <c r="G57" s="220"/>
      <c r="H57" s="220"/>
      <c r="I57" s="220"/>
      <c r="J57" s="220"/>
      <c r="K57" s="220"/>
      <c r="L57" s="220"/>
      <c r="M57" s="220"/>
      <c r="N57" s="220"/>
      <c r="O57" s="220"/>
      <c r="P57" s="220"/>
      <c r="Q57" s="220"/>
      <c r="R57" s="220"/>
      <c r="S57" s="220"/>
      <c r="T57" s="220"/>
      <c r="U57" s="220"/>
      <c r="V57" s="220"/>
    </row>
    <row r="58" spans="1:22" s="232" customFormat="1">
      <c r="A58" s="228"/>
      <c r="B58" s="229"/>
      <c r="C58" s="363"/>
      <c r="D58" s="245">
        <v>49</v>
      </c>
      <c r="E58" s="248"/>
      <c r="F58" s="220"/>
      <c r="G58" s="220"/>
      <c r="H58" s="220"/>
      <c r="I58" s="220"/>
      <c r="J58" s="220"/>
      <c r="K58" s="220"/>
      <c r="L58" s="220"/>
      <c r="M58" s="220"/>
      <c r="N58" s="220"/>
      <c r="O58" s="220"/>
      <c r="P58" s="220"/>
      <c r="Q58" s="220"/>
      <c r="R58" s="220"/>
      <c r="S58" s="220"/>
      <c r="T58" s="220"/>
      <c r="U58" s="220"/>
      <c r="V58" s="220"/>
    </row>
    <row r="59" spans="1:22" s="232" customFormat="1">
      <c r="A59" s="228"/>
      <c r="B59" s="229"/>
      <c r="C59" s="258"/>
      <c r="D59" s="259"/>
      <c r="E59" s="225"/>
      <c r="F59" s="220"/>
      <c r="G59" s="220"/>
      <c r="H59" s="220"/>
      <c r="I59" s="220"/>
      <c r="J59" s="220"/>
      <c r="K59" s="220"/>
      <c r="L59" s="220"/>
      <c r="M59" s="220"/>
      <c r="N59" s="220"/>
      <c r="O59" s="220"/>
      <c r="P59" s="220"/>
      <c r="Q59" s="220"/>
      <c r="R59" s="220"/>
      <c r="S59" s="220"/>
      <c r="T59" s="220"/>
      <c r="U59" s="220"/>
      <c r="V59" s="220"/>
    </row>
    <row r="60" spans="1:22" s="232" customFormat="1" ht="30">
      <c r="A60" s="228"/>
      <c r="B60" s="229"/>
      <c r="C60" s="361" t="s">
        <v>56</v>
      </c>
      <c r="D60" s="244">
        <v>50</v>
      </c>
      <c r="E60" s="276" t="s">
        <v>57</v>
      </c>
      <c r="F60" s="220"/>
      <c r="G60" s="220"/>
      <c r="H60" s="220"/>
      <c r="I60" s="220"/>
      <c r="J60" s="220"/>
      <c r="K60" s="220"/>
      <c r="L60" s="220"/>
      <c r="M60" s="220"/>
      <c r="N60" s="220"/>
      <c r="O60" s="220"/>
      <c r="P60" s="220"/>
      <c r="Q60" s="220"/>
      <c r="R60" s="220"/>
      <c r="S60" s="220"/>
      <c r="T60" s="220"/>
      <c r="U60" s="220"/>
      <c r="V60" s="220"/>
    </row>
    <row r="61" spans="1:22" s="232" customFormat="1">
      <c r="A61" s="228"/>
      <c r="B61" s="229"/>
      <c r="C61" s="362"/>
      <c r="D61" s="272">
        <v>51</v>
      </c>
      <c r="E61" s="277" t="s">
        <v>58</v>
      </c>
      <c r="F61" s="220"/>
      <c r="G61" s="220"/>
      <c r="H61" s="220"/>
      <c r="I61" s="220"/>
      <c r="J61" s="220"/>
      <c r="K61" s="220"/>
      <c r="L61" s="220"/>
      <c r="M61" s="220"/>
      <c r="N61" s="220"/>
      <c r="O61" s="220"/>
      <c r="P61" s="220"/>
      <c r="Q61" s="220"/>
      <c r="R61" s="220"/>
      <c r="S61" s="220"/>
      <c r="T61" s="220"/>
      <c r="U61" s="220"/>
      <c r="V61" s="220"/>
    </row>
    <row r="62" spans="1:22" s="232" customFormat="1">
      <c r="A62" s="228"/>
      <c r="B62" s="229"/>
      <c r="C62" s="362"/>
      <c r="D62" s="260">
        <v>52</v>
      </c>
      <c r="E62" s="278" t="s">
        <v>59</v>
      </c>
      <c r="F62" s="220"/>
      <c r="G62" s="220"/>
      <c r="H62" s="220"/>
      <c r="I62" s="220"/>
      <c r="J62" s="220"/>
      <c r="K62" s="220"/>
      <c r="L62" s="220"/>
      <c r="M62" s="220"/>
      <c r="N62" s="220"/>
      <c r="O62" s="220"/>
      <c r="P62" s="220"/>
      <c r="Q62" s="220"/>
      <c r="R62" s="220"/>
      <c r="S62" s="220"/>
      <c r="T62" s="220"/>
      <c r="U62" s="220"/>
      <c r="V62" s="220"/>
    </row>
    <row r="63" spans="1:22" s="232" customFormat="1">
      <c r="A63" s="228"/>
      <c r="B63" s="229"/>
      <c r="C63" s="362"/>
      <c r="D63" s="272">
        <v>53</v>
      </c>
      <c r="E63" s="277" t="s">
        <v>60</v>
      </c>
      <c r="F63" s="220"/>
      <c r="G63" s="220"/>
      <c r="H63" s="220"/>
      <c r="I63" s="220"/>
      <c r="J63" s="220"/>
      <c r="K63" s="220"/>
      <c r="L63" s="220"/>
      <c r="M63" s="220"/>
      <c r="N63" s="220"/>
      <c r="O63" s="220"/>
      <c r="P63" s="220"/>
      <c r="Q63" s="220"/>
      <c r="R63" s="220"/>
      <c r="S63" s="220"/>
      <c r="T63" s="220"/>
      <c r="U63" s="220"/>
      <c r="V63" s="220"/>
    </row>
    <row r="64" spans="1:22" s="232" customFormat="1">
      <c r="A64" s="228"/>
      <c r="B64" s="229"/>
      <c r="C64" s="362"/>
      <c r="D64" s="260">
        <v>54</v>
      </c>
      <c r="E64" s="278" t="s">
        <v>61</v>
      </c>
      <c r="F64" s="220"/>
      <c r="G64" s="220"/>
      <c r="H64" s="220"/>
      <c r="I64" s="220"/>
      <c r="J64" s="220"/>
      <c r="K64" s="220"/>
      <c r="L64" s="220"/>
      <c r="M64" s="220"/>
      <c r="N64" s="220"/>
      <c r="O64" s="220"/>
      <c r="P64" s="220"/>
      <c r="Q64" s="220"/>
      <c r="R64" s="220"/>
      <c r="S64" s="220"/>
      <c r="T64" s="220"/>
      <c r="U64" s="220"/>
      <c r="V64" s="220"/>
    </row>
    <row r="65" spans="1:22" s="232" customFormat="1">
      <c r="A65" s="228"/>
      <c r="B65" s="229"/>
      <c r="C65" s="362"/>
      <c r="D65" s="272">
        <v>55</v>
      </c>
      <c r="E65" s="277" t="s">
        <v>59</v>
      </c>
      <c r="F65" s="220"/>
      <c r="G65" s="220"/>
      <c r="H65" s="220"/>
      <c r="I65" s="220"/>
      <c r="J65" s="220"/>
      <c r="K65" s="220"/>
      <c r="L65" s="220"/>
      <c r="M65" s="220"/>
      <c r="N65" s="220"/>
      <c r="O65" s="220"/>
      <c r="P65" s="220"/>
      <c r="Q65" s="220"/>
      <c r="R65" s="220"/>
      <c r="S65" s="220"/>
      <c r="T65" s="220"/>
      <c r="U65" s="220"/>
      <c r="V65" s="220"/>
    </row>
    <row r="66" spans="1:22" s="232" customFormat="1">
      <c r="A66" s="228"/>
      <c r="B66" s="229"/>
      <c r="C66" s="362"/>
      <c r="D66" s="273">
        <v>56</v>
      </c>
      <c r="E66" s="241" t="s">
        <v>47</v>
      </c>
      <c r="F66" s="220"/>
      <c r="G66" s="220"/>
      <c r="H66" s="220"/>
      <c r="I66" s="220"/>
      <c r="J66" s="220"/>
      <c r="K66" s="220"/>
      <c r="L66" s="220"/>
      <c r="M66" s="220"/>
      <c r="N66" s="220"/>
      <c r="O66" s="220"/>
      <c r="P66" s="220"/>
      <c r="Q66" s="220"/>
      <c r="R66" s="220"/>
      <c r="S66" s="220"/>
      <c r="T66" s="220"/>
      <c r="U66" s="220"/>
      <c r="V66" s="220"/>
    </row>
    <row r="67" spans="1:22" s="232" customFormat="1">
      <c r="A67" s="228"/>
      <c r="B67" s="229"/>
      <c r="C67" s="362"/>
      <c r="D67" s="272">
        <v>57</v>
      </c>
      <c r="E67" s="279" t="s">
        <v>118</v>
      </c>
      <c r="F67" s="220"/>
      <c r="G67" s="220"/>
      <c r="H67" s="220"/>
      <c r="I67" s="220"/>
      <c r="J67" s="220"/>
      <c r="K67" s="220"/>
      <c r="L67" s="220"/>
      <c r="M67" s="220"/>
      <c r="N67" s="220"/>
      <c r="O67" s="220"/>
      <c r="P67" s="220"/>
      <c r="Q67" s="220"/>
      <c r="R67" s="220"/>
      <c r="S67" s="220"/>
      <c r="T67" s="220"/>
      <c r="U67" s="220"/>
      <c r="V67" s="220"/>
    </row>
    <row r="68" spans="1:22" s="232" customFormat="1">
      <c r="A68" s="228"/>
      <c r="B68" s="229"/>
      <c r="C68" s="362"/>
      <c r="D68" s="260">
        <v>58</v>
      </c>
      <c r="E68" s="280" t="s">
        <v>119</v>
      </c>
      <c r="F68" s="220"/>
      <c r="G68" s="220"/>
      <c r="H68" s="220"/>
      <c r="I68" s="220"/>
      <c r="J68" s="220"/>
      <c r="K68" s="220"/>
      <c r="L68" s="220"/>
      <c r="M68" s="220"/>
      <c r="N68" s="220"/>
      <c r="O68" s="220"/>
      <c r="P68" s="220"/>
      <c r="Q68" s="220"/>
      <c r="R68" s="220"/>
      <c r="S68" s="220"/>
      <c r="T68" s="220"/>
      <c r="U68" s="220"/>
      <c r="V68" s="220"/>
    </row>
    <row r="69" spans="1:22" s="232" customFormat="1">
      <c r="A69" s="228"/>
      <c r="B69" s="229"/>
      <c r="C69" s="363"/>
      <c r="D69" s="245">
        <v>59</v>
      </c>
      <c r="E69" s="281" t="s">
        <v>162</v>
      </c>
      <c r="F69" s="220"/>
      <c r="G69" s="220"/>
      <c r="H69" s="220"/>
      <c r="I69" s="220"/>
      <c r="J69" s="220"/>
      <c r="K69" s="220"/>
      <c r="L69" s="220"/>
      <c r="M69" s="220"/>
      <c r="N69" s="220"/>
      <c r="O69" s="220"/>
      <c r="P69" s="220"/>
      <c r="Q69" s="220"/>
      <c r="R69" s="220"/>
      <c r="S69" s="220"/>
      <c r="T69" s="220"/>
      <c r="U69" s="220"/>
      <c r="V69" s="220"/>
    </row>
    <row r="70" spans="1:22" s="232" customFormat="1">
      <c r="A70" s="228"/>
      <c r="B70" s="229"/>
      <c r="C70" s="258"/>
      <c r="D70" s="259"/>
      <c r="E70" s="282"/>
      <c r="F70" s="220"/>
      <c r="G70" s="220"/>
      <c r="H70" s="220"/>
      <c r="I70" s="220"/>
      <c r="J70" s="220"/>
      <c r="K70" s="220"/>
      <c r="L70" s="220"/>
      <c r="M70" s="220"/>
      <c r="N70" s="220"/>
      <c r="O70" s="220"/>
      <c r="P70" s="220"/>
      <c r="Q70" s="220"/>
      <c r="R70" s="220"/>
      <c r="S70" s="220"/>
      <c r="T70" s="220"/>
      <c r="U70" s="220"/>
      <c r="V70" s="220"/>
    </row>
    <row r="71" spans="1:22" s="232" customFormat="1">
      <c r="A71" s="228"/>
      <c r="B71" s="229"/>
      <c r="C71" s="361" t="s">
        <v>62</v>
      </c>
      <c r="D71" s="244">
        <v>60</v>
      </c>
      <c r="E71" s="283" t="s">
        <v>63</v>
      </c>
      <c r="F71" s="220"/>
      <c r="G71" s="220"/>
      <c r="H71" s="220"/>
      <c r="I71" s="220"/>
      <c r="J71" s="220"/>
      <c r="K71" s="220"/>
      <c r="L71" s="220"/>
      <c r="M71" s="220"/>
      <c r="N71" s="220"/>
      <c r="O71" s="220"/>
      <c r="P71" s="220"/>
      <c r="Q71" s="220"/>
      <c r="R71" s="220"/>
      <c r="S71" s="220"/>
      <c r="T71" s="220"/>
      <c r="U71" s="220"/>
      <c r="V71" s="220"/>
    </row>
    <row r="72" spans="1:22" s="232" customFormat="1">
      <c r="A72" s="228"/>
      <c r="B72" s="229"/>
      <c r="C72" s="362"/>
      <c r="D72" s="272">
        <v>61</v>
      </c>
      <c r="E72" s="284" t="s">
        <v>64</v>
      </c>
      <c r="F72" s="220"/>
      <c r="G72" s="220"/>
      <c r="H72" s="220"/>
      <c r="I72" s="220"/>
      <c r="J72" s="220"/>
      <c r="K72" s="220"/>
      <c r="L72" s="220"/>
      <c r="M72" s="220"/>
      <c r="N72" s="220"/>
      <c r="O72" s="220"/>
      <c r="P72" s="220"/>
      <c r="Q72" s="220"/>
      <c r="R72" s="220"/>
      <c r="S72" s="220"/>
      <c r="T72" s="220"/>
      <c r="U72" s="220"/>
      <c r="V72" s="220"/>
    </row>
    <row r="73" spans="1:22" s="232" customFormat="1">
      <c r="A73" s="228"/>
      <c r="B73" s="229"/>
      <c r="C73" s="362"/>
      <c r="D73" s="260">
        <v>62</v>
      </c>
      <c r="E73" s="238" t="s">
        <v>65</v>
      </c>
      <c r="F73" s="220"/>
      <c r="G73" s="220"/>
      <c r="H73" s="220"/>
      <c r="I73" s="220"/>
      <c r="J73" s="220"/>
      <c r="K73" s="220"/>
      <c r="L73" s="220"/>
      <c r="M73" s="220"/>
      <c r="N73" s="220"/>
      <c r="O73" s="220"/>
      <c r="P73" s="220"/>
      <c r="Q73" s="220"/>
      <c r="R73" s="220"/>
      <c r="S73" s="220"/>
      <c r="T73" s="220"/>
      <c r="U73" s="220"/>
      <c r="V73" s="220"/>
    </row>
    <row r="74" spans="1:22" s="232" customFormat="1">
      <c r="A74" s="228"/>
      <c r="B74" s="229"/>
      <c r="C74" s="362"/>
      <c r="D74" s="285"/>
      <c r="E74" s="274"/>
      <c r="F74" s="220"/>
      <c r="G74" s="220"/>
      <c r="H74" s="220"/>
      <c r="I74" s="220"/>
      <c r="J74" s="220"/>
      <c r="K74" s="220"/>
      <c r="L74" s="220"/>
      <c r="M74" s="220"/>
      <c r="N74" s="220"/>
      <c r="O74" s="220"/>
      <c r="P74" s="220"/>
      <c r="Q74" s="220"/>
      <c r="R74" s="220"/>
      <c r="S74" s="220"/>
      <c r="T74" s="220"/>
      <c r="U74" s="220"/>
      <c r="V74" s="220"/>
    </row>
    <row r="75" spans="1:22" s="232" customFormat="1">
      <c r="A75" s="228"/>
      <c r="B75" s="229"/>
      <c r="C75" s="362"/>
      <c r="D75" s="260">
        <v>63</v>
      </c>
      <c r="E75" s="238" t="s">
        <v>139</v>
      </c>
      <c r="F75" s="220"/>
      <c r="G75" s="220"/>
      <c r="H75" s="220"/>
      <c r="I75" s="220"/>
      <c r="J75" s="220"/>
      <c r="K75" s="220"/>
      <c r="L75" s="220"/>
      <c r="M75" s="220"/>
      <c r="N75" s="220"/>
      <c r="O75" s="220"/>
      <c r="P75" s="220"/>
      <c r="Q75" s="220"/>
      <c r="R75" s="220"/>
      <c r="S75" s="220"/>
      <c r="T75" s="220"/>
      <c r="U75" s="220"/>
      <c r="V75" s="220"/>
    </row>
    <row r="76" spans="1:22" s="232" customFormat="1">
      <c r="A76" s="228"/>
      <c r="B76" s="229"/>
      <c r="C76" s="362"/>
      <c r="D76" s="272">
        <v>64</v>
      </c>
      <c r="E76" s="236" t="s">
        <v>157</v>
      </c>
      <c r="F76" s="220"/>
      <c r="G76" s="220"/>
      <c r="H76" s="220"/>
      <c r="I76" s="220"/>
      <c r="J76" s="220"/>
      <c r="K76" s="220"/>
      <c r="L76" s="220"/>
      <c r="M76" s="220"/>
      <c r="N76" s="220"/>
      <c r="O76" s="220"/>
      <c r="P76" s="220"/>
      <c r="Q76" s="220"/>
      <c r="R76" s="220"/>
      <c r="S76" s="220"/>
      <c r="T76" s="220"/>
      <c r="U76" s="220"/>
      <c r="V76" s="220"/>
    </row>
    <row r="77" spans="1:22" s="232" customFormat="1">
      <c r="A77" s="228"/>
      <c r="B77" s="229"/>
      <c r="C77" s="362"/>
      <c r="D77" s="260">
        <v>65</v>
      </c>
      <c r="E77" s="301" t="s">
        <v>172</v>
      </c>
      <c r="F77" s="220"/>
      <c r="G77" s="220"/>
      <c r="H77" s="220"/>
      <c r="I77" s="220"/>
      <c r="J77" s="220"/>
      <c r="K77" s="220"/>
      <c r="L77" s="220"/>
      <c r="M77" s="220"/>
      <c r="N77" s="220"/>
      <c r="O77" s="220"/>
      <c r="P77" s="220"/>
      <c r="Q77" s="220"/>
      <c r="R77" s="220"/>
      <c r="S77" s="220"/>
      <c r="T77" s="220"/>
      <c r="U77" s="220"/>
      <c r="V77" s="220"/>
    </row>
    <row r="78" spans="1:22" s="232" customFormat="1">
      <c r="A78" s="228"/>
      <c r="B78" s="229"/>
      <c r="C78" s="362"/>
      <c r="D78" s="285"/>
      <c r="E78" s="274"/>
      <c r="F78" s="220"/>
      <c r="G78" s="220"/>
      <c r="H78" s="220"/>
      <c r="I78" s="220"/>
      <c r="J78" s="220"/>
      <c r="K78" s="220"/>
      <c r="L78" s="220"/>
      <c r="M78" s="220"/>
      <c r="N78" s="220"/>
      <c r="O78" s="220"/>
      <c r="P78" s="220"/>
      <c r="Q78" s="220"/>
      <c r="R78" s="220"/>
      <c r="S78" s="220"/>
      <c r="T78" s="220"/>
      <c r="U78" s="220"/>
      <c r="V78" s="220"/>
    </row>
    <row r="79" spans="1:22" s="232" customFormat="1">
      <c r="A79" s="228"/>
      <c r="B79" s="229"/>
      <c r="C79" s="362"/>
      <c r="D79" s="260">
        <v>66</v>
      </c>
      <c r="E79" s="238" t="s">
        <v>66</v>
      </c>
      <c r="F79" s="220"/>
      <c r="G79" s="220"/>
      <c r="H79" s="220"/>
      <c r="I79" s="220"/>
      <c r="J79" s="220"/>
      <c r="K79" s="220"/>
      <c r="L79" s="220"/>
      <c r="M79" s="220"/>
      <c r="N79" s="220"/>
      <c r="O79" s="220"/>
      <c r="P79" s="220"/>
      <c r="Q79" s="220"/>
      <c r="R79" s="220"/>
      <c r="S79" s="220"/>
      <c r="T79" s="220"/>
      <c r="U79" s="220"/>
      <c r="V79" s="220"/>
    </row>
    <row r="80" spans="1:22" s="232" customFormat="1">
      <c r="A80" s="228"/>
      <c r="B80" s="229"/>
      <c r="C80" s="362"/>
      <c r="D80" s="272">
        <v>67</v>
      </c>
      <c r="E80" s="236" t="s">
        <v>67</v>
      </c>
      <c r="F80" s="220"/>
      <c r="G80" s="220"/>
      <c r="H80" s="220"/>
      <c r="I80" s="220"/>
      <c r="J80" s="220"/>
      <c r="K80" s="220"/>
      <c r="L80" s="220"/>
      <c r="M80" s="220"/>
      <c r="N80" s="220"/>
      <c r="O80" s="220"/>
      <c r="P80" s="220"/>
      <c r="Q80" s="220"/>
      <c r="R80" s="220"/>
      <c r="S80" s="220"/>
      <c r="T80" s="220"/>
      <c r="U80" s="220"/>
      <c r="V80" s="220"/>
    </row>
    <row r="81" spans="1:22" s="232" customFormat="1">
      <c r="A81" s="228"/>
      <c r="B81" s="229"/>
      <c r="C81" s="362"/>
      <c r="D81" s="260">
        <v>68</v>
      </c>
      <c r="E81" s="238" t="s">
        <v>163</v>
      </c>
      <c r="F81" s="220"/>
      <c r="G81" s="220"/>
      <c r="H81" s="220"/>
      <c r="I81" s="220"/>
      <c r="J81" s="220"/>
      <c r="K81" s="220"/>
      <c r="L81" s="220"/>
      <c r="M81" s="220"/>
      <c r="N81" s="220"/>
      <c r="O81" s="220"/>
      <c r="P81" s="220"/>
      <c r="Q81" s="220"/>
      <c r="R81" s="220"/>
      <c r="S81" s="220"/>
      <c r="T81" s="220"/>
      <c r="U81" s="220"/>
      <c r="V81" s="220"/>
    </row>
    <row r="82" spans="1:22" s="232" customFormat="1">
      <c r="A82" s="228"/>
      <c r="B82" s="229"/>
      <c r="C82" s="362"/>
      <c r="D82" s="272">
        <v>69</v>
      </c>
      <c r="E82" s="236" t="s">
        <v>68</v>
      </c>
      <c r="F82" s="220"/>
      <c r="G82" s="220"/>
      <c r="H82" s="220"/>
      <c r="I82" s="220"/>
      <c r="J82" s="220"/>
      <c r="K82" s="220"/>
      <c r="L82" s="220"/>
      <c r="M82" s="220"/>
      <c r="N82" s="220"/>
      <c r="O82" s="220"/>
      <c r="P82" s="220"/>
      <c r="Q82" s="220"/>
      <c r="R82" s="220"/>
      <c r="S82" s="220"/>
      <c r="T82" s="220"/>
      <c r="U82" s="220"/>
      <c r="V82" s="220"/>
    </row>
    <row r="83" spans="1:22" s="232" customFormat="1">
      <c r="A83" s="228"/>
      <c r="B83" s="229"/>
      <c r="C83" s="362"/>
      <c r="D83" s="285"/>
      <c r="E83" s="274"/>
      <c r="F83" s="220"/>
      <c r="G83" s="220"/>
      <c r="H83" s="220"/>
      <c r="I83" s="220"/>
      <c r="J83" s="220"/>
      <c r="K83" s="220"/>
      <c r="L83" s="220"/>
      <c r="M83" s="220"/>
      <c r="N83" s="220"/>
      <c r="O83" s="220"/>
      <c r="P83" s="220"/>
      <c r="Q83" s="220"/>
      <c r="R83" s="220"/>
      <c r="S83" s="220"/>
      <c r="T83" s="220"/>
      <c r="U83" s="220"/>
      <c r="V83" s="220"/>
    </row>
    <row r="84" spans="1:22" s="232" customFormat="1">
      <c r="A84" s="228"/>
      <c r="B84" s="229"/>
      <c r="C84" s="362"/>
      <c r="D84" s="260">
        <v>70</v>
      </c>
      <c r="E84" s="301" t="s">
        <v>175</v>
      </c>
      <c r="F84" s="220"/>
      <c r="G84" s="220"/>
      <c r="H84" s="220"/>
      <c r="I84" s="220"/>
      <c r="J84" s="220"/>
      <c r="K84" s="220"/>
      <c r="L84" s="220"/>
      <c r="M84" s="220"/>
      <c r="N84" s="220"/>
      <c r="O84" s="220"/>
      <c r="P84" s="220"/>
      <c r="Q84" s="220"/>
      <c r="R84" s="220"/>
      <c r="S84" s="220"/>
      <c r="T84" s="220"/>
      <c r="U84" s="220"/>
      <c r="V84" s="220"/>
    </row>
    <row r="85" spans="1:22" s="232" customFormat="1">
      <c r="A85" s="228"/>
      <c r="B85" s="229"/>
      <c r="C85" s="362"/>
      <c r="D85" s="272">
        <v>71</v>
      </c>
      <c r="E85" s="236" t="s">
        <v>69</v>
      </c>
      <c r="F85" s="220"/>
      <c r="G85" s="220"/>
      <c r="H85" s="220"/>
      <c r="I85" s="220"/>
      <c r="J85" s="220"/>
      <c r="K85" s="220"/>
      <c r="L85" s="220"/>
      <c r="M85" s="220"/>
      <c r="N85" s="220"/>
      <c r="O85" s="220"/>
      <c r="P85" s="220"/>
      <c r="Q85" s="220"/>
      <c r="R85" s="220"/>
      <c r="S85" s="220"/>
      <c r="T85" s="220"/>
      <c r="U85" s="220"/>
      <c r="V85" s="220"/>
    </row>
    <row r="86" spans="1:22" s="232" customFormat="1">
      <c r="A86" s="228"/>
      <c r="B86" s="229"/>
      <c r="C86" s="362"/>
      <c r="D86" s="260">
        <v>72</v>
      </c>
      <c r="E86" s="238" t="s">
        <v>158</v>
      </c>
      <c r="F86" s="220"/>
      <c r="G86" s="220"/>
      <c r="H86" s="220"/>
      <c r="I86" s="220"/>
      <c r="J86" s="220"/>
      <c r="K86" s="220"/>
      <c r="L86" s="220"/>
      <c r="M86" s="220"/>
      <c r="N86" s="220"/>
      <c r="O86" s="220"/>
      <c r="P86" s="220"/>
      <c r="Q86" s="220"/>
      <c r="R86" s="220"/>
      <c r="S86" s="220"/>
      <c r="T86" s="220"/>
      <c r="U86" s="220"/>
      <c r="V86" s="220"/>
    </row>
    <row r="87" spans="1:22" s="232" customFormat="1">
      <c r="A87" s="228"/>
      <c r="B87" s="229"/>
      <c r="C87" s="362"/>
      <c r="D87" s="272">
        <v>73</v>
      </c>
      <c r="E87" s="236" t="s">
        <v>164</v>
      </c>
      <c r="F87" s="220"/>
      <c r="G87" s="220"/>
      <c r="H87" s="220"/>
      <c r="I87" s="220"/>
      <c r="J87" s="220"/>
      <c r="K87" s="220"/>
      <c r="L87" s="220"/>
      <c r="M87" s="220"/>
      <c r="N87" s="220"/>
      <c r="O87" s="220"/>
      <c r="P87" s="220"/>
      <c r="Q87" s="220"/>
      <c r="R87" s="220"/>
      <c r="S87" s="220"/>
      <c r="T87" s="220"/>
      <c r="U87" s="220"/>
      <c r="V87" s="220"/>
    </row>
    <row r="88" spans="1:22" s="232" customFormat="1">
      <c r="A88" s="228"/>
      <c r="B88" s="229"/>
      <c r="C88" s="362"/>
      <c r="D88" s="285"/>
      <c r="E88" s="274"/>
      <c r="F88" s="220"/>
      <c r="G88" s="220"/>
      <c r="H88" s="220"/>
      <c r="I88" s="220"/>
      <c r="J88" s="220"/>
      <c r="K88" s="220"/>
      <c r="L88" s="220"/>
      <c r="M88" s="220"/>
      <c r="N88" s="220"/>
      <c r="O88" s="220"/>
      <c r="P88" s="220"/>
      <c r="Q88" s="220"/>
      <c r="R88" s="220"/>
      <c r="S88" s="220"/>
      <c r="T88" s="220"/>
      <c r="U88" s="220"/>
      <c r="V88" s="220"/>
    </row>
    <row r="89" spans="1:22" s="232" customFormat="1">
      <c r="A89" s="228"/>
      <c r="B89" s="229"/>
      <c r="C89" s="362"/>
      <c r="D89" s="260">
        <v>74</v>
      </c>
      <c r="E89" s="238" t="s">
        <v>70</v>
      </c>
      <c r="F89" s="220"/>
      <c r="G89" s="220"/>
      <c r="H89" s="220"/>
      <c r="I89" s="220"/>
      <c r="J89" s="220"/>
      <c r="K89" s="220"/>
      <c r="L89" s="220"/>
      <c r="M89" s="220"/>
      <c r="N89" s="220"/>
      <c r="O89" s="220"/>
      <c r="P89" s="220"/>
      <c r="Q89" s="220"/>
      <c r="R89" s="220"/>
      <c r="S89" s="220"/>
      <c r="T89" s="220"/>
      <c r="U89" s="220"/>
      <c r="V89" s="220"/>
    </row>
    <row r="90" spans="1:22" s="232" customFormat="1">
      <c r="A90" s="228"/>
      <c r="B90" s="229"/>
      <c r="C90" s="362"/>
      <c r="D90" s="272">
        <v>75</v>
      </c>
      <c r="E90" s="236" t="s">
        <v>71</v>
      </c>
      <c r="F90" s="220"/>
      <c r="G90" s="220"/>
      <c r="H90" s="220"/>
      <c r="I90" s="220"/>
      <c r="J90" s="220"/>
      <c r="K90" s="220"/>
      <c r="L90" s="220"/>
      <c r="M90" s="220"/>
      <c r="N90" s="220"/>
      <c r="O90" s="220"/>
      <c r="P90" s="220"/>
      <c r="Q90" s="220"/>
      <c r="R90" s="220"/>
      <c r="S90" s="220"/>
      <c r="T90" s="220"/>
      <c r="U90" s="220"/>
      <c r="V90" s="220"/>
    </row>
    <row r="91" spans="1:22" s="232" customFormat="1">
      <c r="A91" s="228"/>
      <c r="B91" s="229"/>
      <c r="C91" s="362"/>
      <c r="D91" s="260">
        <v>76</v>
      </c>
      <c r="E91" s="301" t="s">
        <v>176</v>
      </c>
      <c r="F91" s="220"/>
      <c r="G91" s="220"/>
      <c r="H91" s="220"/>
      <c r="I91" s="220"/>
      <c r="J91" s="220"/>
      <c r="K91" s="220"/>
      <c r="L91" s="220"/>
      <c r="M91" s="220"/>
      <c r="N91" s="220"/>
      <c r="O91" s="220"/>
      <c r="P91" s="220"/>
      <c r="Q91" s="220"/>
      <c r="R91" s="220"/>
      <c r="S91" s="220"/>
      <c r="T91" s="220"/>
      <c r="U91" s="220"/>
      <c r="V91" s="220"/>
    </row>
    <row r="92" spans="1:22" s="232" customFormat="1">
      <c r="A92" s="228"/>
      <c r="B92" s="229"/>
      <c r="C92" s="362"/>
      <c r="D92" s="272">
        <v>77</v>
      </c>
      <c r="E92" s="236" t="s">
        <v>72</v>
      </c>
      <c r="F92" s="220"/>
      <c r="G92" s="220"/>
      <c r="H92" s="220"/>
      <c r="I92" s="220"/>
      <c r="J92" s="220"/>
      <c r="K92" s="220"/>
      <c r="L92" s="220"/>
      <c r="M92" s="220"/>
      <c r="N92" s="220"/>
      <c r="O92" s="220"/>
      <c r="P92" s="220"/>
      <c r="Q92" s="220"/>
      <c r="R92" s="220"/>
      <c r="S92" s="220"/>
      <c r="T92" s="220"/>
      <c r="U92" s="220"/>
      <c r="V92" s="220"/>
    </row>
    <row r="93" spans="1:22" s="232" customFormat="1">
      <c r="A93" s="228"/>
      <c r="B93" s="229"/>
      <c r="C93" s="362"/>
      <c r="D93" s="260">
        <v>78</v>
      </c>
      <c r="E93" s="301" t="s">
        <v>171</v>
      </c>
      <c r="F93" s="220"/>
      <c r="G93" s="220"/>
      <c r="H93" s="220"/>
      <c r="I93" s="220"/>
      <c r="J93" s="220"/>
      <c r="K93" s="220"/>
      <c r="L93" s="220"/>
      <c r="M93" s="220"/>
      <c r="N93" s="220"/>
      <c r="O93" s="220"/>
      <c r="P93" s="220"/>
      <c r="Q93" s="220"/>
      <c r="R93" s="220"/>
      <c r="S93" s="220"/>
      <c r="T93" s="220"/>
      <c r="U93" s="220"/>
      <c r="V93" s="220"/>
    </row>
    <row r="94" spans="1:22" s="232" customFormat="1">
      <c r="A94" s="228"/>
      <c r="B94" s="229"/>
      <c r="C94" s="362"/>
      <c r="D94" s="285">
        <v>77</v>
      </c>
      <c r="E94" s="274" t="s">
        <v>149</v>
      </c>
      <c r="F94" s="220"/>
      <c r="G94" s="220"/>
      <c r="H94" s="220"/>
      <c r="I94" s="220"/>
      <c r="J94" s="220"/>
      <c r="K94" s="220"/>
      <c r="L94" s="220"/>
      <c r="M94" s="220"/>
      <c r="N94" s="220"/>
      <c r="O94" s="220"/>
      <c r="P94" s="220"/>
      <c r="Q94" s="220"/>
      <c r="R94" s="220"/>
      <c r="S94" s="220"/>
      <c r="T94" s="220"/>
      <c r="U94" s="220"/>
      <c r="V94" s="220"/>
    </row>
    <row r="95" spans="1:22" s="232" customFormat="1" ht="30">
      <c r="A95" s="228"/>
      <c r="B95" s="229"/>
      <c r="C95" s="362"/>
      <c r="D95" s="260">
        <v>79</v>
      </c>
      <c r="E95" s="238" t="s">
        <v>73</v>
      </c>
      <c r="F95" s="220"/>
      <c r="G95" s="220"/>
      <c r="H95" s="220"/>
      <c r="I95" s="220"/>
      <c r="J95" s="220"/>
      <c r="K95" s="220"/>
      <c r="L95" s="220"/>
      <c r="M95" s="220"/>
      <c r="N95" s="220"/>
      <c r="O95" s="220"/>
      <c r="P95" s="220"/>
      <c r="Q95" s="220"/>
      <c r="R95" s="220"/>
      <c r="S95" s="220"/>
      <c r="T95" s="220"/>
      <c r="U95" s="220"/>
      <c r="V95" s="220"/>
    </row>
    <row r="96" spans="1:22" s="232" customFormat="1">
      <c r="A96" s="228"/>
      <c r="B96" s="229"/>
      <c r="C96" s="362"/>
      <c r="D96" s="269">
        <v>80</v>
      </c>
      <c r="E96" s="254" t="s">
        <v>145</v>
      </c>
      <c r="F96" s="220"/>
      <c r="G96" s="220"/>
      <c r="H96" s="220"/>
      <c r="I96" s="220"/>
      <c r="J96" s="220"/>
      <c r="K96" s="220"/>
      <c r="L96" s="220"/>
      <c r="M96" s="220"/>
      <c r="N96" s="220"/>
      <c r="O96" s="220"/>
      <c r="P96" s="220"/>
      <c r="Q96" s="220"/>
      <c r="R96" s="220"/>
      <c r="S96" s="220"/>
      <c r="T96" s="220"/>
      <c r="U96" s="220"/>
      <c r="V96" s="220"/>
    </row>
    <row r="97" spans="1:22" s="232" customFormat="1">
      <c r="A97" s="228"/>
      <c r="B97" s="229"/>
      <c r="C97" s="362"/>
      <c r="D97" s="260">
        <v>81</v>
      </c>
      <c r="E97" s="238" t="s">
        <v>110</v>
      </c>
      <c r="F97" s="220"/>
      <c r="G97" s="220"/>
      <c r="H97" s="220"/>
      <c r="I97" s="220"/>
      <c r="J97" s="220"/>
      <c r="K97" s="220"/>
      <c r="L97" s="220"/>
      <c r="M97" s="220"/>
      <c r="N97" s="220"/>
      <c r="O97" s="220"/>
      <c r="P97" s="220"/>
      <c r="Q97" s="220"/>
      <c r="R97" s="220"/>
      <c r="S97" s="220"/>
      <c r="T97" s="220"/>
      <c r="U97" s="220"/>
      <c r="V97" s="220"/>
    </row>
    <row r="98" spans="1:22" s="232" customFormat="1">
      <c r="A98" s="228"/>
      <c r="B98" s="229"/>
      <c r="C98" s="362"/>
      <c r="D98" s="272">
        <v>82</v>
      </c>
      <c r="E98" s="236" t="s">
        <v>111</v>
      </c>
      <c r="F98" s="220"/>
      <c r="G98" s="220"/>
      <c r="H98" s="220"/>
      <c r="I98" s="220"/>
      <c r="J98" s="220"/>
      <c r="K98" s="220"/>
      <c r="L98" s="220"/>
      <c r="M98" s="220"/>
      <c r="N98" s="220"/>
      <c r="O98" s="220"/>
      <c r="P98" s="220"/>
      <c r="Q98" s="220"/>
      <c r="R98" s="220"/>
      <c r="S98" s="220"/>
      <c r="T98" s="220"/>
      <c r="U98" s="220"/>
      <c r="V98" s="220"/>
    </row>
    <row r="99" spans="1:22" s="232" customFormat="1">
      <c r="A99" s="228"/>
      <c r="B99" s="229"/>
      <c r="C99" s="362"/>
      <c r="D99" s="260">
        <v>83</v>
      </c>
      <c r="E99" s="275" t="s">
        <v>109</v>
      </c>
      <c r="F99" s="220"/>
      <c r="G99" s="220"/>
      <c r="H99" s="220"/>
      <c r="I99" s="220"/>
      <c r="J99" s="220"/>
      <c r="K99" s="220"/>
      <c r="L99" s="220"/>
      <c r="M99" s="220"/>
      <c r="N99" s="220"/>
      <c r="O99" s="220"/>
      <c r="P99" s="220"/>
      <c r="Q99" s="220"/>
      <c r="R99" s="220"/>
      <c r="S99" s="220"/>
      <c r="T99" s="220"/>
      <c r="U99" s="220"/>
      <c r="V99" s="220"/>
    </row>
    <row r="100" spans="1:22" s="232" customFormat="1">
      <c r="A100" s="228"/>
      <c r="B100" s="229"/>
      <c r="C100" s="363"/>
      <c r="D100" s="245">
        <v>89</v>
      </c>
      <c r="E100" s="248" t="s">
        <v>120</v>
      </c>
      <c r="F100" s="220"/>
      <c r="G100" s="220"/>
      <c r="H100" s="220"/>
      <c r="I100" s="220"/>
      <c r="J100" s="220"/>
      <c r="K100" s="220"/>
      <c r="L100" s="220"/>
      <c r="M100" s="220"/>
      <c r="N100" s="220"/>
      <c r="O100" s="220"/>
      <c r="P100" s="220"/>
      <c r="Q100" s="220"/>
      <c r="R100" s="220"/>
      <c r="S100" s="220"/>
      <c r="T100" s="220"/>
      <c r="U100" s="220"/>
      <c r="V100" s="220"/>
    </row>
    <row r="101" spans="1:22" s="232" customFormat="1">
      <c r="A101" s="228"/>
      <c r="B101" s="229"/>
      <c r="C101" s="258"/>
      <c r="D101" s="259"/>
      <c r="E101" s="282"/>
      <c r="F101" s="220"/>
      <c r="G101" s="220"/>
      <c r="H101" s="220"/>
      <c r="I101" s="220"/>
      <c r="J101" s="220"/>
      <c r="K101" s="220"/>
      <c r="L101" s="220"/>
      <c r="M101" s="220"/>
      <c r="N101" s="220"/>
      <c r="O101" s="220"/>
      <c r="P101" s="220"/>
      <c r="Q101" s="220"/>
      <c r="R101" s="220"/>
      <c r="S101" s="220"/>
      <c r="T101" s="220"/>
      <c r="U101" s="220"/>
      <c r="V101" s="220"/>
    </row>
    <row r="102" spans="1:22" s="232" customFormat="1">
      <c r="A102" s="228"/>
      <c r="B102" s="229"/>
      <c r="C102" s="361" t="s">
        <v>74</v>
      </c>
      <c r="D102" s="244">
        <v>90</v>
      </c>
      <c r="E102" s="276" t="s">
        <v>75</v>
      </c>
      <c r="F102" s="220"/>
      <c r="G102" s="220"/>
      <c r="H102" s="220"/>
      <c r="I102" s="220"/>
      <c r="J102" s="220"/>
      <c r="K102" s="220"/>
      <c r="L102" s="220"/>
      <c r="M102" s="220"/>
      <c r="N102" s="220"/>
      <c r="O102" s="220"/>
      <c r="P102" s="220"/>
      <c r="Q102" s="220"/>
      <c r="R102" s="220"/>
      <c r="S102" s="220"/>
      <c r="T102" s="220"/>
      <c r="U102" s="220"/>
      <c r="V102" s="220"/>
    </row>
    <row r="103" spans="1:22" s="232" customFormat="1">
      <c r="A103" s="228"/>
      <c r="B103" s="229"/>
      <c r="C103" s="362"/>
      <c r="D103" s="272">
        <v>91</v>
      </c>
      <c r="E103" s="277" t="s">
        <v>76</v>
      </c>
      <c r="F103" s="220"/>
      <c r="G103" s="220"/>
      <c r="H103" s="220"/>
      <c r="I103" s="220"/>
      <c r="J103" s="220"/>
      <c r="K103" s="220"/>
      <c r="L103" s="220"/>
      <c r="M103" s="220"/>
      <c r="N103" s="220"/>
      <c r="O103" s="220"/>
      <c r="P103" s="220"/>
      <c r="Q103" s="220"/>
      <c r="R103" s="220"/>
      <c r="S103" s="220"/>
      <c r="T103" s="220"/>
      <c r="U103" s="220"/>
      <c r="V103" s="220"/>
    </row>
    <row r="104" spans="1:22" s="232" customFormat="1" ht="30">
      <c r="A104" s="228"/>
      <c r="B104" s="229"/>
      <c r="C104" s="362"/>
      <c r="D104" s="260">
        <v>92</v>
      </c>
      <c r="E104" s="278" t="s">
        <v>77</v>
      </c>
      <c r="F104" s="220"/>
      <c r="G104" s="220"/>
      <c r="H104" s="220"/>
      <c r="I104" s="220"/>
      <c r="J104" s="220"/>
      <c r="K104" s="220"/>
      <c r="L104" s="220"/>
      <c r="M104" s="220"/>
      <c r="N104" s="220"/>
      <c r="O104" s="220"/>
      <c r="P104" s="220"/>
      <c r="Q104" s="220"/>
      <c r="R104" s="220"/>
      <c r="S104" s="220"/>
      <c r="T104" s="220"/>
      <c r="U104" s="220"/>
      <c r="V104" s="220"/>
    </row>
    <row r="105" spans="1:22" s="232" customFormat="1">
      <c r="A105" s="228"/>
      <c r="B105" s="229"/>
      <c r="C105" s="362"/>
      <c r="D105" s="272">
        <v>93</v>
      </c>
      <c r="E105" s="277" t="s">
        <v>78</v>
      </c>
      <c r="F105" s="220"/>
      <c r="G105" s="220"/>
      <c r="H105" s="220"/>
      <c r="I105" s="220"/>
      <c r="J105" s="220"/>
      <c r="K105" s="220"/>
      <c r="L105" s="220"/>
      <c r="M105" s="220"/>
      <c r="N105" s="220"/>
      <c r="O105" s="220"/>
      <c r="P105" s="220"/>
      <c r="Q105" s="220"/>
      <c r="R105" s="220"/>
      <c r="S105" s="220"/>
      <c r="T105" s="220"/>
      <c r="U105" s="220"/>
      <c r="V105" s="220"/>
    </row>
    <row r="106" spans="1:22" s="232" customFormat="1">
      <c r="A106" s="228"/>
      <c r="B106" s="229"/>
      <c r="C106" s="362"/>
      <c r="D106" s="260">
        <v>94</v>
      </c>
      <c r="E106" s="278" t="s">
        <v>79</v>
      </c>
      <c r="F106" s="220"/>
      <c r="G106" s="220"/>
      <c r="H106" s="220"/>
      <c r="I106" s="220"/>
      <c r="J106" s="220"/>
      <c r="K106" s="220"/>
      <c r="L106" s="220"/>
      <c r="M106" s="220"/>
      <c r="N106" s="220"/>
      <c r="O106" s="220"/>
      <c r="P106" s="220"/>
      <c r="Q106" s="220"/>
      <c r="R106" s="220"/>
      <c r="S106" s="220"/>
      <c r="T106" s="220"/>
      <c r="U106" s="220"/>
      <c r="V106" s="220"/>
    </row>
    <row r="107" spans="1:22" s="232" customFormat="1">
      <c r="A107" s="228"/>
      <c r="B107" s="229"/>
      <c r="C107" s="362"/>
      <c r="D107" s="272">
        <v>95</v>
      </c>
      <c r="E107" s="277" t="s">
        <v>80</v>
      </c>
      <c r="F107" s="220"/>
      <c r="G107" s="220"/>
      <c r="H107" s="220"/>
      <c r="I107" s="220"/>
      <c r="J107" s="220"/>
      <c r="K107" s="220"/>
      <c r="L107" s="220"/>
      <c r="M107" s="220"/>
      <c r="N107" s="220"/>
      <c r="O107" s="220"/>
      <c r="P107" s="220"/>
      <c r="Q107" s="220"/>
      <c r="R107" s="220"/>
      <c r="S107" s="220"/>
      <c r="T107" s="220"/>
      <c r="U107" s="220"/>
      <c r="V107" s="220"/>
    </row>
    <row r="108" spans="1:22" s="232" customFormat="1">
      <c r="A108" s="228"/>
      <c r="B108" s="229"/>
      <c r="C108" s="362"/>
      <c r="D108" s="269">
        <v>96</v>
      </c>
      <c r="E108" s="254" t="s">
        <v>81</v>
      </c>
      <c r="F108" s="220"/>
      <c r="G108" s="220"/>
      <c r="H108" s="220"/>
      <c r="I108" s="220"/>
      <c r="J108" s="220"/>
      <c r="K108" s="220"/>
      <c r="L108" s="220"/>
      <c r="M108" s="220"/>
      <c r="N108" s="220"/>
      <c r="O108" s="220"/>
      <c r="P108" s="220"/>
      <c r="Q108" s="220"/>
      <c r="R108" s="220"/>
      <c r="S108" s="220"/>
      <c r="T108" s="220"/>
      <c r="U108" s="220"/>
      <c r="V108" s="220"/>
    </row>
    <row r="109" spans="1:22" s="232" customFormat="1">
      <c r="A109" s="228"/>
      <c r="B109" s="229"/>
      <c r="C109" s="362"/>
      <c r="D109" s="273">
        <v>97</v>
      </c>
      <c r="E109" s="308" t="s">
        <v>174</v>
      </c>
      <c r="F109" s="220"/>
      <c r="G109" s="220"/>
      <c r="H109" s="220"/>
      <c r="I109" s="220"/>
      <c r="J109" s="220"/>
      <c r="K109" s="220"/>
      <c r="L109" s="220"/>
      <c r="M109" s="220"/>
      <c r="N109" s="220"/>
      <c r="O109" s="220"/>
      <c r="P109" s="220"/>
      <c r="Q109" s="220"/>
      <c r="R109" s="220"/>
      <c r="S109" s="220"/>
      <c r="T109" s="220"/>
      <c r="U109" s="220"/>
      <c r="V109" s="220"/>
    </row>
    <row r="110" spans="1:22" s="232" customFormat="1">
      <c r="A110" s="228"/>
      <c r="B110" s="229"/>
      <c r="C110" s="362"/>
      <c r="D110" s="272">
        <v>98</v>
      </c>
      <c r="E110" s="298" t="s">
        <v>168</v>
      </c>
      <c r="F110" s="220"/>
      <c r="G110" s="220"/>
      <c r="H110" s="220"/>
      <c r="I110" s="220"/>
      <c r="J110" s="220"/>
      <c r="K110" s="220"/>
      <c r="L110" s="220"/>
      <c r="M110" s="220"/>
      <c r="N110" s="220"/>
      <c r="O110" s="220"/>
      <c r="P110" s="220"/>
      <c r="Q110" s="220"/>
      <c r="R110" s="220"/>
      <c r="S110" s="220"/>
      <c r="T110" s="220"/>
      <c r="U110" s="220"/>
      <c r="V110" s="220"/>
    </row>
    <row r="111" spans="1:22" s="232" customFormat="1">
      <c r="A111" s="228"/>
      <c r="B111" s="229"/>
      <c r="C111" s="362"/>
      <c r="D111" s="260">
        <v>99</v>
      </c>
      <c r="E111" s="286" t="s">
        <v>112</v>
      </c>
      <c r="F111" s="220"/>
      <c r="G111" s="220"/>
      <c r="H111" s="220"/>
      <c r="I111" s="220"/>
      <c r="J111" s="220"/>
      <c r="K111" s="220"/>
      <c r="L111" s="220"/>
      <c r="M111" s="220"/>
      <c r="N111" s="220"/>
      <c r="O111" s="220"/>
      <c r="P111" s="220"/>
      <c r="Q111" s="220"/>
      <c r="R111" s="220"/>
      <c r="S111" s="220"/>
      <c r="T111" s="220"/>
      <c r="U111" s="220"/>
      <c r="V111" s="220"/>
    </row>
    <row r="112" spans="1:22" s="232" customFormat="1">
      <c r="A112" s="228"/>
      <c r="B112" s="229"/>
      <c r="C112" s="362"/>
      <c r="D112" s="272">
        <v>100</v>
      </c>
      <c r="E112" s="287" t="s">
        <v>108</v>
      </c>
      <c r="F112" s="220"/>
      <c r="G112" s="220"/>
      <c r="H112" s="220"/>
      <c r="I112" s="220"/>
      <c r="J112" s="220"/>
      <c r="K112" s="220"/>
      <c r="L112" s="220"/>
      <c r="M112" s="220"/>
      <c r="N112" s="220"/>
      <c r="O112" s="220"/>
      <c r="P112" s="220"/>
      <c r="Q112" s="220"/>
      <c r="R112" s="220"/>
      <c r="S112" s="220"/>
      <c r="T112" s="220"/>
      <c r="U112" s="220"/>
      <c r="V112" s="220"/>
    </row>
    <row r="113" spans="1:22" s="232" customFormat="1">
      <c r="A113" s="228"/>
      <c r="B113" s="229"/>
      <c r="C113" s="362"/>
      <c r="D113" s="260">
        <v>101</v>
      </c>
      <c r="E113" s="299" t="s">
        <v>169</v>
      </c>
      <c r="F113" s="220"/>
      <c r="G113" s="220"/>
      <c r="H113" s="220"/>
      <c r="I113" s="220"/>
      <c r="J113" s="220"/>
      <c r="K113" s="220"/>
      <c r="L113" s="220"/>
      <c r="M113" s="220"/>
      <c r="N113" s="220"/>
      <c r="O113" s="220"/>
      <c r="P113" s="220"/>
      <c r="Q113" s="220"/>
      <c r="R113" s="220"/>
      <c r="S113" s="220"/>
      <c r="T113" s="220"/>
      <c r="U113" s="220"/>
      <c r="V113" s="220"/>
    </row>
    <row r="114" spans="1:22" s="232" customFormat="1">
      <c r="A114" s="228"/>
      <c r="B114" s="229"/>
      <c r="C114" s="362"/>
      <c r="D114" s="272">
        <v>102</v>
      </c>
      <c r="E114" s="300" t="s">
        <v>170</v>
      </c>
      <c r="F114" s="220"/>
      <c r="G114" s="220"/>
      <c r="H114" s="220"/>
      <c r="I114" s="220"/>
      <c r="J114" s="220"/>
      <c r="K114" s="220"/>
      <c r="L114" s="220"/>
      <c r="M114" s="220"/>
      <c r="N114" s="220"/>
      <c r="O114" s="220"/>
      <c r="P114" s="220"/>
      <c r="Q114" s="220"/>
      <c r="R114" s="220"/>
      <c r="S114" s="220"/>
      <c r="T114" s="220"/>
      <c r="U114" s="220"/>
      <c r="V114" s="220"/>
    </row>
    <row r="115" spans="1:22" s="232" customFormat="1">
      <c r="A115" s="228"/>
      <c r="B115" s="229"/>
      <c r="C115" s="362"/>
      <c r="D115" s="260">
        <v>103</v>
      </c>
      <c r="E115" s="287" t="s">
        <v>137</v>
      </c>
      <c r="F115" s="220"/>
      <c r="G115" s="220"/>
      <c r="H115" s="220"/>
      <c r="I115" s="220"/>
      <c r="J115" s="220"/>
      <c r="K115" s="220"/>
      <c r="L115" s="220"/>
      <c r="M115" s="220"/>
      <c r="N115" s="220"/>
      <c r="O115" s="220"/>
      <c r="P115" s="220"/>
      <c r="Q115" s="220"/>
      <c r="R115" s="220"/>
      <c r="S115" s="220"/>
      <c r="T115" s="220"/>
      <c r="U115" s="220"/>
      <c r="V115" s="220"/>
    </row>
    <row r="116" spans="1:22" s="232" customFormat="1">
      <c r="A116" s="228"/>
      <c r="B116" s="229"/>
      <c r="C116" s="362"/>
      <c r="D116" s="272">
        <v>104</v>
      </c>
      <c r="E116" s="279" t="s">
        <v>140</v>
      </c>
      <c r="F116" s="220"/>
      <c r="G116" s="220"/>
      <c r="H116" s="220"/>
      <c r="I116" s="220"/>
      <c r="J116" s="220"/>
      <c r="K116" s="220"/>
      <c r="L116" s="220"/>
      <c r="M116" s="220"/>
      <c r="N116" s="220"/>
      <c r="O116" s="220"/>
      <c r="P116" s="220"/>
      <c r="Q116" s="220"/>
      <c r="R116" s="220"/>
      <c r="S116" s="220"/>
      <c r="T116" s="220"/>
      <c r="U116" s="220"/>
      <c r="V116" s="220"/>
    </row>
    <row r="117" spans="1:22" s="232" customFormat="1">
      <c r="A117" s="228"/>
      <c r="B117" s="229"/>
      <c r="C117" s="363"/>
      <c r="D117" s="288">
        <v>105</v>
      </c>
      <c r="E117" s="289" t="s">
        <v>142</v>
      </c>
      <c r="F117" s="220"/>
      <c r="G117" s="220"/>
      <c r="H117" s="220"/>
      <c r="I117" s="220"/>
      <c r="J117" s="220"/>
      <c r="K117" s="220"/>
      <c r="L117" s="220"/>
      <c r="M117" s="220"/>
      <c r="N117" s="220"/>
      <c r="O117" s="220"/>
      <c r="P117" s="220"/>
      <c r="Q117" s="220"/>
      <c r="R117" s="220"/>
      <c r="S117" s="220"/>
      <c r="T117" s="220"/>
      <c r="U117" s="220"/>
      <c r="V117" s="220"/>
    </row>
    <row r="118" spans="1:22" s="232" customFormat="1">
      <c r="A118" s="228"/>
      <c r="B118" s="229"/>
      <c r="C118" s="290"/>
      <c r="D118" s="291">
        <v>106</v>
      </c>
      <c r="E118" s="292" t="s">
        <v>153</v>
      </c>
      <c r="F118" s="220"/>
      <c r="G118" s="220"/>
      <c r="H118" s="220"/>
      <c r="I118" s="220"/>
      <c r="J118" s="220"/>
      <c r="K118" s="220"/>
      <c r="L118" s="220"/>
      <c r="M118" s="220"/>
      <c r="N118" s="220"/>
      <c r="O118" s="220"/>
      <c r="P118" s="220"/>
      <c r="Q118" s="220"/>
      <c r="R118" s="220"/>
      <c r="S118" s="220"/>
      <c r="T118" s="220"/>
      <c r="U118" s="220"/>
      <c r="V118" s="220"/>
    </row>
    <row r="119" spans="1:22" s="228" customFormat="1" ht="10" customHeight="1">
      <c r="B119" s="229"/>
      <c r="C119" s="293"/>
      <c r="D119" s="294"/>
      <c r="E119" s="295"/>
      <c r="F119" s="217"/>
      <c r="G119" s="217"/>
      <c r="H119" s="217"/>
      <c r="I119" s="217"/>
      <c r="J119" s="217"/>
      <c r="K119" s="217"/>
      <c r="L119" s="217"/>
      <c r="M119" s="217"/>
      <c r="N119" s="217"/>
      <c r="O119" s="217"/>
      <c r="P119" s="217"/>
      <c r="Q119" s="217"/>
      <c r="R119" s="217"/>
      <c r="S119" s="217"/>
      <c r="T119" s="217"/>
      <c r="U119" s="217"/>
      <c r="V119" s="217"/>
    </row>
  </sheetData>
  <mergeCells count="8">
    <mergeCell ref="C60:C69"/>
    <mergeCell ref="C71:C100"/>
    <mergeCell ref="C102:C117"/>
    <mergeCell ref="C2:E2"/>
    <mergeCell ref="C7:C15"/>
    <mergeCell ref="C17:C35"/>
    <mergeCell ref="C37:C47"/>
    <mergeCell ref="C49:C58"/>
  </mergeCells>
  <phoneticPr fontId="4" type="noConversion"/>
  <printOptions horizontalCentered="1" verticalCentered="1"/>
  <pageMargins left="0.75000000000000011" right="0.75000000000000011" top="0.6100000000000001" bottom="0.6100000000000001" header="0.5" footer="0.5"/>
  <pageSetup paperSize="9" scale="46" fitToWidth="2" orientation="landscape" horizontalDpi="4294967292" verticalDpi="4294967292"/>
  <headerFooter>
    <oddHeader>&amp;C&amp;"Calibri,Normal"&amp;K000000PLANNING D'INTERVENTION POUR L'ENTRETIEN DE LA RÉSIDENCE</oddHeader>
    <oddFooter>&amp;L&amp;"Calibri,Gras"&amp;14&amp;K000000Domaine de la Loire 1&amp;R&amp;"Calibri,Normal"&amp;14&amp;K000000Août 2016  - V 2</oddFooter>
  </headerFooter>
  <extLst>
    <ext xmlns:mx="http://schemas.microsoft.com/office/mac/excel/2008/main" uri="{64002731-A6B0-56B0-2670-7721B7C09600}">
      <mx:PLV Mode="0" OnePage="0" WScale="44"/>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tabColor rgb="FF0000FF"/>
  </sheetPr>
  <dimension ref="A1:AK899"/>
  <sheetViews>
    <sheetView showZeros="0" view="pageBreakPreview" topLeftCell="A6" zoomScale="75" zoomScaleNormal="75" zoomScaleSheetLayoutView="40" zoomScalePageLayoutView="75" workbookViewId="0">
      <pane xSplit="23080" ySplit="1300" topLeftCell="R536" activePane="bottomLeft"/>
      <selection activeCell="K7" sqref="K7"/>
      <selection pane="topRight" activeCell="R7" sqref="R7"/>
      <selection pane="bottomLeft" activeCell="F553" sqref="F553:O557"/>
      <selection pane="bottomRight" activeCell="R459" sqref="R459"/>
    </sheetView>
  </sheetViews>
  <sheetFormatPr baseColWidth="10" defaultColWidth="10.83203125" defaultRowHeight="15" x14ac:dyDescent="0"/>
  <cols>
    <col min="1" max="1" width="23" style="8" customWidth="1"/>
    <col min="2" max="2" width="12.6640625" style="8" customWidth="1"/>
    <col min="3" max="3" width="68.6640625" style="9" customWidth="1"/>
    <col min="4" max="4" width="23.5" style="35" customWidth="1"/>
    <col min="5" max="5" width="10.83203125" style="36"/>
    <col min="6" max="9" width="10.83203125" style="8"/>
    <col min="10" max="11" width="11.6640625" style="8" customWidth="1"/>
    <col min="12" max="13" width="10.83203125" style="8"/>
    <col min="14" max="15" width="11.6640625" style="8" customWidth="1"/>
    <col min="16" max="16" width="11.6640625" style="37" customWidth="1"/>
    <col min="17" max="17" width="5.33203125" style="8" customWidth="1"/>
    <col min="18" max="18" width="15.5" style="8" customWidth="1"/>
    <col min="19" max="16384" width="10.83203125" style="8"/>
  </cols>
  <sheetData>
    <row r="1" spans="1:18">
      <c r="A1" s="10">
        <v>1</v>
      </c>
      <c r="B1" s="10">
        <v>2</v>
      </c>
      <c r="C1" s="9">
        <v>3</v>
      </c>
      <c r="D1" s="10">
        <v>4</v>
      </c>
      <c r="E1" s="10">
        <v>5</v>
      </c>
      <c r="F1" s="10">
        <v>6</v>
      </c>
      <c r="G1" s="10">
        <v>7</v>
      </c>
      <c r="H1" s="10">
        <v>8</v>
      </c>
      <c r="I1" s="10">
        <v>9</v>
      </c>
      <c r="J1" s="10">
        <v>10</v>
      </c>
      <c r="K1" s="10">
        <v>11</v>
      </c>
      <c r="L1" s="10">
        <v>12</v>
      </c>
      <c r="M1" s="10">
        <v>13</v>
      </c>
      <c r="N1" s="10">
        <v>14</v>
      </c>
      <c r="O1" s="10">
        <v>15</v>
      </c>
      <c r="P1" s="10">
        <v>16</v>
      </c>
    </row>
    <row r="6" spans="1:18" ht="16" thickBot="1"/>
    <row r="7" spans="1:18" ht="67" thickBot="1">
      <c r="A7" s="11" t="s">
        <v>10</v>
      </c>
      <c r="B7" s="11" t="s">
        <v>9</v>
      </c>
      <c r="C7" s="11" t="s">
        <v>2</v>
      </c>
      <c r="D7" s="12" t="s">
        <v>3</v>
      </c>
      <c r="E7" s="13" t="s">
        <v>0</v>
      </c>
      <c r="F7" s="3" t="s">
        <v>14</v>
      </c>
      <c r="G7" s="4" t="s">
        <v>15</v>
      </c>
      <c r="H7" s="3" t="s">
        <v>16</v>
      </c>
      <c r="I7" s="4" t="s">
        <v>17</v>
      </c>
      <c r="J7" s="3" t="s">
        <v>18</v>
      </c>
      <c r="K7" s="4" t="s">
        <v>19</v>
      </c>
      <c r="L7" s="3" t="s">
        <v>20</v>
      </c>
      <c r="M7" s="4" t="s">
        <v>21</v>
      </c>
      <c r="N7" s="3" t="s">
        <v>22</v>
      </c>
      <c r="O7" s="4" t="s">
        <v>23</v>
      </c>
      <c r="P7" s="14" t="s">
        <v>7</v>
      </c>
    </row>
    <row r="8" spans="1:18" s="38" customFormat="1">
      <c r="A8" s="15">
        <v>42828</v>
      </c>
      <c r="B8" s="16">
        <v>10</v>
      </c>
      <c r="C8" s="41" t="str">
        <f>IFERROR(VLOOKUP(Tableau1[[#This Row],[N° de Tâche]],Tâches!$D$7:$E$117,2,FALSE),"")</f>
        <v xml:space="preserve">Entretien des Halls - 1 à 5 rue P Ramadier </v>
      </c>
      <c r="D8" s="42">
        <f>date_1er_jour_semaine(YEAR(Tableau1[[#This Row],[Jour]]),Tableau1[[#This Row],[Semaine]])</f>
        <v>42828</v>
      </c>
      <c r="E8" s="43">
        <f>SEMAINE(Tableau1[[#This Row],[Jour]])</f>
        <v>14</v>
      </c>
      <c r="F8" s="16">
        <v>3.5</v>
      </c>
      <c r="G8" s="16"/>
      <c r="H8" s="16"/>
      <c r="I8" s="16"/>
      <c r="J8" s="16"/>
      <c r="K8" s="16"/>
      <c r="L8" s="16">
        <v>3.5</v>
      </c>
      <c r="M8" s="16"/>
      <c r="N8" s="16"/>
      <c r="O8" s="16"/>
      <c r="P8" s="46">
        <f>SUM(Tableau1[[#This Row],[LUNDI MATIN]]:Tableau1[[#This Row],[VENDREDI APRES MIDI]])</f>
        <v>7</v>
      </c>
    </row>
    <row r="9" spans="1:18" s="38" customFormat="1">
      <c r="A9" s="17">
        <v>42828</v>
      </c>
      <c r="B9" s="18">
        <v>64</v>
      </c>
      <c r="C9" s="44" t="str">
        <f>IFERROR(VLOOKUP(Tableau1[[#This Row],[N° de Tâche]],Tâches!$D$7:$E$117,2,FALSE),"")</f>
        <v>refection des poubelles des vides ordures</v>
      </c>
      <c r="D9" s="45">
        <f>date_1er_jour_semaine(YEAR(Tableau1[[#This Row],[Jour]]),Tableau1[[#This Row],[Semaine]])</f>
        <v>42828</v>
      </c>
      <c r="E9" s="18">
        <f>SEMAINE(Tableau1[[#This Row],[Jour]])</f>
        <v>14</v>
      </c>
      <c r="F9" s="18"/>
      <c r="G9" s="18">
        <v>2.5</v>
      </c>
      <c r="H9" s="18"/>
      <c r="I9" s="18"/>
      <c r="J9" s="18"/>
      <c r="K9" s="18"/>
      <c r="L9" s="18"/>
      <c r="M9" s="18"/>
      <c r="N9" s="18"/>
      <c r="O9" s="18"/>
      <c r="P9" s="47">
        <f>SUM(Tableau1[[#This Row],[LUNDI MATIN]]:Tableau1[[#This Row],[VENDREDI APRES MIDI]])</f>
        <v>2.5</v>
      </c>
    </row>
    <row r="10" spans="1:18" s="38" customFormat="1">
      <c r="A10" s="15">
        <v>42828</v>
      </c>
      <c r="B10" s="16">
        <v>81</v>
      </c>
      <c r="C10" s="41" t="str">
        <f>IFERROR(VLOOKUP(Tableau1[[#This Row],[N° de Tâche]],Tâches!$D$7:$E$117,2,FALSE),"")</f>
        <v xml:space="preserve">Traitement des mauvaises herbes </v>
      </c>
      <c r="D10" s="42">
        <f>date_1er_jour_semaine(YEAR(Tableau1[[#This Row],[Jour]]),Tableau1[[#This Row],[Semaine]])</f>
        <v>42828</v>
      </c>
      <c r="E10" s="43">
        <f>SEMAINE(Tableau1[[#This Row],[Jour]])</f>
        <v>14</v>
      </c>
      <c r="F10" s="16"/>
      <c r="G10" s="16">
        <v>0.5</v>
      </c>
      <c r="H10" s="16"/>
      <c r="I10" s="16"/>
      <c r="J10" s="16"/>
      <c r="K10" s="16"/>
      <c r="L10" s="16"/>
      <c r="M10" s="16"/>
      <c r="N10" s="16"/>
      <c r="O10" s="16"/>
      <c r="P10" s="46">
        <f>SUM(Tableau1[[#This Row],[LUNDI MATIN]]:Tableau1[[#This Row],[VENDREDI APRES MIDI]])</f>
        <v>0.5</v>
      </c>
      <c r="R10" s="162">
        <f>0</f>
        <v>0</v>
      </c>
    </row>
    <row r="11" spans="1:18" s="38" customFormat="1">
      <c r="A11" s="17">
        <v>42828</v>
      </c>
      <c r="B11" s="18">
        <v>4</v>
      </c>
      <c r="C11" s="44" t="str">
        <f>IFERROR(VLOOKUP(Tableau1[[#This Row],[N° de Tâche]],Tâches!$D$7:$E$117,2,FALSE),"")</f>
        <v>Sortir les bacs à déchets</v>
      </c>
      <c r="D11" s="45">
        <f>date_1er_jour_semaine(YEAR(Tableau1[[#This Row],[Jour]]),Tableau1[[#This Row],[Semaine]])</f>
        <v>42828</v>
      </c>
      <c r="E11" s="18">
        <f>SEMAINE(Tableau1[[#This Row],[Jour]])</f>
        <v>14</v>
      </c>
      <c r="F11" s="18"/>
      <c r="G11" s="18">
        <v>1</v>
      </c>
      <c r="H11" s="18"/>
      <c r="I11" s="18"/>
      <c r="J11" s="18"/>
      <c r="K11" s="18"/>
      <c r="L11" s="18"/>
      <c r="M11" s="18">
        <v>1</v>
      </c>
      <c r="N11" s="18"/>
      <c r="O11" s="18"/>
      <c r="P11" s="47">
        <f>SUM(Tableau1[[#This Row],[LUNDI MATIN]]:Tableau1[[#This Row],[VENDREDI APRES MIDI]])</f>
        <v>2</v>
      </c>
    </row>
    <row r="12" spans="1:18" s="38" customFormat="1">
      <c r="A12" s="15">
        <v>42829</v>
      </c>
      <c r="B12" s="16">
        <v>11</v>
      </c>
      <c r="C12" s="41" t="str">
        <f>IFERROR(VLOOKUP(Tableau1[[#This Row],[N° de Tâche]],Tâches!$D$7:$E$117,2,FALSE),"")</f>
        <v xml:space="preserve">Entretien des Halls - 18 à 22 Bd A Millerand </v>
      </c>
      <c r="D12" s="42">
        <f>date_1er_jour_semaine(YEAR(Tableau1[[#This Row],[Jour]]),Tableau1[[#This Row],[Semaine]])</f>
        <v>42828</v>
      </c>
      <c r="E12" s="43">
        <f>SEMAINE(Tableau1[[#This Row],[Jour]])</f>
        <v>14</v>
      </c>
      <c r="F12" s="16"/>
      <c r="G12" s="16"/>
      <c r="H12" s="16">
        <v>3.5</v>
      </c>
      <c r="I12" s="16"/>
      <c r="J12" s="16"/>
      <c r="K12" s="16"/>
      <c r="L12" s="16"/>
      <c r="M12" s="16"/>
      <c r="N12" s="16">
        <v>3.5</v>
      </c>
      <c r="O12" s="16"/>
      <c r="P12" s="46">
        <f>SUM(Tableau1[[#This Row],[LUNDI MATIN]]:Tableau1[[#This Row],[VENDREDI APRES MIDI]])</f>
        <v>7</v>
      </c>
    </row>
    <row r="13" spans="1:18" s="38" customFormat="1">
      <c r="A13" s="17">
        <v>42829</v>
      </c>
      <c r="B13" s="18">
        <v>65</v>
      </c>
      <c r="C13" s="44" t="str">
        <f>IFERROR(VLOOKUP(Tableau1[[#This Row],[N° de Tâche]],Tâches!$D$7:$E$117,2,FALSE),"")</f>
        <v xml:space="preserve">Bêchage du massif de rosier </v>
      </c>
      <c r="D13" s="45">
        <f>date_1er_jour_semaine(YEAR(Tableau1[[#This Row],[Jour]]),Tableau1[[#This Row],[Semaine]])</f>
        <v>42828</v>
      </c>
      <c r="E13" s="18">
        <f>SEMAINE(Tableau1[[#This Row],[Jour]])</f>
        <v>14</v>
      </c>
      <c r="F13" s="18"/>
      <c r="G13" s="18"/>
      <c r="H13" s="18"/>
      <c r="I13" s="18">
        <v>1</v>
      </c>
      <c r="J13" s="18"/>
      <c r="K13" s="18"/>
      <c r="L13" s="18"/>
      <c r="M13" s="18"/>
      <c r="N13" s="18"/>
      <c r="O13" s="18"/>
      <c r="P13" s="47">
        <f>SUM(Tableau1[[#This Row],[LUNDI MATIN]]:Tableau1[[#This Row],[VENDREDI APRES MIDI]])</f>
        <v>1</v>
      </c>
    </row>
    <row r="14" spans="1:18" s="38" customFormat="1">
      <c r="A14" s="15">
        <v>42829</v>
      </c>
      <c r="B14" s="16">
        <v>98</v>
      </c>
      <c r="C14" s="41" t="str">
        <f>IFERROR(VLOOKUP(Tableau1[[#This Row],[N° de Tâche]],Tâches!$D$7:$E$117,2,FALSE),"")</f>
        <v xml:space="preserve">achat plantes pour le 1 ramadier </v>
      </c>
      <c r="D14" s="42">
        <f>date_1er_jour_semaine(YEAR(Tableau1[[#This Row],[Jour]]),Tableau1[[#This Row],[Semaine]])</f>
        <v>42828</v>
      </c>
      <c r="E14" s="43">
        <f>SEMAINE(Tableau1[[#This Row],[Jour]])</f>
        <v>14</v>
      </c>
      <c r="F14" s="16"/>
      <c r="G14" s="16"/>
      <c r="H14" s="16"/>
      <c r="I14" s="16">
        <v>1</v>
      </c>
      <c r="J14" s="16"/>
      <c r="K14" s="16"/>
      <c r="L14" s="16"/>
      <c r="M14" s="16"/>
      <c r="N14" s="16"/>
      <c r="O14" s="16"/>
      <c r="P14" s="46">
        <f>SUM(Tableau1[[#This Row],[LUNDI MATIN]]:Tableau1[[#This Row],[VENDREDI APRES MIDI]])</f>
        <v>1</v>
      </c>
    </row>
    <row r="15" spans="1:18" s="38" customFormat="1">
      <c r="A15" s="15">
        <v>42829</v>
      </c>
      <c r="B15" s="16">
        <v>99</v>
      </c>
      <c r="C15" s="41" t="str">
        <f>IFERROR(VLOOKUP(Tableau1[[#This Row],[N° de Tâche]],Tâches!$D$7:$E$117,2,FALSE),"")</f>
        <v>Affichage</v>
      </c>
      <c r="D15" s="42">
        <f>date_1er_jour_semaine(YEAR(Tableau1[[#This Row],[Jour]]),Tableau1[[#This Row],[Semaine]])</f>
        <v>42828</v>
      </c>
      <c r="E15" s="43">
        <f>SEMAINE(Tableau1[[#This Row],[Jour]])</f>
        <v>14</v>
      </c>
      <c r="F15" s="16"/>
      <c r="G15" s="16"/>
      <c r="H15" s="16"/>
      <c r="I15" s="16">
        <v>0.5</v>
      </c>
      <c r="J15" s="16"/>
      <c r="K15" s="16"/>
      <c r="L15" s="16"/>
      <c r="M15" s="16"/>
      <c r="N15" s="16"/>
      <c r="O15" s="16"/>
      <c r="P15" s="46">
        <f>SUM(Tableau1[[#This Row],[LUNDI MATIN]]:Tableau1[[#This Row],[VENDREDI APRES MIDI]])</f>
        <v>0.5</v>
      </c>
    </row>
    <row r="16" spans="1:18" s="38" customFormat="1">
      <c r="A16" s="17">
        <v>42829</v>
      </c>
      <c r="B16" s="18">
        <v>8</v>
      </c>
      <c r="C16" s="44" t="str">
        <f>IFERROR(VLOOKUP(Tableau1[[#This Row],[N° de Tâche]],Tâches!$D$7:$E$117,2,FALSE),"")</f>
        <v xml:space="preserve">Réorganisation des locaux poubelle </v>
      </c>
      <c r="D16" s="45">
        <f>date_1er_jour_semaine(YEAR(Tableau1[[#This Row],[Jour]]),Tableau1[[#This Row],[Semaine]])</f>
        <v>42828</v>
      </c>
      <c r="E16" s="18">
        <f>SEMAINE(Tableau1[[#This Row],[Jour]])</f>
        <v>14</v>
      </c>
      <c r="F16" s="18"/>
      <c r="G16" s="18"/>
      <c r="H16" s="18"/>
      <c r="I16" s="18">
        <v>1.5</v>
      </c>
      <c r="J16" s="18"/>
      <c r="K16" s="18"/>
      <c r="L16" s="18"/>
      <c r="M16" s="18"/>
      <c r="N16" s="18"/>
      <c r="O16" s="18"/>
      <c r="P16" s="47">
        <f>SUM(Tableau1[[#This Row],[LUNDI MATIN]]:Tableau1[[#This Row],[VENDREDI APRES MIDI]])</f>
        <v>1.5</v>
      </c>
    </row>
    <row r="17" spans="1:16" s="38" customFormat="1">
      <c r="A17" s="15">
        <v>42830</v>
      </c>
      <c r="B17" s="16">
        <v>30</v>
      </c>
      <c r="C17" s="41" t="str">
        <f>IFERROR(VLOOKUP(Tableau1[[#This Row],[N° de Tâche]],Tâches!$D$7:$E$117,2,FALSE),"")</f>
        <v xml:space="preserve">Nettoyer  les paliers - 1 à 5 rue P Ramadier </v>
      </c>
      <c r="D17" s="42">
        <f>date_1er_jour_semaine(YEAR(Tableau1[[#This Row],[Jour]]),Tableau1[[#This Row],[Semaine]])</f>
        <v>42828</v>
      </c>
      <c r="E17" s="43">
        <f>SEMAINE(Tableau1[[#This Row],[Jour]])</f>
        <v>14</v>
      </c>
      <c r="F17" s="16"/>
      <c r="G17" s="16"/>
      <c r="H17" s="16"/>
      <c r="I17" s="16"/>
      <c r="J17" s="16">
        <v>3</v>
      </c>
      <c r="K17" s="16"/>
      <c r="L17" s="16"/>
      <c r="M17" s="16"/>
      <c r="N17" s="16"/>
      <c r="O17" s="16"/>
      <c r="P17" s="46">
        <f>SUM(Tableau1[[#This Row],[LUNDI MATIN]]:Tableau1[[#This Row],[VENDREDI APRES MIDI]])</f>
        <v>3</v>
      </c>
    </row>
    <row r="18" spans="1:16" s="38" customFormat="1">
      <c r="A18" s="17">
        <v>42830</v>
      </c>
      <c r="B18" s="18">
        <v>31</v>
      </c>
      <c r="C18" s="44" t="str">
        <f>IFERROR(VLOOKUP(Tableau1[[#This Row],[N° de Tâche]],Tâches!$D$7:$E$117,2,FALSE),"")</f>
        <v xml:space="preserve">Nettoyer  les paliers - 18 à 22 Bd A Millerand </v>
      </c>
      <c r="D18" s="45">
        <f>date_1er_jour_semaine(YEAR(Tableau1[[#This Row],[Jour]]),Tableau1[[#This Row],[Semaine]])</f>
        <v>42828</v>
      </c>
      <c r="E18" s="18">
        <f>SEMAINE(Tableau1[[#This Row],[Jour]])</f>
        <v>14</v>
      </c>
      <c r="F18" s="18"/>
      <c r="G18" s="18"/>
      <c r="H18" s="18"/>
      <c r="I18" s="18"/>
      <c r="J18" s="18">
        <v>1</v>
      </c>
      <c r="K18" s="18">
        <v>2</v>
      </c>
      <c r="L18" s="18"/>
      <c r="M18" s="18"/>
      <c r="N18" s="18"/>
      <c r="O18" s="18"/>
      <c r="P18" s="47">
        <f>SUM(Tableau1[[#This Row],[LUNDI MATIN]]:Tableau1[[#This Row],[VENDREDI APRES MIDI]])</f>
        <v>3</v>
      </c>
    </row>
    <row r="19" spans="1:16" s="38" customFormat="1">
      <c r="A19" s="15">
        <v>42830</v>
      </c>
      <c r="B19" s="16">
        <v>82</v>
      </c>
      <c r="C19" s="41" t="str">
        <f>IFERROR(VLOOKUP(Tableau1[[#This Row],[N° de Tâche]],Tâches!$D$7:$E$117,2,FALSE),"")</f>
        <v>Entretien des caniveaux</v>
      </c>
      <c r="D19" s="42">
        <f>date_1er_jour_semaine(YEAR(Tableau1[[#This Row],[Jour]]),Tableau1[[#This Row],[Semaine]])</f>
        <v>42828</v>
      </c>
      <c r="E19" s="43">
        <f>SEMAINE(Tableau1[[#This Row],[Jour]])</f>
        <v>14</v>
      </c>
      <c r="F19" s="16"/>
      <c r="G19" s="16"/>
      <c r="H19" s="16"/>
      <c r="I19" s="16"/>
      <c r="J19" s="16">
        <v>2</v>
      </c>
      <c r="K19" s="16"/>
      <c r="L19" s="16"/>
      <c r="M19" s="16"/>
      <c r="N19" s="16"/>
      <c r="O19" s="16"/>
      <c r="P19" s="46">
        <f>SUM(Tableau1[[#This Row],[LUNDI MATIN]]:Tableau1[[#This Row],[VENDREDI APRES MIDI]])</f>
        <v>2</v>
      </c>
    </row>
    <row r="20" spans="1:16" s="38" customFormat="1">
      <c r="A20" s="17">
        <v>42831</v>
      </c>
      <c r="B20" s="18">
        <v>7</v>
      </c>
      <c r="C20" s="44" t="str">
        <f>IFERROR(VLOOKUP(Tableau1[[#This Row],[N° de Tâche]],Tâches!$D$7:$E$117,2,FALSE),"")</f>
        <v>nettoyage des bacs à dechets</v>
      </c>
      <c r="D20" s="45">
        <f>date_1er_jour_semaine(YEAR(Tableau1[[#This Row],[Jour]]),Tableau1[[#This Row],[Semaine]])</f>
        <v>42828</v>
      </c>
      <c r="E20" s="18">
        <f>SEMAINE(Tableau1[[#This Row],[Jour]])</f>
        <v>14</v>
      </c>
      <c r="F20" s="18"/>
      <c r="G20" s="18"/>
      <c r="H20" s="18"/>
      <c r="I20" s="18"/>
      <c r="J20" s="18"/>
      <c r="K20" s="18"/>
      <c r="L20" s="18"/>
      <c r="M20" s="18">
        <v>1.5</v>
      </c>
      <c r="N20" s="18"/>
      <c r="O20" s="18"/>
      <c r="P20" s="47">
        <f>SUM(Tableau1[[#This Row],[LUNDI MATIN]]:Tableau1[[#This Row],[VENDREDI APRES MIDI]])</f>
        <v>1.5</v>
      </c>
    </row>
    <row r="21" spans="1:16" s="38" customFormat="1">
      <c r="A21" s="15">
        <v>42831</v>
      </c>
      <c r="B21" s="16">
        <v>62</v>
      </c>
      <c r="C21" s="41" t="str">
        <f>IFERROR(VLOOKUP(Tableau1[[#This Row],[N° de Tâche]],Tâches!$D$7:$E$117,2,FALSE),"")</f>
        <v xml:space="preserve">Tonte des pelouses  -  Devant 1 à 5 rue P Ramadier </v>
      </c>
      <c r="D21" s="42">
        <f>date_1er_jour_semaine(YEAR(Tableau1[[#This Row],[Jour]]),Tableau1[[#This Row],[Semaine]])</f>
        <v>42828</v>
      </c>
      <c r="E21" s="43">
        <f>SEMAINE(Tableau1[[#This Row],[Jour]])</f>
        <v>14</v>
      </c>
      <c r="F21" s="16"/>
      <c r="G21" s="16"/>
      <c r="H21" s="16"/>
      <c r="I21" s="16"/>
      <c r="J21" s="16"/>
      <c r="K21" s="16"/>
      <c r="L21" s="16"/>
      <c r="M21" s="16">
        <v>1</v>
      </c>
      <c r="N21" s="16"/>
      <c r="O21" s="16"/>
      <c r="P21" s="46">
        <f>SUM(Tableau1[[#This Row],[LUNDI MATIN]]:Tableau1[[#This Row],[VENDREDI APRES MIDI]])</f>
        <v>1</v>
      </c>
    </row>
    <row r="22" spans="1:16" s="38" customFormat="1">
      <c r="A22" s="17">
        <v>42831</v>
      </c>
      <c r="B22" s="18">
        <v>63</v>
      </c>
      <c r="C22" s="44" t="str">
        <f>IFERROR(VLOOKUP(Tableau1[[#This Row],[N° de Tâche]],Tâches!$D$7:$E$117,2,FALSE),"")</f>
        <v xml:space="preserve">Tonte des pelouses  - </v>
      </c>
      <c r="D22" s="45">
        <f>date_1er_jour_semaine(YEAR(Tableau1[[#This Row],[Jour]]),Tableau1[[#This Row],[Semaine]])</f>
        <v>42828</v>
      </c>
      <c r="E22" s="18">
        <f>SEMAINE(Tableau1[[#This Row],[Jour]])</f>
        <v>14</v>
      </c>
      <c r="F22" s="18"/>
      <c r="G22" s="18"/>
      <c r="H22" s="18"/>
      <c r="I22" s="18"/>
      <c r="J22" s="18"/>
      <c r="K22" s="18"/>
      <c r="L22" s="18"/>
      <c r="M22" s="18">
        <v>1.5</v>
      </c>
      <c r="N22" s="18"/>
      <c r="O22" s="18"/>
      <c r="P22" s="47">
        <f>SUM(Tableau1[[#This Row],[LUNDI MATIN]]:Tableau1[[#This Row],[VENDREDI APRES MIDI]])</f>
        <v>1.5</v>
      </c>
    </row>
    <row r="23" spans="1:16" s="38" customFormat="1" ht="30">
      <c r="A23" s="15">
        <v>42832</v>
      </c>
      <c r="B23" s="16">
        <v>5</v>
      </c>
      <c r="C23" s="41" t="str">
        <f>IFERROR(VLOOKUP(Tableau1[[#This Row],[N° de Tâche]],Tâches!$D$7:$E$117,2,FALSE),"")</f>
        <v>Rentrer les bacs à déchets  Nettoyage du trottoir  : Nettoyage et désinfection des bacs</v>
      </c>
      <c r="D23" s="42">
        <f>date_1er_jour_semaine(YEAR(Tableau1[[#This Row],[Jour]]),Tableau1[[#This Row],[Semaine]])</f>
        <v>42828</v>
      </c>
      <c r="E23" s="43">
        <f>SEMAINE(Tableau1[[#This Row],[Jour]])</f>
        <v>14</v>
      </c>
      <c r="F23" s="16"/>
      <c r="G23" s="16"/>
      <c r="H23" s="16"/>
      <c r="I23" s="16"/>
      <c r="J23" s="16"/>
      <c r="K23" s="16"/>
      <c r="L23" s="16"/>
      <c r="M23" s="16"/>
      <c r="N23" s="16"/>
      <c r="O23" s="16">
        <v>1.5</v>
      </c>
      <c r="P23" s="46">
        <f>SUM(Tableau1[[#This Row],[LUNDI MATIN]]:Tableau1[[#This Row],[VENDREDI APRES MIDI]])</f>
        <v>1.5</v>
      </c>
    </row>
    <row r="24" spans="1:16" s="38" customFormat="1">
      <c r="A24" s="17">
        <v>42832</v>
      </c>
      <c r="B24" s="18">
        <v>68</v>
      </c>
      <c r="C24" s="44" t="str">
        <f>IFERROR(VLOOKUP(Tableau1[[#This Row],[N° de Tâche]],Tâches!$D$7:$E$117,2,FALSE),"")</f>
        <v xml:space="preserve">Taille des haies  et arbustes et ramassage </v>
      </c>
      <c r="D24" s="45">
        <f>date_1er_jour_semaine(YEAR(Tableau1[[#This Row],[Jour]]),Tableau1[[#This Row],[Semaine]])</f>
        <v>42828</v>
      </c>
      <c r="E24" s="18">
        <f>SEMAINE(Tableau1[[#This Row],[Jour]])</f>
        <v>14</v>
      </c>
      <c r="F24" s="18"/>
      <c r="G24" s="18"/>
      <c r="H24" s="18"/>
      <c r="I24" s="18"/>
      <c r="J24" s="18"/>
      <c r="K24" s="18"/>
      <c r="L24" s="18"/>
      <c r="M24" s="18"/>
      <c r="N24" s="18"/>
      <c r="O24" s="18">
        <v>3</v>
      </c>
      <c r="P24" s="47">
        <f>SUM(Tableau1[[#This Row],[LUNDI MATIN]]:Tableau1[[#This Row],[VENDREDI APRES MIDI]])</f>
        <v>3</v>
      </c>
    </row>
    <row r="25" spans="1:16" s="38" customFormat="1">
      <c r="A25" s="15">
        <v>42832</v>
      </c>
      <c r="B25" s="16">
        <v>69</v>
      </c>
      <c r="C25" s="41" t="str">
        <f>IFERROR(VLOOKUP(Tableau1[[#This Row],[N° de Tâche]],Tâches!$D$7:$E$117,2,FALSE),"")</f>
        <v>Evacuation des déchets de taille des haies</v>
      </c>
      <c r="D25" s="42">
        <f>date_1er_jour_semaine(YEAR(Tableau1[[#This Row],[Jour]]),Tableau1[[#This Row],[Semaine]])</f>
        <v>42828</v>
      </c>
      <c r="E25" s="43">
        <f>SEMAINE(Tableau1[[#This Row],[Jour]])</f>
        <v>14</v>
      </c>
      <c r="F25" s="16"/>
      <c r="G25" s="16"/>
      <c r="H25" s="16"/>
      <c r="I25" s="16"/>
      <c r="J25" s="16"/>
      <c r="K25" s="16"/>
      <c r="L25" s="16"/>
      <c r="M25" s="16"/>
      <c r="N25" s="16"/>
      <c r="O25" s="16">
        <v>0.75</v>
      </c>
      <c r="P25" s="46">
        <f>SUM(Tableau1[[#This Row],[LUNDI MATIN]]:Tableau1[[#This Row],[VENDREDI APRES MIDI]])</f>
        <v>0.75</v>
      </c>
    </row>
    <row r="26" spans="1:16" s="38" customFormat="1">
      <c r="A26" s="17">
        <v>42835</v>
      </c>
      <c r="B26" s="18">
        <v>10</v>
      </c>
      <c r="C26" s="44" t="str">
        <f>IFERROR(VLOOKUP(Tableau1[[#This Row],[N° de Tâche]],Tâches!$D$7:$E$117,2,FALSE),"")</f>
        <v xml:space="preserve">Entretien des Halls - 1 à 5 rue P Ramadier </v>
      </c>
      <c r="D26" s="45">
        <f>date_1er_jour_semaine(YEAR(Tableau1[[#This Row],[Jour]]),Tableau1[[#This Row],[Semaine]])</f>
        <v>42835</v>
      </c>
      <c r="E26" s="18">
        <f>SEMAINE(Tableau1[[#This Row],[Jour]])</f>
        <v>15</v>
      </c>
      <c r="F26" s="18">
        <v>4</v>
      </c>
      <c r="G26" s="18"/>
      <c r="H26" s="18"/>
      <c r="I26" s="18"/>
      <c r="J26" s="18"/>
      <c r="K26" s="18"/>
      <c r="L26" s="18"/>
      <c r="M26" s="18"/>
      <c r="N26" s="18"/>
      <c r="O26" s="18"/>
      <c r="P26" s="47">
        <f>SUM(Tableau1[[#This Row],[LUNDI MATIN]]:Tableau1[[#This Row],[VENDREDI APRES MIDI]])</f>
        <v>4</v>
      </c>
    </row>
    <row r="27" spans="1:16" s="38" customFormat="1">
      <c r="A27" s="15">
        <v>42835</v>
      </c>
      <c r="B27" s="16">
        <v>68</v>
      </c>
      <c r="C27" s="41" t="str">
        <f>IFERROR(VLOOKUP(Tableau1[[#This Row],[N° de Tâche]],Tâches!$D$7:$E$117,2,FALSE),"")</f>
        <v xml:space="preserve">Taille des haies  et arbustes et ramassage </v>
      </c>
      <c r="D27" s="42">
        <f>date_1er_jour_semaine(YEAR(Tableau1[[#This Row],[Jour]]),Tableau1[[#This Row],[Semaine]])</f>
        <v>42835</v>
      </c>
      <c r="E27" s="43">
        <f>SEMAINE(Tableau1[[#This Row],[Jour]])</f>
        <v>15</v>
      </c>
      <c r="F27" s="16"/>
      <c r="G27" s="16">
        <v>2</v>
      </c>
      <c r="H27" s="16"/>
      <c r="I27" s="16"/>
      <c r="J27" s="16"/>
      <c r="K27" s="16"/>
      <c r="L27" s="16"/>
      <c r="M27" s="16"/>
      <c r="N27" s="16"/>
      <c r="O27" s="16"/>
      <c r="P27" s="46">
        <f>SUM(Tableau1[[#This Row],[LUNDI MATIN]]:Tableau1[[#This Row],[VENDREDI APRES MIDI]])</f>
        <v>2</v>
      </c>
    </row>
    <row r="28" spans="1:16" s="38" customFormat="1">
      <c r="A28" s="17">
        <v>42835</v>
      </c>
      <c r="B28" s="18">
        <v>7</v>
      </c>
      <c r="C28" s="44" t="str">
        <f>IFERROR(VLOOKUP(Tableau1[[#This Row],[N° de Tâche]],Tâches!$D$7:$E$117,2,FALSE),"")</f>
        <v>nettoyage des bacs à dechets</v>
      </c>
      <c r="D28" s="45">
        <f>date_1er_jour_semaine(YEAR(Tableau1[[#This Row],[Jour]]),Tableau1[[#This Row],[Semaine]])</f>
        <v>42835</v>
      </c>
      <c r="E28" s="18">
        <f>SEMAINE(Tableau1[[#This Row],[Jour]])</f>
        <v>15</v>
      </c>
      <c r="F28" s="18"/>
      <c r="G28" s="18">
        <v>1</v>
      </c>
      <c r="H28" s="18"/>
      <c r="I28" s="18"/>
      <c r="J28" s="18"/>
      <c r="K28" s="18"/>
      <c r="L28" s="18"/>
      <c r="M28" s="18"/>
      <c r="N28" s="18"/>
      <c r="O28" s="18"/>
      <c r="P28" s="47">
        <f>SUM(Tableau1[[#This Row],[LUNDI MATIN]]:Tableau1[[#This Row],[VENDREDI APRES MIDI]])</f>
        <v>1</v>
      </c>
    </row>
    <row r="29" spans="1:16" s="38" customFormat="1">
      <c r="A29" s="15">
        <v>42835</v>
      </c>
      <c r="B29" s="16">
        <v>1</v>
      </c>
      <c r="C29" s="41" t="str">
        <f>IFERROR(VLOOKUP(Tableau1[[#This Row],[N° de Tâche]],Tâches!$D$7:$E$117,2,FALSE),"")</f>
        <v>Sortir les bacs des bouteilles</v>
      </c>
      <c r="D29" s="42">
        <f>date_1er_jour_semaine(YEAR(Tableau1[[#This Row],[Jour]]),Tableau1[[#This Row],[Semaine]])</f>
        <v>42835</v>
      </c>
      <c r="E29" s="43">
        <f>SEMAINE(Tableau1[[#This Row],[Jour]])</f>
        <v>15</v>
      </c>
      <c r="F29" s="16"/>
      <c r="G29" s="16">
        <v>0.5</v>
      </c>
      <c r="H29" s="16"/>
      <c r="I29" s="16"/>
      <c r="J29" s="16"/>
      <c r="K29" s="16"/>
      <c r="L29" s="16"/>
      <c r="M29" s="16"/>
      <c r="N29" s="16"/>
      <c r="O29" s="16"/>
      <c r="P29" s="46">
        <f>SUM(Tableau1[[#This Row],[LUNDI MATIN]]:Tableau1[[#This Row],[VENDREDI APRES MIDI]])</f>
        <v>0.5</v>
      </c>
    </row>
    <row r="30" spans="1:16" s="38" customFormat="1">
      <c r="A30" s="17">
        <v>42836</v>
      </c>
      <c r="B30" s="18">
        <v>11</v>
      </c>
      <c r="C30" s="44" t="str">
        <f>IFERROR(VLOOKUP(Tableau1[[#This Row],[N° de Tâche]],Tâches!$D$7:$E$117,2,FALSE),"")</f>
        <v xml:space="preserve">Entretien des Halls - 18 à 22 Bd A Millerand </v>
      </c>
      <c r="D30" s="45">
        <f>date_1er_jour_semaine(YEAR(Tableau1[[#This Row],[Jour]]),Tableau1[[#This Row],[Semaine]])</f>
        <v>42835</v>
      </c>
      <c r="E30" s="18">
        <f>SEMAINE(Tableau1[[#This Row],[Jour]])</f>
        <v>15</v>
      </c>
      <c r="F30" s="18"/>
      <c r="G30" s="18"/>
      <c r="H30" s="18">
        <v>3.5</v>
      </c>
      <c r="I30" s="18"/>
      <c r="J30" s="18"/>
      <c r="K30" s="18"/>
      <c r="L30" s="18"/>
      <c r="M30" s="18"/>
      <c r="N30" s="18"/>
      <c r="O30" s="18"/>
      <c r="P30" s="47">
        <f>SUM(Tableau1[[#This Row],[LUNDI MATIN]]:Tableau1[[#This Row],[VENDREDI APRES MIDI]])</f>
        <v>3.5</v>
      </c>
    </row>
    <row r="31" spans="1:16" s="38" customFormat="1">
      <c r="A31" s="15">
        <v>42836</v>
      </c>
      <c r="B31" s="16">
        <v>83</v>
      </c>
      <c r="C31" s="41" t="str">
        <f>IFERROR(VLOOKUP(Tableau1[[#This Row],[N° de Tâche]],Tâches!$D$7:$E$117,2,FALSE),"")</f>
        <v>Déchetterie</v>
      </c>
      <c r="D31" s="42">
        <f>date_1er_jour_semaine(YEAR(Tableau1[[#This Row],[Jour]]),Tableau1[[#This Row],[Semaine]])</f>
        <v>42835</v>
      </c>
      <c r="E31" s="43">
        <f>SEMAINE(Tableau1[[#This Row],[Jour]])</f>
        <v>15</v>
      </c>
      <c r="F31" s="16"/>
      <c r="G31" s="16"/>
      <c r="H31" s="16"/>
      <c r="I31" s="16">
        <v>1</v>
      </c>
      <c r="J31" s="16"/>
      <c r="K31" s="16"/>
      <c r="L31" s="16"/>
      <c r="M31" s="16"/>
      <c r="N31" s="16"/>
      <c r="O31" s="16"/>
      <c r="P31" s="46">
        <f>SUM(Tableau1[[#This Row],[LUNDI MATIN]]:Tableau1[[#This Row],[VENDREDI APRES MIDI]])</f>
        <v>1</v>
      </c>
    </row>
    <row r="32" spans="1:16" s="38" customFormat="1">
      <c r="A32" s="17">
        <v>42836</v>
      </c>
      <c r="B32" s="18">
        <v>36</v>
      </c>
      <c r="C32" s="44" t="str">
        <f>IFERROR(VLOOKUP(Tableau1[[#This Row],[N° de Tâche]],Tâches!$D$7:$E$117,2,FALSE),"")</f>
        <v>Remplacement des ampoules</v>
      </c>
      <c r="D32" s="45">
        <f>date_1er_jour_semaine(YEAR(Tableau1[[#This Row],[Jour]]),Tableau1[[#This Row],[Semaine]])</f>
        <v>42835</v>
      </c>
      <c r="E32" s="18">
        <f>SEMAINE(Tableau1[[#This Row],[Jour]])</f>
        <v>15</v>
      </c>
      <c r="F32" s="18"/>
      <c r="G32" s="18"/>
      <c r="H32" s="18"/>
      <c r="I32" s="18">
        <v>1</v>
      </c>
      <c r="J32" s="18"/>
      <c r="K32" s="18"/>
      <c r="L32" s="18"/>
      <c r="M32" s="18"/>
      <c r="N32" s="18"/>
      <c r="O32" s="18"/>
      <c r="P32" s="47">
        <f>SUM(Tableau1[[#This Row],[LUNDI MATIN]]:Tableau1[[#This Row],[VENDREDI APRES MIDI]])</f>
        <v>1</v>
      </c>
    </row>
    <row r="33" spans="1:16" s="38" customFormat="1">
      <c r="A33" s="15">
        <v>42836</v>
      </c>
      <c r="B33" s="16">
        <v>77</v>
      </c>
      <c r="C33" s="41" t="str">
        <f>IFERROR(VLOOKUP(Tableau1[[#This Row],[N° de Tâche]],Tâches!$D$7:$E$117,2,FALSE),"")</f>
        <v>Enlèvement des mauvaises herbes   - Jardin</v>
      </c>
      <c r="D33" s="42">
        <f>date_1er_jour_semaine(YEAR(Tableau1[[#This Row],[Jour]]),Tableau1[[#This Row],[Semaine]])</f>
        <v>42835</v>
      </c>
      <c r="E33" s="43">
        <f>SEMAINE(Tableau1[[#This Row],[Jour]])</f>
        <v>15</v>
      </c>
      <c r="F33" s="16"/>
      <c r="G33" s="16"/>
      <c r="H33" s="16"/>
      <c r="I33" s="16">
        <v>2</v>
      </c>
      <c r="J33" s="16"/>
      <c r="K33" s="16"/>
      <c r="L33" s="16"/>
      <c r="M33" s="16"/>
      <c r="N33" s="16"/>
      <c r="O33" s="16"/>
      <c r="P33" s="46">
        <f>SUM(Tableau1[[#This Row],[LUNDI MATIN]]:Tableau1[[#This Row],[VENDREDI APRES MIDI]])</f>
        <v>2</v>
      </c>
    </row>
    <row r="34" spans="1:16" s="38" customFormat="1">
      <c r="A34" s="17">
        <v>42837</v>
      </c>
      <c r="B34" s="18">
        <v>100</v>
      </c>
      <c r="C34" s="44" t="str">
        <f>IFERROR(VLOOKUP(Tableau1[[#This Row],[N° de Tâche]],Tâches!$D$7:$E$117,2,FALSE),"")</f>
        <v>Congés</v>
      </c>
      <c r="D34" s="45">
        <f>date_1er_jour_semaine(YEAR(Tableau1[[#This Row],[Jour]]),Tableau1[[#This Row],[Semaine]])</f>
        <v>42835</v>
      </c>
      <c r="E34" s="18">
        <f>SEMAINE(Tableau1[[#This Row],[Jour]])</f>
        <v>15</v>
      </c>
      <c r="F34" s="18"/>
      <c r="G34" s="18"/>
      <c r="H34" s="18"/>
      <c r="I34" s="18"/>
      <c r="J34" s="18" t="s">
        <v>113</v>
      </c>
      <c r="K34" s="18" t="s">
        <v>113</v>
      </c>
      <c r="L34" s="18" t="s">
        <v>113</v>
      </c>
      <c r="M34" s="18" t="s">
        <v>113</v>
      </c>
      <c r="N34" s="18" t="s">
        <v>113</v>
      </c>
      <c r="O34" s="18" t="s">
        <v>113</v>
      </c>
      <c r="P34" s="47">
        <f>SUM(Tableau1[[#This Row],[LUNDI MATIN]]:Tableau1[[#This Row],[VENDREDI APRES MIDI]])</f>
        <v>0</v>
      </c>
    </row>
    <row r="35" spans="1:16" s="38" customFormat="1">
      <c r="A35" s="15">
        <v>42844</v>
      </c>
      <c r="B35" s="16">
        <v>100</v>
      </c>
      <c r="C35" s="41" t="str">
        <f>IFERROR(VLOOKUP(Tableau1[[#This Row],[N° de Tâche]],Tâches!$D$7:$E$117,2,FALSE),"")</f>
        <v>Congés</v>
      </c>
      <c r="D35" s="42">
        <f>date_1er_jour_semaine(YEAR(Tableau1[[#This Row],[Jour]]),Tableau1[[#This Row],[Semaine]])</f>
        <v>42842</v>
      </c>
      <c r="E35" s="43">
        <f>SEMAINE(Tableau1[[#This Row],[Jour]])</f>
        <v>16</v>
      </c>
      <c r="F35" s="16"/>
      <c r="G35" s="16"/>
      <c r="H35" s="16" t="s">
        <v>113</v>
      </c>
      <c r="I35" s="16" t="s">
        <v>113</v>
      </c>
      <c r="J35" s="16" t="s">
        <v>113</v>
      </c>
      <c r="K35" s="16" t="s">
        <v>113</v>
      </c>
      <c r="L35" s="16"/>
      <c r="M35" s="16"/>
      <c r="N35" s="16"/>
      <c r="O35" s="16"/>
      <c r="P35" s="46">
        <f>SUM(Tableau1[[#This Row],[LUNDI MATIN]]:Tableau1[[#This Row],[VENDREDI APRES MIDI]])</f>
        <v>0</v>
      </c>
    </row>
    <row r="36" spans="1:16" s="38" customFormat="1">
      <c r="A36" s="17">
        <v>42845</v>
      </c>
      <c r="B36" s="18">
        <v>10</v>
      </c>
      <c r="C36" s="44" t="str">
        <f>IFERROR(VLOOKUP(Tableau1[[#This Row],[N° de Tâche]],Tâches!$D$7:$E$117,2,FALSE),"")</f>
        <v xml:space="preserve">Entretien des Halls - 1 à 5 rue P Ramadier </v>
      </c>
      <c r="D36" s="45">
        <f>date_1er_jour_semaine(YEAR(Tableau1[[#This Row],[Jour]]),Tableau1[[#This Row],[Semaine]])</f>
        <v>42842</v>
      </c>
      <c r="E36" s="18">
        <f>SEMAINE(Tableau1[[#This Row],[Jour]])</f>
        <v>16</v>
      </c>
      <c r="F36" s="18"/>
      <c r="G36" s="18"/>
      <c r="H36" s="18"/>
      <c r="I36" s="18"/>
      <c r="J36" s="18"/>
      <c r="K36" s="18"/>
      <c r="L36" s="18">
        <v>4</v>
      </c>
      <c r="M36" s="18"/>
      <c r="N36" s="18"/>
      <c r="O36" s="18"/>
      <c r="P36" s="47">
        <f>SUM(Tableau1[[#This Row],[LUNDI MATIN]]:Tableau1[[#This Row],[VENDREDI APRES MIDI]])</f>
        <v>4</v>
      </c>
    </row>
    <row r="37" spans="1:16" s="38" customFormat="1">
      <c r="A37" s="15">
        <v>42845</v>
      </c>
      <c r="B37" s="16">
        <v>4</v>
      </c>
      <c r="C37" s="41" t="str">
        <f>IFERROR(VLOOKUP(Tableau1[[#This Row],[N° de Tâche]],Tâches!$D$7:$E$117,2,FALSE),"")</f>
        <v>Sortir les bacs à déchets</v>
      </c>
      <c r="D37" s="42">
        <f>date_1er_jour_semaine(YEAR(Tableau1[[#This Row],[Jour]]),Tableau1[[#This Row],[Semaine]])</f>
        <v>42842</v>
      </c>
      <c r="E37" s="43">
        <f>SEMAINE(Tableau1[[#This Row],[Jour]])</f>
        <v>16</v>
      </c>
      <c r="F37" s="16"/>
      <c r="G37" s="16"/>
      <c r="H37" s="16"/>
      <c r="I37" s="16"/>
      <c r="J37" s="16"/>
      <c r="K37" s="16"/>
      <c r="L37" s="16"/>
      <c r="M37" s="16">
        <v>1.5</v>
      </c>
      <c r="N37" s="16"/>
      <c r="O37" s="16"/>
      <c r="P37" s="46">
        <f>SUM(Tableau1[[#This Row],[LUNDI MATIN]]:Tableau1[[#This Row],[VENDREDI APRES MIDI]])</f>
        <v>1.5</v>
      </c>
    </row>
    <row r="38" spans="1:16" s="38" customFormat="1">
      <c r="A38" s="17">
        <v>42845</v>
      </c>
      <c r="B38" s="18">
        <v>101</v>
      </c>
      <c r="C38" s="44" t="str">
        <f>IFERROR(VLOOKUP(Tableau1[[#This Row],[N° de Tâche]],Tâches!$D$7:$E$117,2,FALSE),"")</f>
        <v>plantation</v>
      </c>
      <c r="D38" s="45">
        <f>date_1er_jour_semaine(YEAR(Tableau1[[#This Row],[Jour]]),Tableau1[[#This Row],[Semaine]])</f>
        <v>42842</v>
      </c>
      <c r="E38" s="18">
        <f>SEMAINE(Tableau1[[#This Row],[Jour]])</f>
        <v>16</v>
      </c>
      <c r="F38" s="18"/>
      <c r="G38" s="18"/>
      <c r="H38" s="18"/>
      <c r="I38" s="18"/>
      <c r="J38" s="18"/>
      <c r="K38" s="18"/>
      <c r="L38" s="18"/>
      <c r="M38" s="18">
        <v>1.5</v>
      </c>
      <c r="N38" s="18"/>
      <c r="O38" s="18"/>
      <c r="P38" s="47">
        <f>SUM(Tableau1[[#This Row],[LUNDI MATIN]]:Tableau1[[#This Row],[VENDREDI APRES MIDI]])</f>
        <v>1.5</v>
      </c>
    </row>
    <row r="39" spans="1:16" s="38" customFormat="1">
      <c r="A39" s="15">
        <v>42845</v>
      </c>
      <c r="B39" s="16">
        <v>102</v>
      </c>
      <c r="C39" s="41" t="str">
        <f>IFERROR(VLOOKUP(Tableau1[[#This Row],[N° de Tâche]],Tâches!$D$7:$E$117,2,FALSE),"")</f>
        <v xml:space="preserve">Ouverture d une tranchée </v>
      </c>
      <c r="D39" s="42">
        <f>date_1er_jour_semaine(YEAR(Tableau1[[#This Row],[Jour]]),Tableau1[[#This Row],[Semaine]])</f>
        <v>42842</v>
      </c>
      <c r="E39" s="43">
        <f>SEMAINE(Tableau1[[#This Row],[Jour]])</f>
        <v>16</v>
      </c>
      <c r="F39" s="16"/>
      <c r="G39" s="16"/>
      <c r="H39" s="16"/>
      <c r="I39" s="16"/>
      <c r="J39" s="16"/>
      <c r="K39" s="16"/>
      <c r="L39" s="16"/>
      <c r="M39" s="16">
        <v>0.5</v>
      </c>
      <c r="N39" s="16"/>
      <c r="O39" s="16"/>
      <c r="P39" s="46">
        <f>SUM(Tableau1[[#This Row],[LUNDI MATIN]]:Tableau1[[#This Row],[VENDREDI APRES MIDI]])</f>
        <v>0.5</v>
      </c>
    </row>
    <row r="40" spans="1:16" s="38" customFormat="1">
      <c r="A40" s="17">
        <v>42846</v>
      </c>
      <c r="B40" s="18">
        <v>11</v>
      </c>
      <c r="C40" s="44" t="str">
        <f>IFERROR(VLOOKUP(Tableau1[[#This Row],[N° de Tâche]],Tâches!$D$7:$E$117,2,FALSE),"")</f>
        <v xml:space="preserve">Entretien des Halls - 18 à 22 Bd A Millerand </v>
      </c>
      <c r="D40" s="45">
        <f>date_1er_jour_semaine(YEAR(Tableau1[[#This Row],[Jour]]),Tableau1[[#This Row],[Semaine]])</f>
        <v>42842</v>
      </c>
      <c r="E40" s="18">
        <f>SEMAINE(Tableau1[[#This Row],[Jour]])</f>
        <v>16</v>
      </c>
      <c r="F40" s="18"/>
      <c r="G40" s="18"/>
      <c r="H40" s="18"/>
      <c r="I40" s="18"/>
      <c r="J40" s="18"/>
      <c r="K40" s="18"/>
      <c r="L40" s="18"/>
      <c r="M40" s="18"/>
      <c r="N40" s="18">
        <v>4</v>
      </c>
      <c r="O40" s="18"/>
      <c r="P40" s="47">
        <f>SUM(Tableau1[[#This Row],[LUNDI MATIN]]:Tableau1[[#This Row],[VENDREDI APRES MIDI]])</f>
        <v>4</v>
      </c>
    </row>
    <row r="41" spans="1:16" s="38" customFormat="1">
      <c r="A41" s="15">
        <v>42846</v>
      </c>
      <c r="B41" s="16">
        <v>76</v>
      </c>
      <c r="C41" s="41" t="str">
        <f>IFERROR(VLOOKUP(Tableau1[[#This Row],[N° de Tâche]],Tâches!$D$7:$E$117,2,FALSE),"")</f>
        <v>debarrasser local poussette du 5 ramadier</v>
      </c>
      <c r="D41" s="42">
        <f>date_1er_jour_semaine(YEAR(Tableau1[[#This Row],[Jour]]),Tableau1[[#This Row],[Semaine]])</f>
        <v>42842</v>
      </c>
      <c r="E41" s="43">
        <f>SEMAINE(Tableau1[[#This Row],[Jour]])</f>
        <v>16</v>
      </c>
      <c r="F41" s="16"/>
      <c r="G41" s="16"/>
      <c r="H41" s="16"/>
      <c r="I41" s="16"/>
      <c r="J41" s="16"/>
      <c r="K41" s="16"/>
      <c r="L41" s="16"/>
      <c r="M41" s="16"/>
      <c r="N41" s="16"/>
      <c r="O41" s="16">
        <v>3</v>
      </c>
      <c r="P41" s="46">
        <f>SUM(Tableau1[[#This Row],[LUNDI MATIN]]:Tableau1[[#This Row],[VENDREDI APRES MIDI]])</f>
        <v>3</v>
      </c>
    </row>
    <row r="42" spans="1:16" s="38" customFormat="1">
      <c r="A42" s="17">
        <v>42846</v>
      </c>
      <c r="B42" s="18">
        <v>99</v>
      </c>
      <c r="C42" s="44" t="str">
        <f>IFERROR(VLOOKUP(Tableau1[[#This Row],[N° de Tâche]],Tâches!$D$7:$E$117,2,FALSE),"")</f>
        <v>Affichage</v>
      </c>
      <c r="D42" s="45">
        <f>date_1er_jour_semaine(YEAR(Tableau1[[#This Row],[Jour]]),Tableau1[[#This Row],[Semaine]])</f>
        <v>42842</v>
      </c>
      <c r="E42" s="18">
        <f>SEMAINE(Tableau1[[#This Row],[Jour]])</f>
        <v>16</v>
      </c>
      <c r="F42" s="18"/>
      <c r="G42" s="18"/>
      <c r="H42" s="18"/>
      <c r="I42" s="18"/>
      <c r="J42" s="18"/>
      <c r="K42" s="18"/>
      <c r="L42" s="18"/>
      <c r="M42" s="18"/>
      <c r="N42" s="18"/>
      <c r="O42" s="18">
        <v>0.5</v>
      </c>
      <c r="P42" s="47">
        <f>SUM(Tableau1[[#This Row],[LUNDI MATIN]]:Tableau1[[#This Row],[VENDREDI APRES MIDI]])</f>
        <v>0.5</v>
      </c>
    </row>
    <row r="43" spans="1:16" s="38" customFormat="1">
      <c r="A43" s="15">
        <v>42849</v>
      </c>
      <c r="B43" s="16">
        <v>10</v>
      </c>
      <c r="C43" s="41" t="str">
        <f>IFERROR(VLOOKUP(Tableau1[[#This Row],[N° de Tâche]],Tâches!$D$7:$E$117,2,FALSE),"")</f>
        <v xml:space="preserve">Entretien des Halls - 1 à 5 rue P Ramadier </v>
      </c>
      <c r="D43" s="42">
        <f>date_1er_jour_semaine(YEAR(Tableau1[[#This Row],[Jour]]),Tableau1[[#This Row],[Semaine]])</f>
        <v>42849</v>
      </c>
      <c r="E43" s="43">
        <f>SEMAINE(Tableau1[[#This Row],[Jour]])</f>
        <v>17</v>
      </c>
      <c r="F43" s="16">
        <v>4</v>
      </c>
      <c r="G43" s="16"/>
      <c r="H43" s="16"/>
      <c r="I43" s="16"/>
      <c r="J43" s="16"/>
      <c r="K43" s="16"/>
      <c r="L43" s="16">
        <v>4</v>
      </c>
      <c r="M43" s="16"/>
      <c r="N43" s="16"/>
      <c r="O43" s="16"/>
      <c r="P43" s="46">
        <f>SUM(Tableau1[[#This Row],[LUNDI MATIN]]:Tableau1[[#This Row],[VENDREDI APRES MIDI]])</f>
        <v>8</v>
      </c>
    </row>
    <row r="44" spans="1:16" s="38" customFormat="1">
      <c r="A44" s="17">
        <v>42850</v>
      </c>
      <c r="B44" s="18">
        <v>11</v>
      </c>
      <c r="C44" s="44" t="str">
        <f>IFERROR(VLOOKUP(Tableau1[[#This Row],[N° de Tâche]],Tâches!$D$7:$E$117,2,FALSE),"")</f>
        <v xml:space="preserve">Entretien des Halls - 18 à 22 Bd A Millerand </v>
      </c>
      <c r="D44" s="45">
        <f>date_1er_jour_semaine(YEAR(Tableau1[[#This Row],[Jour]]),Tableau1[[#This Row],[Semaine]])</f>
        <v>42849</v>
      </c>
      <c r="E44" s="18">
        <f>SEMAINE(Tableau1[[#This Row],[Jour]])</f>
        <v>17</v>
      </c>
      <c r="F44" s="18"/>
      <c r="G44" s="18"/>
      <c r="H44" s="18">
        <v>4</v>
      </c>
      <c r="I44" s="18"/>
      <c r="J44" s="18"/>
      <c r="K44" s="18"/>
      <c r="L44" s="18"/>
      <c r="M44" s="18"/>
      <c r="N44" s="18">
        <v>4</v>
      </c>
      <c r="O44" s="18"/>
      <c r="P44" s="47">
        <f>SUM(Tableau1[[#This Row],[LUNDI MATIN]]:Tableau1[[#This Row],[VENDREDI APRES MIDI]])</f>
        <v>8</v>
      </c>
    </row>
    <row r="45" spans="1:16" s="38" customFormat="1">
      <c r="A45" s="15">
        <v>42849</v>
      </c>
      <c r="B45" s="16">
        <v>3</v>
      </c>
      <c r="C45" s="41" t="str">
        <f>IFERROR(VLOOKUP(Tableau1[[#This Row],[N° de Tâche]],Tâches!$D$7:$E$117,2,FALSE),"")</f>
        <v>Remplacer les poubelles sous les orifices des gaines à ordures</v>
      </c>
      <c r="D45" s="42">
        <f>date_1er_jour_semaine(YEAR(Tableau1[[#This Row],[Jour]]),Tableau1[[#This Row],[Semaine]])</f>
        <v>42849</v>
      </c>
      <c r="E45" s="43">
        <f>SEMAINE(Tableau1[[#This Row],[Jour]])</f>
        <v>17</v>
      </c>
      <c r="F45" s="16"/>
      <c r="G45" s="16">
        <v>1.5</v>
      </c>
      <c r="H45" s="16"/>
      <c r="I45" s="16"/>
      <c r="J45" s="16"/>
      <c r="K45" s="16"/>
      <c r="L45" s="16"/>
      <c r="M45" s="16"/>
      <c r="N45" s="16"/>
      <c r="O45" s="16"/>
      <c r="P45" s="46">
        <f>SUM(Tableau1[[#This Row],[LUNDI MATIN]]:Tableau1[[#This Row],[VENDREDI APRES MIDI]])</f>
        <v>1.5</v>
      </c>
    </row>
    <row r="46" spans="1:16" s="38" customFormat="1">
      <c r="A46" s="17">
        <v>42849</v>
      </c>
      <c r="B46" s="18">
        <v>4</v>
      </c>
      <c r="C46" s="44" t="str">
        <f>IFERROR(VLOOKUP(Tableau1[[#This Row],[N° de Tâche]],Tâches!$D$7:$E$117,2,FALSE),"")</f>
        <v>Sortir les bacs à déchets</v>
      </c>
      <c r="D46" s="45">
        <f>date_1er_jour_semaine(YEAR(Tableau1[[#This Row],[Jour]]),Tableau1[[#This Row],[Semaine]])</f>
        <v>42849</v>
      </c>
      <c r="E46" s="18">
        <f>SEMAINE(Tableau1[[#This Row],[Jour]])</f>
        <v>17</v>
      </c>
      <c r="F46" s="18"/>
      <c r="G46" s="18">
        <v>2</v>
      </c>
      <c r="H46" s="18"/>
      <c r="I46" s="18"/>
      <c r="J46" s="18"/>
      <c r="K46" s="18"/>
      <c r="L46" s="18"/>
      <c r="M46" s="18"/>
      <c r="N46" s="18"/>
      <c r="O46" s="18"/>
      <c r="P46" s="47">
        <f>SUM(Tableau1[[#This Row],[LUNDI MATIN]]:Tableau1[[#This Row],[VENDREDI APRES MIDI]])</f>
        <v>2</v>
      </c>
    </row>
    <row r="47" spans="1:16" s="38" customFormat="1">
      <c r="A47" s="15">
        <v>42849</v>
      </c>
      <c r="B47" s="16">
        <v>9</v>
      </c>
      <c r="C47" s="41" t="str">
        <f>IFERROR(VLOOKUP(Tableau1[[#This Row],[N° de Tâche]],Tâches!$D$7:$E$117,2,FALSE),"")</f>
        <v xml:space="preserve">achat sacs poubelles </v>
      </c>
      <c r="D47" s="42">
        <f>date_1er_jour_semaine(YEAR(Tableau1[[#This Row],[Jour]]),Tableau1[[#This Row],[Semaine]])</f>
        <v>42849</v>
      </c>
      <c r="E47" s="43">
        <f>SEMAINE(Tableau1[[#This Row],[Jour]])</f>
        <v>17</v>
      </c>
      <c r="F47" s="16"/>
      <c r="G47" s="16">
        <v>1</v>
      </c>
      <c r="H47" s="16"/>
      <c r="I47" s="16"/>
      <c r="J47" s="16"/>
      <c r="K47" s="16"/>
      <c r="L47" s="16"/>
      <c r="M47" s="16"/>
      <c r="N47" s="16"/>
      <c r="O47" s="16"/>
      <c r="P47" s="46">
        <f>SUM(Tableau1[[#This Row],[LUNDI MATIN]]:Tableau1[[#This Row],[VENDREDI APRES MIDI]])</f>
        <v>1</v>
      </c>
    </row>
    <row r="48" spans="1:16" s="38" customFormat="1">
      <c r="A48" s="17">
        <v>42850</v>
      </c>
      <c r="B48" s="18">
        <v>83</v>
      </c>
      <c r="C48" s="44" t="str">
        <f>IFERROR(VLOOKUP(Tableau1[[#This Row],[N° de Tâche]],Tâches!$D$7:$E$117,2,FALSE),"")</f>
        <v>Déchetterie</v>
      </c>
      <c r="D48" s="45">
        <f>date_1er_jour_semaine(YEAR(Tableau1[[#This Row],[Jour]]),Tableau1[[#This Row],[Semaine]])</f>
        <v>42849</v>
      </c>
      <c r="E48" s="18">
        <f>SEMAINE(Tableau1[[#This Row],[Jour]])</f>
        <v>17</v>
      </c>
      <c r="F48" s="18"/>
      <c r="G48" s="18"/>
      <c r="H48" s="18"/>
      <c r="I48" s="18">
        <v>1</v>
      </c>
      <c r="J48" s="18"/>
      <c r="K48" s="18"/>
      <c r="L48" s="18"/>
      <c r="M48" s="18"/>
      <c r="N48" s="18"/>
      <c r="O48" s="18"/>
      <c r="P48" s="47">
        <f>SUM(Tableau1[[#This Row],[LUNDI MATIN]]:Tableau1[[#This Row],[VENDREDI APRES MIDI]])</f>
        <v>1</v>
      </c>
    </row>
    <row r="49" spans="1:16" s="38" customFormat="1">
      <c r="A49" s="15">
        <v>42850</v>
      </c>
      <c r="B49" s="16">
        <v>6</v>
      </c>
      <c r="C49" s="41" t="str">
        <f>IFERROR(VLOOKUP(Tableau1[[#This Row],[N° de Tâche]],Tâches!$D$7:$E$117,2,FALSE),"")</f>
        <v>Nettoyage et désinfection  des locaux de stockage</v>
      </c>
      <c r="D49" s="42">
        <f>date_1er_jour_semaine(YEAR(Tableau1[[#This Row],[Jour]]),Tableau1[[#This Row],[Semaine]])</f>
        <v>42849</v>
      </c>
      <c r="E49" s="43">
        <f>SEMAINE(Tableau1[[#This Row],[Jour]])</f>
        <v>17</v>
      </c>
      <c r="F49" s="16"/>
      <c r="G49" s="16"/>
      <c r="H49" s="16"/>
      <c r="I49" s="16">
        <v>1.5</v>
      </c>
      <c r="J49" s="16"/>
      <c r="K49" s="16"/>
      <c r="L49" s="16"/>
      <c r="M49" s="16"/>
      <c r="N49" s="16"/>
      <c r="O49" s="16"/>
      <c r="P49" s="46">
        <f>SUM(Tableau1[[#This Row],[LUNDI MATIN]]:Tableau1[[#This Row],[VENDREDI APRES MIDI]])</f>
        <v>1.5</v>
      </c>
    </row>
    <row r="50" spans="1:16" s="38" customFormat="1">
      <c r="A50" s="17">
        <v>42850</v>
      </c>
      <c r="B50" s="18">
        <v>74</v>
      </c>
      <c r="C50" s="44" t="str">
        <f>IFERROR(VLOOKUP(Tableau1[[#This Row],[N° de Tâche]],Tâches!$D$7:$E$117,2,FALSE),"")</f>
        <v>Petit travaux de jardinage (désherbage, etc.)</v>
      </c>
      <c r="D50" s="45">
        <f>date_1er_jour_semaine(YEAR(Tableau1[[#This Row],[Jour]]),Tableau1[[#This Row],[Semaine]])</f>
        <v>42849</v>
      </c>
      <c r="E50" s="18">
        <f>SEMAINE(Tableau1[[#This Row],[Jour]])</f>
        <v>17</v>
      </c>
      <c r="F50" s="18"/>
      <c r="G50" s="18"/>
      <c r="H50" s="18"/>
      <c r="I50" s="18">
        <v>2</v>
      </c>
      <c r="J50" s="18"/>
      <c r="K50" s="18"/>
      <c r="L50" s="18"/>
      <c r="M50" s="18"/>
      <c r="N50" s="18"/>
      <c r="O50" s="18"/>
      <c r="P50" s="47">
        <f>SUM(Tableau1[[#This Row],[LUNDI MATIN]]:Tableau1[[#This Row],[VENDREDI APRES MIDI]])</f>
        <v>2</v>
      </c>
    </row>
    <row r="51" spans="1:16" s="38" customFormat="1">
      <c r="A51" s="15">
        <v>42851</v>
      </c>
      <c r="B51" s="16">
        <v>30</v>
      </c>
      <c r="C51" s="41" t="str">
        <f>IFERROR(VLOOKUP(Tableau1[[#This Row],[N° de Tâche]],Tâches!$D$7:$E$117,2,FALSE),"")</f>
        <v xml:space="preserve">Nettoyer  les paliers - 1 à 5 rue P Ramadier </v>
      </c>
      <c r="D51" s="42">
        <f>date_1er_jour_semaine(YEAR(Tableau1[[#This Row],[Jour]]),Tableau1[[#This Row],[Semaine]])</f>
        <v>42849</v>
      </c>
      <c r="E51" s="43">
        <f>SEMAINE(Tableau1[[#This Row],[Jour]])</f>
        <v>17</v>
      </c>
      <c r="F51" s="16"/>
      <c r="G51" s="16"/>
      <c r="H51" s="16"/>
      <c r="I51" s="16"/>
      <c r="J51" s="16">
        <v>4</v>
      </c>
      <c r="K51" s="16"/>
      <c r="L51" s="16"/>
      <c r="M51" s="16"/>
      <c r="N51" s="16"/>
      <c r="O51" s="16"/>
      <c r="P51" s="46">
        <f>SUM(Tableau1[[#This Row],[LUNDI MATIN]]:Tableau1[[#This Row],[VENDREDI APRES MIDI]])</f>
        <v>4</v>
      </c>
    </row>
    <row r="52" spans="1:16" s="38" customFormat="1">
      <c r="A52" s="17">
        <v>42851</v>
      </c>
      <c r="B52" s="18">
        <v>31</v>
      </c>
      <c r="C52" s="44" t="str">
        <f>IFERROR(VLOOKUP(Tableau1[[#This Row],[N° de Tâche]],Tâches!$D$7:$E$117,2,FALSE),"")</f>
        <v xml:space="preserve">Nettoyer  les paliers - 18 à 22 Bd A Millerand </v>
      </c>
      <c r="D52" s="45">
        <f>date_1er_jour_semaine(YEAR(Tableau1[[#This Row],[Jour]]),Tableau1[[#This Row],[Semaine]])</f>
        <v>42849</v>
      </c>
      <c r="E52" s="18">
        <f>SEMAINE(Tableau1[[#This Row],[Jour]])</f>
        <v>17</v>
      </c>
      <c r="F52" s="18"/>
      <c r="G52" s="18"/>
      <c r="H52" s="18"/>
      <c r="I52" s="18"/>
      <c r="J52" s="18"/>
      <c r="K52" s="18">
        <v>3.5</v>
      </c>
      <c r="L52" s="18"/>
      <c r="M52" s="18"/>
      <c r="N52" s="18"/>
      <c r="O52" s="18"/>
      <c r="P52" s="47">
        <f>SUM(Tableau1[[#This Row],[LUNDI MATIN]]:Tableau1[[#This Row],[VENDREDI APRES MIDI]])</f>
        <v>3.5</v>
      </c>
    </row>
    <row r="53" spans="1:16" s="38" customFormat="1">
      <c r="A53" s="15">
        <v>42852</v>
      </c>
      <c r="B53" s="16">
        <v>4</v>
      </c>
      <c r="C53" s="41" t="str">
        <f>IFERROR(VLOOKUP(Tableau1[[#This Row],[N° de Tâche]],Tâches!$D$7:$E$117,2,FALSE),"")</f>
        <v>Sortir les bacs à déchets</v>
      </c>
      <c r="D53" s="42">
        <f>date_1er_jour_semaine(YEAR(Tableau1[[#This Row],[Jour]]),Tableau1[[#This Row],[Semaine]])</f>
        <v>42849</v>
      </c>
      <c r="E53" s="43">
        <f>SEMAINE(Tableau1[[#This Row],[Jour]])</f>
        <v>17</v>
      </c>
      <c r="F53" s="16"/>
      <c r="G53" s="16"/>
      <c r="H53" s="16"/>
      <c r="I53" s="16"/>
      <c r="J53" s="16"/>
      <c r="K53" s="16"/>
      <c r="L53" s="16"/>
      <c r="M53" s="16">
        <v>1</v>
      </c>
      <c r="N53" s="16"/>
      <c r="O53" s="16"/>
      <c r="P53" s="46">
        <f>SUM(Tableau1[[#This Row],[LUNDI MATIN]]:Tableau1[[#This Row],[VENDREDI APRES MIDI]])</f>
        <v>1</v>
      </c>
    </row>
    <row r="54" spans="1:16" s="38" customFormat="1">
      <c r="A54" s="17">
        <v>42852</v>
      </c>
      <c r="B54" s="18">
        <v>70</v>
      </c>
      <c r="C54" s="44" t="s">
        <v>69</v>
      </c>
      <c r="D54" s="45">
        <f>date_1er_jour_semaine(YEAR(Tableau1[[#This Row],[Jour]]),Tableau1[[#This Row],[Semaine]])</f>
        <v>42849</v>
      </c>
      <c r="E54" s="18">
        <f>SEMAINE(Tableau1[[#This Row],[Jour]])</f>
        <v>17</v>
      </c>
      <c r="F54" s="18"/>
      <c r="G54" s="18"/>
      <c r="H54" s="18"/>
      <c r="I54" s="18"/>
      <c r="J54" s="18"/>
      <c r="K54" s="18"/>
      <c r="L54" s="18"/>
      <c r="M54" s="18">
        <v>1</v>
      </c>
      <c r="N54" s="18"/>
      <c r="O54" s="18"/>
      <c r="P54" s="47">
        <f>SUM(Tableau1[[#This Row],[LUNDI MATIN]]:Tableau1[[#This Row],[VENDREDI APRES MIDI]])</f>
        <v>1</v>
      </c>
    </row>
    <row r="55" spans="1:16" s="38" customFormat="1">
      <c r="A55" s="15">
        <v>42852</v>
      </c>
      <c r="B55" s="16">
        <v>72</v>
      </c>
      <c r="C55" s="41" t="str">
        <f>IFERROR(VLOOKUP(Tableau1[[#This Row],[N° de Tâche]],Tâches!$D$7:$E$117,2,FALSE),"")</f>
        <v xml:space="preserve">Soufflage des massifs et parkings </v>
      </c>
      <c r="D55" s="42">
        <f>date_1er_jour_semaine(YEAR(Tableau1[[#This Row],[Jour]]),Tableau1[[#This Row],[Semaine]])</f>
        <v>42849</v>
      </c>
      <c r="E55" s="43">
        <f>SEMAINE(Tableau1[[#This Row],[Jour]])</f>
        <v>17</v>
      </c>
      <c r="F55" s="16"/>
      <c r="G55" s="16"/>
      <c r="H55" s="16"/>
      <c r="I55" s="16"/>
      <c r="J55" s="16"/>
      <c r="K55" s="16"/>
      <c r="L55" s="16"/>
      <c r="M55" s="16">
        <v>0.5</v>
      </c>
      <c r="N55" s="16"/>
      <c r="O55" s="16"/>
      <c r="P55" s="46">
        <f>SUM(Tableau1[[#This Row],[LUNDI MATIN]]:Tableau1[[#This Row],[VENDREDI APRES MIDI]])</f>
        <v>0.5</v>
      </c>
    </row>
    <row r="56" spans="1:16" s="38" customFormat="1">
      <c r="A56" s="17">
        <v>42852</v>
      </c>
      <c r="B56" s="18">
        <v>73</v>
      </c>
      <c r="C56" s="44" t="str">
        <f>IFERROR(VLOOKUP(Tableau1[[#This Row],[N° de Tâche]],Tâches!$D$7:$E$117,2,FALSE),"")</f>
        <v>ramassage et Evacuation des  des feuilles</v>
      </c>
      <c r="D56" s="45">
        <f>date_1er_jour_semaine(YEAR(Tableau1[[#This Row],[Jour]]),Tableau1[[#This Row],[Semaine]])</f>
        <v>42849</v>
      </c>
      <c r="E56" s="18">
        <f>SEMAINE(Tableau1[[#This Row],[Jour]])</f>
        <v>17</v>
      </c>
      <c r="F56" s="18"/>
      <c r="G56" s="18"/>
      <c r="H56" s="18"/>
      <c r="I56" s="18"/>
      <c r="J56" s="18"/>
      <c r="K56" s="18"/>
      <c r="L56" s="18"/>
      <c r="M56" s="18">
        <v>1</v>
      </c>
      <c r="N56" s="18"/>
      <c r="O56" s="18"/>
      <c r="P56" s="47">
        <f>SUM(Tableau1[[#This Row],[LUNDI MATIN]]:Tableau1[[#This Row],[VENDREDI APRES MIDI]])</f>
        <v>1</v>
      </c>
    </row>
    <row r="57" spans="1:16" s="38" customFormat="1" ht="30">
      <c r="A57" s="15">
        <v>42853</v>
      </c>
      <c r="B57" s="16">
        <v>5</v>
      </c>
      <c r="C57" s="41" t="str">
        <f>IFERROR(VLOOKUP(Tableau1[[#This Row],[N° de Tâche]],Tâches!$D$7:$E$117,2,FALSE),"")</f>
        <v>Rentrer les bacs à déchets  Nettoyage du trottoir  : Nettoyage et désinfection des bacs</v>
      </c>
      <c r="D57" s="42">
        <f>date_1er_jour_semaine(YEAR(Tableau1[[#This Row],[Jour]]),Tableau1[[#This Row],[Semaine]])</f>
        <v>42849</v>
      </c>
      <c r="E57" s="43">
        <f>SEMAINE(Tableau1[[#This Row],[Jour]])</f>
        <v>17</v>
      </c>
      <c r="F57" s="16"/>
      <c r="G57" s="16"/>
      <c r="H57" s="16"/>
      <c r="I57" s="16"/>
      <c r="J57" s="16"/>
      <c r="K57" s="16"/>
      <c r="L57" s="16"/>
      <c r="M57" s="16"/>
      <c r="N57" s="16"/>
      <c r="O57" s="16">
        <v>1.5</v>
      </c>
      <c r="P57" s="46">
        <f>SUM(Tableau1[[#This Row],[LUNDI MATIN]]:Tableau1[[#This Row],[VENDREDI APRES MIDI]])</f>
        <v>1.5</v>
      </c>
    </row>
    <row r="58" spans="1:16" s="38" customFormat="1">
      <c r="A58" s="17">
        <v>42853</v>
      </c>
      <c r="B58" s="18">
        <v>74</v>
      </c>
      <c r="C58" s="44" t="str">
        <f>IFERROR(VLOOKUP(Tableau1[[#This Row],[N° de Tâche]],Tâches!$D$7:$E$117,2,FALSE),"")</f>
        <v>Petit travaux de jardinage (désherbage, etc.)</v>
      </c>
      <c r="D58" s="45">
        <f>date_1er_jour_semaine(YEAR(Tableau1[[#This Row],[Jour]]),Tableau1[[#This Row],[Semaine]])</f>
        <v>42849</v>
      </c>
      <c r="E58" s="18">
        <f>SEMAINE(Tableau1[[#This Row],[Jour]])</f>
        <v>17</v>
      </c>
      <c r="F58" s="18"/>
      <c r="G58" s="18"/>
      <c r="H58" s="18"/>
      <c r="I58" s="18"/>
      <c r="J58" s="18"/>
      <c r="K58" s="18"/>
      <c r="L58" s="18"/>
      <c r="M58" s="18"/>
      <c r="N58" s="18"/>
      <c r="O58" s="18">
        <v>2.5</v>
      </c>
      <c r="P58" s="47">
        <f>SUM(Tableau1[[#This Row],[LUNDI MATIN]]:Tableau1[[#This Row],[VENDREDI APRES MIDI]])</f>
        <v>2.5</v>
      </c>
    </row>
    <row r="59" spans="1:16" s="38" customFormat="1">
      <c r="A59" s="15">
        <v>42856</v>
      </c>
      <c r="B59" s="16">
        <v>100</v>
      </c>
      <c r="C59" s="41" t="str">
        <f>IFERROR(VLOOKUP(Tableau1[[#This Row],[N° de Tâche]],Tâches!$D$7:$E$117,2,FALSE),"")</f>
        <v>Congés</v>
      </c>
      <c r="D59" s="42">
        <f>date_1er_jour_semaine(YEAR(Tableau1[[#This Row],[Jour]]),Tableau1[[#This Row],[Semaine]])</f>
        <v>42856</v>
      </c>
      <c r="E59" s="43">
        <f>SEMAINE(Tableau1[[#This Row],[Jour]])</f>
        <v>18</v>
      </c>
      <c r="F59" s="16"/>
      <c r="G59" s="16"/>
      <c r="H59" s="16"/>
      <c r="I59" s="16"/>
      <c r="J59" s="16"/>
      <c r="K59" s="16"/>
      <c r="L59" s="16"/>
      <c r="M59" s="16"/>
      <c r="N59" s="16"/>
      <c r="O59" s="16"/>
      <c r="P59" s="46">
        <f>SUM(Tableau1[[#This Row],[LUNDI MATIN]]:Tableau1[[#This Row],[VENDREDI APRES MIDI]])</f>
        <v>0</v>
      </c>
    </row>
    <row r="60" spans="1:16" s="38" customFormat="1">
      <c r="A60" s="17">
        <v>42857</v>
      </c>
      <c r="B60" s="18">
        <v>10</v>
      </c>
      <c r="C60" s="44" t="str">
        <f>IFERROR(VLOOKUP(Tableau1[[#This Row],[N° de Tâche]],Tâches!$D$7:$E$117,2,FALSE),"")</f>
        <v xml:space="preserve">Entretien des Halls - 1 à 5 rue P Ramadier </v>
      </c>
      <c r="D60" s="45">
        <f>date_1er_jour_semaine(YEAR(Tableau1[[#This Row],[Jour]]),Tableau1[[#This Row],[Semaine]])</f>
        <v>42856</v>
      </c>
      <c r="E60" s="18">
        <f>SEMAINE(Tableau1[[#This Row],[Jour]])</f>
        <v>18</v>
      </c>
      <c r="F60" s="18"/>
      <c r="G60" s="18"/>
      <c r="H60" s="18">
        <v>4</v>
      </c>
      <c r="I60" s="18"/>
      <c r="J60" s="18"/>
      <c r="K60" s="18"/>
      <c r="L60" s="18">
        <v>3.5</v>
      </c>
      <c r="M60" s="18"/>
      <c r="N60" s="18">
        <v>3.5</v>
      </c>
      <c r="O60" s="18"/>
      <c r="P60" s="47">
        <f>SUM(Tableau1[[#This Row],[LUNDI MATIN]]:Tableau1[[#This Row],[VENDREDI APRES MIDI]])</f>
        <v>11</v>
      </c>
    </row>
    <row r="61" spans="1:16" s="38" customFormat="1">
      <c r="A61" s="15">
        <v>42857</v>
      </c>
      <c r="B61" s="16">
        <v>11</v>
      </c>
      <c r="C61" s="41" t="str">
        <f>IFERROR(VLOOKUP(Tableau1[[#This Row],[N° de Tâche]],Tâches!$D$7:$E$117,2,FALSE),"")</f>
        <v xml:space="preserve">Entretien des Halls - 18 à 22 Bd A Millerand </v>
      </c>
      <c r="D61" s="42">
        <f>date_1er_jour_semaine(YEAR(Tableau1[[#This Row],[Jour]]),Tableau1[[#This Row],[Semaine]])</f>
        <v>42856</v>
      </c>
      <c r="E61" s="43">
        <f>SEMAINE(Tableau1[[#This Row],[Jour]])</f>
        <v>18</v>
      </c>
      <c r="F61" s="16"/>
      <c r="G61" s="16"/>
      <c r="H61" s="16"/>
      <c r="I61" s="16">
        <v>3.5</v>
      </c>
      <c r="J61" s="16"/>
      <c r="K61" s="16"/>
      <c r="L61" s="16"/>
      <c r="M61" s="16"/>
      <c r="N61" s="16"/>
      <c r="O61" s="16"/>
      <c r="P61" s="46">
        <f>SUM(Tableau1[[#This Row],[LUNDI MATIN]]:Tableau1[[#This Row],[VENDREDI APRES MIDI]])</f>
        <v>3.5</v>
      </c>
    </row>
    <row r="62" spans="1:16" s="38" customFormat="1">
      <c r="A62" s="17">
        <v>42858</v>
      </c>
      <c r="B62" s="18">
        <v>30</v>
      </c>
      <c r="C62" s="44" t="str">
        <f>IFERROR(VLOOKUP(Tableau1[[#This Row],[N° de Tâche]],Tâches!$D$7:$E$117,2,FALSE),"")</f>
        <v xml:space="preserve">Nettoyer  les paliers - 1 à 5 rue P Ramadier </v>
      </c>
      <c r="D62" s="45">
        <f>date_1er_jour_semaine(YEAR(Tableau1[[#This Row],[Jour]]),Tableau1[[#This Row],[Semaine]])</f>
        <v>42856</v>
      </c>
      <c r="E62" s="18">
        <f>SEMAINE(Tableau1[[#This Row],[Jour]])</f>
        <v>18</v>
      </c>
      <c r="F62" s="18"/>
      <c r="G62" s="18"/>
      <c r="H62" s="18"/>
      <c r="I62" s="18"/>
      <c r="J62" s="18">
        <v>4</v>
      </c>
      <c r="K62" s="18"/>
      <c r="L62" s="18"/>
      <c r="M62" s="18"/>
      <c r="N62" s="18"/>
      <c r="O62" s="18"/>
      <c r="P62" s="47">
        <f>SUM(Tableau1[[#This Row],[LUNDI MATIN]]:Tableau1[[#This Row],[VENDREDI APRES MIDI]])</f>
        <v>4</v>
      </c>
    </row>
    <row r="63" spans="1:16" s="38" customFormat="1">
      <c r="A63" s="15">
        <v>42858</v>
      </c>
      <c r="B63" s="16">
        <v>31</v>
      </c>
      <c r="C63" s="41" t="str">
        <f>IFERROR(VLOOKUP(Tableau1[[#This Row],[N° de Tâche]],Tâches!$D$7:$E$117,2,FALSE),"")</f>
        <v xml:space="preserve">Nettoyer  les paliers - 18 à 22 Bd A Millerand </v>
      </c>
      <c r="D63" s="42">
        <f>date_1er_jour_semaine(YEAR(Tableau1[[#This Row],[Jour]]),Tableau1[[#This Row],[Semaine]])</f>
        <v>42856</v>
      </c>
      <c r="E63" s="43">
        <f>SEMAINE(Tableau1[[#This Row],[Jour]])</f>
        <v>18</v>
      </c>
      <c r="F63" s="16"/>
      <c r="G63" s="16"/>
      <c r="H63" s="16"/>
      <c r="I63" s="16"/>
      <c r="J63" s="16"/>
      <c r="K63" s="16">
        <v>3.5</v>
      </c>
      <c r="L63" s="16"/>
      <c r="M63" s="16"/>
      <c r="N63" s="16"/>
      <c r="O63" s="16"/>
      <c r="P63" s="46">
        <f>SUM(Tableau1[[#This Row],[LUNDI MATIN]]:Tableau1[[#This Row],[VENDREDI APRES MIDI]])</f>
        <v>3.5</v>
      </c>
    </row>
    <row r="64" spans="1:16" s="38" customFormat="1">
      <c r="A64" s="17">
        <v>42859</v>
      </c>
      <c r="B64" s="18">
        <v>62</v>
      </c>
      <c r="C64" s="44" t="str">
        <f>IFERROR(VLOOKUP(Tableau1[[#This Row],[N° de Tâche]],Tâches!$D$7:$E$117,2,FALSE),"")</f>
        <v xml:space="preserve">Tonte des pelouses  -  Devant 1 à 5 rue P Ramadier </v>
      </c>
      <c r="D64" s="45">
        <f>date_1er_jour_semaine(YEAR(Tableau1[[#This Row],[Jour]]),Tableau1[[#This Row],[Semaine]])</f>
        <v>42856</v>
      </c>
      <c r="E64" s="18">
        <f>SEMAINE(Tableau1[[#This Row],[Jour]])</f>
        <v>18</v>
      </c>
      <c r="F64" s="18"/>
      <c r="G64" s="18"/>
      <c r="H64" s="18"/>
      <c r="I64" s="18"/>
      <c r="J64" s="18"/>
      <c r="K64" s="18"/>
      <c r="L64" s="18"/>
      <c r="M64" s="18">
        <v>3</v>
      </c>
      <c r="N64" s="18"/>
      <c r="O64" s="18"/>
      <c r="P64" s="47">
        <f>SUM(Tableau1[[#This Row],[LUNDI MATIN]]:Tableau1[[#This Row],[VENDREDI APRES MIDI]])</f>
        <v>3</v>
      </c>
    </row>
    <row r="65" spans="1:16" s="38" customFormat="1">
      <c r="A65" s="15">
        <v>42859</v>
      </c>
      <c r="B65" s="16">
        <v>63</v>
      </c>
      <c r="C65" s="41" t="str">
        <f>IFERROR(VLOOKUP(Tableau1[[#This Row],[N° de Tâche]],Tâches!$D$7:$E$117,2,FALSE),"")</f>
        <v xml:space="preserve">Tonte des pelouses  - </v>
      </c>
      <c r="D65" s="42">
        <f>date_1er_jour_semaine(YEAR(Tableau1[[#This Row],[Jour]]),Tableau1[[#This Row],[Semaine]])</f>
        <v>42856</v>
      </c>
      <c r="E65" s="43">
        <f>SEMAINE(Tableau1[[#This Row],[Jour]])</f>
        <v>18</v>
      </c>
      <c r="F65" s="16"/>
      <c r="G65" s="16"/>
      <c r="H65" s="16"/>
      <c r="I65" s="16"/>
      <c r="J65" s="16"/>
      <c r="K65" s="16"/>
      <c r="L65" s="16"/>
      <c r="M65" s="16"/>
      <c r="N65" s="16"/>
      <c r="O65" s="16">
        <v>3</v>
      </c>
      <c r="P65" s="46">
        <f>SUM(Tableau1[[#This Row],[LUNDI MATIN]]:Tableau1[[#This Row],[VENDREDI APRES MIDI]])</f>
        <v>3</v>
      </c>
    </row>
    <row r="66" spans="1:16" s="38" customFormat="1">
      <c r="A66" s="17">
        <v>42859</v>
      </c>
      <c r="B66" s="18">
        <v>4</v>
      </c>
      <c r="C66" s="44" t="str">
        <f>IFERROR(VLOOKUP(Tableau1[[#This Row],[N° de Tâche]],Tâches!$D$7:$E$117,2,FALSE),"")</f>
        <v>Sortir les bacs à déchets</v>
      </c>
      <c r="D66" s="45">
        <f>date_1er_jour_semaine(YEAR(Tableau1[[#This Row],[Jour]]),Tableau1[[#This Row],[Semaine]])</f>
        <v>42856</v>
      </c>
      <c r="E66" s="18">
        <f>SEMAINE(Tableau1[[#This Row],[Jour]])</f>
        <v>18</v>
      </c>
      <c r="F66" s="18"/>
      <c r="G66" s="18"/>
      <c r="H66" s="18"/>
      <c r="I66" s="18"/>
      <c r="J66" s="18"/>
      <c r="K66" s="18"/>
      <c r="L66" s="18"/>
      <c r="M66" s="18">
        <v>1</v>
      </c>
      <c r="N66" s="18"/>
      <c r="O66" s="18"/>
      <c r="P66" s="47">
        <f>SUM(Tableau1[[#This Row],[LUNDI MATIN]]:Tableau1[[#This Row],[VENDREDI APRES MIDI]])</f>
        <v>1</v>
      </c>
    </row>
    <row r="67" spans="1:16" s="38" customFormat="1" ht="30">
      <c r="A67" s="15">
        <v>42860</v>
      </c>
      <c r="B67" s="16">
        <v>5</v>
      </c>
      <c r="C67" s="41" t="str">
        <f>IFERROR(VLOOKUP(Tableau1[[#This Row],[N° de Tâche]],Tâches!$D$7:$E$117,2,FALSE),"")</f>
        <v>Rentrer les bacs à déchets  Nettoyage du trottoir  : Nettoyage et désinfection des bacs</v>
      </c>
      <c r="D67" s="42">
        <f>date_1er_jour_semaine(YEAR(Tableau1[[#This Row],[Jour]]),Tableau1[[#This Row],[Semaine]])</f>
        <v>42856</v>
      </c>
      <c r="E67" s="43">
        <f>SEMAINE(Tableau1[[#This Row],[Jour]])</f>
        <v>18</v>
      </c>
      <c r="F67" s="16"/>
      <c r="G67" s="16"/>
      <c r="H67" s="16"/>
      <c r="I67" s="16"/>
      <c r="J67" s="16"/>
      <c r="K67" s="16"/>
      <c r="L67" s="16"/>
      <c r="M67" s="16"/>
      <c r="N67" s="16"/>
      <c r="O67" s="16">
        <v>1</v>
      </c>
      <c r="P67" s="46">
        <f>SUM(Tableau1[[#This Row],[LUNDI MATIN]]:Tableau1[[#This Row],[VENDREDI APRES MIDI]])</f>
        <v>1</v>
      </c>
    </row>
    <row r="68" spans="1:16" s="38" customFormat="1">
      <c r="A68" s="17">
        <v>42863</v>
      </c>
      <c r="B68" s="18">
        <v>100</v>
      </c>
      <c r="C68" s="44" t="str">
        <f>IFERROR(VLOOKUP(Tableau1[[#This Row],[N° de Tâche]],Tâches!$D$7:$E$117,2,FALSE),"")</f>
        <v>Congés</v>
      </c>
      <c r="D68" s="45">
        <f>date_1er_jour_semaine(YEAR(Tableau1[[#This Row],[Jour]]),Tableau1[[#This Row],[Semaine]])</f>
        <v>42863</v>
      </c>
      <c r="E68" s="18">
        <f>SEMAINE(Tableau1[[#This Row],[Jour]])</f>
        <v>19</v>
      </c>
      <c r="F68" s="18"/>
      <c r="G68" s="18"/>
      <c r="H68" s="18"/>
      <c r="I68" s="18"/>
      <c r="J68" s="18"/>
      <c r="K68" s="18"/>
      <c r="L68" s="18"/>
      <c r="M68" s="18"/>
      <c r="N68" s="18"/>
      <c r="O68" s="18"/>
      <c r="P68" s="47">
        <f>SUM(Tableau1[[#This Row],[LUNDI MATIN]]:Tableau1[[#This Row],[VENDREDI APRES MIDI]])</f>
        <v>0</v>
      </c>
    </row>
    <row r="69" spans="1:16" s="38" customFormat="1">
      <c r="A69" s="15">
        <v>42864</v>
      </c>
      <c r="B69" s="16">
        <v>10</v>
      </c>
      <c r="C69" s="41" t="str">
        <f>IFERROR(VLOOKUP(Tableau1[[#This Row],[N° de Tâche]],Tâches!$D$7:$E$117,2,FALSE),"")</f>
        <v xml:space="preserve">Entretien des Halls - 1 à 5 rue P Ramadier </v>
      </c>
      <c r="D69" s="42">
        <f>date_1er_jour_semaine(YEAR(Tableau1[[#This Row],[Jour]]),Tableau1[[#This Row],[Semaine]])</f>
        <v>42863</v>
      </c>
      <c r="E69" s="43">
        <f>SEMAINE(Tableau1[[#This Row],[Jour]])</f>
        <v>19</v>
      </c>
      <c r="F69" s="16"/>
      <c r="G69" s="16"/>
      <c r="H69" s="16">
        <v>3.5</v>
      </c>
      <c r="I69" s="16"/>
      <c r="J69" s="16"/>
      <c r="K69" s="16"/>
      <c r="L69" s="16">
        <v>3.5</v>
      </c>
      <c r="M69" s="16"/>
      <c r="N69" s="16"/>
      <c r="O69" s="16"/>
      <c r="P69" s="46">
        <f>SUM(Tableau1[[#This Row],[LUNDI MATIN]]:Tableau1[[#This Row],[VENDREDI APRES MIDI]])</f>
        <v>7</v>
      </c>
    </row>
    <row r="70" spans="1:16" s="38" customFormat="1">
      <c r="A70" s="17">
        <v>42864</v>
      </c>
      <c r="B70" s="18">
        <v>11</v>
      </c>
      <c r="C70" s="44" t="str">
        <f>IFERROR(VLOOKUP(Tableau1[[#This Row],[N° de Tâche]],Tâches!$D$7:$E$117,2,FALSE),"")</f>
        <v xml:space="preserve">Entretien des Halls - 18 à 22 Bd A Millerand </v>
      </c>
      <c r="D70" s="45">
        <f>date_1er_jour_semaine(YEAR(Tableau1[[#This Row],[Jour]]),Tableau1[[#This Row],[Semaine]])</f>
        <v>42863</v>
      </c>
      <c r="E70" s="18">
        <f>SEMAINE(Tableau1[[#This Row],[Jour]])</f>
        <v>19</v>
      </c>
      <c r="F70" s="18"/>
      <c r="G70" s="18"/>
      <c r="H70" s="18"/>
      <c r="I70" s="18">
        <v>3.5</v>
      </c>
      <c r="J70" s="18"/>
      <c r="K70" s="18"/>
      <c r="L70" s="18"/>
      <c r="M70" s="18"/>
      <c r="N70" s="18">
        <v>3.5</v>
      </c>
      <c r="O70" s="18"/>
      <c r="P70" s="47">
        <f>SUM(Tableau1[[#This Row],[LUNDI MATIN]]:Tableau1[[#This Row],[VENDREDI APRES MIDI]])</f>
        <v>7</v>
      </c>
    </row>
    <row r="71" spans="1:16" s="38" customFormat="1">
      <c r="A71" s="15">
        <v>42864</v>
      </c>
      <c r="B71" s="16">
        <v>83</v>
      </c>
      <c r="C71" s="41" t="str">
        <f>IFERROR(VLOOKUP(Tableau1[[#This Row],[N° de Tâche]],Tâches!$D$7:$E$117,2,FALSE),"")</f>
        <v>Déchetterie</v>
      </c>
      <c r="D71" s="42">
        <f>date_1er_jour_semaine(YEAR(Tableau1[[#This Row],[Jour]]),Tableau1[[#This Row],[Semaine]])</f>
        <v>42863</v>
      </c>
      <c r="E71" s="43">
        <f>SEMAINE(Tableau1[[#This Row],[Jour]])</f>
        <v>19</v>
      </c>
      <c r="F71" s="16"/>
      <c r="G71" s="16"/>
      <c r="H71" s="16"/>
      <c r="I71" s="16">
        <v>1</v>
      </c>
      <c r="J71" s="16"/>
      <c r="K71" s="16"/>
      <c r="L71" s="16"/>
      <c r="M71" s="16"/>
      <c r="N71" s="16"/>
      <c r="O71" s="16"/>
      <c r="P71" s="46">
        <f>SUM(Tableau1[[#This Row],[LUNDI MATIN]]:Tableau1[[#This Row],[VENDREDI APRES MIDI]])</f>
        <v>1</v>
      </c>
    </row>
    <row r="72" spans="1:16" s="38" customFormat="1">
      <c r="A72" s="17">
        <v>42865</v>
      </c>
      <c r="B72" s="18">
        <v>30</v>
      </c>
      <c r="C72" s="44" t="str">
        <f>IFERROR(VLOOKUP(Tableau1[[#This Row],[N° de Tâche]],Tâches!$D$7:$E$117,2,FALSE),"")</f>
        <v xml:space="preserve">Nettoyer  les paliers - 1 à 5 rue P Ramadier </v>
      </c>
      <c r="D72" s="45">
        <f>date_1er_jour_semaine(YEAR(Tableau1[[#This Row],[Jour]]),Tableau1[[#This Row],[Semaine]])</f>
        <v>42863</v>
      </c>
      <c r="E72" s="18">
        <f>SEMAINE(Tableau1[[#This Row],[Jour]])</f>
        <v>19</v>
      </c>
      <c r="F72" s="18"/>
      <c r="G72" s="18"/>
      <c r="H72" s="18"/>
      <c r="I72" s="18"/>
      <c r="J72" s="18">
        <v>3</v>
      </c>
      <c r="K72" s="18"/>
      <c r="L72" s="18"/>
      <c r="M72" s="18"/>
      <c r="N72" s="18"/>
      <c r="O72" s="18"/>
      <c r="P72" s="47">
        <f>SUM(Tableau1[[#This Row],[LUNDI MATIN]]:Tableau1[[#This Row],[VENDREDI APRES MIDI]])</f>
        <v>3</v>
      </c>
    </row>
    <row r="73" spans="1:16" s="38" customFormat="1">
      <c r="A73" s="15">
        <v>42865</v>
      </c>
      <c r="B73" s="16">
        <v>31</v>
      </c>
      <c r="C73" s="41" t="str">
        <f>IFERROR(VLOOKUP(Tableau1[[#This Row],[N° de Tâche]],Tâches!$D$7:$E$117,2,FALSE),"")</f>
        <v xml:space="preserve">Nettoyer  les paliers - 18 à 22 Bd A Millerand </v>
      </c>
      <c r="D73" s="42">
        <f>date_1er_jour_semaine(YEAR(Tableau1[[#This Row],[Jour]]),Tableau1[[#This Row],[Semaine]])</f>
        <v>42863</v>
      </c>
      <c r="E73" s="43">
        <f>SEMAINE(Tableau1[[#This Row],[Jour]])</f>
        <v>19</v>
      </c>
      <c r="F73" s="16"/>
      <c r="G73" s="16"/>
      <c r="H73" s="16"/>
      <c r="I73" s="16"/>
      <c r="J73" s="16"/>
      <c r="K73" s="16">
        <v>3</v>
      </c>
      <c r="L73" s="16"/>
      <c r="M73" s="16"/>
      <c r="N73" s="16"/>
      <c r="O73" s="16"/>
      <c r="P73" s="46">
        <f>SUM(Tableau1[[#This Row],[LUNDI MATIN]]:Tableau1[[#This Row],[VENDREDI APRES MIDI]])</f>
        <v>3</v>
      </c>
    </row>
    <row r="74" spans="1:16" s="38" customFormat="1">
      <c r="A74" s="17">
        <v>42865</v>
      </c>
      <c r="B74" s="18">
        <v>39</v>
      </c>
      <c r="C74" s="44" t="str">
        <f>IFERROR(VLOOKUP(Tableau1[[#This Row],[N° de Tâche]],Tâches!$D$7:$E$117,2,FALSE),"")</f>
        <v>lavage des escaliers de service</v>
      </c>
      <c r="D74" s="45">
        <f>date_1er_jour_semaine(YEAR(Tableau1[[#This Row],[Jour]]),Tableau1[[#This Row],[Semaine]])</f>
        <v>42863</v>
      </c>
      <c r="E74" s="18">
        <f>SEMAINE(Tableau1[[#This Row],[Jour]])</f>
        <v>19</v>
      </c>
      <c r="F74" s="18"/>
      <c r="G74" s="18"/>
      <c r="H74" s="18"/>
      <c r="I74" s="18"/>
      <c r="J74" s="18"/>
      <c r="K74" s="18">
        <v>1.5</v>
      </c>
      <c r="L74" s="18"/>
      <c r="M74" s="18"/>
      <c r="N74" s="18"/>
      <c r="O74" s="18"/>
      <c r="P74" s="47">
        <f>SUM(Tableau1[[#This Row],[LUNDI MATIN]]:Tableau1[[#This Row],[VENDREDI APRES MIDI]])</f>
        <v>1.5</v>
      </c>
    </row>
    <row r="75" spans="1:16" s="38" customFormat="1">
      <c r="A75" s="15">
        <v>42866</v>
      </c>
      <c r="B75" s="16">
        <v>4</v>
      </c>
      <c r="C75" s="41" t="str">
        <f>IFERROR(VLOOKUP(Tableau1[[#This Row],[N° de Tâche]],Tâches!$D$7:$E$117,2,FALSE),"")</f>
        <v>Sortir les bacs à déchets</v>
      </c>
      <c r="D75" s="42">
        <f>date_1er_jour_semaine(YEAR(Tableau1[[#This Row],[Jour]]),Tableau1[[#This Row],[Semaine]])</f>
        <v>42863</v>
      </c>
      <c r="E75" s="43">
        <f>SEMAINE(Tableau1[[#This Row],[Jour]])</f>
        <v>19</v>
      </c>
      <c r="F75" s="16"/>
      <c r="G75" s="16"/>
      <c r="H75" s="16"/>
      <c r="I75" s="16"/>
      <c r="J75" s="16"/>
      <c r="K75" s="16"/>
      <c r="L75" s="16"/>
      <c r="M75" s="16">
        <v>1.5</v>
      </c>
      <c r="N75" s="16"/>
      <c r="O75" s="16"/>
      <c r="P75" s="46">
        <f>SUM(Tableau1[[#This Row],[LUNDI MATIN]]:Tableau1[[#This Row],[VENDREDI APRES MIDI]])</f>
        <v>1.5</v>
      </c>
    </row>
    <row r="76" spans="1:16" s="38" customFormat="1">
      <c r="A76" s="17">
        <v>42866</v>
      </c>
      <c r="B76" s="18">
        <v>51</v>
      </c>
      <c r="C76" s="44" t="str">
        <f>IFERROR(VLOOKUP(Tableau1[[#This Row],[N° de Tâche]],Tâches!$D$7:$E$117,2,FALSE),"")</f>
        <v>Lavage des 6 locaux vides ordures</v>
      </c>
      <c r="D76" s="45">
        <f>date_1er_jour_semaine(YEAR(Tableau1[[#This Row],[Jour]]),Tableau1[[#This Row],[Semaine]])</f>
        <v>42863</v>
      </c>
      <c r="E76" s="18">
        <f>SEMAINE(Tableau1[[#This Row],[Jour]])</f>
        <v>19</v>
      </c>
      <c r="F76" s="18"/>
      <c r="G76" s="18"/>
      <c r="H76" s="18"/>
      <c r="I76" s="18"/>
      <c r="J76" s="18"/>
      <c r="K76" s="18"/>
      <c r="L76" s="18"/>
      <c r="M76" s="18">
        <v>2.5</v>
      </c>
      <c r="N76" s="18"/>
      <c r="O76" s="18"/>
      <c r="P76" s="47">
        <f>SUM(Tableau1[[#This Row],[LUNDI MATIN]]:Tableau1[[#This Row],[VENDREDI APRES MIDI]])</f>
        <v>2.5</v>
      </c>
    </row>
    <row r="77" spans="1:16" s="38" customFormat="1" ht="30">
      <c r="A77" s="15">
        <v>42867</v>
      </c>
      <c r="B77" s="16">
        <v>5</v>
      </c>
      <c r="C77" s="41" t="s">
        <v>30</v>
      </c>
      <c r="D77" s="42">
        <f>date_1er_jour_semaine(YEAR(Tableau1[[#This Row],[Jour]]),Tableau1[[#This Row],[Semaine]])</f>
        <v>42863</v>
      </c>
      <c r="E77" s="43">
        <f>SEMAINE(Tableau1[[#This Row],[Jour]])</f>
        <v>19</v>
      </c>
      <c r="F77" s="16"/>
      <c r="G77" s="16"/>
      <c r="H77" s="16"/>
      <c r="I77" s="16"/>
      <c r="J77" s="16"/>
      <c r="K77" s="16"/>
      <c r="L77" s="16"/>
      <c r="M77" s="16"/>
      <c r="N77" s="16"/>
      <c r="O77" s="16">
        <v>2.5</v>
      </c>
      <c r="P77" s="46">
        <f>SUM(Tableau1[[#This Row],[LUNDI MATIN]]:Tableau1[[#This Row],[VENDREDI APRES MIDI]])</f>
        <v>2.5</v>
      </c>
    </row>
    <row r="78" spans="1:16" s="38" customFormat="1">
      <c r="A78" s="17">
        <v>42867</v>
      </c>
      <c r="B78" s="18">
        <v>57</v>
      </c>
      <c r="C78" s="44" t="str">
        <f>IFERROR(VLOOKUP(Tableau1[[#This Row],[N° de Tâche]],Tâches!$D$7:$E$117,2,FALSE),"")</f>
        <v xml:space="preserve">nettoyage de la loge </v>
      </c>
      <c r="D78" s="45">
        <f>date_1er_jour_semaine(YEAR(Tableau1[[#This Row],[Jour]]),Tableau1[[#This Row],[Semaine]])</f>
        <v>42863</v>
      </c>
      <c r="E78" s="18">
        <f>SEMAINE(Tableau1[[#This Row],[Jour]])</f>
        <v>19</v>
      </c>
      <c r="F78" s="18"/>
      <c r="G78" s="18"/>
      <c r="H78" s="18"/>
      <c r="I78" s="18"/>
      <c r="J78" s="18"/>
      <c r="K78" s="18"/>
      <c r="L78" s="18"/>
      <c r="M78" s="18"/>
      <c r="N78" s="18"/>
      <c r="O78" s="18">
        <v>0.5</v>
      </c>
      <c r="P78" s="47">
        <f>SUM(Tableau1[[#This Row],[LUNDI MATIN]]:Tableau1[[#This Row],[VENDREDI APRES MIDI]])</f>
        <v>0.5</v>
      </c>
    </row>
    <row r="79" spans="1:16" s="38" customFormat="1">
      <c r="A79" s="15">
        <v>42867</v>
      </c>
      <c r="B79" s="16">
        <v>58</v>
      </c>
      <c r="C79" s="41" t="str">
        <f>IFERROR(VLOOKUP(Tableau1[[#This Row],[N° de Tâche]],Tâches!$D$7:$E$117,2,FALSE),"")</f>
        <v xml:space="preserve">aspirer les couloirs du sous sol </v>
      </c>
      <c r="D79" s="42">
        <f>date_1er_jour_semaine(YEAR(Tableau1[[#This Row],[Jour]]),Tableau1[[#This Row],[Semaine]])</f>
        <v>42863</v>
      </c>
      <c r="E79" s="43">
        <f>SEMAINE(Tableau1[[#This Row],[Jour]])</f>
        <v>19</v>
      </c>
      <c r="F79" s="16"/>
      <c r="G79" s="16"/>
      <c r="H79" s="16"/>
      <c r="I79" s="16"/>
      <c r="J79" s="16"/>
      <c r="K79" s="16"/>
      <c r="L79" s="16"/>
      <c r="M79" s="16"/>
      <c r="N79" s="16"/>
      <c r="O79" s="16">
        <v>1</v>
      </c>
      <c r="P79" s="46">
        <f>SUM(Tableau1[[#This Row],[LUNDI MATIN]]:Tableau1[[#This Row],[VENDREDI APRES MIDI]])</f>
        <v>1</v>
      </c>
    </row>
    <row r="80" spans="1:16" s="38" customFormat="1">
      <c r="A80" s="17">
        <v>42870</v>
      </c>
      <c r="B80" s="18">
        <v>10</v>
      </c>
      <c r="C80" s="44" t="str">
        <f>IFERROR(VLOOKUP(Tableau1[[#This Row],[N° de Tâche]],Tâches!$D$7:$E$117,2,FALSE),"")</f>
        <v xml:space="preserve">Entretien des Halls - 1 à 5 rue P Ramadier </v>
      </c>
      <c r="D80" s="45">
        <f>date_1er_jour_semaine(YEAR(Tableau1[[#This Row],[Jour]]),Tableau1[[#This Row],[Semaine]])</f>
        <v>42870</v>
      </c>
      <c r="E80" s="18">
        <f>SEMAINE(Tableau1[[#This Row],[Jour]])</f>
        <v>20</v>
      </c>
      <c r="F80" s="18">
        <v>4</v>
      </c>
      <c r="G80" s="18"/>
      <c r="H80" s="18"/>
      <c r="I80" s="18"/>
      <c r="J80" s="18"/>
      <c r="K80" s="18"/>
      <c r="L80" s="18">
        <v>4</v>
      </c>
      <c r="M80" s="18"/>
      <c r="N80" s="18"/>
      <c r="O80" s="18"/>
      <c r="P80" s="47">
        <f>SUM(Tableau1[[#This Row],[LUNDI MATIN]]:Tableau1[[#This Row],[VENDREDI APRES MIDI]])</f>
        <v>8</v>
      </c>
    </row>
    <row r="81" spans="1:16" s="38" customFormat="1">
      <c r="A81" s="15">
        <v>42870</v>
      </c>
      <c r="B81" s="16">
        <v>11</v>
      </c>
      <c r="C81" s="41" t="str">
        <f>IFERROR(VLOOKUP(Tableau1[[#This Row],[N° de Tâche]],Tâches!$D$7:$E$117,2,FALSE),"")</f>
        <v xml:space="preserve">Entretien des Halls - 18 à 22 Bd A Millerand </v>
      </c>
      <c r="D81" s="42">
        <f>date_1er_jour_semaine(YEAR(Tableau1[[#This Row],[Jour]]),Tableau1[[#This Row],[Semaine]])</f>
        <v>42870</v>
      </c>
      <c r="E81" s="43">
        <f>SEMAINE(Tableau1[[#This Row],[Jour]])</f>
        <v>20</v>
      </c>
      <c r="F81" s="16"/>
      <c r="G81" s="16"/>
      <c r="H81" s="16">
        <v>4</v>
      </c>
      <c r="I81" s="16"/>
      <c r="J81" s="16"/>
      <c r="K81" s="16"/>
      <c r="L81" s="16"/>
      <c r="M81" s="16"/>
      <c r="N81" s="16">
        <v>4</v>
      </c>
      <c r="O81" s="16"/>
      <c r="P81" s="46">
        <f>SUM(Tableau1[[#This Row],[LUNDI MATIN]]:Tableau1[[#This Row],[VENDREDI APRES MIDI]])</f>
        <v>8</v>
      </c>
    </row>
    <row r="82" spans="1:16" s="38" customFormat="1">
      <c r="A82" s="17">
        <v>42870</v>
      </c>
      <c r="B82" s="18">
        <v>1</v>
      </c>
      <c r="C82" s="44" t="str">
        <f>IFERROR(VLOOKUP(Tableau1[[#This Row],[N° de Tâche]],Tâches!$D$7:$E$117,2,FALSE),"")</f>
        <v>Sortir les bacs des bouteilles</v>
      </c>
      <c r="D82" s="45">
        <f>date_1er_jour_semaine(YEAR(Tableau1[[#This Row],[Jour]]),Tableau1[[#This Row],[Semaine]])</f>
        <v>42870</v>
      </c>
      <c r="E82" s="18">
        <f>SEMAINE(Tableau1[[#This Row],[Jour]])</f>
        <v>20</v>
      </c>
      <c r="F82" s="18"/>
      <c r="G82" s="18">
        <v>1</v>
      </c>
      <c r="H82" s="18"/>
      <c r="I82" s="18"/>
      <c r="J82" s="18"/>
      <c r="K82" s="18"/>
      <c r="L82" s="18"/>
      <c r="M82" s="18"/>
      <c r="N82" s="18"/>
      <c r="O82" s="18"/>
      <c r="P82" s="47">
        <f>SUM(Tableau1[[#This Row],[LUNDI MATIN]]:Tableau1[[#This Row],[VENDREDI APRES MIDI]])</f>
        <v>1</v>
      </c>
    </row>
    <row r="83" spans="1:16" s="38" customFormat="1">
      <c r="A83" s="15">
        <v>42870</v>
      </c>
      <c r="B83" s="16">
        <v>4</v>
      </c>
      <c r="C83" s="41" t="str">
        <f>IFERROR(VLOOKUP(Tableau1[[#This Row],[N° de Tâche]],Tâches!$D$7:$E$117,2,FALSE),"")</f>
        <v>Sortir les bacs à déchets</v>
      </c>
      <c r="D83" s="42">
        <f>date_1er_jour_semaine(YEAR(Tableau1[[#This Row],[Jour]]),Tableau1[[#This Row],[Semaine]])</f>
        <v>42870</v>
      </c>
      <c r="E83" s="43">
        <f>SEMAINE(Tableau1[[#This Row],[Jour]])</f>
        <v>20</v>
      </c>
      <c r="F83" s="16"/>
      <c r="G83" s="16">
        <v>1</v>
      </c>
      <c r="H83" s="16"/>
      <c r="I83" s="16"/>
      <c r="J83" s="16"/>
      <c r="K83" s="16"/>
      <c r="L83" s="16"/>
      <c r="M83" s="16"/>
      <c r="N83" s="16"/>
      <c r="O83" s="16"/>
      <c r="P83" s="46">
        <f>SUM(Tableau1[[#This Row],[LUNDI MATIN]]:Tableau1[[#This Row],[VENDREDI APRES MIDI]])</f>
        <v>1</v>
      </c>
    </row>
    <row r="84" spans="1:16" s="38" customFormat="1">
      <c r="A84" s="17">
        <v>42870</v>
      </c>
      <c r="B84" s="18">
        <v>81</v>
      </c>
      <c r="C84" s="44" t="str">
        <f>IFERROR(VLOOKUP(Tableau1[[#This Row],[N° de Tâche]],Tâches!$D$7:$E$117,2,FALSE),"")</f>
        <v xml:space="preserve">Traitement des mauvaises herbes </v>
      </c>
      <c r="D84" s="45">
        <f>date_1er_jour_semaine(YEAR(Tableau1[[#This Row],[Jour]]),Tableau1[[#This Row],[Semaine]])</f>
        <v>42870</v>
      </c>
      <c r="E84" s="18">
        <f>SEMAINE(Tableau1[[#This Row],[Jour]])</f>
        <v>20</v>
      </c>
      <c r="F84" s="18"/>
      <c r="G84" s="18">
        <v>1.5</v>
      </c>
      <c r="H84" s="18"/>
      <c r="I84" s="18">
        <v>1</v>
      </c>
      <c r="J84" s="18"/>
      <c r="K84" s="18"/>
      <c r="L84" s="18"/>
      <c r="M84" s="18"/>
      <c r="N84" s="18"/>
      <c r="O84" s="18"/>
      <c r="P84" s="47">
        <f>SUM(Tableau1[[#This Row],[LUNDI MATIN]]:Tableau1[[#This Row],[VENDREDI APRES MIDI]])</f>
        <v>2.5</v>
      </c>
    </row>
    <row r="85" spans="1:16" s="38" customFormat="1">
      <c r="A85" s="15">
        <v>42871</v>
      </c>
      <c r="B85" s="16">
        <v>89</v>
      </c>
      <c r="C85" s="41" t="str">
        <f>IFERROR(VLOOKUP(Tableau1[[#This Row],[N° de Tâche]],Tâches!$D$7:$E$117,2,FALSE),"")</f>
        <v xml:space="preserve">entretien plate bande du gardien </v>
      </c>
      <c r="D85" s="42">
        <f>date_1er_jour_semaine(YEAR(Tableau1[[#This Row],[Jour]]),Tableau1[[#This Row],[Semaine]])</f>
        <v>42870</v>
      </c>
      <c r="E85" s="43">
        <f>SEMAINE(Tableau1[[#This Row],[Jour]])</f>
        <v>20</v>
      </c>
      <c r="F85" s="16"/>
      <c r="G85" s="16"/>
      <c r="H85" s="16"/>
      <c r="I85" s="16">
        <v>2.5</v>
      </c>
      <c r="J85" s="16"/>
      <c r="K85" s="16"/>
      <c r="L85" s="16"/>
      <c r="M85" s="16"/>
      <c r="N85" s="16"/>
      <c r="O85" s="16"/>
      <c r="P85" s="46">
        <f>SUM(Tableau1[[#This Row],[LUNDI MATIN]]:Tableau1[[#This Row],[VENDREDI APRES MIDI]])</f>
        <v>2.5</v>
      </c>
    </row>
    <row r="86" spans="1:16" s="38" customFormat="1">
      <c r="A86" s="17">
        <v>42872</v>
      </c>
      <c r="B86" s="18">
        <v>30</v>
      </c>
      <c r="C86" s="44" t="str">
        <f>IFERROR(VLOOKUP(Tableau1[[#This Row],[N° de Tâche]],Tâches!$D$7:$E$117,2,FALSE),"")</f>
        <v xml:space="preserve">Nettoyer  les paliers - 1 à 5 rue P Ramadier </v>
      </c>
      <c r="D86" s="45">
        <f>date_1er_jour_semaine(YEAR(Tableau1[[#This Row],[Jour]]),Tableau1[[#This Row],[Semaine]])</f>
        <v>42870</v>
      </c>
      <c r="E86" s="18">
        <f>SEMAINE(Tableau1[[#This Row],[Jour]])</f>
        <v>20</v>
      </c>
      <c r="F86" s="18"/>
      <c r="G86" s="18"/>
      <c r="H86" s="18"/>
      <c r="I86" s="18"/>
      <c r="J86" s="18">
        <v>3</v>
      </c>
      <c r="K86" s="18"/>
      <c r="L86" s="18"/>
      <c r="M86" s="18"/>
      <c r="N86" s="18"/>
      <c r="O86" s="18"/>
      <c r="P86" s="47">
        <f>SUM(Tableau1[[#This Row],[LUNDI MATIN]]:Tableau1[[#This Row],[VENDREDI APRES MIDI]])</f>
        <v>3</v>
      </c>
    </row>
    <row r="87" spans="1:16" s="38" customFormat="1">
      <c r="A87" s="15">
        <v>42872</v>
      </c>
      <c r="B87" s="16">
        <v>31</v>
      </c>
      <c r="C87" s="41" t="str">
        <f>IFERROR(VLOOKUP(Tableau1[[#This Row],[N° de Tâche]],Tâches!$D$7:$E$117,2,FALSE),"")</f>
        <v xml:space="preserve">Nettoyer  les paliers - 18 à 22 Bd A Millerand </v>
      </c>
      <c r="D87" s="42">
        <f>date_1er_jour_semaine(YEAR(Tableau1[[#This Row],[Jour]]),Tableau1[[#This Row],[Semaine]])</f>
        <v>42870</v>
      </c>
      <c r="E87" s="43">
        <f>SEMAINE(Tableau1[[#This Row],[Jour]])</f>
        <v>20</v>
      </c>
      <c r="F87" s="16"/>
      <c r="G87" s="16"/>
      <c r="H87" s="16"/>
      <c r="I87" s="16"/>
      <c r="J87" s="16">
        <v>1</v>
      </c>
      <c r="K87" s="16">
        <v>2</v>
      </c>
      <c r="L87" s="16"/>
      <c r="M87" s="16"/>
      <c r="N87" s="16"/>
      <c r="O87" s="16"/>
      <c r="P87" s="46">
        <f>SUM(Tableau1[[#This Row],[LUNDI MATIN]]:Tableau1[[#This Row],[VENDREDI APRES MIDI]])</f>
        <v>3</v>
      </c>
    </row>
    <row r="88" spans="1:16" s="38" customFormat="1" ht="30">
      <c r="A88" s="17">
        <v>42872</v>
      </c>
      <c r="B88" s="18">
        <v>50</v>
      </c>
      <c r="C88" s="44" t="str">
        <f>IFERROR(VLOOKUP(Tableau1[[#This Row],[N° de Tâche]],Tâches!$D$7:$E$117,2,FALSE),"")</f>
        <v>Aspirer les sols du sous sol (couloirs de caves, escaliers, descentes et des garages - Niveau Rez de Chaussée et Niveau sous sol)</v>
      </c>
      <c r="D88" s="45">
        <f>date_1er_jour_semaine(YEAR(Tableau1[[#This Row],[Jour]]),Tableau1[[#This Row],[Semaine]])</f>
        <v>42870</v>
      </c>
      <c r="E88" s="18">
        <f>SEMAINE(Tableau1[[#This Row],[Jour]])</f>
        <v>20</v>
      </c>
      <c r="F88" s="18"/>
      <c r="G88" s="18"/>
      <c r="H88" s="18"/>
      <c r="I88" s="18"/>
      <c r="J88" s="18"/>
      <c r="K88" s="18">
        <v>1</v>
      </c>
      <c r="L88" s="18"/>
      <c r="M88" s="18"/>
      <c r="N88" s="18"/>
      <c r="O88" s="18"/>
      <c r="P88" s="47">
        <f>SUM(Tableau1[[#This Row],[LUNDI MATIN]]:Tableau1[[#This Row],[VENDREDI APRES MIDI]])</f>
        <v>1</v>
      </c>
    </row>
    <row r="89" spans="1:16" s="38" customFormat="1" ht="30">
      <c r="A89" s="15">
        <v>42873</v>
      </c>
      <c r="B89" s="16">
        <v>50</v>
      </c>
      <c r="C89" s="41" t="str">
        <f>IFERROR(VLOOKUP(Tableau1[[#This Row],[N° de Tâche]],Tâches!$D$7:$E$117,2,FALSE),"")</f>
        <v>Aspirer les sols du sous sol (couloirs de caves, escaliers, descentes et des garages - Niveau Rez de Chaussée et Niveau sous sol)</v>
      </c>
      <c r="D89" s="42">
        <f>date_1er_jour_semaine(YEAR(Tableau1[[#This Row],[Jour]]),Tableau1[[#This Row],[Semaine]])</f>
        <v>42870</v>
      </c>
      <c r="E89" s="43">
        <f>SEMAINE(Tableau1[[#This Row],[Jour]])</f>
        <v>20</v>
      </c>
      <c r="F89" s="16"/>
      <c r="G89" s="16"/>
      <c r="H89" s="16"/>
      <c r="I89" s="16"/>
      <c r="J89" s="16"/>
      <c r="K89" s="16"/>
      <c r="L89" s="16"/>
      <c r="M89" s="16">
        <v>2.5</v>
      </c>
      <c r="N89" s="16"/>
      <c r="O89" s="16"/>
      <c r="P89" s="46">
        <f>SUM(Tableau1[[#This Row],[LUNDI MATIN]]:Tableau1[[#This Row],[VENDREDI APRES MIDI]])</f>
        <v>2.5</v>
      </c>
    </row>
    <row r="90" spans="1:16" s="38" customFormat="1">
      <c r="A90" s="17">
        <v>42873</v>
      </c>
      <c r="B90" s="18">
        <v>83</v>
      </c>
      <c r="C90" s="44" t="str">
        <f>IFERROR(VLOOKUP(Tableau1[[#This Row],[N° de Tâche]],Tâches!$D$7:$E$117,2,FALSE),"")</f>
        <v>Déchetterie</v>
      </c>
      <c r="D90" s="45">
        <f>date_1er_jour_semaine(YEAR(Tableau1[[#This Row],[Jour]]),Tableau1[[#This Row],[Semaine]])</f>
        <v>42870</v>
      </c>
      <c r="E90" s="18">
        <f>SEMAINE(Tableau1[[#This Row],[Jour]])</f>
        <v>20</v>
      </c>
      <c r="F90" s="18"/>
      <c r="G90" s="18"/>
      <c r="H90" s="18"/>
      <c r="I90" s="18"/>
      <c r="J90" s="18"/>
      <c r="K90" s="18"/>
      <c r="L90" s="18"/>
      <c r="M90" s="18">
        <v>1</v>
      </c>
      <c r="N90" s="18"/>
      <c r="O90" s="18"/>
      <c r="P90" s="47">
        <f>SUM(Tableau1[[#This Row],[LUNDI MATIN]]:Tableau1[[#This Row],[VENDREDI APRES MIDI]])</f>
        <v>1</v>
      </c>
    </row>
    <row r="91" spans="1:16" s="38" customFormat="1" ht="30">
      <c r="A91" s="15">
        <v>42874</v>
      </c>
      <c r="B91" s="16">
        <v>5</v>
      </c>
      <c r="C91" s="41" t="str">
        <f>IFERROR(VLOOKUP(Tableau1[[#This Row],[N° de Tâche]],Tâches!$D$7:$E$117,2,FALSE),"")</f>
        <v>Rentrer les bacs à déchets  Nettoyage du trottoir  : Nettoyage et désinfection des bacs</v>
      </c>
      <c r="D91" s="42">
        <f>date_1er_jour_semaine(YEAR(Tableau1[[#This Row],[Jour]]),Tableau1[[#This Row],[Semaine]])</f>
        <v>42870</v>
      </c>
      <c r="E91" s="43">
        <f>SEMAINE(Tableau1[[#This Row],[Jour]])</f>
        <v>20</v>
      </c>
      <c r="F91" s="16"/>
      <c r="G91" s="16"/>
      <c r="H91" s="16"/>
      <c r="I91" s="16"/>
      <c r="J91" s="16"/>
      <c r="K91" s="16"/>
      <c r="L91" s="16"/>
      <c r="M91" s="16"/>
      <c r="N91" s="16"/>
      <c r="O91" s="16">
        <v>1</v>
      </c>
      <c r="P91" s="46">
        <f>SUM(Tableau1[[#This Row],[LUNDI MATIN]]:Tableau1[[#This Row],[VENDREDI APRES MIDI]])</f>
        <v>1</v>
      </c>
    </row>
    <row r="92" spans="1:16" s="38" customFormat="1">
      <c r="A92" s="17">
        <v>42874</v>
      </c>
      <c r="B92" s="18">
        <v>7</v>
      </c>
      <c r="C92" s="44" t="s">
        <v>121</v>
      </c>
      <c r="D92" s="45">
        <f>date_1er_jour_semaine(YEAR(Tableau1[[#This Row],[Jour]]),Tableau1[[#This Row],[Semaine]])</f>
        <v>42870</v>
      </c>
      <c r="E92" s="18">
        <f>SEMAINE(Tableau1[[#This Row],[Jour]])</f>
        <v>20</v>
      </c>
      <c r="F92" s="18"/>
      <c r="G92" s="18"/>
      <c r="H92" s="18"/>
      <c r="I92" s="18"/>
      <c r="J92" s="18"/>
      <c r="K92" s="18"/>
      <c r="L92" s="18"/>
      <c r="M92" s="18"/>
      <c r="N92" s="18"/>
      <c r="O92" s="18">
        <v>1.5</v>
      </c>
      <c r="P92" s="47">
        <f>SUM(Tableau1[[#This Row],[LUNDI MATIN]]:Tableau1[[#This Row],[VENDREDI APRES MIDI]])</f>
        <v>1.5</v>
      </c>
    </row>
    <row r="93" spans="1:16" s="38" customFormat="1">
      <c r="A93" s="15">
        <v>42874</v>
      </c>
      <c r="B93" s="16"/>
      <c r="C93" s="41" t="s">
        <v>122</v>
      </c>
      <c r="D93" s="42">
        <f>date_1er_jour_semaine(YEAR(Tableau1[[#This Row],[Jour]]),Tableau1[[#This Row],[Semaine]])</f>
        <v>42870</v>
      </c>
      <c r="E93" s="43">
        <f>SEMAINE(Tableau1[[#This Row],[Jour]])</f>
        <v>20</v>
      </c>
      <c r="F93" s="16"/>
      <c r="G93" s="16"/>
      <c r="H93" s="16"/>
      <c r="I93" s="16"/>
      <c r="J93" s="16"/>
      <c r="K93" s="16"/>
      <c r="L93" s="16"/>
      <c r="M93" s="16"/>
      <c r="N93" s="16"/>
      <c r="O93" s="16">
        <v>1</v>
      </c>
      <c r="P93" s="46">
        <f>SUM(Tableau1[[#This Row],[LUNDI MATIN]]:Tableau1[[#This Row],[VENDREDI APRES MIDI]])</f>
        <v>1</v>
      </c>
    </row>
    <row r="94" spans="1:16" s="38" customFormat="1">
      <c r="A94" s="17">
        <v>42877</v>
      </c>
      <c r="B94" s="18"/>
      <c r="C94" s="44" t="s">
        <v>123</v>
      </c>
      <c r="D94" s="45">
        <f>date_1er_jour_semaine(YEAR(Tableau1[[#This Row],[Jour]]),Tableau1[[#This Row],[Semaine]])</f>
        <v>42877</v>
      </c>
      <c r="E94" s="18">
        <f>SEMAINE(Tableau1[[#This Row],[Jour]])</f>
        <v>21</v>
      </c>
      <c r="F94" s="18"/>
      <c r="G94" s="18">
        <v>1</v>
      </c>
      <c r="H94" s="18"/>
      <c r="I94" s="18"/>
      <c r="J94" s="18"/>
      <c r="K94" s="18"/>
      <c r="L94" s="18"/>
      <c r="M94" s="18"/>
      <c r="N94" s="18"/>
      <c r="O94" s="18"/>
      <c r="P94" s="47">
        <f>SUM(Tableau1[[#This Row],[LUNDI MATIN]]:Tableau1[[#This Row],[VENDREDI APRES MIDI]])</f>
        <v>1</v>
      </c>
    </row>
    <row r="95" spans="1:16" s="38" customFormat="1">
      <c r="A95" s="15">
        <v>42878</v>
      </c>
      <c r="B95" s="16">
        <v>10</v>
      </c>
      <c r="C95" s="41" t="str">
        <f>IFERROR(VLOOKUP(Tableau1[[#This Row],[N° de Tâche]],Tâches!$D$7:$E$117,2,FALSE),"")</f>
        <v xml:space="preserve">Entretien des Halls - 1 à 5 rue P Ramadier </v>
      </c>
      <c r="D95" s="42">
        <f>date_1er_jour_semaine(YEAR(Tableau1[[#This Row],[Jour]]),Tableau1[[#This Row],[Semaine]])</f>
        <v>42877</v>
      </c>
      <c r="E95" s="43">
        <f>SEMAINE(Tableau1[[#This Row],[Jour]])</f>
        <v>21</v>
      </c>
      <c r="F95" s="16"/>
      <c r="G95" s="16"/>
      <c r="H95" s="16">
        <v>3</v>
      </c>
      <c r="I95" s="16"/>
      <c r="J95" s="16"/>
      <c r="K95" s="16"/>
      <c r="L95" s="16"/>
      <c r="M95" s="16"/>
      <c r="N95" s="16">
        <v>3</v>
      </c>
      <c r="O95" s="16"/>
      <c r="P95" s="46">
        <f>SUM(Tableau1[[#This Row],[LUNDI MATIN]]:Tableau1[[#This Row],[VENDREDI APRES MIDI]])</f>
        <v>6</v>
      </c>
    </row>
    <row r="96" spans="1:16" s="38" customFormat="1">
      <c r="A96" s="17">
        <v>42878</v>
      </c>
      <c r="B96" s="18">
        <v>11</v>
      </c>
      <c r="C96" s="44" t="str">
        <f>IFERROR(VLOOKUP(Tableau1[[#This Row],[N° de Tâche]],Tâches!$D$7:$E$117,2,FALSE),"")</f>
        <v xml:space="preserve">Entretien des Halls - 18 à 22 Bd A Millerand </v>
      </c>
      <c r="D96" s="45">
        <f>date_1er_jour_semaine(YEAR(Tableau1[[#This Row],[Jour]]),Tableau1[[#This Row],[Semaine]])</f>
        <v>42877</v>
      </c>
      <c r="E96" s="18">
        <f>SEMAINE(Tableau1[[#This Row],[Jour]])</f>
        <v>21</v>
      </c>
      <c r="F96" s="18"/>
      <c r="G96" s="18"/>
      <c r="H96" s="18"/>
      <c r="I96" s="18">
        <v>3</v>
      </c>
      <c r="J96" s="18"/>
      <c r="K96" s="18"/>
      <c r="L96" s="18"/>
      <c r="M96" s="18"/>
      <c r="N96" s="18"/>
      <c r="O96" s="18">
        <v>3</v>
      </c>
      <c r="P96" s="47">
        <f>SUM(Tableau1[[#This Row],[LUNDI MATIN]]:Tableau1[[#This Row],[VENDREDI APRES MIDI]])</f>
        <v>6</v>
      </c>
    </row>
    <row r="97" spans="1:16" s="38" customFormat="1">
      <c r="A97" s="15">
        <v>42878</v>
      </c>
      <c r="B97" s="16"/>
      <c r="C97" s="41" t="s">
        <v>124</v>
      </c>
      <c r="D97" s="42">
        <f>date_1er_jour_semaine(YEAR(Tableau1[[#This Row],[Jour]]),Tableau1[[#This Row],[Semaine]])</f>
        <v>42877</v>
      </c>
      <c r="E97" s="43">
        <f>SEMAINE(Tableau1[[#This Row],[Jour]])</f>
        <v>21</v>
      </c>
      <c r="F97" s="16"/>
      <c r="G97" s="16"/>
      <c r="H97" s="16"/>
      <c r="I97" s="16">
        <v>1.5</v>
      </c>
      <c r="J97" s="16"/>
      <c r="K97" s="16">
        <v>2.5</v>
      </c>
      <c r="L97" s="16"/>
      <c r="M97" s="16"/>
      <c r="N97" s="16"/>
      <c r="O97" s="16"/>
      <c r="P97" s="46">
        <f>SUM(Tableau1[[#This Row],[LUNDI MATIN]]:Tableau1[[#This Row],[VENDREDI APRES MIDI]])</f>
        <v>4</v>
      </c>
    </row>
    <row r="98" spans="1:16" s="38" customFormat="1" ht="30">
      <c r="A98" s="17">
        <v>42878</v>
      </c>
      <c r="B98" s="18">
        <v>5</v>
      </c>
      <c r="C98" s="44" t="str">
        <f>IFERROR(VLOOKUP(Tableau1[[#This Row],[N° de Tâche]],Tâches!$D$7:$E$117,2,FALSE),"")</f>
        <v>Rentrer les bacs à déchets  Nettoyage du trottoir  : Nettoyage et désinfection des bacs</v>
      </c>
      <c r="D98" s="45">
        <f>date_1er_jour_semaine(YEAR(Tableau1[[#This Row],[Jour]]),Tableau1[[#This Row],[Semaine]])</f>
        <v>42877</v>
      </c>
      <c r="E98" s="18">
        <f>SEMAINE(Tableau1[[#This Row],[Jour]])</f>
        <v>21</v>
      </c>
      <c r="F98" s="18"/>
      <c r="G98" s="18"/>
      <c r="H98" s="18"/>
      <c r="I98" s="18">
        <v>1</v>
      </c>
      <c r="J98" s="18"/>
      <c r="K98" s="18"/>
      <c r="L98" s="18"/>
      <c r="M98" s="18"/>
      <c r="N98" s="18"/>
      <c r="O98" s="18"/>
      <c r="P98" s="47">
        <f>SUM(Tableau1[[#This Row],[LUNDI MATIN]]:Tableau1[[#This Row],[VENDREDI APRES MIDI]])</f>
        <v>1</v>
      </c>
    </row>
    <row r="99" spans="1:16" s="38" customFormat="1">
      <c r="A99" s="15">
        <v>42879</v>
      </c>
      <c r="B99" s="16">
        <v>30</v>
      </c>
      <c r="C99" s="41" t="str">
        <f>IFERROR(VLOOKUP(Tableau1[[#This Row],[N° de Tâche]],Tâches!$D$7:$E$117,2,FALSE),"")</f>
        <v xml:space="preserve">Nettoyer  les paliers - 1 à 5 rue P Ramadier </v>
      </c>
      <c r="D99" s="42">
        <f>date_1er_jour_semaine(YEAR(Tableau1[[#This Row],[Jour]]),Tableau1[[#This Row],[Semaine]])</f>
        <v>42877</v>
      </c>
      <c r="E99" s="43">
        <f>SEMAINE(Tableau1[[#This Row],[Jour]])</f>
        <v>21</v>
      </c>
      <c r="F99" s="16"/>
      <c r="G99" s="16"/>
      <c r="H99" s="16"/>
      <c r="I99" s="16"/>
      <c r="J99" s="16">
        <v>2.5</v>
      </c>
      <c r="K99" s="16"/>
      <c r="L99" s="16"/>
      <c r="M99" s="16"/>
      <c r="N99" s="16"/>
      <c r="O99" s="16"/>
      <c r="P99" s="46">
        <f>SUM(Tableau1[[#This Row],[LUNDI MATIN]]:Tableau1[[#This Row],[VENDREDI APRES MIDI]])</f>
        <v>2.5</v>
      </c>
    </row>
    <row r="100" spans="1:16" s="38" customFormat="1">
      <c r="A100" s="17">
        <v>42879</v>
      </c>
      <c r="B100" s="18">
        <v>31</v>
      </c>
      <c r="C100" s="44" t="str">
        <f>IFERROR(VLOOKUP(Tableau1[[#This Row],[N° de Tâche]],Tâches!$D$7:$E$117,2,FALSE),"")</f>
        <v xml:space="preserve">Nettoyer  les paliers - 18 à 22 Bd A Millerand </v>
      </c>
      <c r="D100" s="45">
        <f>date_1er_jour_semaine(YEAR(Tableau1[[#This Row],[Jour]]),Tableau1[[#This Row],[Semaine]])</f>
        <v>42877</v>
      </c>
      <c r="E100" s="18">
        <f>SEMAINE(Tableau1[[#This Row],[Jour]])</f>
        <v>21</v>
      </c>
      <c r="F100" s="18"/>
      <c r="G100" s="18"/>
      <c r="H100" s="18"/>
      <c r="I100" s="18"/>
      <c r="J100" s="18">
        <v>2.5</v>
      </c>
      <c r="K100" s="18"/>
      <c r="L100" s="18"/>
      <c r="M100" s="18"/>
      <c r="N100" s="18"/>
      <c r="O100" s="18"/>
      <c r="P100" s="47">
        <f>SUM(Tableau1[[#This Row],[LUNDI MATIN]]:Tableau1[[#This Row],[VENDREDI APRES MIDI]])</f>
        <v>2.5</v>
      </c>
    </row>
    <row r="101" spans="1:16" s="38" customFormat="1">
      <c r="A101" s="15">
        <v>42880</v>
      </c>
      <c r="B101" s="16"/>
      <c r="C101" s="41" t="s">
        <v>125</v>
      </c>
      <c r="D101" s="42">
        <f>date_1er_jour_semaine(YEAR(Tableau1[[#This Row],[Jour]]),Tableau1[[#This Row],[Semaine]])</f>
        <v>42877</v>
      </c>
      <c r="E101" s="43">
        <f>SEMAINE(Tableau1[[#This Row],[Jour]])</f>
        <v>21</v>
      </c>
      <c r="F101" s="16"/>
      <c r="G101" s="16"/>
      <c r="H101" s="16"/>
      <c r="I101" s="16"/>
      <c r="J101" s="16"/>
      <c r="K101" s="16"/>
      <c r="L101" s="16"/>
      <c r="M101" s="16"/>
      <c r="N101" s="16"/>
      <c r="O101" s="16"/>
      <c r="P101" s="46">
        <f>SUM(Tableau1[[#This Row],[LUNDI MATIN]]:Tableau1[[#This Row],[VENDREDI APRES MIDI]])</f>
        <v>0</v>
      </c>
    </row>
    <row r="102" spans="1:16" s="38" customFormat="1">
      <c r="A102" s="17">
        <v>42881</v>
      </c>
      <c r="B102" s="18"/>
      <c r="C102" s="44" t="s">
        <v>126</v>
      </c>
      <c r="D102" s="45">
        <f>date_1er_jour_semaine(YEAR(Tableau1[[#This Row],[Jour]]),Tableau1[[#This Row],[Semaine]])</f>
        <v>42877</v>
      </c>
      <c r="E102" s="18">
        <f>SEMAINE(Tableau1[[#This Row],[Jour]])</f>
        <v>21</v>
      </c>
      <c r="F102" s="18"/>
      <c r="G102" s="18"/>
      <c r="H102" s="18"/>
      <c r="I102" s="18"/>
      <c r="J102" s="18"/>
      <c r="K102" s="18"/>
      <c r="L102" s="18"/>
      <c r="M102" s="18"/>
      <c r="N102" s="18"/>
      <c r="O102" s="18">
        <v>1.5</v>
      </c>
      <c r="P102" s="47">
        <f>SUM(Tableau1[[#This Row],[LUNDI MATIN]]:Tableau1[[#This Row],[VENDREDI APRES MIDI]])</f>
        <v>1.5</v>
      </c>
    </row>
    <row r="103" spans="1:16" s="38" customFormat="1">
      <c r="A103" s="15">
        <v>42884</v>
      </c>
      <c r="B103" s="16">
        <v>10</v>
      </c>
      <c r="C103" s="41" t="str">
        <f>IFERROR(VLOOKUP(Tableau1[[#This Row],[N° de Tâche]],Tâches!$D$7:$E$117,2,FALSE),"")</f>
        <v xml:space="preserve">Entretien des Halls - 1 à 5 rue P Ramadier </v>
      </c>
      <c r="D103" s="42">
        <f>date_1er_jour_semaine(YEAR(Tableau1[[#This Row],[Jour]]),Tableau1[[#This Row],[Semaine]])</f>
        <v>42884</v>
      </c>
      <c r="E103" s="43">
        <f>SEMAINE(Tableau1[[#This Row],[Jour]])</f>
        <v>22</v>
      </c>
      <c r="F103" s="16">
        <v>3.5</v>
      </c>
      <c r="G103" s="16"/>
      <c r="H103" s="16"/>
      <c r="I103" s="16"/>
      <c r="J103" s="16"/>
      <c r="K103" s="16"/>
      <c r="L103" s="16">
        <v>3.5</v>
      </c>
      <c r="M103" s="16"/>
      <c r="N103" s="16"/>
      <c r="O103" s="16"/>
      <c r="P103" s="46">
        <f>SUM(Tableau1[[#This Row],[LUNDI MATIN]]:Tableau1[[#This Row],[VENDREDI APRES MIDI]])</f>
        <v>7</v>
      </c>
    </row>
    <row r="104" spans="1:16" s="38" customFormat="1">
      <c r="A104" s="17">
        <v>42884</v>
      </c>
      <c r="B104" s="18">
        <v>1</v>
      </c>
      <c r="C104" s="44" t="str">
        <f>IFERROR(VLOOKUP(Tableau1[[#This Row],[N° de Tâche]],Tâches!$D$7:$E$117,2,FALSE),"")</f>
        <v>Sortir les bacs des bouteilles</v>
      </c>
      <c r="D104" s="45">
        <f>date_1er_jour_semaine(YEAR(Tableau1[[#This Row],[Jour]]),Tableau1[[#This Row],[Semaine]])</f>
        <v>42884</v>
      </c>
      <c r="E104" s="18">
        <f>SEMAINE(Tableau1[[#This Row],[Jour]])</f>
        <v>22</v>
      </c>
      <c r="F104" s="18"/>
      <c r="G104" s="18">
        <v>0.5</v>
      </c>
      <c r="H104" s="18"/>
      <c r="I104" s="18"/>
      <c r="J104" s="18"/>
      <c r="K104" s="18"/>
      <c r="L104" s="18"/>
      <c r="M104" s="18"/>
      <c r="N104" s="18"/>
      <c r="O104" s="18"/>
      <c r="P104" s="47">
        <f>SUM(Tableau1[[#This Row],[LUNDI MATIN]]:Tableau1[[#This Row],[VENDREDI APRES MIDI]])</f>
        <v>0.5</v>
      </c>
    </row>
    <row r="105" spans="1:16" s="38" customFormat="1">
      <c r="A105" s="15">
        <v>42884</v>
      </c>
      <c r="B105" s="16">
        <v>4</v>
      </c>
      <c r="C105" s="41" t="str">
        <f>IFERROR(VLOOKUP(Tableau1[[#This Row],[N° de Tâche]],Tâches!$D$7:$E$117,2,FALSE),"")</f>
        <v>Sortir les bacs à déchets</v>
      </c>
      <c r="D105" s="42">
        <f>date_1er_jour_semaine(YEAR(Tableau1[[#This Row],[Jour]]),Tableau1[[#This Row],[Semaine]])</f>
        <v>42884</v>
      </c>
      <c r="E105" s="43">
        <f>SEMAINE(Tableau1[[#This Row],[Jour]])</f>
        <v>22</v>
      </c>
      <c r="F105" s="16"/>
      <c r="G105" s="16">
        <v>1</v>
      </c>
      <c r="H105" s="16"/>
      <c r="I105" s="16"/>
      <c r="J105" s="16"/>
      <c r="K105" s="16"/>
      <c r="L105" s="16"/>
      <c r="M105" s="16">
        <v>1</v>
      </c>
      <c r="N105" s="16"/>
      <c r="O105" s="16"/>
      <c r="P105" s="46">
        <f>SUM(Tableau1[[#This Row],[LUNDI MATIN]]:Tableau1[[#This Row],[VENDREDI APRES MIDI]])</f>
        <v>2</v>
      </c>
    </row>
    <row r="106" spans="1:16" s="38" customFormat="1">
      <c r="A106" s="17">
        <v>42884</v>
      </c>
      <c r="B106" s="18"/>
      <c r="C106" s="44" t="s">
        <v>127</v>
      </c>
      <c r="D106" s="45">
        <f>date_1er_jour_semaine(YEAR(Tableau1[[#This Row],[Jour]]),Tableau1[[#This Row],[Semaine]])</f>
        <v>42884</v>
      </c>
      <c r="E106" s="18">
        <f>SEMAINE(Tableau1[[#This Row],[Jour]])</f>
        <v>22</v>
      </c>
      <c r="F106" s="18"/>
      <c r="G106" s="18">
        <v>2.5</v>
      </c>
      <c r="H106" s="18"/>
      <c r="I106" s="18"/>
      <c r="J106" s="18"/>
      <c r="K106" s="18"/>
      <c r="L106" s="18"/>
      <c r="M106" s="18"/>
      <c r="N106" s="18"/>
      <c r="O106" s="18"/>
      <c r="P106" s="47">
        <f>SUM(Tableau1[[#This Row],[LUNDI MATIN]]:Tableau1[[#This Row],[VENDREDI APRES MIDI]])</f>
        <v>2.5</v>
      </c>
    </row>
    <row r="107" spans="1:16" s="38" customFormat="1">
      <c r="A107" s="15">
        <v>42885</v>
      </c>
      <c r="B107" s="16">
        <v>11</v>
      </c>
      <c r="C107" s="41" t="str">
        <f>IFERROR(VLOOKUP(Tableau1[[#This Row],[N° de Tâche]],Tâches!$D$7:$E$117,2,FALSE),"")</f>
        <v xml:space="preserve">Entretien des Halls - 18 à 22 Bd A Millerand </v>
      </c>
      <c r="D107" s="42">
        <f>date_1er_jour_semaine(YEAR(Tableau1[[#This Row],[Jour]]),Tableau1[[#This Row],[Semaine]])</f>
        <v>42884</v>
      </c>
      <c r="E107" s="43">
        <f>SEMAINE(Tableau1[[#This Row],[Jour]])</f>
        <v>22</v>
      </c>
      <c r="F107" s="16"/>
      <c r="G107" s="16"/>
      <c r="H107" s="16">
        <v>3.5</v>
      </c>
      <c r="I107" s="16"/>
      <c r="J107" s="16"/>
      <c r="K107" s="16"/>
      <c r="L107" s="16"/>
      <c r="M107" s="16"/>
      <c r="N107" s="16">
        <v>3.5</v>
      </c>
      <c r="O107" s="16"/>
      <c r="P107" s="46">
        <f>SUM(Tableau1[[#This Row],[LUNDI MATIN]]:Tableau1[[#This Row],[VENDREDI APRES MIDI]])</f>
        <v>7</v>
      </c>
    </row>
    <row r="108" spans="1:16" s="38" customFormat="1" ht="30">
      <c r="A108" s="17">
        <v>42885</v>
      </c>
      <c r="B108" s="18">
        <v>5</v>
      </c>
      <c r="C108" s="44" t="str">
        <f>IFERROR(VLOOKUP(Tableau1[[#This Row],[N° de Tâche]],Tâches!$D$7:$E$117,2,FALSE),"")</f>
        <v>Rentrer les bacs à déchets  Nettoyage du trottoir  : Nettoyage et désinfection des bacs</v>
      </c>
      <c r="D108" s="45">
        <f>date_1er_jour_semaine(YEAR(Tableau1[[#This Row],[Jour]]),Tableau1[[#This Row],[Semaine]])</f>
        <v>42884</v>
      </c>
      <c r="E108" s="18">
        <f>SEMAINE(Tableau1[[#This Row],[Jour]])</f>
        <v>22</v>
      </c>
      <c r="F108" s="18"/>
      <c r="G108" s="18"/>
      <c r="H108" s="18"/>
      <c r="I108" s="18">
        <v>1</v>
      </c>
      <c r="J108" s="18"/>
      <c r="K108" s="18"/>
      <c r="L108" s="18"/>
      <c r="M108" s="18"/>
      <c r="N108" s="18"/>
      <c r="O108" s="18"/>
      <c r="P108" s="47">
        <f>SUM(Tableau1[[#This Row],[LUNDI MATIN]]:Tableau1[[#This Row],[VENDREDI APRES MIDI]])</f>
        <v>1</v>
      </c>
    </row>
    <row r="109" spans="1:16" s="38" customFormat="1">
      <c r="A109" s="15">
        <v>42885</v>
      </c>
      <c r="B109" s="16"/>
      <c r="C109" s="41" t="s">
        <v>128</v>
      </c>
      <c r="D109" s="42">
        <f>date_1er_jour_semaine(YEAR(Tableau1[[#This Row],[Jour]]),Tableau1[[#This Row],[Semaine]])</f>
        <v>42884</v>
      </c>
      <c r="E109" s="43">
        <f>SEMAINE(Tableau1[[#This Row],[Jour]])</f>
        <v>22</v>
      </c>
      <c r="F109" s="16"/>
      <c r="G109" s="16"/>
      <c r="H109" s="16"/>
      <c r="I109" s="16">
        <v>1</v>
      </c>
      <c r="J109" s="16"/>
      <c r="K109" s="16"/>
      <c r="L109" s="16"/>
      <c r="M109" s="16"/>
      <c r="N109" s="16"/>
      <c r="O109" s="16"/>
      <c r="P109" s="46">
        <f>SUM(Tableau1[[#This Row],[LUNDI MATIN]]:Tableau1[[#This Row],[VENDREDI APRES MIDI]])</f>
        <v>1</v>
      </c>
    </row>
    <row r="110" spans="1:16" s="38" customFormat="1">
      <c r="A110" s="17">
        <v>42885</v>
      </c>
      <c r="B110" s="18"/>
      <c r="C110" s="44" t="s">
        <v>127</v>
      </c>
      <c r="D110" s="45">
        <f>date_1er_jour_semaine(YEAR(Tableau1[[#This Row],[Jour]]),Tableau1[[#This Row],[Semaine]])</f>
        <v>42884</v>
      </c>
      <c r="E110" s="18">
        <f>SEMAINE(Tableau1[[#This Row],[Jour]])</f>
        <v>22</v>
      </c>
      <c r="F110" s="18"/>
      <c r="G110" s="18"/>
      <c r="H110" s="18"/>
      <c r="I110" s="18">
        <v>2</v>
      </c>
      <c r="J110" s="18"/>
      <c r="K110" s="18"/>
      <c r="L110" s="18"/>
      <c r="M110" s="18"/>
      <c r="N110" s="18"/>
      <c r="O110" s="18"/>
      <c r="P110" s="47">
        <f>SUM(Tableau1[[#This Row],[LUNDI MATIN]]:Tableau1[[#This Row],[VENDREDI APRES MIDI]])</f>
        <v>2</v>
      </c>
    </row>
    <row r="111" spans="1:16" s="38" customFormat="1">
      <c r="A111" s="15">
        <v>42886</v>
      </c>
      <c r="B111" s="16"/>
      <c r="C111" s="41" t="s">
        <v>129</v>
      </c>
      <c r="D111" s="42">
        <f>date_1er_jour_semaine(YEAR(Tableau1[[#This Row],[Jour]]),Tableau1[[#This Row],[Semaine]])</f>
        <v>42884</v>
      </c>
      <c r="E111" s="43">
        <f>SEMAINE(Tableau1[[#This Row],[Jour]])</f>
        <v>22</v>
      </c>
      <c r="F111" s="16"/>
      <c r="G111" s="16"/>
      <c r="H111" s="16"/>
      <c r="I111" s="16"/>
      <c r="J111" s="16">
        <v>3.5</v>
      </c>
      <c r="K111" s="16">
        <v>1.5</v>
      </c>
      <c r="L111" s="16"/>
      <c r="M111" s="16"/>
      <c r="N111" s="16"/>
      <c r="O111" s="16"/>
      <c r="P111" s="46">
        <f>SUM(Tableau1[[#This Row],[LUNDI MATIN]]:Tableau1[[#This Row],[VENDREDI APRES MIDI]])</f>
        <v>5</v>
      </c>
    </row>
    <row r="112" spans="1:16" s="38" customFormat="1">
      <c r="A112" s="17">
        <v>42886</v>
      </c>
      <c r="B112" s="18"/>
      <c r="C112" s="44" t="s">
        <v>130</v>
      </c>
      <c r="D112" s="45">
        <f>date_1er_jour_semaine(YEAR(Tableau1[[#This Row],[Jour]]),Tableau1[[#This Row],[Semaine]])</f>
        <v>42884</v>
      </c>
      <c r="E112" s="18">
        <f>SEMAINE(Tableau1[[#This Row],[Jour]])</f>
        <v>22</v>
      </c>
      <c r="F112" s="18"/>
      <c r="G112" s="18"/>
      <c r="H112" s="18"/>
      <c r="I112" s="18"/>
      <c r="J112" s="18"/>
      <c r="K112" s="18">
        <v>2.5</v>
      </c>
      <c r="L112" s="18"/>
      <c r="M112" s="18">
        <v>3</v>
      </c>
      <c r="N112" s="18"/>
      <c r="O112" s="18"/>
      <c r="P112" s="47">
        <f>SUM(Tableau1[[#This Row],[LUNDI MATIN]]:Tableau1[[#This Row],[VENDREDI APRES MIDI]])</f>
        <v>5.5</v>
      </c>
    </row>
    <row r="113" spans="1:16" s="38" customFormat="1">
      <c r="A113" s="15">
        <v>42887</v>
      </c>
      <c r="B113" s="16"/>
      <c r="C113" s="41" t="s">
        <v>128</v>
      </c>
      <c r="D113" s="42">
        <f>date_1er_jour_semaine(YEAR(Tableau1[[#This Row],[Jour]]),Tableau1[[#This Row],[Semaine]])</f>
        <v>42884</v>
      </c>
      <c r="E113" s="43">
        <f>SEMAINE(Tableau1[[#This Row],[Jour]])</f>
        <v>22</v>
      </c>
      <c r="F113" s="16"/>
      <c r="G113" s="16"/>
      <c r="H113" s="16"/>
      <c r="I113" s="16"/>
      <c r="J113" s="16"/>
      <c r="K113" s="16"/>
      <c r="L113" s="16"/>
      <c r="M113" s="16"/>
      <c r="N113" s="16"/>
      <c r="O113" s="16"/>
      <c r="P113" s="46">
        <f>SUM(Tableau1[[#This Row],[LUNDI MATIN]]:Tableau1[[#This Row],[VENDREDI APRES MIDI]])</f>
        <v>0</v>
      </c>
    </row>
    <row r="114" spans="1:16" s="38" customFormat="1">
      <c r="A114" s="17">
        <v>42888</v>
      </c>
      <c r="B114" s="18"/>
      <c r="C114" s="44" t="s">
        <v>131</v>
      </c>
      <c r="D114" s="45">
        <f>date_1er_jour_semaine(YEAR(Tableau1[[#This Row],[Jour]]),Tableau1[[#This Row],[Semaine]])</f>
        <v>42884</v>
      </c>
      <c r="E114" s="18">
        <f>SEMAINE(Tableau1[[#This Row],[Jour]])</f>
        <v>22</v>
      </c>
      <c r="F114" s="18"/>
      <c r="G114" s="18"/>
      <c r="H114" s="18"/>
      <c r="I114" s="18"/>
      <c r="J114" s="18"/>
      <c r="K114" s="18"/>
      <c r="L114" s="18"/>
      <c r="M114" s="18"/>
      <c r="N114" s="18"/>
      <c r="O114" s="18">
        <v>4</v>
      </c>
      <c r="P114" s="47">
        <f>SUM(Tableau1[[#This Row],[LUNDI MATIN]]:Tableau1[[#This Row],[VENDREDI APRES MIDI]])</f>
        <v>4</v>
      </c>
    </row>
    <row r="115" spans="1:16" s="38" customFormat="1">
      <c r="A115" s="15">
        <v>42891</v>
      </c>
      <c r="B115" s="16"/>
      <c r="C115" s="41" t="s">
        <v>132</v>
      </c>
      <c r="D115" s="42">
        <f>date_1er_jour_semaine(YEAR(Tableau1[[#This Row],[Jour]]),Tableau1[[#This Row],[Semaine]])</f>
        <v>42891</v>
      </c>
      <c r="E115" s="43">
        <f>SEMAINE(Tableau1[[#This Row],[Jour]])</f>
        <v>23</v>
      </c>
      <c r="F115" s="16"/>
      <c r="G115" s="16"/>
      <c r="H115" s="16"/>
      <c r="I115" s="16"/>
      <c r="J115" s="16"/>
      <c r="K115" s="16"/>
      <c r="L115" s="16"/>
      <c r="M115" s="16"/>
      <c r="N115" s="16"/>
      <c r="O115" s="16"/>
      <c r="P115" s="46">
        <f>SUM(Tableau1[[#This Row],[LUNDI MATIN]]:Tableau1[[#This Row],[VENDREDI APRES MIDI]])</f>
        <v>0</v>
      </c>
    </row>
    <row r="116" spans="1:16" s="38" customFormat="1">
      <c r="A116" s="17">
        <v>42892</v>
      </c>
      <c r="B116" s="18">
        <v>10</v>
      </c>
      <c r="C116" s="44" t="str">
        <f>IFERROR(VLOOKUP(Tableau1[[#This Row],[N° de Tâche]],Tâches!$D$7:$E$117,2,FALSE),"")</f>
        <v xml:space="preserve">Entretien des Halls - 1 à 5 rue P Ramadier </v>
      </c>
      <c r="D116" s="45">
        <f>date_1er_jour_semaine(YEAR(Tableau1[[#This Row],[Jour]]),Tableau1[[#This Row],[Semaine]])</f>
        <v>42891</v>
      </c>
      <c r="E116" s="18">
        <f>SEMAINE(Tableau1[[#This Row],[Jour]])</f>
        <v>23</v>
      </c>
      <c r="F116" s="18"/>
      <c r="G116" s="18"/>
      <c r="H116" s="18">
        <v>3.5</v>
      </c>
      <c r="I116" s="18"/>
      <c r="J116" s="18"/>
      <c r="K116" s="18"/>
      <c r="L116" s="18">
        <v>3.5</v>
      </c>
      <c r="M116" s="18"/>
      <c r="N116" s="18">
        <v>3.5</v>
      </c>
      <c r="O116" s="18"/>
      <c r="P116" s="47">
        <f>SUM(Tableau1[[#This Row],[LUNDI MATIN]]:Tableau1[[#This Row],[VENDREDI APRES MIDI]])</f>
        <v>10.5</v>
      </c>
    </row>
    <row r="117" spans="1:16" s="38" customFormat="1">
      <c r="A117" s="15">
        <v>42892</v>
      </c>
      <c r="B117" s="16">
        <v>11</v>
      </c>
      <c r="C117" s="41" t="str">
        <f>IFERROR(VLOOKUP(Tableau1[[#This Row],[N° de Tâche]],Tâches!$D$7:$E$117,2,FALSE),"")</f>
        <v xml:space="preserve">Entretien des Halls - 18 à 22 Bd A Millerand </v>
      </c>
      <c r="D117" s="42">
        <f>date_1er_jour_semaine(YEAR(Tableau1[[#This Row],[Jour]]),Tableau1[[#This Row],[Semaine]])</f>
        <v>42891</v>
      </c>
      <c r="E117" s="43">
        <f>SEMAINE(Tableau1[[#This Row],[Jour]])</f>
        <v>23</v>
      </c>
      <c r="F117" s="16"/>
      <c r="G117" s="16"/>
      <c r="H117" s="16"/>
      <c r="I117" s="16">
        <v>3</v>
      </c>
      <c r="J117" s="16"/>
      <c r="K117" s="16"/>
      <c r="L117" s="16"/>
      <c r="M117" s="16"/>
      <c r="N117" s="16"/>
      <c r="O117" s="16"/>
      <c r="P117" s="46">
        <f>SUM(Tableau1[[#This Row],[LUNDI MATIN]]:Tableau1[[#This Row],[VENDREDI APRES MIDI]])</f>
        <v>3</v>
      </c>
    </row>
    <row r="118" spans="1:16" s="38" customFormat="1">
      <c r="A118" s="17">
        <v>42892</v>
      </c>
      <c r="B118" s="18"/>
      <c r="C118" s="44" t="s">
        <v>133</v>
      </c>
      <c r="D118" s="45">
        <f>date_1er_jour_semaine(YEAR(Tableau1[[#This Row],[Jour]]),Tableau1[[#This Row],[Semaine]])</f>
        <v>42891</v>
      </c>
      <c r="E118" s="18">
        <f>SEMAINE(Tableau1[[#This Row],[Jour]])</f>
        <v>23</v>
      </c>
      <c r="F118" s="18"/>
      <c r="G118" s="18"/>
      <c r="H118" s="18"/>
      <c r="I118" s="18">
        <v>1</v>
      </c>
      <c r="J118" s="18"/>
      <c r="K118" s="18"/>
      <c r="L118" s="18"/>
      <c r="M118" s="18"/>
      <c r="N118" s="18"/>
      <c r="O118" s="18"/>
      <c r="P118" s="47">
        <f>SUM(Tableau1[[#This Row],[LUNDI MATIN]]:Tableau1[[#This Row],[VENDREDI APRES MIDI]])</f>
        <v>1</v>
      </c>
    </row>
    <row r="119" spans="1:16" s="38" customFormat="1">
      <c r="A119" s="15">
        <v>42893</v>
      </c>
      <c r="B119" s="16"/>
      <c r="C119" s="41" t="s">
        <v>134</v>
      </c>
      <c r="D119" s="42">
        <f>date_1er_jour_semaine(YEAR(Tableau1[[#This Row],[Jour]]),Tableau1[[#This Row],[Semaine]])</f>
        <v>42891</v>
      </c>
      <c r="E119" s="43">
        <f>SEMAINE(Tableau1[[#This Row],[Jour]])</f>
        <v>23</v>
      </c>
      <c r="F119" s="16"/>
      <c r="G119" s="16"/>
      <c r="H119" s="16"/>
      <c r="I119" s="16"/>
      <c r="J119" s="16">
        <v>3.5</v>
      </c>
      <c r="K119" s="16">
        <v>2.5</v>
      </c>
      <c r="L119" s="16"/>
      <c r="M119" s="16">
        <v>3</v>
      </c>
      <c r="N119" s="16"/>
      <c r="O119" s="16">
        <v>3</v>
      </c>
      <c r="P119" s="46">
        <f>SUM(Tableau1[[#This Row],[LUNDI MATIN]]:Tableau1[[#This Row],[VENDREDI APRES MIDI]])</f>
        <v>12</v>
      </c>
    </row>
    <row r="120" spans="1:16" s="38" customFormat="1">
      <c r="A120" s="17">
        <v>42893</v>
      </c>
      <c r="B120" s="18"/>
      <c r="C120" s="44" t="s">
        <v>135</v>
      </c>
      <c r="D120" s="45">
        <f>date_1er_jour_semaine(YEAR(Tableau1[[#This Row],[Jour]]),Tableau1[[#This Row],[Semaine]])</f>
        <v>42891</v>
      </c>
      <c r="E120" s="18">
        <f>SEMAINE(Tableau1[[#This Row],[Jour]])</f>
        <v>23</v>
      </c>
      <c r="F120" s="18"/>
      <c r="G120" s="18"/>
      <c r="H120" s="18"/>
      <c r="I120" s="18"/>
      <c r="J120" s="18"/>
      <c r="K120" s="18">
        <v>1</v>
      </c>
      <c r="L120" s="18"/>
      <c r="M120" s="18"/>
      <c r="N120" s="18"/>
      <c r="O120" s="18"/>
      <c r="P120" s="47">
        <f>SUM(Tableau1[[#This Row],[LUNDI MATIN]]:Tableau1[[#This Row],[VENDREDI APRES MIDI]])</f>
        <v>1</v>
      </c>
    </row>
    <row r="121" spans="1:16" s="38" customFormat="1">
      <c r="A121" s="15">
        <v>42893</v>
      </c>
      <c r="B121" s="16"/>
      <c r="C121" s="41" t="s">
        <v>136</v>
      </c>
      <c r="D121" s="42">
        <f>date_1er_jour_semaine(YEAR(Tableau1[[#This Row],[Jour]]),Tableau1[[#This Row],[Semaine]])</f>
        <v>42891</v>
      </c>
      <c r="E121" s="43">
        <f>SEMAINE(Tableau1[[#This Row],[Jour]])</f>
        <v>23</v>
      </c>
      <c r="F121" s="16"/>
      <c r="G121" s="16"/>
      <c r="H121" s="16"/>
      <c r="I121" s="16"/>
      <c r="J121" s="16"/>
      <c r="K121" s="16">
        <v>0.5</v>
      </c>
      <c r="L121" s="16"/>
      <c r="M121" s="16"/>
      <c r="N121" s="16"/>
      <c r="O121" s="16"/>
      <c r="P121" s="46">
        <f>SUM(Tableau1[[#This Row],[LUNDI MATIN]]:Tableau1[[#This Row],[VENDREDI APRES MIDI]])</f>
        <v>0.5</v>
      </c>
    </row>
    <row r="122" spans="1:16" s="38" customFormat="1">
      <c r="A122" s="17">
        <v>42894</v>
      </c>
      <c r="B122" s="18">
        <v>4</v>
      </c>
      <c r="C122" s="44" t="str">
        <f>IFERROR(VLOOKUP(Tableau1[[#This Row],[N° de Tâche]],Tâches!$D$7:$E$117,2,FALSE),"")</f>
        <v>Sortir les bacs à déchets</v>
      </c>
      <c r="D122" s="45">
        <f>date_1er_jour_semaine(YEAR(Tableau1[[#This Row],[Jour]]),Tableau1[[#This Row],[Semaine]])</f>
        <v>42891</v>
      </c>
      <c r="E122" s="18">
        <f>SEMAINE(Tableau1[[#This Row],[Jour]])</f>
        <v>23</v>
      </c>
      <c r="F122" s="18"/>
      <c r="G122" s="18"/>
      <c r="H122" s="18"/>
      <c r="I122" s="18"/>
      <c r="J122" s="18"/>
      <c r="K122" s="18"/>
      <c r="L122" s="18"/>
      <c r="M122" s="18">
        <v>1</v>
      </c>
      <c r="N122" s="18"/>
      <c r="O122" s="18"/>
      <c r="P122" s="47">
        <f>SUM(Tableau1[[#This Row],[LUNDI MATIN]]:Tableau1[[#This Row],[VENDREDI APRES MIDI]])</f>
        <v>1</v>
      </c>
    </row>
    <row r="123" spans="1:16" s="38" customFormat="1" ht="30">
      <c r="A123" s="15">
        <v>42895</v>
      </c>
      <c r="B123" s="16">
        <v>5</v>
      </c>
      <c r="C123" s="41" t="str">
        <f>IFERROR(VLOOKUP(Tableau1[[#This Row],[N° de Tâche]],Tâches!$D$7:$E$117,2,FALSE),"")</f>
        <v>Rentrer les bacs à déchets  Nettoyage du trottoir  : Nettoyage et désinfection des bacs</v>
      </c>
      <c r="D123" s="42">
        <f>date_1er_jour_semaine(YEAR(Tableau1[[#This Row],[Jour]]),Tableau1[[#This Row],[Semaine]])</f>
        <v>42891</v>
      </c>
      <c r="E123" s="43">
        <f>SEMAINE(Tableau1[[#This Row],[Jour]])</f>
        <v>23</v>
      </c>
      <c r="F123" s="16"/>
      <c r="G123" s="16"/>
      <c r="H123" s="16"/>
      <c r="I123" s="16"/>
      <c r="J123" s="16"/>
      <c r="K123" s="16"/>
      <c r="L123" s="16"/>
      <c r="M123" s="16"/>
      <c r="N123" s="16"/>
      <c r="O123" s="16">
        <v>1</v>
      </c>
      <c r="P123" s="46">
        <f>SUM(Tableau1[[#This Row],[LUNDI MATIN]]:Tableau1[[#This Row],[VENDREDI APRES MIDI]])</f>
        <v>1</v>
      </c>
    </row>
    <row r="124" spans="1:16" s="38" customFormat="1">
      <c r="A124" s="17">
        <v>42898</v>
      </c>
      <c r="B124" s="18">
        <v>10</v>
      </c>
      <c r="C124" s="44" t="str">
        <f>IFERROR(VLOOKUP(Tableau1[[#This Row],[N° de Tâche]],Tâches!$D$7:$E$117,2,FALSE),"")</f>
        <v xml:space="preserve">Entretien des Halls - 1 à 5 rue P Ramadier </v>
      </c>
      <c r="D124" s="45">
        <f>date_1er_jour_semaine(YEAR(Tableau1[[#This Row],[Jour]]),Tableau1[[#This Row],[Semaine]])</f>
        <v>42898</v>
      </c>
      <c r="E124" s="18">
        <f>SEMAINE(Tableau1[[#This Row],[Jour]])</f>
        <v>24</v>
      </c>
      <c r="F124" s="18">
        <v>3</v>
      </c>
      <c r="G124" s="18"/>
      <c r="H124" s="18"/>
      <c r="I124" s="18"/>
      <c r="J124" s="18"/>
      <c r="K124" s="18"/>
      <c r="L124" s="18"/>
      <c r="M124" s="18"/>
      <c r="N124" s="18"/>
      <c r="O124" s="18"/>
      <c r="P124" s="47">
        <f>SUM(Tableau1[[#This Row],[LUNDI MATIN]]:Tableau1[[#This Row],[VENDREDI APRES MIDI]])</f>
        <v>3</v>
      </c>
    </row>
    <row r="125" spans="1:16" s="38" customFormat="1">
      <c r="A125" s="15">
        <v>42898</v>
      </c>
      <c r="B125" s="16">
        <v>1</v>
      </c>
      <c r="C125" s="41" t="str">
        <f>IFERROR(VLOOKUP(Tableau1[[#This Row],[N° de Tâche]],Tâches!$D$7:$E$117,2,FALSE),"")</f>
        <v>Sortir les bacs des bouteilles</v>
      </c>
      <c r="D125" s="42">
        <f>date_1er_jour_semaine(YEAR(Tableau1[[#This Row],[Jour]]),Tableau1[[#This Row],[Semaine]])</f>
        <v>42898</v>
      </c>
      <c r="E125" s="43">
        <f>SEMAINE(Tableau1[[#This Row],[Jour]])</f>
        <v>24</v>
      </c>
      <c r="F125" s="16">
        <v>0.5</v>
      </c>
      <c r="G125" s="16"/>
      <c r="H125" s="16"/>
      <c r="I125" s="16"/>
      <c r="J125" s="16"/>
      <c r="K125" s="16"/>
      <c r="L125" s="16"/>
      <c r="M125" s="16"/>
      <c r="N125" s="16"/>
      <c r="O125" s="16"/>
      <c r="P125" s="46">
        <f>SUM(Tableau1[[#This Row],[LUNDI MATIN]]:Tableau1[[#This Row],[VENDREDI APRES MIDI]])</f>
        <v>0.5</v>
      </c>
    </row>
    <row r="126" spans="1:16" s="38" customFormat="1">
      <c r="A126" s="17">
        <v>42898</v>
      </c>
      <c r="B126" s="18">
        <v>4</v>
      </c>
      <c r="C126" s="44" t="str">
        <f>IFERROR(VLOOKUP(Tableau1[[#This Row],[N° de Tâche]],Tâches!$D$7:$E$117,2,FALSE),"")</f>
        <v>Sortir les bacs à déchets</v>
      </c>
      <c r="D126" s="45">
        <f>date_1er_jour_semaine(YEAR(Tableau1[[#This Row],[Jour]]),Tableau1[[#This Row],[Semaine]])</f>
        <v>42898</v>
      </c>
      <c r="E126" s="18">
        <f>SEMAINE(Tableau1[[#This Row],[Jour]])</f>
        <v>24</v>
      </c>
      <c r="F126" s="18"/>
      <c r="G126" s="18">
        <v>1.5</v>
      </c>
      <c r="H126" s="18"/>
      <c r="I126" s="18"/>
      <c r="J126" s="18"/>
      <c r="K126" s="18"/>
      <c r="L126" s="18"/>
      <c r="M126" s="18"/>
      <c r="N126" s="18"/>
      <c r="O126" s="18"/>
      <c r="P126" s="47">
        <f>SUM(Tableau1[[#This Row],[LUNDI MATIN]]:Tableau1[[#This Row],[VENDREDI APRES MIDI]])</f>
        <v>1.5</v>
      </c>
    </row>
    <row r="127" spans="1:16" s="38" customFormat="1">
      <c r="A127" s="15">
        <v>42898</v>
      </c>
      <c r="B127" s="16">
        <v>83</v>
      </c>
      <c r="C127" s="41" t="s">
        <v>109</v>
      </c>
      <c r="D127" s="42">
        <f>date_1er_jour_semaine(YEAR(Tableau1[[#This Row],[Jour]]),Tableau1[[#This Row],[Semaine]])</f>
        <v>42898</v>
      </c>
      <c r="E127" s="43">
        <f>SEMAINE(Tableau1[[#This Row],[Jour]])</f>
        <v>24</v>
      </c>
      <c r="F127" s="16"/>
      <c r="G127" s="16">
        <v>1</v>
      </c>
      <c r="H127" s="16"/>
      <c r="I127" s="16"/>
      <c r="J127" s="16"/>
      <c r="K127" s="16"/>
      <c r="L127" s="16"/>
      <c r="M127" s="16"/>
      <c r="N127" s="16"/>
      <c r="O127" s="16"/>
      <c r="P127" s="46">
        <f>SUM(Tableau1[[#This Row],[LUNDI MATIN]]:Tableau1[[#This Row],[VENDREDI APRES MIDI]])</f>
        <v>1</v>
      </c>
    </row>
    <row r="128" spans="1:16" s="38" customFormat="1">
      <c r="A128" s="17">
        <v>42898</v>
      </c>
      <c r="B128" s="18">
        <v>75</v>
      </c>
      <c r="C128" s="44" t="str">
        <f>IFERROR(VLOOKUP(Tableau1[[#This Row],[N° de Tâche]],Tâches!$D$7:$E$117,2,FALSE),"")</f>
        <v xml:space="preserve">Enlèvement des mauvaises herbes   -  Devant 1 à 5 rue P Ramadier </v>
      </c>
      <c r="D128" s="45">
        <f>date_1er_jour_semaine(YEAR(Tableau1[[#This Row],[Jour]]),Tableau1[[#This Row],[Semaine]])</f>
        <v>42898</v>
      </c>
      <c r="E128" s="18">
        <f>SEMAINE(Tableau1[[#This Row],[Jour]])</f>
        <v>24</v>
      </c>
      <c r="F128" s="18"/>
      <c r="G128" s="18">
        <v>1.5</v>
      </c>
      <c r="H128" s="18"/>
      <c r="I128" s="18"/>
      <c r="J128" s="18"/>
      <c r="K128" s="18"/>
      <c r="L128" s="18"/>
      <c r="M128" s="18"/>
      <c r="N128" s="18"/>
      <c r="O128" s="18"/>
      <c r="P128" s="47">
        <f>SUM(Tableau1[[#This Row],[LUNDI MATIN]]:Tableau1[[#This Row],[VENDREDI APRES MIDI]])</f>
        <v>1.5</v>
      </c>
    </row>
    <row r="129" spans="1:16" s="38" customFormat="1">
      <c r="A129" s="15">
        <v>42899</v>
      </c>
      <c r="B129" s="16">
        <v>11</v>
      </c>
      <c r="C129" s="41" t="str">
        <f>IFERROR(VLOOKUP(Tableau1[[#This Row],[N° de Tâche]],Tâches!$D$7:$E$117,2,FALSE),"")</f>
        <v xml:space="preserve">Entretien des Halls - 18 à 22 Bd A Millerand </v>
      </c>
      <c r="D129" s="42">
        <f>date_1er_jour_semaine(YEAR(Tableau1[[#This Row],[Jour]]),Tableau1[[#This Row],[Semaine]])</f>
        <v>42898</v>
      </c>
      <c r="E129" s="43">
        <f>SEMAINE(Tableau1[[#This Row],[Jour]])</f>
        <v>24</v>
      </c>
      <c r="F129" s="16"/>
      <c r="G129" s="16"/>
      <c r="H129" s="16">
        <v>3.5</v>
      </c>
      <c r="I129" s="16"/>
      <c r="J129" s="16"/>
      <c r="K129" s="16"/>
      <c r="L129" s="16"/>
      <c r="M129" s="16"/>
      <c r="N129" s="16"/>
      <c r="O129" s="16"/>
      <c r="P129" s="46">
        <f>SUM(Tableau1[[#This Row],[LUNDI MATIN]]:Tableau1[[#This Row],[VENDREDI APRES MIDI]])</f>
        <v>3.5</v>
      </c>
    </row>
    <row r="130" spans="1:16" s="38" customFormat="1" ht="30">
      <c r="A130" s="17">
        <v>42899</v>
      </c>
      <c r="B130" s="18">
        <v>5</v>
      </c>
      <c r="C130" s="44" t="str">
        <f>IFERROR(VLOOKUP(Tableau1[[#This Row],[N° de Tâche]],Tâches!$D$7:$E$117,2,FALSE),"")</f>
        <v>Rentrer les bacs à déchets  Nettoyage du trottoir  : Nettoyage et désinfection des bacs</v>
      </c>
      <c r="D130" s="45">
        <f>date_1er_jour_semaine(YEAR(Tableau1[[#This Row],[Jour]]),Tableau1[[#This Row],[Semaine]])</f>
        <v>42898</v>
      </c>
      <c r="E130" s="18">
        <f>SEMAINE(Tableau1[[#This Row],[Jour]])</f>
        <v>24</v>
      </c>
      <c r="F130" s="18"/>
      <c r="G130" s="18"/>
      <c r="H130" s="18"/>
      <c r="I130" s="18">
        <v>1.5</v>
      </c>
      <c r="J130" s="18"/>
      <c r="K130" s="18"/>
      <c r="L130" s="18"/>
      <c r="M130" s="18"/>
      <c r="N130" s="18"/>
      <c r="O130" s="18"/>
      <c r="P130" s="47">
        <f>SUM(Tableau1[[#This Row],[LUNDI MATIN]]:Tableau1[[#This Row],[VENDREDI APRES MIDI]])</f>
        <v>1.5</v>
      </c>
    </row>
    <row r="131" spans="1:16" s="38" customFormat="1">
      <c r="A131" s="15">
        <v>42899</v>
      </c>
      <c r="B131" s="16">
        <v>2</v>
      </c>
      <c r="C131" s="41" t="str">
        <f>IFERROR(VLOOKUP(Tableau1[[#This Row],[N° de Tâche]],Tâches!$D$7:$E$117,2,FALSE),"")</f>
        <v>Sortir les bacs de cartons</v>
      </c>
      <c r="D131" s="42">
        <f>date_1er_jour_semaine(YEAR(Tableau1[[#This Row],[Jour]]),Tableau1[[#This Row],[Semaine]])</f>
        <v>42898</v>
      </c>
      <c r="E131" s="43">
        <f>SEMAINE(Tableau1[[#This Row],[Jour]])</f>
        <v>24</v>
      </c>
      <c r="F131" s="16"/>
      <c r="G131" s="16"/>
      <c r="H131" s="16"/>
      <c r="I131" s="16">
        <v>0.5</v>
      </c>
      <c r="J131" s="16"/>
      <c r="K131" s="16"/>
      <c r="L131" s="16"/>
      <c r="M131" s="16"/>
      <c r="N131" s="16"/>
      <c r="O131" s="16"/>
      <c r="P131" s="46">
        <f>SUM(Tableau1[[#This Row],[LUNDI MATIN]]:Tableau1[[#This Row],[VENDREDI APRES MIDI]])</f>
        <v>0.5</v>
      </c>
    </row>
    <row r="132" spans="1:16" s="38" customFormat="1">
      <c r="A132" s="17">
        <v>42899</v>
      </c>
      <c r="B132" s="18">
        <v>103</v>
      </c>
      <c r="C132" s="44" t="str">
        <f>IFERROR(VLOOKUP(Tableau1[[#This Row],[N° de Tâche]],Tâches!$D$7:$E$117,2,FALSE),"")</f>
        <v>nettoyage des caniveaux</v>
      </c>
      <c r="D132" s="45">
        <f>date_1er_jour_semaine(YEAR(Tableau1[[#This Row],[Jour]]),Tableau1[[#This Row],[Semaine]])</f>
        <v>42898</v>
      </c>
      <c r="E132" s="18">
        <f>SEMAINE(Tableau1[[#This Row],[Jour]])</f>
        <v>24</v>
      </c>
      <c r="F132" s="18"/>
      <c r="G132" s="18"/>
      <c r="H132" s="18"/>
      <c r="I132" s="18">
        <v>1</v>
      </c>
      <c r="J132" s="18"/>
      <c r="K132" s="18"/>
      <c r="L132" s="18"/>
      <c r="M132" s="18"/>
      <c r="N132" s="18"/>
      <c r="O132" s="18"/>
      <c r="P132" s="47">
        <f>SUM(Tableau1[[#This Row],[LUNDI MATIN]]:Tableau1[[#This Row],[VENDREDI APRES MIDI]])</f>
        <v>1</v>
      </c>
    </row>
    <row r="133" spans="1:16" s="38" customFormat="1">
      <c r="A133" s="15">
        <v>42899</v>
      </c>
      <c r="B133" s="16">
        <v>77</v>
      </c>
      <c r="C133" s="41" t="str">
        <f>IFERROR(VLOOKUP(Tableau1[[#This Row],[N° de Tâche]],Tâches!$D$7:$E$117,2,FALSE),"")</f>
        <v>Enlèvement des mauvaises herbes   - Jardin</v>
      </c>
      <c r="D133" s="42">
        <f>date_1er_jour_semaine(YEAR(Tableau1[[#This Row],[Jour]]),Tableau1[[#This Row],[Semaine]])</f>
        <v>42898</v>
      </c>
      <c r="E133" s="43">
        <f>SEMAINE(Tableau1[[#This Row],[Jour]])</f>
        <v>24</v>
      </c>
      <c r="F133" s="16"/>
      <c r="G133" s="16"/>
      <c r="H133" s="16"/>
      <c r="I133" s="16">
        <v>1</v>
      </c>
      <c r="J133" s="16"/>
      <c r="K133" s="16"/>
      <c r="L133" s="16"/>
      <c r="M133" s="16"/>
      <c r="N133" s="16"/>
      <c r="O133" s="16"/>
      <c r="P133" s="46">
        <f>SUM(Tableau1[[#This Row],[LUNDI MATIN]]:Tableau1[[#This Row],[VENDREDI APRES MIDI]])</f>
        <v>1</v>
      </c>
    </row>
    <row r="134" spans="1:16" s="38" customFormat="1">
      <c r="A134" s="17">
        <v>42900</v>
      </c>
      <c r="B134" s="18">
        <v>30</v>
      </c>
      <c r="C134" s="44" t="str">
        <f>IFERROR(VLOOKUP(Tableau1[[#This Row],[N° de Tâche]],Tâches!$D$7:$E$117,2,FALSE),"")</f>
        <v xml:space="preserve">Nettoyer  les paliers - 1 à 5 rue P Ramadier </v>
      </c>
      <c r="D134" s="45">
        <f>date_1er_jour_semaine(YEAR(Tableau1[[#This Row],[Jour]]),Tableau1[[#This Row],[Semaine]])</f>
        <v>42898</v>
      </c>
      <c r="E134" s="18">
        <f>SEMAINE(Tableau1[[#This Row],[Jour]])</f>
        <v>24</v>
      </c>
      <c r="F134" s="18"/>
      <c r="G134" s="18"/>
      <c r="H134" s="18"/>
      <c r="I134" s="18"/>
      <c r="J134" s="18">
        <v>3</v>
      </c>
      <c r="K134" s="18"/>
      <c r="L134" s="18">
        <v>3.5</v>
      </c>
      <c r="M134" s="18"/>
      <c r="N134" s="18"/>
      <c r="O134" s="18"/>
      <c r="P134" s="47">
        <f>SUM(Tableau1[[#This Row],[LUNDI MATIN]]:Tableau1[[#This Row],[VENDREDI APRES MIDI]])</f>
        <v>6.5</v>
      </c>
    </row>
    <row r="135" spans="1:16" s="38" customFormat="1">
      <c r="A135" s="15">
        <v>42900</v>
      </c>
      <c r="B135" s="16">
        <v>31</v>
      </c>
      <c r="C135" s="41" t="str">
        <f>IFERROR(VLOOKUP(Tableau1[[#This Row],[N° de Tâche]],Tâches!$D$7:$E$117,2,FALSE),"")</f>
        <v xml:space="preserve">Nettoyer  les paliers - 18 à 22 Bd A Millerand </v>
      </c>
      <c r="D135" s="42">
        <f>date_1er_jour_semaine(YEAR(Tableau1[[#This Row],[Jour]]),Tableau1[[#This Row],[Semaine]])</f>
        <v>42898</v>
      </c>
      <c r="E135" s="43">
        <f>SEMAINE(Tableau1[[#This Row],[Jour]])</f>
        <v>24</v>
      </c>
      <c r="F135" s="16"/>
      <c r="G135" s="16"/>
      <c r="H135" s="16"/>
      <c r="I135" s="16"/>
      <c r="J135" s="16"/>
      <c r="K135" s="16">
        <v>3</v>
      </c>
      <c r="L135" s="16"/>
      <c r="M135" s="16"/>
      <c r="N135" s="16">
        <v>3.5</v>
      </c>
      <c r="O135" s="16"/>
      <c r="P135" s="46">
        <f>SUM(Tableau1[[#This Row],[LUNDI MATIN]]:Tableau1[[#This Row],[VENDREDI APRES MIDI]])</f>
        <v>6.5</v>
      </c>
    </row>
    <row r="136" spans="1:16" s="38" customFormat="1" ht="30">
      <c r="A136" s="17">
        <v>42900</v>
      </c>
      <c r="B136" s="18">
        <v>79</v>
      </c>
      <c r="C136" s="44" t="str">
        <f>IFERROR(VLOOKUP(Tableau1[[#This Row],[N° de Tâche]],Tâches!$D$7:$E$117,2,FALSE),"")</f>
        <v xml:space="preserve">Arroser les nouvelles plantations : plantes, pelouses, plates-bandes, massifs, arbustes, les jeunes arbres </v>
      </c>
      <c r="D136" s="45">
        <f>date_1er_jour_semaine(YEAR(Tableau1[[#This Row],[Jour]]),Tableau1[[#This Row],[Semaine]])</f>
        <v>42898</v>
      </c>
      <c r="E136" s="18">
        <f>SEMAINE(Tableau1[[#This Row],[Jour]])</f>
        <v>24</v>
      </c>
      <c r="F136" s="18"/>
      <c r="G136" s="18"/>
      <c r="H136" s="18"/>
      <c r="I136" s="18"/>
      <c r="J136" s="18"/>
      <c r="K136" s="18">
        <v>1.5</v>
      </c>
      <c r="L136" s="18"/>
      <c r="M136" s="18"/>
      <c r="N136" s="18"/>
      <c r="O136" s="18"/>
      <c r="P136" s="47">
        <f>SUM(Tableau1[[#This Row],[LUNDI MATIN]]:Tableau1[[#This Row],[VENDREDI APRES MIDI]])</f>
        <v>1.5</v>
      </c>
    </row>
    <row r="137" spans="1:16" s="38" customFormat="1">
      <c r="A137" s="15">
        <v>42901</v>
      </c>
      <c r="B137" s="16">
        <v>43</v>
      </c>
      <c r="C137" s="41" t="str">
        <f>IFERROR(VLOOKUP(Tableau1[[#This Row],[N° de Tâche]],Tâches!$D$7:$E$117,2,FALSE),"")</f>
        <v xml:space="preserve">Nettoyage des locaux poubelles </v>
      </c>
      <c r="D137" s="42">
        <f>date_1er_jour_semaine(YEAR(Tableau1[[#This Row],[Jour]]),Tableau1[[#This Row],[Semaine]])</f>
        <v>42898</v>
      </c>
      <c r="E137" s="43">
        <f>SEMAINE(Tableau1[[#This Row],[Jour]])</f>
        <v>24</v>
      </c>
      <c r="F137" s="16"/>
      <c r="G137" s="16"/>
      <c r="H137" s="16"/>
      <c r="I137" s="16"/>
      <c r="J137" s="16"/>
      <c r="K137" s="16"/>
      <c r="L137" s="16"/>
      <c r="M137" s="16"/>
      <c r="N137" s="16"/>
      <c r="O137" s="16"/>
      <c r="P137" s="46">
        <f>SUM(Tableau1[[#This Row],[LUNDI MATIN]]:Tableau1[[#This Row],[VENDREDI APRES MIDI]])</f>
        <v>0</v>
      </c>
    </row>
    <row r="138" spans="1:16" s="38" customFormat="1">
      <c r="A138" s="17">
        <v>42902</v>
      </c>
      <c r="B138" s="18">
        <v>63</v>
      </c>
      <c r="C138" s="44" t="str">
        <f>IFERROR(VLOOKUP(Tableau1[[#This Row],[N° de Tâche]],Tâches!$D$7:$E$117,2,FALSE),"")</f>
        <v xml:space="preserve">Tonte des pelouses  - </v>
      </c>
      <c r="D138" s="45">
        <f>date_1er_jour_semaine(YEAR(Tableau1[[#This Row],[Jour]]),Tableau1[[#This Row],[Semaine]])</f>
        <v>42898</v>
      </c>
      <c r="E138" s="18">
        <f>SEMAINE(Tableau1[[#This Row],[Jour]])</f>
        <v>24</v>
      </c>
      <c r="F138" s="18"/>
      <c r="G138" s="18"/>
      <c r="H138" s="18"/>
      <c r="I138" s="18"/>
      <c r="J138" s="18"/>
      <c r="K138" s="18"/>
      <c r="L138" s="18"/>
      <c r="M138" s="18">
        <v>4</v>
      </c>
      <c r="N138" s="18"/>
      <c r="O138" s="18">
        <v>2.5</v>
      </c>
      <c r="P138" s="47">
        <f>SUM(Tableau1[[#This Row],[LUNDI MATIN]]:Tableau1[[#This Row],[VENDREDI APRES MIDI]])</f>
        <v>6.5</v>
      </c>
    </row>
    <row r="139" spans="1:16" s="38" customFormat="1">
      <c r="A139" s="15">
        <v>42902</v>
      </c>
      <c r="B139" s="16">
        <v>83</v>
      </c>
      <c r="C139" s="41" t="str">
        <f>IFERROR(VLOOKUP(Tableau1[[#This Row],[N° de Tâche]],Tâches!$D$7:$E$117,2,FALSE),"")</f>
        <v>Déchetterie</v>
      </c>
      <c r="D139" s="42">
        <f>date_1er_jour_semaine(YEAR(Tableau1[[#This Row],[Jour]]),Tableau1[[#This Row],[Semaine]])</f>
        <v>42898</v>
      </c>
      <c r="E139" s="43">
        <f>SEMAINE(Tableau1[[#This Row],[Jour]])</f>
        <v>24</v>
      </c>
      <c r="F139" s="16"/>
      <c r="G139" s="16"/>
      <c r="H139" s="16"/>
      <c r="I139" s="16"/>
      <c r="J139" s="16"/>
      <c r="K139" s="16"/>
      <c r="L139" s="16"/>
      <c r="M139" s="16"/>
      <c r="N139" s="16"/>
      <c r="O139" s="16">
        <v>0.5</v>
      </c>
      <c r="P139" s="46">
        <f>SUM(Tableau1[[#This Row],[LUNDI MATIN]]:Tableau1[[#This Row],[VENDREDI APRES MIDI]])</f>
        <v>0.5</v>
      </c>
    </row>
    <row r="140" spans="1:16" s="38" customFormat="1">
      <c r="A140" s="17">
        <v>42902</v>
      </c>
      <c r="B140" s="18">
        <v>71</v>
      </c>
      <c r="C140" s="44" t="str">
        <f>IFERROR(VLOOKUP(Tableau1[[#This Row],[N° de Tâche]],Tâches!$D$7:$E$117,2,FALSE),"")</f>
        <v xml:space="preserve">Soufflage et Ramassage des feuilles   - Devant 18 à 22 Bd A Millerand </v>
      </c>
      <c r="D140" s="45">
        <f>date_1er_jour_semaine(YEAR(Tableau1[[#This Row],[Jour]]),Tableau1[[#This Row],[Semaine]])</f>
        <v>42898</v>
      </c>
      <c r="E140" s="18">
        <f>SEMAINE(Tableau1[[#This Row],[Jour]])</f>
        <v>24</v>
      </c>
      <c r="F140" s="18"/>
      <c r="G140" s="18"/>
      <c r="H140" s="18"/>
      <c r="I140" s="18"/>
      <c r="J140" s="18"/>
      <c r="K140" s="18"/>
      <c r="L140" s="18"/>
      <c r="M140" s="18"/>
      <c r="N140" s="18"/>
      <c r="O140" s="18">
        <v>0.5</v>
      </c>
      <c r="P140" s="47">
        <f>SUM(Tableau1[[#This Row],[LUNDI MATIN]]:Tableau1[[#This Row],[VENDREDI APRES MIDI]])</f>
        <v>0.5</v>
      </c>
    </row>
    <row r="141" spans="1:16" s="38" customFormat="1">
      <c r="A141" s="15">
        <v>42905</v>
      </c>
      <c r="B141" s="16">
        <v>1</v>
      </c>
      <c r="C141" s="41" t="str">
        <f>IFERROR(VLOOKUP(Tableau1[[#This Row],[N° de Tâche]],Tâches!$D$7:$E$117,2,FALSE),"")</f>
        <v>Sortir les bacs des bouteilles</v>
      </c>
      <c r="D141" s="42">
        <f>date_1er_jour_semaine(YEAR(Tableau1[[#This Row],[Jour]]),Tableau1[[#This Row],[Semaine]])</f>
        <v>42905</v>
      </c>
      <c r="E141" s="43">
        <f>SEMAINE(Tableau1[[#This Row],[Jour]])</f>
        <v>25</v>
      </c>
      <c r="F141" s="16">
        <v>0.5</v>
      </c>
      <c r="G141" s="16"/>
      <c r="H141" s="16"/>
      <c r="I141" s="16"/>
      <c r="J141" s="16"/>
      <c r="K141" s="16"/>
      <c r="L141" s="16"/>
      <c r="M141" s="16"/>
      <c r="N141" s="16"/>
      <c r="O141" s="16">
        <v>0.5</v>
      </c>
      <c r="P141" s="46">
        <f>SUM(Tableau1[[#This Row],[LUNDI MATIN]]:Tableau1[[#This Row],[VENDREDI APRES MIDI]])</f>
        <v>1</v>
      </c>
    </row>
    <row r="142" spans="1:16" s="38" customFormat="1">
      <c r="A142" s="17">
        <v>42905</v>
      </c>
      <c r="B142" s="18">
        <v>10</v>
      </c>
      <c r="C142" s="44" t="str">
        <f>IFERROR(VLOOKUP(Tableau1[[#This Row],[N° de Tâche]],Tâches!$D$7:$E$117,2,FALSE),"")</f>
        <v xml:space="preserve">Entretien des Halls - 1 à 5 rue P Ramadier </v>
      </c>
      <c r="D142" s="45">
        <f>date_1er_jour_semaine(YEAR(Tableau1[[#This Row],[Jour]]),Tableau1[[#This Row],[Semaine]])</f>
        <v>42905</v>
      </c>
      <c r="E142" s="18">
        <f>SEMAINE(Tableau1[[#This Row],[Jour]])</f>
        <v>25</v>
      </c>
      <c r="F142" s="18">
        <v>3</v>
      </c>
      <c r="G142" s="18"/>
      <c r="H142" s="18"/>
      <c r="I142" s="18"/>
      <c r="J142" s="18"/>
      <c r="K142" s="18"/>
      <c r="L142" s="18">
        <v>3.5</v>
      </c>
      <c r="M142" s="18"/>
      <c r="N142" s="18"/>
      <c r="O142" s="18"/>
      <c r="P142" s="47">
        <f>SUM(Tableau1[[#This Row],[LUNDI MATIN]]:Tableau1[[#This Row],[VENDREDI APRES MIDI]])</f>
        <v>6.5</v>
      </c>
    </row>
    <row r="143" spans="1:16" s="38" customFormat="1">
      <c r="A143" s="15">
        <v>42905</v>
      </c>
      <c r="B143" s="16">
        <v>4</v>
      </c>
      <c r="C143" s="41" t="s">
        <v>29</v>
      </c>
      <c r="D143" s="42">
        <f>date_1er_jour_semaine(YEAR(Tableau1[[#This Row],[Jour]]),Tableau1[[#This Row],[Semaine]])</f>
        <v>42905</v>
      </c>
      <c r="E143" s="43">
        <f>SEMAINE(Tableau1[[#This Row],[Jour]])</f>
        <v>25</v>
      </c>
      <c r="F143" s="16"/>
      <c r="G143" s="16">
        <v>1</v>
      </c>
      <c r="H143" s="16"/>
      <c r="I143" s="16"/>
      <c r="J143" s="16"/>
      <c r="K143" s="16"/>
      <c r="L143" s="16"/>
      <c r="M143" s="16"/>
      <c r="N143" s="16"/>
      <c r="O143" s="16"/>
      <c r="P143" s="46">
        <f>SUM(Tableau1[[#This Row],[LUNDI MATIN]]:Tableau1[[#This Row],[VENDREDI APRES MIDI]])</f>
        <v>1</v>
      </c>
    </row>
    <row r="144" spans="1:16" s="38" customFormat="1">
      <c r="A144" s="17">
        <v>42905</v>
      </c>
      <c r="B144" s="18">
        <v>104</v>
      </c>
      <c r="C144" s="44" t="str">
        <f>IFERROR(VLOOKUP(Tableau1[[#This Row],[N° de Tâche]],Tâches!$D$7:$E$117,2,FALSE),"")</f>
        <v>taille des rosiers</v>
      </c>
      <c r="D144" s="45">
        <f>date_1er_jour_semaine(YEAR(Tableau1[[#This Row],[Jour]]),Tableau1[[#This Row],[Semaine]])</f>
        <v>42905</v>
      </c>
      <c r="E144" s="18">
        <f>SEMAINE(Tableau1[[#This Row],[Jour]])</f>
        <v>25</v>
      </c>
      <c r="F144" s="18"/>
      <c r="G144" s="18">
        <v>1</v>
      </c>
      <c r="H144" s="18"/>
      <c r="I144" s="18"/>
      <c r="J144" s="18"/>
      <c r="K144" s="18"/>
      <c r="L144" s="18"/>
      <c r="M144" s="18"/>
      <c r="N144" s="18"/>
      <c r="O144" s="18"/>
      <c r="P144" s="47">
        <f>SUM(Tableau1[[#This Row],[LUNDI MATIN]]:Tableau1[[#This Row],[VENDREDI APRES MIDI]])</f>
        <v>1</v>
      </c>
    </row>
    <row r="145" spans="1:16" s="38" customFormat="1" ht="30">
      <c r="A145" s="15">
        <v>42905</v>
      </c>
      <c r="B145" s="16">
        <v>79</v>
      </c>
      <c r="C145" s="41" t="str">
        <f>IFERROR(VLOOKUP(Tableau1[[#This Row],[N° de Tâche]],Tâches!$D$7:$E$117,2,FALSE),"")</f>
        <v xml:space="preserve">Arroser les nouvelles plantations : plantes, pelouses, plates-bandes, massifs, arbustes, les jeunes arbres </v>
      </c>
      <c r="D145" s="42">
        <f>date_1er_jour_semaine(YEAR(Tableau1[[#This Row],[Jour]]),Tableau1[[#This Row],[Semaine]])</f>
        <v>42905</v>
      </c>
      <c r="E145" s="43">
        <f>SEMAINE(Tableau1[[#This Row],[Jour]])</f>
        <v>25</v>
      </c>
      <c r="F145" s="16"/>
      <c r="G145" s="16">
        <v>2</v>
      </c>
      <c r="H145" s="16"/>
      <c r="I145" s="16"/>
      <c r="J145" s="16"/>
      <c r="K145" s="16"/>
      <c r="L145" s="16"/>
      <c r="M145" s="16"/>
      <c r="N145" s="16"/>
      <c r="O145" s="16"/>
      <c r="P145" s="46">
        <f>SUM(Tableau1[[#This Row],[LUNDI MATIN]]:Tableau1[[#This Row],[VENDREDI APRES MIDI]])</f>
        <v>2</v>
      </c>
    </row>
    <row r="146" spans="1:16" s="38" customFormat="1">
      <c r="A146" s="17">
        <v>42906</v>
      </c>
      <c r="B146" s="18">
        <v>11</v>
      </c>
      <c r="C146" s="44" t="str">
        <f>IFERROR(VLOOKUP(Tableau1[[#This Row],[N° de Tâche]],Tâches!$D$7:$E$117,2,FALSE),"")</f>
        <v xml:space="preserve">Entretien des Halls - 18 à 22 Bd A Millerand </v>
      </c>
      <c r="D146" s="45">
        <f>date_1er_jour_semaine(YEAR(Tableau1[[#This Row],[Jour]]),Tableau1[[#This Row],[Semaine]])</f>
        <v>42905</v>
      </c>
      <c r="E146" s="18">
        <f>SEMAINE(Tableau1[[#This Row],[Jour]])</f>
        <v>25</v>
      </c>
      <c r="F146" s="18"/>
      <c r="G146" s="18"/>
      <c r="H146" s="18">
        <v>3</v>
      </c>
      <c r="I146" s="18"/>
      <c r="J146" s="18"/>
      <c r="K146" s="18"/>
      <c r="L146" s="18"/>
      <c r="M146" s="18"/>
      <c r="N146" s="18">
        <v>3.5</v>
      </c>
      <c r="O146" s="18"/>
      <c r="P146" s="47">
        <f>SUM(Tableau1[[#This Row],[LUNDI MATIN]]:Tableau1[[#This Row],[VENDREDI APRES MIDI]])</f>
        <v>6.5</v>
      </c>
    </row>
    <row r="147" spans="1:16" s="38" customFormat="1" ht="30">
      <c r="A147" s="15">
        <v>42906</v>
      </c>
      <c r="B147" s="16">
        <v>5</v>
      </c>
      <c r="C147" s="41" t="str">
        <f>IFERROR(VLOOKUP(Tableau1[[#This Row],[N° de Tâche]],Tâches!$D$7:$E$117,2,FALSE),"")</f>
        <v>Rentrer les bacs à déchets  Nettoyage du trottoir  : Nettoyage et désinfection des bacs</v>
      </c>
      <c r="D147" s="42">
        <f>date_1er_jour_semaine(YEAR(Tableau1[[#This Row],[Jour]]),Tableau1[[#This Row],[Semaine]])</f>
        <v>42905</v>
      </c>
      <c r="E147" s="43">
        <f>SEMAINE(Tableau1[[#This Row],[Jour]])</f>
        <v>25</v>
      </c>
      <c r="F147" s="16"/>
      <c r="G147" s="16"/>
      <c r="H147" s="16"/>
      <c r="I147" s="16">
        <v>2</v>
      </c>
      <c r="J147" s="16"/>
      <c r="K147" s="16"/>
      <c r="L147" s="16"/>
      <c r="M147" s="16"/>
      <c r="N147" s="16"/>
      <c r="O147" s="16"/>
      <c r="P147" s="46">
        <f>SUM(Tableau1[[#This Row],[LUNDI MATIN]]:Tableau1[[#This Row],[VENDREDI APRES MIDI]])</f>
        <v>2</v>
      </c>
    </row>
    <row r="148" spans="1:16" s="38" customFormat="1">
      <c r="A148" s="17">
        <v>42906</v>
      </c>
      <c r="B148" s="18">
        <v>2</v>
      </c>
      <c r="C148" s="44" t="str">
        <f>IFERROR(VLOOKUP(Tableau1[[#This Row],[N° de Tâche]],Tâches!$D$7:$E$117,2,FALSE),"")</f>
        <v>Sortir les bacs de cartons</v>
      </c>
      <c r="D148" s="45">
        <f>date_1er_jour_semaine(YEAR(Tableau1[[#This Row],[Jour]]),Tableau1[[#This Row],[Semaine]])</f>
        <v>42905</v>
      </c>
      <c r="E148" s="18">
        <f>SEMAINE(Tableau1[[#This Row],[Jour]])</f>
        <v>25</v>
      </c>
      <c r="F148" s="18"/>
      <c r="G148" s="18"/>
      <c r="H148" s="18">
        <v>0.5</v>
      </c>
      <c r="I148" s="18"/>
      <c r="J148" s="18"/>
      <c r="K148" s="18"/>
      <c r="L148" s="18"/>
      <c r="M148" s="18"/>
      <c r="N148" s="18"/>
      <c r="O148" s="18"/>
      <c r="P148" s="47">
        <f>SUM(Tableau1[[#This Row],[LUNDI MATIN]]:Tableau1[[#This Row],[VENDREDI APRES MIDI]])</f>
        <v>0.5</v>
      </c>
    </row>
    <row r="149" spans="1:16" s="38" customFormat="1">
      <c r="A149" s="15">
        <v>42906</v>
      </c>
      <c r="B149" s="16">
        <v>74</v>
      </c>
      <c r="C149" s="41" t="str">
        <f>IFERROR(VLOOKUP(Tableau1[[#This Row],[N° de Tâche]],Tâches!$D$7:$E$117,2,FALSE),"")</f>
        <v>Petit travaux de jardinage (désherbage, etc.)</v>
      </c>
      <c r="D149" s="42">
        <f>date_1er_jour_semaine(YEAR(Tableau1[[#This Row],[Jour]]),Tableau1[[#This Row],[Semaine]])</f>
        <v>42905</v>
      </c>
      <c r="E149" s="43">
        <f>SEMAINE(Tableau1[[#This Row],[Jour]])</f>
        <v>25</v>
      </c>
      <c r="F149" s="16"/>
      <c r="G149" s="16"/>
      <c r="H149" s="16"/>
      <c r="I149" s="16">
        <v>2</v>
      </c>
      <c r="J149" s="16"/>
      <c r="K149" s="16"/>
      <c r="L149" s="16"/>
      <c r="M149" s="16"/>
      <c r="N149" s="16"/>
      <c r="O149" s="16"/>
      <c r="P149" s="46">
        <f>SUM(Tableau1[[#This Row],[LUNDI MATIN]]:Tableau1[[#This Row],[VENDREDI APRES MIDI]])</f>
        <v>2</v>
      </c>
    </row>
    <row r="150" spans="1:16" s="38" customFormat="1">
      <c r="A150" s="17">
        <v>42907</v>
      </c>
      <c r="B150" s="18">
        <v>30</v>
      </c>
      <c r="C150" s="44" t="str">
        <f>IFERROR(VLOOKUP(Tableau1[[#This Row],[N° de Tâche]],Tâches!$D$7:$E$117,2,FALSE),"")</f>
        <v xml:space="preserve">Nettoyer  les paliers - 1 à 5 rue P Ramadier </v>
      </c>
      <c r="D150" s="45">
        <f>date_1er_jour_semaine(YEAR(Tableau1[[#This Row],[Jour]]),Tableau1[[#This Row],[Semaine]])</f>
        <v>42905</v>
      </c>
      <c r="E150" s="18">
        <f>SEMAINE(Tableau1[[#This Row],[Jour]])</f>
        <v>25</v>
      </c>
      <c r="F150" s="18"/>
      <c r="G150" s="18"/>
      <c r="H150" s="18"/>
      <c r="I150" s="18"/>
      <c r="J150" s="18">
        <v>2</v>
      </c>
      <c r="K150" s="18"/>
      <c r="L150" s="18"/>
      <c r="M150" s="18"/>
      <c r="N150" s="18"/>
      <c r="O150" s="18"/>
      <c r="P150" s="47">
        <f>SUM(Tableau1[[#This Row],[LUNDI MATIN]]:Tableau1[[#This Row],[VENDREDI APRES MIDI]])</f>
        <v>2</v>
      </c>
    </row>
    <row r="151" spans="1:16" s="38" customFormat="1">
      <c r="A151" s="15">
        <v>42907</v>
      </c>
      <c r="B151" s="16">
        <v>31</v>
      </c>
      <c r="C151" s="41" t="str">
        <f>IFERROR(VLOOKUP(Tableau1[[#This Row],[N° de Tâche]],Tâches!$D$7:$E$117,2,FALSE),"")</f>
        <v xml:space="preserve">Nettoyer  les paliers - 18 à 22 Bd A Millerand </v>
      </c>
      <c r="D151" s="42">
        <f>date_1er_jour_semaine(YEAR(Tableau1[[#This Row],[Jour]]),Tableau1[[#This Row],[Semaine]])</f>
        <v>42905</v>
      </c>
      <c r="E151" s="43">
        <f>SEMAINE(Tableau1[[#This Row],[Jour]])</f>
        <v>25</v>
      </c>
      <c r="F151" s="16"/>
      <c r="G151" s="16"/>
      <c r="H151" s="16"/>
      <c r="I151" s="16"/>
      <c r="J151" s="16">
        <v>1.5</v>
      </c>
      <c r="K151" s="16">
        <v>1</v>
      </c>
      <c r="L151" s="16"/>
      <c r="M151" s="16"/>
      <c r="N151" s="16"/>
      <c r="O151" s="16"/>
      <c r="P151" s="46">
        <f>SUM(Tableau1[[#This Row],[LUNDI MATIN]]:Tableau1[[#This Row],[VENDREDI APRES MIDI]])</f>
        <v>2.5</v>
      </c>
    </row>
    <row r="152" spans="1:16" s="38" customFormat="1">
      <c r="A152" s="17">
        <v>42907</v>
      </c>
      <c r="B152" s="18">
        <v>9</v>
      </c>
      <c r="C152" s="44" t="str">
        <f>IFERROR(VLOOKUP(Tableau1[[#This Row],[N° de Tâche]],Tâches!$D$7:$E$117,2,FALSE),"")</f>
        <v xml:space="preserve">achat sacs poubelles </v>
      </c>
      <c r="D152" s="45">
        <f>date_1er_jour_semaine(YEAR(Tableau1[[#This Row],[Jour]]),Tableau1[[#This Row],[Semaine]])</f>
        <v>42905</v>
      </c>
      <c r="E152" s="18">
        <f>SEMAINE(Tableau1[[#This Row],[Jour]])</f>
        <v>25</v>
      </c>
      <c r="F152" s="18"/>
      <c r="G152" s="18"/>
      <c r="H152" s="18"/>
      <c r="I152" s="18"/>
      <c r="J152" s="18"/>
      <c r="K152" s="18">
        <v>1</v>
      </c>
      <c r="L152" s="18"/>
      <c r="M152" s="18"/>
      <c r="N152" s="18"/>
      <c r="O152" s="18"/>
      <c r="P152" s="47">
        <f>SUM(Tableau1[[#This Row],[LUNDI MATIN]]:Tableau1[[#This Row],[VENDREDI APRES MIDI]])</f>
        <v>1</v>
      </c>
    </row>
    <row r="153" spans="1:16" s="38" customFormat="1">
      <c r="A153" s="15">
        <v>42907</v>
      </c>
      <c r="B153" s="16">
        <v>12</v>
      </c>
      <c r="C153" s="41" t="str">
        <f>IFERROR(VLOOKUP(Tableau1[[#This Row],[N° de Tâche]],Tâches!$D$7:$E$117,2,FALSE),"")</f>
        <v>mise en place des garages à velo</v>
      </c>
      <c r="D153" s="42">
        <f>date_1er_jour_semaine(YEAR(Tableau1[[#This Row],[Jour]]),Tableau1[[#This Row],[Semaine]])</f>
        <v>42905</v>
      </c>
      <c r="E153" s="43">
        <f>SEMAINE(Tableau1[[#This Row],[Jour]])</f>
        <v>25</v>
      </c>
      <c r="F153" s="16"/>
      <c r="G153" s="16"/>
      <c r="H153" s="16"/>
      <c r="I153" s="16"/>
      <c r="J153" s="16"/>
      <c r="K153" s="16">
        <v>2</v>
      </c>
      <c r="L153" s="16"/>
      <c r="M153" s="16"/>
      <c r="N153" s="16"/>
      <c r="O153" s="16"/>
      <c r="P153" s="46">
        <f>SUM(Tableau1[[#This Row],[LUNDI MATIN]]:Tableau1[[#This Row],[VENDREDI APRES MIDI]])</f>
        <v>2</v>
      </c>
    </row>
    <row r="154" spans="1:16" s="38" customFormat="1">
      <c r="A154" s="17">
        <v>42908</v>
      </c>
      <c r="B154" s="18">
        <v>4</v>
      </c>
      <c r="C154" s="44" t="str">
        <f>IFERROR(VLOOKUP(Tableau1[[#This Row],[N° de Tâche]],Tâches!$D$7:$E$117,2,FALSE),"")</f>
        <v>Sortir les bacs à déchets</v>
      </c>
      <c r="D154" s="45">
        <f>date_1er_jour_semaine(YEAR(Tableau1[[#This Row],[Jour]]),Tableau1[[#This Row],[Semaine]])</f>
        <v>42905</v>
      </c>
      <c r="E154" s="18">
        <f>SEMAINE(Tableau1[[#This Row],[Jour]])</f>
        <v>25</v>
      </c>
      <c r="F154" s="18"/>
      <c r="G154" s="18"/>
      <c r="H154" s="18"/>
      <c r="I154" s="18"/>
      <c r="J154" s="18"/>
      <c r="K154" s="18"/>
      <c r="L154" s="18"/>
      <c r="M154" s="18">
        <v>1</v>
      </c>
      <c r="N154" s="18"/>
      <c r="O154" s="18"/>
      <c r="P154" s="47">
        <f>SUM(Tableau1[[#This Row],[LUNDI MATIN]]:Tableau1[[#This Row],[VENDREDI APRES MIDI]])</f>
        <v>1</v>
      </c>
    </row>
    <row r="155" spans="1:16" s="38" customFormat="1">
      <c r="A155" s="15">
        <v>42908</v>
      </c>
      <c r="B155" s="16">
        <v>3</v>
      </c>
      <c r="C155" s="41" t="str">
        <f>IFERROR(VLOOKUP(Tableau1[[#This Row],[N° de Tâche]],Tâches!$D$7:$E$117,2,FALSE),"")</f>
        <v>Remplacer les poubelles sous les orifices des gaines à ordures</v>
      </c>
      <c r="D155" s="42">
        <f>date_1er_jour_semaine(YEAR(Tableau1[[#This Row],[Jour]]),Tableau1[[#This Row],[Semaine]])</f>
        <v>42905</v>
      </c>
      <c r="E155" s="43">
        <f>SEMAINE(Tableau1[[#This Row],[Jour]])</f>
        <v>25</v>
      </c>
      <c r="F155" s="16"/>
      <c r="G155" s="16"/>
      <c r="H155" s="16"/>
      <c r="I155" s="16"/>
      <c r="J155" s="16"/>
      <c r="K155" s="16"/>
      <c r="L155" s="16"/>
      <c r="M155" s="16">
        <v>0.5</v>
      </c>
      <c r="N155" s="16"/>
      <c r="O155" s="16"/>
      <c r="P155" s="46">
        <f>SUM(Tableau1[[#This Row],[LUNDI MATIN]]:Tableau1[[#This Row],[VENDREDI APRES MIDI]])</f>
        <v>0.5</v>
      </c>
    </row>
    <row r="156" spans="1:16" s="38" customFormat="1">
      <c r="A156" s="17">
        <v>42908</v>
      </c>
      <c r="B156" s="18">
        <v>39</v>
      </c>
      <c r="C156" s="44" t="str">
        <f>IFERROR(VLOOKUP(Tableau1[[#This Row],[N° de Tâche]],Tâches!$D$7:$E$117,2,FALSE),"")</f>
        <v>lavage des escaliers de service</v>
      </c>
      <c r="D156" s="45">
        <f>date_1er_jour_semaine(YEAR(Tableau1[[#This Row],[Jour]]),Tableau1[[#This Row],[Semaine]])</f>
        <v>42905</v>
      </c>
      <c r="E156" s="18">
        <f>SEMAINE(Tableau1[[#This Row],[Jour]])</f>
        <v>25</v>
      </c>
      <c r="F156" s="18"/>
      <c r="G156" s="18"/>
      <c r="H156" s="18"/>
      <c r="I156" s="18"/>
      <c r="J156" s="18"/>
      <c r="K156" s="18"/>
      <c r="L156" s="18"/>
      <c r="M156" s="18">
        <v>2.5</v>
      </c>
      <c r="N156" s="18"/>
      <c r="O156" s="18"/>
      <c r="P156" s="47">
        <f>SUM(Tableau1[[#This Row],[LUNDI MATIN]]:Tableau1[[#This Row],[VENDREDI APRES MIDI]])</f>
        <v>2.5</v>
      </c>
    </row>
    <row r="157" spans="1:16" s="38" customFormat="1">
      <c r="A157" s="15">
        <v>42909</v>
      </c>
      <c r="B157" s="16">
        <v>105</v>
      </c>
      <c r="C157" s="41" t="str">
        <f>IFERROR(VLOOKUP(Tableau1[[#This Row],[N° de Tâche]],Tâches!$D$7:$E$117,2,FALSE),"")</f>
        <v>RDV avec Mme Leroy au cabinet Bras</v>
      </c>
      <c r="D157" s="42">
        <f>date_1er_jour_semaine(YEAR(Tableau1[[#This Row],[Jour]]),Tableau1[[#This Row],[Semaine]])</f>
        <v>42905</v>
      </c>
      <c r="E157" s="43">
        <f>SEMAINE(Tableau1[[#This Row],[Jour]])</f>
        <v>25</v>
      </c>
      <c r="F157" s="16"/>
      <c r="G157" s="16"/>
      <c r="H157" s="16"/>
      <c r="I157" s="16"/>
      <c r="J157" s="16"/>
      <c r="K157" s="16"/>
      <c r="L157" s="16"/>
      <c r="M157" s="16"/>
      <c r="N157" s="16"/>
      <c r="O157" s="16">
        <v>1.5</v>
      </c>
      <c r="P157" s="46">
        <f>SUM(Tableau1[[#This Row],[LUNDI MATIN]]:Tableau1[[#This Row],[VENDREDI APRES MIDI]])</f>
        <v>1.5</v>
      </c>
    </row>
    <row r="158" spans="1:16" s="38" customFormat="1" ht="30">
      <c r="A158" s="17">
        <v>42909</v>
      </c>
      <c r="B158" s="18">
        <v>5</v>
      </c>
      <c r="C158" s="44" t="str">
        <f>IFERROR(VLOOKUP(Tableau1[[#This Row],[N° de Tâche]],Tâches!$D$7:$E$117,2,FALSE),"")</f>
        <v>Rentrer les bacs à déchets  Nettoyage du trottoir  : Nettoyage et désinfection des bacs</v>
      </c>
      <c r="D158" s="45">
        <f>date_1er_jour_semaine(YEAR(Tableau1[[#This Row],[Jour]]),Tableau1[[#This Row],[Semaine]])</f>
        <v>42905</v>
      </c>
      <c r="E158" s="18">
        <f>SEMAINE(Tableau1[[#This Row],[Jour]])</f>
        <v>25</v>
      </c>
      <c r="F158" s="18"/>
      <c r="G158" s="18"/>
      <c r="H158" s="18"/>
      <c r="I158" s="18"/>
      <c r="J158" s="18"/>
      <c r="K158" s="18"/>
      <c r="L158" s="18"/>
      <c r="M158" s="18"/>
      <c r="N158" s="18"/>
      <c r="O158" s="18">
        <v>1.5</v>
      </c>
      <c r="P158" s="47">
        <f>SUM(Tableau1[[#This Row],[LUNDI MATIN]]:Tableau1[[#This Row],[VENDREDI APRES MIDI]])</f>
        <v>1.5</v>
      </c>
    </row>
    <row r="159" spans="1:16" s="38" customFormat="1" ht="30">
      <c r="A159" s="15">
        <v>42909</v>
      </c>
      <c r="B159" s="16">
        <v>79</v>
      </c>
      <c r="C159" s="41" t="str">
        <f>IFERROR(VLOOKUP(Tableau1[[#This Row],[N° de Tâche]],Tâches!$D$7:$E$117,2,FALSE),"")</f>
        <v xml:space="preserve">Arroser les nouvelles plantations : plantes, pelouses, plates-bandes, massifs, arbustes, les jeunes arbres </v>
      </c>
      <c r="D159" s="42">
        <f>date_1er_jour_semaine(YEAR(Tableau1[[#This Row],[Jour]]),Tableau1[[#This Row],[Semaine]])</f>
        <v>42905</v>
      </c>
      <c r="E159" s="43">
        <f>SEMAINE(Tableau1[[#This Row],[Jour]])</f>
        <v>25</v>
      </c>
      <c r="F159" s="16"/>
      <c r="G159" s="16"/>
      <c r="H159" s="16"/>
      <c r="I159" s="16"/>
      <c r="J159" s="16"/>
      <c r="K159" s="16"/>
      <c r="L159" s="16"/>
      <c r="M159" s="16"/>
      <c r="N159" s="16"/>
      <c r="O159" s="16">
        <v>1</v>
      </c>
      <c r="P159" s="46">
        <f>SUM(Tableau1[[#This Row],[LUNDI MATIN]]:Tableau1[[#This Row],[VENDREDI APRES MIDI]])</f>
        <v>1</v>
      </c>
    </row>
    <row r="160" spans="1:16" s="38" customFormat="1">
      <c r="A160" s="17">
        <v>42912</v>
      </c>
      <c r="B160" s="18">
        <v>1</v>
      </c>
      <c r="C160" s="44" t="str">
        <f>IFERROR(VLOOKUP(Tableau1[[#This Row],[N° de Tâche]],Tâches!$D$7:$E$117,2,FALSE),"")</f>
        <v>Sortir les bacs des bouteilles</v>
      </c>
      <c r="D160" s="45">
        <f>date_1er_jour_semaine(YEAR(Tableau1[[#This Row],[Jour]]),Tableau1[[#This Row],[Semaine]])</f>
        <v>42912</v>
      </c>
      <c r="E160" s="18">
        <f>SEMAINE(Tableau1[[#This Row],[Jour]])</f>
        <v>26</v>
      </c>
      <c r="F160" s="18">
        <v>0.5</v>
      </c>
      <c r="G160" s="18"/>
      <c r="H160" s="18"/>
      <c r="I160" s="18"/>
      <c r="J160" s="18"/>
      <c r="K160" s="18"/>
      <c r="L160" s="18"/>
      <c r="M160" s="18"/>
      <c r="N160" s="18"/>
      <c r="O160" s="18"/>
      <c r="P160" s="47">
        <f>SUM(Tableau1[[#This Row],[LUNDI MATIN]]:Tableau1[[#This Row],[VENDREDI APRES MIDI]])</f>
        <v>0.5</v>
      </c>
    </row>
    <row r="161" spans="1:16" s="38" customFormat="1">
      <c r="A161" s="15">
        <v>42912</v>
      </c>
      <c r="B161" s="16">
        <v>10</v>
      </c>
      <c r="C161" s="41" t="str">
        <f>IFERROR(VLOOKUP(Tableau1[[#This Row],[N° de Tâche]],Tâches!$D$7:$E$117,2,FALSE),"")</f>
        <v xml:space="preserve">Entretien des Halls - 1 à 5 rue P Ramadier </v>
      </c>
      <c r="D161" s="42">
        <f>date_1er_jour_semaine(YEAR(Tableau1[[#This Row],[Jour]]),Tableau1[[#This Row],[Semaine]])</f>
        <v>42912</v>
      </c>
      <c r="E161" s="43">
        <f>SEMAINE(Tableau1[[#This Row],[Jour]])</f>
        <v>26</v>
      </c>
      <c r="F161" s="16">
        <v>3</v>
      </c>
      <c r="G161" s="16"/>
      <c r="H161" s="16"/>
      <c r="I161" s="16"/>
      <c r="J161" s="16"/>
      <c r="K161" s="16"/>
      <c r="L161" s="16"/>
      <c r="M161" s="16"/>
      <c r="N161" s="16"/>
      <c r="O161" s="16"/>
      <c r="P161" s="46">
        <f>SUM(Tableau1[[#This Row],[LUNDI MATIN]]:Tableau1[[#This Row],[VENDREDI APRES MIDI]])</f>
        <v>3</v>
      </c>
    </row>
    <row r="162" spans="1:16" s="38" customFormat="1">
      <c r="A162" s="17">
        <v>42912</v>
      </c>
      <c r="B162" s="18">
        <v>4</v>
      </c>
      <c r="C162" s="44" t="str">
        <f>IFERROR(VLOOKUP(Tableau1[[#This Row],[N° de Tâche]],Tâches!$D$7:$E$117,2,FALSE),"")</f>
        <v>Sortir les bacs à déchets</v>
      </c>
      <c r="D162" s="45">
        <f>date_1er_jour_semaine(YEAR(Tableau1[[#This Row],[Jour]]),Tableau1[[#This Row],[Semaine]])</f>
        <v>42912</v>
      </c>
      <c r="E162" s="18">
        <f>SEMAINE(Tableau1[[#This Row],[Jour]])</f>
        <v>26</v>
      </c>
      <c r="F162" s="18"/>
      <c r="G162" s="18">
        <v>1.5</v>
      </c>
      <c r="H162" s="18"/>
      <c r="I162" s="18"/>
      <c r="J162" s="18"/>
      <c r="K162" s="18"/>
      <c r="L162" s="18"/>
      <c r="M162" s="18"/>
      <c r="N162" s="18"/>
      <c r="O162" s="18"/>
      <c r="P162" s="47">
        <f>SUM(Tableau1[[#This Row],[LUNDI MATIN]]:Tableau1[[#This Row],[VENDREDI APRES MIDI]])</f>
        <v>1.5</v>
      </c>
    </row>
    <row r="163" spans="1:16" s="38" customFormat="1">
      <c r="A163" s="15">
        <v>42912</v>
      </c>
      <c r="B163" s="16">
        <v>74</v>
      </c>
      <c r="C163" s="41" t="str">
        <f>IFERROR(VLOOKUP(Tableau1[[#This Row],[N° de Tâche]],Tâches!$D$7:$E$117,2,FALSE),"")</f>
        <v>Petit travaux de jardinage (désherbage, etc.)</v>
      </c>
      <c r="D163" s="42">
        <f>date_1er_jour_semaine(YEAR(Tableau1[[#This Row],[Jour]]),Tableau1[[#This Row],[Semaine]])</f>
        <v>42912</v>
      </c>
      <c r="E163" s="43">
        <f>SEMAINE(Tableau1[[#This Row],[Jour]])</f>
        <v>26</v>
      </c>
      <c r="F163" s="16"/>
      <c r="G163" s="16">
        <v>2.5</v>
      </c>
      <c r="H163" s="16"/>
      <c r="I163" s="16"/>
      <c r="J163" s="16"/>
      <c r="K163" s="16"/>
      <c r="L163" s="16"/>
      <c r="M163" s="16"/>
      <c r="N163" s="16"/>
      <c r="O163" s="16"/>
      <c r="P163" s="46">
        <f>SUM(Tableau1[[#This Row],[LUNDI MATIN]]:Tableau1[[#This Row],[VENDREDI APRES MIDI]])</f>
        <v>2.5</v>
      </c>
    </row>
    <row r="164" spans="1:16" s="38" customFormat="1" ht="30">
      <c r="A164" s="17">
        <v>42913</v>
      </c>
      <c r="B164" s="18">
        <v>5</v>
      </c>
      <c r="C164" s="44" t="str">
        <f>IFERROR(VLOOKUP(Tableau1[[#This Row],[N° de Tâche]],Tâches!$D$7:$E$117,2,FALSE),"")</f>
        <v>Rentrer les bacs à déchets  Nettoyage du trottoir  : Nettoyage et désinfection des bacs</v>
      </c>
      <c r="D164" s="45">
        <f>date_1er_jour_semaine(YEAR(Tableau1[[#This Row],[Jour]]),Tableau1[[#This Row],[Semaine]])</f>
        <v>42912</v>
      </c>
      <c r="E164" s="18">
        <f>SEMAINE(Tableau1[[#This Row],[Jour]])</f>
        <v>26</v>
      </c>
      <c r="F164" s="18"/>
      <c r="G164" s="18"/>
      <c r="H164" s="18"/>
      <c r="I164" s="18">
        <v>1.5</v>
      </c>
      <c r="J164" s="18"/>
      <c r="K164" s="18"/>
      <c r="L164" s="18"/>
      <c r="M164" s="18"/>
      <c r="N164" s="18"/>
      <c r="O164" s="18"/>
      <c r="P164" s="47">
        <f>SUM(Tableau1[[#This Row],[LUNDI MATIN]]:Tableau1[[#This Row],[VENDREDI APRES MIDI]])</f>
        <v>1.5</v>
      </c>
    </row>
    <row r="165" spans="1:16" s="38" customFormat="1">
      <c r="A165" s="15">
        <v>42913</v>
      </c>
      <c r="B165" s="16">
        <v>11</v>
      </c>
      <c r="C165" s="41" t="str">
        <f>IFERROR(VLOOKUP(Tableau1[[#This Row],[N° de Tâche]],Tâches!$D$7:$E$117,2,FALSE),"")</f>
        <v xml:space="preserve">Entretien des Halls - 18 à 22 Bd A Millerand </v>
      </c>
      <c r="D165" s="42">
        <f>date_1er_jour_semaine(YEAR(Tableau1[[#This Row],[Jour]]),Tableau1[[#This Row],[Semaine]])</f>
        <v>42912</v>
      </c>
      <c r="E165" s="43">
        <f>SEMAINE(Tableau1[[#This Row],[Jour]])</f>
        <v>26</v>
      </c>
      <c r="F165" s="16"/>
      <c r="G165" s="16"/>
      <c r="H165" s="16">
        <v>3</v>
      </c>
      <c r="I165" s="16"/>
      <c r="J165" s="16"/>
      <c r="K165" s="16"/>
      <c r="L165" s="16"/>
      <c r="M165" s="16"/>
      <c r="N165" s="16"/>
      <c r="O165" s="16"/>
      <c r="P165" s="46">
        <f>SUM(Tableau1[[#This Row],[LUNDI MATIN]]:Tableau1[[#This Row],[VENDREDI APRES MIDI]])</f>
        <v>3</v>
      </c>
    </row>
    <row r="166" spans="1:16" s="38" customFormat="1">
      <c r="A166" s="17">
        <v>42913</v>
      </c>
      <c r="B166" s="18">
        <v>2</v>
      </c>
      <c r="C166" s="44" t="str">
        <f>IFERROR(VLOOKUP(Tableau1[[#This Row],[N° de Tâche]],Tâches!$D$7:$E$117,2,FALSE),"")</f>
        <v>Sortir les bacs de cartons</v>
      </c>
      <c r="D166" s="45">
        <f>date_1er_jour_semaine(YEAR(Tableau1[[#This Row],[Jour]]),Tableau1[[#This Row],[Semaine]])</f>
        <v>42912</v>
      </c>
      <c r="E166" s="18">
        <f>SEMAINE(Tableau1[[#This Row],[Jour]])</f>
        <v>26</v>
      </c>
      <c r="F166" s="18"/>
      <c r="G166" s="18"/>
      <c r="H166" s="18">
        <v>0.5</v>
      </c>
      <c r="I166" s="18"/>
      <c r="J166" s="18"/>
      <c r="K166" s="18"/>
      <c r="L166" s="18"/>
      <c r="M166" s="18"/>
      <c r="N166" s="18"/>
      <c r="O166" s="18"/>
      <c r="P166" s="47">
        <f>SUM(Tableau1[[#This Row],[LUNDI MATIN]]:Tableau1[[#This Row],[VENDREDI APRES MIDI]])</f>
        <v>0.5</v>
      </c>
    </row>
    <row r="167" spans="1:16" s="38" customFormat="1">
      <c r="A167" s="15">
        <v>42913</v>
      </c>
      <c r="B167" s="16">
        <v>74</v>
      </c>
      <c r="C167" s="41" t="str">
        <f>IFERROR(VLOOKUP(Tableau1[[#This Row],[N° de Tâche]],Tâches!$D$7:$E$117,2,FALSE),"")</f>
        <v>Petit travaux de jardinage (désherbage, etc.)</v>
      </c>
      <c r="D167" s="42">
        <f>date_1er_jour_semaine(YEAR(Tableau1[[#This Row],[Jour]]),Tableau1[[#This Row],[Semaine]])</f>
        <v>42912</v>
      </c>
      <c r="E167" s="43">
        <f>SEMAINE(Tableau1[[#This Row],[Jour]])</f>
        <v>26</v>
      </c>
      <c r="F167" s="16"/>
      <c r="G167" s="16"/>
      <c r="H167" s="16"/>
      <c r="I167" s="16">
        <v>2.5</v>
      </c>
      <c r="J167" s="16"/>
      <c r="K167" s="16"/>
      <c r="L167" s="16"/>
      <c r="M167" s="16"/>
      <c r="N167" s="16"/>
      <c r="O167" s="16"/>
      <c r="P167" s="46">
        <f>SUM(Tableau1[[#This Row],[LUNDI MATIN]]:Tableau1[[#This Row],[VENDREDI APRES MIDI]])</f>
        <v>2.5</v>
      </c>
    </row>
    <row r="168" spans="1:16" s="38" customFormat="1">
      <c r="A168" s="17">
        <v>42914</v>
      </c>
      <c r="B168" s="18"/>
      <c r="C168" s="44" t="s">
        <v>143</v>
      </c>
      <c r="D168" s="45">
        <f>date_1er_jour_semaine(YEAR(Tableau1[[#This Row],[Jour]]),Tableau1[[#This Row],[Semaine]])</f>
        <v>42912</v>
      </c>
      <c r="E168" s="18">
        <f>SEMAINE(Tableau1[[#This Row],[Jour]])</f>
        <v>26</v>
      </c>
      <c r="F168" s="18"/>
      <c r="G168" s="18"/>
      <c r="H168" s="18"/>
      <c r="I168" s="18"/>
      <c r="J168" s="18"/>
      <c r="K168" s="18"/>
      <c r="L168" s="18"/>
      <c r="M168" s="18"/>
      <c r="N168" s="18"/>
      <c r="O168" s="18"/>
      <c r="P168" s="47">
        <f>SUM(Tableau1[[#This Row],[LUNDI MATIN]]:Tableau1[[#This Row],[VENDREDI APRES MIDI]])</f>
        <v>0</v>
      </c>
    </row>
    <row r="169" spans="1:16" s="38" customFormat="1">
      <c r="A169" s="15">
        <v>42915</v>
      </c>
      <c r="B169" s="16"/>
      <c r="C169" s="41" t="s">
        <v>143</v>
      </c>
      <c r="D169" s="42">
        <f>date_1er_jour_semaine(YEAR(Tableau1[[#This Row],[Jour]]),Tableau1[[#This Row],[Semaine]])</f>
        <v>42912</v>
      </c>
      <c r="E169" s="43">
        <f>SEMAINE(Tableau1[[#This Row],[Jour]])</f>
        <v>26</v>
      </c>
      <c r="F169" s="16"/>
      <c r="G169" s="16"/>
      <c r="H169" s="16"/>
      <c r="I169" s="16"/>
      <c r="J169" s="16"/>
      <c r="K169" s="16"/>
      <c r="L169" s="16"/>
      <c r="M169" s="16"/>
      <c r="N169" s="16"/>
      <c r="O169" s="16"/>
      <c r="P169" s="46">
        <f>SUM(Tableau1[[#This Row],[LUNDI MATIN]]:Tableau1[[#This Row],[VENDREDI APRES MIDI]])</f>
        <v>0</v>
      </c>
    </row>
    <row r="170" spans="1:16" s="38" customFormat="1">
      <c r="A170" s="17">
        <v>42915</v>
      </c>
      <c r="B170" s="18">
        <v>4</v>
      </c>
      <c r="C170" s="44" t="str">
        <f>IFERROR(VLOOKUP(Tableau1[[#This Row],[N° de Tâche]],Tâches!$D$7:$E$117,2,FALSE),"")</f>
        <v>Sortir les bacs à déchets</v>
      </c>
      <c r="D170" s="45">
        <f>date_1er_jour_semaine(YEAR(Tableau1[[#This Row],[Jour]]),Tableau1[[#This Row],[Semaine]])</f>
        <v>42912</v>
      </c>
      <c r="E170" s="18">
        <f>SEMAINE(Tableau1[[#This Row],[Jour]])</f>
        <v>26</v>
      </c>
      <c r="F170" s="18"/>
      <c r="G170" s="18"/>
      <c r="H170" s="18"/>
      <c r="I170" s="18"/>
      <c r="J170" s="18"/>
      <c r="K170" s="18"/>
      <c r="L170" s="18"/>
      <c r="M170" s="18">
        <v>1.5</v>
      </c>
      <c r="N170" s="18"/>
      <c r="O170" s="18"/>
      <c r="P170" s="47">
        <f>SUM(Tableau1[[#This Row],[LUNDI MATIN]]:Tableau1[[#This Row],[VENDREDI APRES MIDI]])</f>
        <v>1.5</v>
      </c>
    </row>
    <row r="171" spans="1:16" s="38" customFormat="1" ht="30">
      <c r="A171" s="17">
        <v>42916</v>
      </c>
      <c r="B171" s="18">
        <v>5</v>
      </c>
      <c r="C171" s="44" t="str">
        <f>IFERROR(VLOOKUP(Tableau1[[#This Row],[N° de Tâche]],Tâches!$D$7:$E$117,2,FALSE),"")</f>
        <v>Rentrer les bacs à déchets  Nettoyage du trottoir  : Nettoyage et désinfection des bacs</v>
      </c>
      <c r="D171" s="45">
        <f>date_1er_jour_semaine(YEAR(Tableau1[[#This Row],[Jour]]),Tableau1[[#This Row],[Semaine]])</f>
        <v>42912</v>
      </c>
      <c r="E171" s="18">
        <f>SEMAINE(Tableau1[[#This Row],[Jour]])</f>
        <v>26</v>
      </c>
      <c r="F171" s="18"/>
      <c r="G171" s="18"/>
      <c r="H171" s="18"/>
      <c r="I171" s="18"/>
      <c r="J171" s="18"/>
      <c r="K171" s="18"/>
      <c r="L171" s="18"/>
      <c r="M171" s="18"/>
      <c r="N171" s="18"/>
      <c r="O171" s="18">
        <v>1</v>
      </c>
      <c r="P171" s="47">
        <f>SUM(Tableau1[[#This Row],[LUNDI MATIN]]:Tableau1[[#This Row],[VENDREDI APRES MIDI]])</f>
        <v>1</v>
      </c>
    </row>
    <row r="172" spans="1:16" s="38" customFormat="1">
      <c r="A172" s="15">
        <v>42916</v>
      </c>
      <c r="B172" s="16">
        <v>10</v>
      </c>
      <c r="C172" s="41" t="str">
        <f>IFERROR(VLOOKUP(Tableau1[[#This Row],[N° de Tâche]],Tâches!$D$7:$E$117,2,FALSE),"")</f>
        <v xml:space="preserve">Entretien des Halls - 1 à 5 rue P Ramadier </v>
      </c>
      <c r="D172" s="42">
        <f>date_1er_jour_semaine(YEAR(Tableau1[[#This Row],[Jour]]),Tableau1[[#This Row],[Semaine]])</f>
        <v>42912</v>
      </c>
      <c r="E172" s="43">
        <f>SEMAINE(Tableau1[[#This Row],[Jour]])</f>
        <v>26</v>
      </c>
      <c r="F172" s="16"/>
      <c r="G172" s="16"/>
      <c r="H172" s="16"/>
      <c r="I172" s="16"/>
      <c r="J172" s="16"/>
      <c r="K172" s="16"/>
      <c r="L172" s="16"/>
      <c r="M172" s="16"/>
      <c r="N172" s="16">
        <v>3</v>
      </c>
      <c r="O172" s="16"/>
      <c r="P172" s="46">
        <f>SUM(Tableau1[[#This Row],[LUNDI MATIN]]:Tableau1[[#This Row],[VENDREDI APRES MIDI]])</f>
        <v>3</v>
      </c>
    </row>
    <row r="173" spans="1:16" s="38" customFormat="1">
      <c r="A173" s="17">
        <v>42916</v>
      </c>
      <c r="B173" s="18">
        <v>11</v>
      </c>
      <c r="C173" s="44" t="str">
        <f>IFERROR(VLOOKUP(Tableau1[[#This Row],[N° de Tâche]],Tâches!$D$7:$E$117,2,FALSE),"")</f>
        <v xml:space="preserve">Entretien des Halls - 18 à 22 Bd A Millerand </v>
      </c>
      <c r="D173" s="45">
        <f>date_1er_jour_semaine(YEAR(Tableau1[[#This Row],[Jour]]),Tableau1[[#This Row],[Semaine]])</f>
        <v>42912</v>
      </c>
      <c r="E173" s="18">
        <f>SEMAINE(Tableau1[[#This Row],[Jour]])</f>
        <v>26</v>
      </c>
      <c r="F173" s="18"/>
      <c r="G173" s="18"/>
      <c r="H173" s="18"/>
      <c r="I173" s="18"/>
      <c r="J173" s="18"/>
      <c r="K173" s="18"/>
      <c r="L173" s="18"/>
      <c r="M173" s="18"/>
      <c r="N173" s="18"/>
      <c r="O173" s="18">
        <v>3</v>
      </c>
      <c r="P173" s="47">
        <f>SUM(Tableau1[[#This Row],[LUNDI MATIN]]:Tableau1[[#This Row],[VENDREDI APRES MIDI]])</f>
        <v>3</v>
      </c>
    </row>
    <row r="174" spans="1:16" s="38" customFormat="1">
      <c r="A174" s="15">
        <v>42916</v>
      </c>
      <c r="B174" s="16"/>
      <c r="C174" s="41" t="s">
        <v>144</v>
      </c>
      <c r="D174" s="42">
        <f>date_1er_jour_semaine(YEAR(Tableau1[[#This Row],[Jour]]),Tableau1[[#This Row],[Semaine]])</f>
        <v>42912</v>
      </c>
      <c r="E174" s="43">
        <f>SEMAINE(Tableau1[[#This Row],[Jour]])</f>
        <v>26</v>
      </c>
      <c r="F174" s="16"/>
      <c r="G174" s="16"/>
      <c r="H174" s="16"/>
      <c r="I174" s="16"/>
      <c r="J174" s="16"/>
      <c r="K174" s="16"/>
      <c r="L174" s="16"/>
      <c r="M174" s="16"/>
      <c r="N174" s="16">
        <v>0.5</v>
      </c>
      <c r="O174" s="16"/>
      <c r="P174" s="46">
        <f>SUM(Tableau1[[#This Row],[LUNDI MATIN]]:Tableau1[[#This Row],[VENDREDI APRES MIDI]])</f>
        <v>0.5</v>
      </c>
    </row>
    <row r="175" spans="1:16" s="38" customFormat="1">
      <c r="A175" s="17">
        <v>42919</v>
      </c>
      <c r="B175" s="18">
        <v>10</v>
      </c>
      <c r="C175" s="44" t="str">
        <f>IFERROR(VLOOKUP(Tableau1[[#This Row],[N° de Tâche]],Tâches!$D$7:$E$117,2,FALSE),"")</f>
        <v xml:space="preserve">Entretien des Halls - 1 à 5 rue P Ramadier </v>
      </c>
      <c r="D175" s="45">
        <f>date_1er_jour_semaine(YEAR(Tableau1[[#This Row],[Jour]]),Tableau1[[#This Row],[Semaine]])</f>
        <v>42919</v>
      </c>
      <c r="E175" s="18">
        <f>SEMAINE(Tableau1[[#This Row],[Jour]])</f>
        <v>27</v>
      </c>
      <c r="F175" s="18">
        <v>3.5</v>
      </c>
      <c r="G175" s="18"/>
      <c r="H175" s="18"/>
      <c r="I175" s="18"/>
      <c r="J175" s="18"/>
      <c r="K175" s="18"/>
      <c r="L175" s="18"/>
      <c r="M175" s="18"/>
      <c r="N175" s="18"/>
      <c r="O175" s="18"/>
      <c r="P175" s="47">
        <f>SUM(Tableau1[[#This Row],[LUNDI MATIN]]:Tableau1[[#This Row],[VENDREDI APRES MIDI]])</f>
        <v>3.5</v>
      </c>
    </row>
    <row r="176" spans="1:16" s="38" customFormat="1">
      <c r="A176" s="15">
        <v>42919</v>
      </c>
      <c r="B176" s="16">
        <v>4</v>
      </c>
      <c r="C176" s="41" t="str">
        <f>IFERROR(VLOOKUP(Tableau1[[#This Row],[N° de Tâche]],Tâches!$D$7:$E$117,2,FALSE),"")</f>
        <v>Sortir les bacs à déchets</v>
      </c>
      <c r="D176" s="42">
        <f>date_1er_jour_semaine(YEAR(Tableau1[[#This Row],[Jour]]),Tableau1[[#This Row],[Semaine]])</f>
        <v>42919</v>
      </c>
      <c r="E176" s="43">
        <f>SEMAINE(Tableau1[[#This Row],[Jour]])</f>
        <v>27</v>
      </c>
      <c r="F176" s="16"/>
      <c r="G176" s="16">
        <v>1</v>
      </c>
      <c r="H176" s="16"/>
      <c r="I176" s="16"/>
      <c r="J176" s="16"/>
      <c r="K176" s="16"/>
      <c r="L176" s="16"/>
      <c r="M176" s="16"/>
      <c r="N176" s="16"/>
      <c r="O176" s="16"/>
      <c r="P176" s="46">
        <f>SUM(Tableau1[[#This Row],[LUNDI MATIN]]:Tableau1[[#This Row],[VENDREDI APRES MIDI]])</f>
        <v>1</v>
      </c>
    </row>
    <row r="177" spans="1:16" s="38" customFormat="1">
      <c r="A177" s="17">
        <v>42919</v>
      </c>
      <c r="B177" s="18">
        <v>68</v>
      </c>
      <c r="C177" s="44" t="str">
        <f>IFERROR(VLOOKUP(Tableau1[[#This Row],[N° de Tâche]],Tâches!$D$7:$E$117,2,FALSE),"")</f>
        <v xml:space="preserve">Taille des haies  et arbustes et ramassage </v>
      </c>
      <c r="D177" s="45">
        <f>date_1er_jour_semaine(YEAR(Tableau1[[#This Row],[Jour]]),Tableau1[[#This Row],[Semaine]])</f>
        <v>42919</v>
      </c>
      <c r="E177" s="18">
        <f>SEMAINE(Tableau1[[#This Row],[Jour]])</f>
        <v>27</v>
      </c>
      <c r="F177" s="18"/>
      <c r="G177" s="18">
        <v>3</v>
      </c>
      <c r="H177" s="18"/>
      <c r="I177" s="18">
        <v>2.5</v>
      </c>
      <c r="J177" s="18"/>
      <c r="K177" s="18"/>
      <c r="L177" s="18"/>
      <c r="M177" s="18"/>
      <c r="N177" s="18"/>
      <c r="O177" s="18"/>
      <c r="P177" s="47">
        <f>SUM(Tableau1[[#This Row],[LUNDI MATIN]]:Tableau1[[#This Row],[VENDREDI APRES MIDI]])</f>
        <v>5.5</v>
      </c>
    </row>
    <row r="178" spans="1:16" s="38" customFormat="1">
      <c r="A178" s="15">
        <v>42920</v>
      </c>
      <c r="B178" s="16">
        <v>11</v>
      </c>
      <c r="C178" s="41" t="str">
        <f>IFERROR(VLOOKUP(Tableau1[[#This Row],[N° de Tâche]],Tâches!$D$7:$E$117,2,FALSE),"")</f>
        <v xml:space="preserve">Entretien des Halls - 18 à 22 Bd A Millerand </v>
      </c>
      <c r="D178" s="42">
        <f>date_1er_jour_semaine(YEAR(Tableau1[[#This Row],[Jour]]),Tableau1[[#This Row],[Semaine]])</f>
        <v>42919</v>
      </c>
      <c r="E178" s="43">
        <f>SEMAINE(Tableau1[[#This Row],[Jour]])</f>
        <v>27</v>
      </c>
      <c r="F178" s="16"/>
      <c r="G178" s="16"/>
      <c r="H178" s="16">
        <v>3.5</v>
      </c>
      <c r="I178" s="16"/>
      <c r="J178" s="16"/>
      <c r="K178" s="16"/>
      <c r="L178" s="16"/>
      <c r="M178" s="16"/>
      <c r="N178" s="16"/>
      <c r="O178" s="16"/>
      <c r="P178" s="46">
        <f>SUM(Tableau1[[#This Row],[LUNDI MATIN]]:Tableau1[[#This Row],[VENDREDI APRES MIDI]])</f>
        <v>3.5</v>
      </c>
    </row>
    <row r="179" spans="1:16" s="38" customFormat="1" ht="30">
      <c r="A179" s="17">
        <v>42920</v>
      </c>
      <c r="B179" s="18">
        <v>5</v>
      </c>
      <c r="C179" s="44" t="str">
        <f>IFERROR(VLOOKUP(Tableau1[[#This Row],[N° de Tâche]],Tâches!$D$7:$E$117,2,FALSE),"")</f>
        <v>Rentrer les bacs à déchets  Nettoyage du trottoir  : Nettoyage et désinfection des bacs</v>
      </c>
      <c r="D179" s="45">
        <f>date_1er_jour_semaine(YEAR(Tableau1[[#This Row],[Jour]]),Tableau1[[#This Row],[Semaine]])</f>
        <v>42919</v>
      </c>
      <c r="E179" s="18">
        <f>SEMAINE(Tableau1[[#This Row],[Jour]])</f>
        <v>27</v>
      </c>
      <c r="F179" s="18"/>
      <c r="G179" s="18"/>
      <c r="H179" s="18"/>
      <c r="I179" s="18">
        <v>1.5</v>
      </c>
      <c r="J179" s="18"/>
      <c r="K179" s="18"/>
      <c r="L179" s="18"/>
      <c r="M179" s="18"/>
      <c r="N179" s="18"/>
      <c r="O179" s="18"/>
      <c r="P179" s="47">
        <f>SUM(Tableau1[[#This Row],[LUNDI MATIN]]:Tableau1[[#This Row],[VENDREDI APRES MIDI]])</f>
        <v>1.5</v>
      </c>
    </row>
    <row r="180" spans="1:16" s="38" customFormat="1">
      <c r="A180" s="15">
        <v>42921</v>
      </c>
      <c r="B180" s="16">
        <v>30</v>
      </c>
      <c r="C180" s="41" t="str">
        <f>IFERROR(VLOOKUP(Tableau1[[#This Row],[N° de Tâche]],Tâches!$D$7:$E$117,2,FALSE),"")</f>
        <v xml:space="preserve">Nettoyer  les paliers - 1 à 5 rue P Ramadier </v>
      </c>
      <c r="D180" s="42">
        <f>date_1er_jour_semaine(YEAR(Tableau1[[#This Row],[Jour]]),Tableau1[[#This Row],[Semaine]])</f>
        <v>42919</v>
      </c>
      <c r="E180" s="43">
        <f>SEMAINE(Tableau1[[#This Row],[Jour]])</f>
        <v>27</v>
      </c>
      <c r="F180" s="16"/>
      <c r="G180" s="16"/>
      <c r="H180" s="16"/>
      <c r="I180" s="16"/>
      <c r="J180" s="16">
        <v>3</v>
      </c>
      <c r="K180" s="16"/>
      <c r="L180" s="16"/>
      <c r="M180" s="16"/>
      <c r="N180" s="16"/>
      <c r="O180" s="16"/>
      <c r="P180" s="46">
        <f>SUM(Tableau1[[#This Row],[LUNDI MATIN]]:Tableau1[[#This Row],[VENDREDI APRES MIDI]])</f>
        <v>3</v>
      </c>
    </row>
    <row r="181" spans="1:16" s="38" customFormat="1">
      <c r="A181" s="17">
        <v>42921</v>
      </c>
      <c r="B181" s="18">
        <v>31</v>
      </c>
      <c r="C181" s="44" t="str">
        <f>IFERROR(VLOOKUP(Tableau1[[#This Row],[N° de Tâche]],Tâches!$D$7:$E$117,2,FALSE),"")</f>
        <v xml:space="preserve">Nettoyer  les paliers - 18 à 22 Bd A Millerand </v>
      </c>
      <c r="D181" s="45">
        <f>date_1er_jour_semaine(YEAR(Tableau1[[#This Row],[Jour]]),Tableau1[[#This Row],[Semaine]])</f>
        <v>42919</v>
      </c>
      <c r="E181" s="18">
        <f>SEMAINE(Tableau1[[#This Row],[Jour]])</f>
        <v>27</v>
      </c>
      <c r="F181" s="18"/>
      <c r="G181" s="18"/>
      <c r="H181" s="18"/>
      <c r="I181" s="18"/>
      <c r="J181" s="18">
        <v>0.5</v>
      </c>
      <c r="K181" s="18">
        <v>2</v>
      </c>
      <c r="L181" s="18"/>
      <c r="M181" s="18"/>
      <c r="N181" s="18"/>
      <c r="O181" s="18"/>
      <c r="P181" s="47">
        <f>SUM(Tableau1[[#This Row],[LUNDI MATIN]]:Tableau1[[#This Row],[VENDREDI APRES MIDI]])</f>
        <v>2.5</v>
      </c>
    </row>
    <row r="182" spans="1:16" s="38" customFormat="1">
      <c r="A182" s="15">
        <v>42922</v>
      </c>
      <c r="B182" s="16">
        <v>68</v>
      </c>
      <c r="C182" s="41" t="str">
        <f>IFERROR(VLOOKUP(Tableau1[[#This Row],[N° de Tâche]],Tâches!$D$7:$E$117,2,FALSE),"")</f>
        <v xml:space="preserve">Taille des haies  et arbustes et ramassage </v>
      </c>
      <c r="D182" s="42">
        <f>date_1er_jour_semaine(YEAR(Tableau1[[#This Row],[Jour]]),Tableau1[[#This Row],[Semaine]])</f>
        <v>42919</v>
      </c>
      <c r="E182" s="43">
        <f>SEMAINE(Tableau1[[#This Row],[Jour]])</f>
        <v>27</v>
      </c>
      <c r="F182" s="16"/>
      <c r="G182" s="16"/>
      <c r="H182" s="16"/>
      <c r="I182" s="16"/>
      <c r="J182" s="16"/>
      <c r="K182" s="16"/>
      <c r="L182" s="16"/>
      <c r="M182" s="16"/>
      <c r="N182" s="16"/>
      <c r="O182" s="16"/>
      <c r="P182" s="46">
        <f>SUM(Tableau1[[#This Row],[LUNDI MATIN]]:Tableau1[[#This Row],[VENDREDI APRES MIDI]])</f>
        <v>0</v>
      </c>
    </row>
    <row r="183" spans="1:16" s="38" customFormat="1">
      <c r="A183" s="163">
        <v>42922</v>
      </c>
      <c r="B183" s="18">
        <v>10</v>
      </c>
      <c r="C183" s="44" t="str">
        <f>IFERROR(VLOOKUP(Tableau1[[#This Row],[N° de Tâche]],Tâches!$D$7:$E$117,2,FALSE),"")</f>
        <v xml:space="preserve">Entretien des Halls - 1 à 5 rue P Ramadier </v>
      </c>
      <c r="D183" s="45">
        <f>date_1er_jour_semaine(YEAR(Tableau1[[#This Row],[Jour]]),Tableau1[[#This Row],[Semaine]])</f>
        <v>42919</v>
      </c>
      <c r="E183" s="18">
        <f>SEMAINE(Tableau1[[#This Row],[Jour]])</f>
        <v>27</v>
      </c>
      <c r="F183" s="18"/>
      <c r="G183" s="18"/>
      <c r="H183" s="18"/>
      <c r="I183" s="18"/>
      <c r="J183" s="18"/>
      <c r="K183" s="18"/>
      <c r="L183" s="18">
        <v>3.5</v>
      </c>
      <c r="M183" s="18"/>
      <c r="N183" s="18"/>
      <c r="O183" s="18"/>
      <c r="P183" s="47">
        <f>SUM(Tableau1[[#This Row],[LUNDI MATIN]]:Tableau1[[#This Row],[VENDREDI APRES MIDI]])</f>
        <v>3.5</v>
      </c>
    </row>
    <row r="184" spans="1:16" s="38" customFormat="1">
      <c r="A184" s="15">
        <v>42922</v>
      </c>
      <c r="B184" s="16">
        <v>4</v>
      </c>
      <c r="C184" s="39" t="s">
        <v>29</v>
      </c>
      <c r="D184" s="42">
        <f>date_1er_jour_semaine(YEAR(Tableau1[[#This Row],[Jour]]),Tableau1[[#This Row],[Semaine]])</f>
        <v>42919</v>
      </c>
      <c r="E184" s="43">
        <f>SEMAINE(Tableau1[[#This Row],[Jour]])</f>
        <v>27</v>
      </c>
      <c r="F184" s="16"/>
      <c r="G184" s="16"/>
      <c r="H184" s="16"/>
      <c r="I184" s="16"/>
      <c r="J184" s="16"/>
      <c r="K184" s="16"/>
      <c r="L184" s="16"/>
      <c r="M184" s="16">
        <v>1</v>
      </c>
      <c r="N184" s="16"/>
      <c r="O184" s="16"/>
      <c r="P184" s="46">
        <f>SUM(Tableau1[[#This Row],[LUNDI MATIN]]:Tableau1[[#This Row],[VENDREDI APRES MIDI]])</f>
        <v>1</v>
      </c>
    </row>
    <row r="185" spans="1:16" s="38" customFormat="1">
      <c r="A185" s="17">
        <v>42923</v>
      </c>
      <c r="B185" s="18">
        <v>11</v>
      </c>
      <c r="C185" s="44" t="str">
        <f>IFERROR(VLOOKUP(Tableau1[[#This Row],[N° de Tâche]],Tâches!$D$7:$E$117,2,FALSE),"")</f>
        <v xml:space="preserve">Entretien des Halls - 18 à 22 Bd A Millerand </v>
      </c>
      <c r="D185" s="45">
        <f>date_1er_jour_semaine(YEAR(Tableau1[[#This Row],[Jour]]),Tableau1[[#This Row],[Semaine]])</f>
        <v>42919</v>
      </c>
      <c r="E185" s="18">
        <f>SEMAINE(Tableau1[[#This Row],[Jour]])</f>
        <v>27</v>
      </c>
      <c r="F185" s="18"/>
      <c r="G185" s="18"/>
      <c r="H185" s="18"/>
      <c r="I185" s="18"/>
      <c r="J185" s="18"/>
      <c r="K185" s="18"/>
      <c r="L185" s="18"/>
      <c r="M185" s="18"/>
      <c r="N185" s="18">
        <v>3.5</v>
      </c>
      <c r="O185" s="18"/>
      <c r="P185" s="47">
        <f>SUM(Tableau1[[#This Row],[LUNDI MATIN]]:Tableau1[[#This Row],[VENDREDI APRES MIDI]])</f>
        <v>3.5</v>
      </c>
    </row>
    <row r="186" spans="1:16" s="38" customFormat="1" ht="30">
      <c r="A186" s="15">
        <v>42923</v>
      </c>
      <c r="B186" s="16">
        <v>5</v>
      </c>
      <c r="C186" s="41" t="str">
        <f>IFERROR(VLOOKUP(Tableau1[[#This Row],[N° de Tâche]],Tâches!$D$7:$E$117,2,FALSE),"")</f>
        <v>Rentrer les bacs à déchets  Nettoyage du trottoir  : Nettoyage et désinfection des bacs</v>
      </c>
      <c r="D186" s="42">
        <f>date_1er_jour_semaine(YEAR(Tableau1[[#This Row],[Jour]]),Tableau1[[#This Row],[Semaine]])</f>
        <v>42919</v>
      </c>
      <c r="E186" s="43">
        <f>SEMAINE(Tableau1[[#This Row],[Jour]])</f>
        <v>27</v>
      </c>
      <c r="F186" s="16"/>
      <c r="G186" s="16"/>
      <c r="H186" s="16"/>
      <c r="I186" s="16"/>
      <c r="J186" s="16"/>
      <c r="K186" s="16"/>
      <c r="L186" s="16"/>
      <c r="M186" s="16"/>
      <c r="N186" s="16"/>
      <c r="O186" s="16">
        <v>2</v>
      </c>
      <c r="P186" s="46">
        <f>SUM(Tableau1[[#This Row],[LUNDI MATIN]]:Tableau1[[#This Row],[VENDREDI APRES MIDI]])</f>
        <v>2</v>
      </c>
    </row>
    <row r="187" spans="1:16" s="38" customFormat="1">
      <c r="A187" s="17">
        <v>42923</v>
      </c>
      <c r="B187" s="18">
        <v>74</v>
      </c>
      <c r="C187" s="44" t="str">
        <f>IFERROR(VLOOKUP(Tableau1[[#This Row],[N° de Tâche]],Tâches!$D$7:$E$117,2,FALSE),"")</f>
        <v>Petit travaux de jardinage (désherbage, etc.)</v>
      </c>
      <c r="D187" s="45">
        <f>date_1er_jour_semaine(YEAR(Tableau1[[#This Row],[Jour]]),Tableau1[[#This Row],[Semaine]])</f>
        <v>42919</v>
      </c>
      <c r="E187" s="18">
        <f>SEMAINE(Tableau1[[#This Row],[Jour]])</f>
        <v>27</v>
      </c>
      <c r="F187" s="18"/>
      <c r="G187" s="18"/>
      <c r="H187" s="18"/>
      <c r="I187" s="18"/>
      <c r="J187" s="18"/>
      <c r="K187" s="18"/>
      <c r="L187" s="18"/>
      <c r="M187" s="18">
        <v>3</v>
      </c>
      <c r="N187" s="18"/>
      <c r="O187" s="18">
        <v>2</v>
      </c>
      <c r="P187" s="47">
        <f>SUM(Tableau1[[#This Row],[LUNDI MATIN]]:Tableau1[[#This Row],[VENDREDI APRES MIDI]])</f>
        <v>5</v>
      </c>
    </row>
    <row r="188" spans="1:16" s="38" customFormat="1">
      <c r="A188" s="15">
        <v>42926</v>
      </c>
      <c r="B188" s="16">
        <v>10</v>
      </c>
      <c r="C188" s="41" t="str">
        <f>IFERROR(VLOOKUP(Tableau1[[#This Row],[N° de Tâche]],Tâches!$D$7:$E$117,2,FALSE),"")</f>
        <v xml:space="preserve">Entretien des Halls - 1 à 5 rue P Ramadier </v>
      </c>
      <c r="D188" s="42">
        <f>date_1er_jour_semaine(YEAR(Tableau1[[#This Row],[Jour]]),Tableau1[[#This Row],[Semaine]])</f>
        <v>42926</v>
      </c>
      <c r="E188" s="43">
        <f>SEMAINE(Tableau1[[#This Row],[Jour]])</f>
        <v>28</v>
      </c>
      <c r="F188" s="16">
        <v>3</v>
      </c>
      <c r="G188" s="16"/>
      <c r="H188" s="16"/>
      <c r="I188" s="16"/>
      <c r="J188" s="16"/>
      <c r="K188" s="16"/>
      <c r="L188" s="16">
        <v>1.5</v>
      </c>
      <c r="M188" s="16">
        <v>1</v>
      </c>
      <c r="N188" s="16"/>
      <c r="O188" s="16"/>
      <c r="P188" s="46">
        <f>SUM(Tableau1[[#This Row],[LUNDI MATIN]]:Tableau1[[#This Row],[VENDREDI APRES MIDI]])</f>
        <v>5.5</v>
      </c>
    </row>
    <row r="189" spans="1:16" s="38" customFormat="1">
      <c r="A189" s="17">
        <v>42926</v>
      </c>
      <c r="B189" s="18">
        <v>4</v>
      </c>
      <c r="C189" s="44" t="str">
        <f>IFERROR(VLOOKUP(Tableau1[[#This Row],[N° de Tâche]],Tâches!$D$7:$E$117,2,FALSE),"")</f>
        <v>Sortir les bacs à déchets</v>
      </c>
      <c r="D189" s="45">
        <f>date_1er_jour_semaine(YEAR(Tableau1[[#This Row],[Jour]]),Tableau1[[#This Row],[Semaine]])</f>
        <v>42926</v>
      </c>
      <c r="E189" s="18">
        <f>SEMAINE(Tableau1[[#This Row],[Jour]])</f>
        <v>28</v>
      </c>
      <c r="F189" s="18"/>
      <c r="G189" s="18">
        <v>1.5</v>
      </c>
      <c r="H189" s="18"/>
      <c r="I189" s="18"/>
      <c r="J189" s="18"/>
      <c r="K189" s="18"/>
      <c r="L189" s="18"/>
      <c r="M189" s="18"/>
      <c r="N189" s="18"/>
      <c r="O189" s="18"/>
      <c r="P189" s="47">
        <f>SUM(Tableau1[[#This Row],[LUNDI MATIN]]:Tableau1[[#This Row],[VENDREDI APRES MIDI]])</f>
        <v>1.5</v>
      </c>
    </row>
    <row r="190" spans="1:16" s="38" customFormat="1">
      <c r="A190" s="15">
        <v>42926</v>
      </c>
      <c r="B190" s="16">
        <v>1</v>
      </c>
      <c r="C190" s="41" t="str">
        <f>IFERROR(VLOOKUP(Tableau1[[#This Row],[N° de Tâche]],Tâches!$D$7:$E$117,2,FALSE),"")</f>
        <v>Sortir les bacs des bouteilles</v>
      </c>
      <c r="D190" s="42">
        <f>date_1er_jour_semaine(YEAR(Tableau1[[#This Row],[Jour]]),Tableau1[[#This Row],[Semaine]])</f>
        <v>42926</v>
      </c>
      <c r="E190" s="43">
        <f>SEMAINE(Tableau1[[#This Row],[Jour]])</f>
        <v>28</v>
      </c>
      <c r="F190" s="16">
        <v>0.5</v>
      </c>
      <c r="G190" s="16"/>
      <c r="H190" s="16"/>
      <c r="I190" s="16"/>
      <c r="J190" s="16"/>
      <c r="K190" s="16"/>
      <c r="L190" s="16"/>
      <c r="M190" s="16"/>
      <c r="N190" s="16"/>
      <c r="O190" s="16"/>
      <c r="P190" s="46">
        <f>SUM(Tableau1[[#This Row],[LUNDI MATIN]]:Tableau1[[#This Row],[VENDREDI APRES MIDI]])</f>
        <v>0.5</v>
      </c>
    </row>
    <row r="191" spans="1:16" s="38" customFormat="1">
      <c r="A191" s="17">
        <v>42926</v>
      </c>
      <c r="B191" s="18">
        <v>82</v>
      </c>
      <c r="C191" s="44" t="str">
        <f>IFERROR(VLOOKUP(Tableau1[[#This Row],[N° de Tâche]],Tâches!$D$7:$E$117,2,FALSE),"")</f>
        <v>Entretien des caniveaux</v>
      </c>
      <c r="D191" s="45">
        <f>date_1er_jour_semaine(YEAR(Tableau1[[#This Row],[Jour]]),Tableau1[[#This Row],[Semaine]])</f>
        <v>42926</v>
      </c>
      <c r="E191" s="18">
        <f>SEMAINE(Tableau1[[#This Row],[Jour]])</f>
        <v>28</v>
      </c>
      <c r="F191" s="18"/>
      <c r="G191" s="18">
        <v>2.5</v>
      </c>
      <c r="H191" s="18"/>
      <c r="I191" s="18"/>
      <c r="J191" s="18"/>
      <c r="K191" s="18"/>
      <c r="L191" s="18"/>
      <c r="M191" s="18"/>
      <c r="N191" s="18"/>
      <c r="O191" s="18"/>
      <c r="P191" s="47">
        <f>SUM(Tableau1[[#This Row],[LUNDI MATIN]]:Tableau1[[#This Row],[VENDREDI APRES MIDI]])</f>
        <v>2.5</v>
      </c>
    </row>
    <row r="192" spans="1:16" s="38" customFormat="1">
      <c r="A192" s="15">
        <v>42927</v>
      </c>
      <c r="B192" s="16">
        <v>11</v>
      </c>
      <c r="C192" s="41" t="str">
        <f>IFERROR(VLOOKUP(Tableau1[[#This Row],[N° de Tâche]],Tâches!$D$7:$E$117,2,FALSE),"")</f>
        <v xml:space="preserve">Entretien des Halls - 18 à 22 Bd A Millerand </v>
      </c>
      <c r="D192" s="42">
        <f>date_1er_jour_semaine(YEAR(Tableau1[[#This Row],[Jour]]),Tableau1[[#This Row],[Semaine]])</f>
        <v>42926</v>
      </c>
      <c r="E192" s="43">
        <f>SEMAINE(Tableau1[[#This Row],[Jour]])</f>
        <v>28</v>
      </c>
      <c r="F192" s="16"/>
      <c r="G192" s="16"/>
      <c r="H192" s="16">
        <v>3</v>
      </c>
      <c r="I192" s="16"/>
      <c r="J192" s="16"/>
      <c r="K192" s="16"/>
      <c r="L192" s="16">
        <v>2</v>
      </c>
      <c r="M192" s="16"/>
      <c r="N192" s="16"/>
      <c r="O192" s="16"/>
      <c r="P192" s="46">
        <f>SUM(Tableau1[[#This Row],[LUNDI MATIN]]:Tableau1[[#This Row],[VENDREDI APRES MIDI]])</f>
        <v>5</v>
      </c>
    </row>
    <row r="193" spans="1:16" s="38" customFormat="1" ht="30">
      <c r="A193" s="17">
        <v>42927</v>
      </c>
      <c r="B193" s="18">
        <v>5</v>
      </c>
      <c r="C193" s="44" t="str">
        <f>IFERROR(VLOOKUP(Tableau1[[#This Row],[N° de Tâche]],Tâches!$D$7:$E$117,2,FALSE),"")</f>
        <v>Rentrer les bacs à déchets  Nettoyage du trottoir  : Nettoyage et désinfection des bacs</v>
      </c>
      <c r="D193" s="45">
        <f>date_1er_jour_semaine(YEAR(Tableau1[[#This Row],[Jour]]),Tableau1[[#This Row],[Semaine]])</f>
        <v>42926</v>
      </c>
      <c r="E193" s="18">
        <f>SEMAINE(Tableau1[[#This Row],[Jour]])</f>
        <v>28</v>
      </c>
      <c r="F193" s="18"/>
      <c r="G193" s="18"/>
      <c r="H193" s="18"/>
      <c r="I193" s="18">
        <v>2</v>
      </c>
      <c r="J193" s="18"/>
      <c r="K193" s="18"/>
      <c r="L193" s="18"/>
      <c r="M193" s="18"/>
      <c r="N193" s="18"/>
      <c r="O193" s="18"/>
      <c r="P193" s="47">
        <f>SUM(Tableau1[[#This Row],[LUNDI MATIN]]:Tableau1[[#This Row],[VENDREDI APRES MIDI]])</f>
        <v>2</v>
      </c>
    </row>
    <row r="194" spans="1:16" s="38" customFormat="1">
      <c r="A194" s="15">
        <v>42927</v>
      </c>
      <c r="B194" s="16">
        <v>2</v>
      </c>
      <c r="C194" s="41" t="str">
        <f>IFERROR(VLOOKUP(Tableau1[[#This Row],[N° de Tâche]],Tâches!$D$7:$E$117,2,FALSE),"")</f>
        <v>Sortir les bacs de cartons</v>
      </c>
      <c r="D194" s="42">
        <f>date_1er_jour_semaine(YEAR(Tableau1[[#This Row],[Jour]]),Tableau1[[#This Row],[Semaine]])</f>
        <v>42926</v>
      </c>
      <c r="E194" s="43">
        <f>SEMAINE(Tableau1[[#This Row],[Jour]])</f>
        <v>28</v>
      </c>
      <c r="F194" s="16"/>
      <c r="G194" s="16"/>
      <c r="H194" s="16">
        <v>0.5</v>
      </c>
      <c r="I194" s="16"/>
      <c r="J194" s="16"/>
      <c r="K194" s="16"/>
      <c r="L194" s="16"/>
      <c r="M194" s="16"/>
      <c r="N194" s="16"/>
      <c r="O194" s="16"/>
      <c r="P194" s="46">
        <f>SUM(Tableau1[[#This Row],[LUNDI MATIN]]:Tableau1[[#This Row],[VENDREDI APRES MIDI]])</f>
        <v>0.5</v>
      </c>
    </row>
    <row r="195" spans="1:16" s="38" customFormat="1">
      <c r="A195" s="17">
        <v>42927</v>
      </c>
      <c r="B195" s="18">
        <v>43</v>
      </c>
      <c r="C195" s="44" t="str">
        <f>IFERROR(VLOOKUP(Tableau1[[#This Row],[N° de Tâche]],Tâches!$D$7:$E$117,2,FALSE),"")</f>
        <v xml:space="preserve">Nettoyage des locaux poubelles </v>
      </c>
      <c r="D195" s="45">
        <f>date_1er_jour_semaine(YEAR(Tableau1[[#This Row],[Jour]]),Tableau1[[#This Row],[Semaine]])</f>
        <v>42926</v>
      </c>
      <c r="E195" s="18">
        <f>SEMAINE(Tableau1[[#This Row],[Jour]])</f>
        <v>28</v>
      </c>
      <c r="F195" s="18"/>
      <c r="G195" s="18"/>
      <c r="H195" s="18"/>
      <c r="I195" s="18">
        <v>2</v>
      </c>
      <c r="J195" s="18"/>
      <c r="K195" s="18"/>
      <c r="L195" s="18"/>
      <c r="M195" s="18"/>
      <c r="N195" s="18"/>
      <c r="O195" s="18"/>
      <c r="P195" s="47">
        <f>SUM(Tableau1[[#This Row],[LUNDI MATIN]]:Tableau1[[#This Row],[VENDREDI APRES MIDI]])</f>
        <v>2</v>
      </c>
    </row>
    <row r="196" spans="1:16" s="38" customFormat="1">
      <c r="A196" s="15">
        <v>42928</v>
      </c>
      <c r="B196" s="16">
        <v>30</v>
      </c>
      <c r="C196" s="41" t="str">
        <f>IFERROR(VLOOKUP(Tableau1[[#This Row],[N° de Tâche]],Tâches!$D$7:$E$117,2,FALSE),"")</f>
        <v xml:space="preserve">Nettoyer  les paliers - 1 à 5 rue P Ramadier </v>
      </c>
      <c r="D196" s="42">
        <f>date_1er_jour_semaine(YEAR(Tableau1[[#This Row],[Jour]]),Tableau1[[#This Row],[Semaine]])</f>
        <v>42926</v>
      </c>
      <c r="E196" s="43">
        <f>SEMAINE(Tableau1[[#This Row],[Jour]])</f>
        <v>28</v>
      </c>
      <c r="F196" s="16"/>
      <c r="G196" s="16"/>
      <c r="H196" s="16"/>
      <c r="I196" s="16"/>
      <c r="J196" s="16">
        <v>2.5</v>
      </c>
      <c r="K196" s="16"/>
      <c r="L196" s="16"/>
      <c r="M196" s="16"/>
      <c r="N196" s="16"/>
      <c r="O196" s="16"/>
      <c r="P196" s="46">
        <f>SUM(Tableau1[[#This Row],[LUNDI MATIN]]:Tableau1[[#This Row],[VENDREDI APRES MIDI]])</f>
        <v>2.5</v>
      </c>
    </row>
    <row r="197" spans="1:16" s="38" customFormat="1">
      <c r="A197" s="17">
        <v>42928</v>
      </c>
      <c r="B197" s="18">
        <v>31</v>
      </c>
      <c r="C197" s="44" t="str">
        <f>IFERROR(VLOOKUP(Tableau1[[#This Row],[N° de Tâche]],Tâches!$D$7:$E$117,2,FALSE),"")</f>
        <v xml:space="preserve">Nettoyer  les paliers - 18 à 22 Bd A Millerand </v>
      </c>
      <c r="D197" s="45">
        <f>date_1er_jour_semaine(YEAR(Tableau1[[#This Row],[Jour]]),Tableau1[[#This Row],[Semaine]])</f>
        <v>42926</v>
      </c>
      <c r="E197" s="18">
        <f>SEMAINE(Tableau1[[#This Row],[Jour]])</f>
        <v>28</v>
      </c>
      <c r="F197" s="18"/>
      <c r="G197" s="18"/>
      <c r="H197" s="18"/>
      <c r="I197" s="18"/>
      <c r="J197" s="18">
        <v>1</v>
      </c>
      <c r="K197" s="18">
        <v>1.5</v>
      </c>
      <c r="L197" s="18"/>
      <c r="M197" s="18"/>
      <c r="N197" s="18"/>
      <c r="O197" s="18"/>
      <c r="P197" s="47">
        <f>SUM(Tableau1[[#This Row],[LUNDI MATIN]]:Tableau1[[#This Row],[VENDREDI APRES MIDI]])</f>
        <v>2.5</v>
      </c>
    </row>
    <row r="198" spans="1:16" s="38" customFormat="1">
      <c r="A198" s="15">
        <v>42928</v>
      </c>
      <c r="B198" s="16">
        <v>74</v>
      </c>
      <c r="C198" s="41" t="str">
        <f>IFERROR(VLOOKUP(Tableau1[[#This Row],[N° de Tâche]],Tâches!$D$7:$E$117,2,FALSE),"")</f>
        <v>Petit travaux de jardinage (désherbage, etc.)</v>
      </c>
      <c r="D198" s="42">
        <f>date_1er_jour_semaine(YEAR(Tableau1[[#This Row],[Jour]]),Tableau1[[#This Row],[Semaine]])</f>
        <v>42926</v>
      </c>
      <c r="E198" s="43">
        <f>SEMAINE(Tableau1[[#This Row],[Jour]])</f>
        <v>28</v>
      </c>
      <c r="F198" s="16"/>
      <c r="G198" s="16"/>
      <c r="H198" s="16"/>
      <c r="I198" s="16"/>
      <c r="J198" s="16"/>
      <c r="K198" s="16">
        <v>2.5</v>
      </c>
      <c r="L198" s="16"/>
      <c r="M198" s="16"/>
      <c r="N198" s="16"/>
      <c r="O198" s="16"/>
      <c r="P198" s="46">
        <f>SUM(Tableau1[[#This Row],[LUNDI MATIN]]:Tableau1[[#This Row],[VENDREDI APRES MIDI]])</f>
        <v>2.5</v>
      </c>
    </row>
    <row r="199" spans="1:16" s="38" customFormat="1">
      <c r="A199" s="17">
        <v>42929</v>
      </c>
      <c r="B199" s="18">
        <v>68</v>
      </c>
      <c r="C199" s="44" t="str">
        <f>IFERROR(VLOOKUP(Tableau1[[#This Row],[N° de Tâche]],Tâches!$D$7:$E$117,2,FALSE),"")</f>
        <v xml:space="preserve">Taille des haies  et arbustes et ramassage </v>
      </c>
      <c r="D199" s="45">
        <f>date_1er_jour_semaine(YEAR(Tableau1[[#This Row],[Jour]]),Tableau1[[#This Row],[Semaine]])</f>
        <v>42926</v>
      </c>
      <c r="E199" s="18">
        <f>SEMAINE(Tableau1[[#This Row],[Jour]])</f>
        <v>28</v>
      </c>
      <c r="F199" s="18"/>
      <c r="G199" s="18"/>
      <c r="H199" s="18"/>
      <c r="I199" s="18"/>
      <c r="J199" s="18"/>
      <c r="K199" s="18"/>
      <c r="L199" s="18"/>
      <c r="M199" s="18">
        <v>3</v>
      </c>
      <c r="N199" s="18"/>
      <c r="O199" s="18"/>
      <c r="P199" s="47">
        <f>SUM(Tableau1[[#This Row],[LUNDI MATIN]]:Tableau1[[#This Row],[VENDREDI APRES MIDI]])</f>
        <v>3</v>
      </c>
    </row>
    <row r="200" spans="1:16" s="38" customFormat="1">
      <c r="A200" s="15">
        <v>42930</v>
      </c>
      <c r="B200" s="16">
        <v>80</v>
      </c>
      <c r="C200" s="41" t="str">
        <f>IFERROR(VLOOKUP(Tableau1[[#This Row],[N° de Tâche]],Tâches!$D$7:$E$117,2,FALSE),"")</f>
        <v>ferie</v>
      </c>
      <c r="D200" s="42">
        <f>date_1er_jour_semaine(YEAR(Tableau1[[#This Row],[Jour]]),Tableau1[[#This Row],[Semaine]])</f>
        <v>42926</v>
      </c>
      <c r="E200" s="43">
        <f>SEMAINE(Tableau1[[#This Row],[Jour]])</f>
        <v>28</v>
      </c>
      <c r="F200" s="16"/>
      <c r="G200" s="16"/>
      <c r="H200" s="16"/>
      <c r="I200" s="16"/>
      <c r="J200" s="16"/>
      <c r="K200" s="16"/>
      <c r="L200" s="16"/>
      <c r="M200" s="16"/>
      <c r="N200" s="16"/>
      <c r="O200" s="16"/>
      <c r="P200" s="46">
        <f>SUM(Tableau1[[#This Row],[LUNDI MATIN]]:Tableau1[[#This Row],[VENDREDI APRES MIDI]])</f>
        <v>0</v>
      </c>
    </row>
    <row r="201" spans="1:16" s="38" customFormat="1">
      <c r="A201" s="17">
        <v>42933</v>
      </c>
      <c r="B201" s="18">
        <v>10</v>
      </c>
      <c r="C201" s="44" t="s">
        <v>146</v>
      </c>
      <c r="D201" s="45">
        <f>date_1er_jour_semaine(YEAR(Tableau1[[#This Row],[Jour]]),Tableau1[[#This Row],[Semaine]])</f>
        <v>42933</v>
      </c>
      <c r="E201" s="18">
        <f>SEMAINE(Tableau1[[#This Row],[Jour]])</f>
        <v>29</v>
      </c>
      <c r="F201" s="18">
        <v>3.5</v>
      </c>
      <c r="G201" s="18"/>
      <c r="H201" s="18"/>
      <c r="I201" s="18"/>
      <c r="J201" s="18"/>
      <c r="K201" s="18"/>
      <c r="L201" s="18">
        <v>3.5</v>
      </c>
      <c r="M201" s="18"/>
      <c r="N201" s="18"/>
      <c r="O201" s="18"/>
      <c r="P201" s="47">
        <f>SUM(Tableau1[[#This Row],[LUNDI MATIN]]:Tableau1[[#This Row],[VENDREDI APRES MIDI]])</f>
        <v>7</v>
      </c>
    </row>
    <row r="202" spans="1:16" s="38" customFormat="1">
      <c r="A202" s="15">
        <v>42933</v>
      </c>
      <c r="B202" s="16">
        <v>4</v>
      </c>
      <c r="C202" s="41" t="str">
        <f>IFERROR(VLOOKUP(Tableau1[[#This Row],[N° de Tâche]],Tâches!$D$7:$E$117,2,FALSE),"")</f>
        <v>Sortir les bacs à déchets</v>
      </c>
      <c r="D202" s="42">
        <f>date_1er_jour_semaine(YEAR(Tableau1[[#This Row],[Jour]]),Tableau1[[#This Row],[Semaine]])</f>
        <v>42933</v>
      </c>
      <c r="E202" s="43">
        <f>SEMAINE(Tableau1[[#This Row],[Jour]])</f>
        <v>29</v>
      </c>
      <c r="F202" s="16"/>
      <c r="G202" s="16">
        <v>1</v>
      </c>
      <c r="H202" s="16"/>
      <c r="I202" s="16"/>
      <c r="J202" s="16"/>
      <c r="K202" s="16"/>
      <c r="L202" s="16"/>
      <c r="M202" s="16"/>
      <c r="N202" s="16"/>
      <c r="O202" s="16"/>
      <c r="P202" s="46">
        <f>SUM(Tableau1[[#This Row],[LUNDI MATIN]]:Tableau1[[#This Row],[VENDREDI APRES MIDI]])</f>
        <v>1</v>
      </c>
    </row>
    <row r="203" spans="1:16" s="38" customFormat="1">
      <c r="A203" s="17">
        <v>42933</v>
      </c>
      <c r="B203" s="18">
        <v>83</v>
      </c>
      <c r="C203" s="44" t="str">
        <f>IFERROR(VLOOKUP(Tableau1[[#This Row],[N° de Tâche]],Tâches!$D$7:$E$117,2,FALSE),"")</f>
        <v>Déchetterie</v>
      </c>
      <c r="D203" s="45">
        <f>date_1er_jour_semaine(YEAR(Tableau1[[#This Row],[Jour]]),Tableau1[[#This Row],[Semaine]])</f>
        <v>42933</v>
      </c>
      <c r="E203" s="18">
        <f>SEMAINE(Tableau1[[#This Row],[Jour]])</f>
        <v>29</v>
      </c>
      <c r="F203" s="18"/>
      <c r="G203" s="18">
        <v>1</v>
      </c>
      <c r="H203" s="18"/>
      <c r="I203" s="18"/>
      <c r="J203" s="18"/>
      <c r="K203" s="18"/>
      <c r="L203" s="18"/>
      <c r="M203" s="18">
        <v>2</v>
      </c>
      <c r="N203" s="18"/>
      <c r="O203" s="18"/>
      <c r="P203" s="47">
        <f>SUM(Tableau1[[#This Row],[LUNDI MATIN]]:Tableau1[[#This Row],[VENDREDI APRES MIDI]])</f>
        <v>3</v>
      </c>
    </row>
    <row r="204" spans="1:16" s="38" customFormat="1">
      <c r="A204" s="15">
        <v>42933</v>
      </c>
      <c r="B204" s="16">
        <v>74</v>
      </c>
      <c r="C204" s="41" t="str">
        <f>IFERROR(VLOOKUP(Tableau1[[#This Row],[N° de Tâche]],Tâches!$D$7:$E$117,2,FALSE),"")</f>
        <v>Petit travaux de jardinage (désherbage, etc.)</v>
      </c>
      <c r="D204" s="42">
        <f>date_1er_jour_semaine(YEAR(Tableau1[[#This Row],[Jour]]),Tableau1[[#This Row],[Semaine]])</f>
        <v>42933</v>
      </c>
      <c r="E204" s="43">
        <f>SEMAINE(Tableau1[[#This Row],[Jour]])</f>
        <v>29</v>
      </c>
      <c r="F204" s="16"/>
      <c r="G204" s="16">
        <v>2</v>
      </c>
      <c r="H204" s="16"/>
      <c r="I204" s="16"/>
      <c r="J204" s="16"/>
      <c r="K204" s="16"/>
      <c r="L204" s="16"/>
      <c r="M204" s="16"/>
      <c r="N204" s="16"/>
      <c r="O204" s="16"/>
      <c r="P204" s="46">
        <f>SUM(Tableau1[[#This Row],[LUNDI MATIN]]:Tableau1[[#This Row],[VENDREDI APRES MIDI]])</f>
        <v>2</v>
      </c>
    </row>
    <row r="205" spans="1:16" s="38" customFormat="1">
      <c r="A205" s="17">
        <v>42934</v>
      </c>
      <c r="B205" s="18">
        <v>11</v>
      </c>
      <c r="C205" s="44" t="str">
        <f>IFERROR(VLOOKUP(Tableau1[[#This Row],[N° de Tâche]],Tâches!$D$7:$E$117,2,FALSE),"")</f>
        <v xml:space="preserve">Entretien des Halls - 18 à 22 Bd A Millerand </v>
      </c>
      <c r="D205" s="45">
        <f>date_1er_jour_semaine(YEAR(Tableau1[[#This Row],[Jour]]),Tableau1[[#This Row],[Semaine]])</f>
        <v>42933</v>
      </c>
      <c r="E205" s="18">
        <f>SEMAINE(Tableau1[[#This Row],[Jour]])</f>
        <v>29</v>
      </c>
      <c r="F205" s="18"/>
      <c r="G205" s="18"/>
      <c r="H205" s="18">
        <v>3.5</v>
      </c>
      <c r="I205" s="18"/>
      <c r="J205" s="18"/>
      <c r="K205" s="18"/>
      <c r="L205" s="18"/>
      <c r="M205" s="18"/>
      <c r="N205" s="18">
        <v>3.5</v>
      </c>
      <c r="O205" s="18"/>
      <c r="P205" s="47">
        <f>SUM(Tableau1[[#This Row],[LUNDI MATIN]]:Tableau1[[#This Row],[VENDREDI APRES MIDI]])</f>
        <v>7</v>
      </c>
    </row>
    <row r="206" spans="1:16" s="38" customFormat="1" ht="30">
      <c r="A206" s="15">
        <v>42934</v>
      </c>
      <c r="B206" s="16">
        <v>5</v>
      </c>
      <c r="C206" s="41" t="str">
        <f>IFERROR(VLOOKUP(Tableau1[[#This Row],[N° de Tâche]],Tâches!$D$7:$E$117,2,FALSE),"")</f>
        <v>Rentrer les bacs à déchets  Nettoyage du trottoir  : Nettoyage et désinfection des bacs</v>
      </c>
      <c r="D206" s="42">
        <f>date_1er_jour_semaine(YEAR(Tableau1[[#This Row],[Jour]]),Tableau1[[#This Row],[Semaine]])</f>
        <v>42933</v>
      </c>
      <c r="E206" s="43">
        <f>SEMAINE(Tableau1[[#This Row],[Jour]])</f>
        <v>29</v>
      </c>
      <c r="F206" s="16"/>
      <c r="G206" s="16"/>
      <c r="H206" s="16"/>
      <c r="I206" s="16">
        <v>1</v>
      </c>
      <c r="J206" s="16"/>
      <c r="K206" s="16"/>
      <c r="L206" s="16"/>
      <c r="M206" s="16"/>
      <c r="N206" s="16"/>
      <c r="O206" s="16"/>
      <c r="P206" s="46">
        <f>SUM(Tableau1[[#This Row],[LUNDI MATIN]]:Tableau1[[#This Row],[VENDREDI APRES MIDI]])</f>
        <v>1</v>
      </c>
    </row>
    <row r="207" spans="1:16" s="38" customFormat="1">
      <c r="A207" s="17">
        <v>42934</v>
      </c>
      <c r="B207" s="18">
        <v>68</v>
      </c>
      <c r="C207" s="44" t="str">
        <f>IFERROR(VLOOKUP(Tableau1[[#This Row],[N° de Tâche]],Tâches!$D$7:$E$117,2,FALSE),"")</f>
        <v xml:space="preserve">Taille des haies  et arbustes et ramassage </v>
      </c>
      <c r="D207" s="45">
        <f>date_1er_jour_semaine(YEAR(Tableau1[[#This Row],[Jour]]),Tableau1[[#This Row],[Semaine]])</f>
        <v>42933</v>
      </c>
      <c r="E207" s="18">
        <f>SEMAINE(Tableau1[[#This Row],[Jour]])</f>
        <v>29</v>
      </c>
      <c r="F207" s="18"/>
      <c r="G207" s="18"/>
      <c r="H207" s="18"/>
      <c r="I207" s="18">
        <v>3</v>
      </c>
      <c r="J207" s="18"/>
      <c r="K207" s="18">
        <v>3</v>
      </c>
      <c r="L207" s="18"/>
      <c r="M207" s="18"/>
      <c r="N207" s="18"/>
      <c r="O207" s="18"/>
      <c r="P207" s="47">
        <f>SUM(Tableau1[[#This Row],[LUNDI MATIN]]:Tableau1[[#This Row],[VENDREDI APRES MIDI]])</f>
        <v>6</v>
      </c>
    </row>
    <row r="208" spans="1:16" s="38" customFormat="1">
      <c r="A208" s="15">
        <v>42935</v>
      </c>
      <c r="B208" s="16">
        <v>32</v>
      </c>
      <c r="C208" s="41" t="s">
        <v>147</v>
      </c>
      <c r="D208" s="42">
        <f>date_1er_jour_semaine(YEAR(Tableau1[[#This Row],[Jour]]),Tableau1[[#This Row],[Semaine]])</f>
        <v>42933</v>
      </c>
      <c r="E208" s="43">
        <f>SEMAINE(Tableau1[[#This Row],[Jour]])</f>
        <v>29</v>
      </c>
      <c r="F208" s="16"/>
      <c r="G208" s="16"/>
      <c r="H208" s="16"/>
      <c r="I208" s="16"/>
      <c r="J208" s="16">
        <v>3.5</v>
      </c>
      <c r="K208" s="16">
        <v>1</v>
      </c>
      <c r="L208" s="16"/>
      <c r="M208" s="16"/>
      <c r="N208" s="16"/>
      <c r="O208" s="16"/>
      <c r="P208" s="46">
        <f>SUM(Tableau1[[#This Row],[LUNDI MATIN]]:Tableau1[[#This Row],[VENDREDI APRES MIDI]])</f>
        <v>4.5</v>
      </c>
    </row>
    <row r="209" spans="1:16" s="38" customFormat="1">
      <c r="A209" s="17">
        <v>42936</v>
      </c>
      <c r="B209" s="18">
        <v>68</v>
      </c>
      <c r="C209" s="44" t="str">
        <f>IFERROR(VLOOKUP(Tableau1[[#This Row],[N° de Tâche]],Tâches!$D$7:$E$117,2,FALSE),"")</f>
        <v xml:space="preserve">Taille des haies  et arbustes et ramassage </v>
      </c>
      <c r="D209" s="45">
        <f>date_1er_jour_semaine(YEAR(Tableau1[[#This Row],[Jour]]),Tableau1[[#This Row],[Semaine]])</f>
        <v>42933</v>
      </c>
      <c r="E209" s="18">
        <f>SEMAINE(Tableau1[[#This Row],[Jour]])</f>
        <v>29</v>
      </c>
      <c r="F209" s="18"/>
      <c r="G209" s="18"/>
      <c r="H209" s="18"/>
      <c r="I209" s="18"/>
      <c r="J209" s="18"/>
      <c r="K209" s="18"/>
      <c r="L209" s="18"/>
      <c r="M209" s="18">
        <v>2</v>
      </c>
      <c r="N209" s="18"/>
      <c r="O209" s="18">
        <v>1</v>
      </c>
      <c r="P209" s="47">
        <f>SUM(Tableau1[[#This Row],[LUNDI MATIN]]:Tableau1[[#This Row],[VENDREDI APRES MIDI]])</f>
        <v>3</v>
      </c>
    </row>
    <row r="210" spans="1:16" s="38" customFormat="1">
      <c r="A210" s="15">
        <v>42937</v>
      </c>
      <c r="B210" s="16">
        <v>63</v>
      </c>
      <c r="C210" s="41" t="str">
        <f>IFERROR(VLOOKUP(Tableau1[[#This Row],[N° de Tâche]],Tâches!$D$7:$E$117,2,FALSE),"")</f>
        <v xml:space="preserve">Tonte des pelouses  - </v>
      </c>
      <c r="D210" s="42">
        <f>date_1er_jour_semaine(YEAR(Tableau1[[#This Row],[Jour]]),Tableau1[[#This Row],[Semaine]])</f>
        <v>42933</v>
      </c>
      <c r="E210" s="43">
        <f>SEMAINE(Tableau1[[#This Row],[Jour]])</f>
        <v>29</v>
      </c>
      <c r="F210" s="16"/>
      <c r="G210" s="16"/>
      <c r="H210" s="16"/>
      <c r="I210" s="16"/>
      <c r="J210" s="16"/>
      <c r="K210" s="16"/>
      <c r="L210" s="16"/>
      <c r="M210" s="16"/>
      <c r="N210" s="16"/>
      <c r="O210" s="16">
        <v>3</v>
      </c>
      <c r="P210" s="46">
        <f>SUM(Tableau1[[#This Row],[LUNDI MATIN]]:Tableau1[[#This Row],[VENDREDI APRES MIDI]])</f>
        <v>3</v>
      </c>
    </row>
    <row r="211" spans="1:16" s="38" customFormat="1">
      <c r="A211" s="17" t="s">
        <v>148</v>
      </c>
      <c r="B211" s="18">
        <v>100</v>
      </c>
      <c r="C211" s="41" t="str">
        <f>IFERROR(VLOOKUP(Tableau1[[#This Row],[N° de Tâche]],Tâches!$D$7:$E$117,2,FALSE),"")</f>
        <v>Congés</v>
      </c>
      <c r="D211" s="45" t="e">
        <f>date_1er_jour_semaine(YEAR(Tableau1[[#This Row],[Jour]]),Tableau1[[#This Row],[Semaine]])</f>
        <v>#VALUE!</v>
      </c>
      <c r="E211" s="18">
        <f>SEMAINE(Tableau1[[#This Row],[Jour]])</f>
        <v>0</v>
      </c>
      <c r="F211" s="18"/>
      <c r="G211" s="18"/>
      <c r="H211" s="18"/>
      <c r="I211" s="18"/>
      <c r="J211" s="18"/>
      <c r="K211" s="18"/>
      <c r="L211" s="18"/>
      <c r="M211" s="18"/>
      <c r="N211" s="18"/>
      <c r="O211" s="18"/>
      <c r="P211" s="47">
        <f>SUM(Tableau1[[#This Row],[LUNDI MATIN]]:Tableau1[[#This Row],[VENDREDI APRES MIDI]])</f>
        <v>0</v>
      </c>
    </row>
    <row r="212" spans="1:16" s="38" customFormat="1">
      <c r="A212" s="15">
        <v>42954</v>
      </c>
      <c r="B212" s="16">
        <v>4</v>
      </c>
      <c r="C212" s="41" t="str">
        <f>IFERROR(VLOOKUP(Tableau1[[#This Row],[N° de Tâche]],Tâches!$D$7:$E$117,2,FALSE),"")</f>
        <v>Sortir les bacs à déchets</v>
      </c>
      <c r="D212" s="42">
        <f>date_1er_jour_semaine(YEAR(Tableau1[[#This Row],[Jour]]),Tableau1[[#This Row],[Semaine]])</f>
        <v>42954</v>
      </c>
      <c r="E212" s="43">
        <f>SEMAINE(Tableau1[[#This Row],[Jour]])</f>
        <v>32</v>
      </c>
      <c r="F212" s="16"/>
      <c r="G212" s="16">
        <v>1</v>
      </c>
      <c r="H212" s="16"/>
      <c r="I212" s="16"/>
      <c r="J212" s="16"/>
      <c r="K212" s="16"/>
      <c r="L212" s="16"/>
      <c r="M212" s="16">
        <v>1</v>
      </c>
      <c r="N212" s="16"/>
      <c r="O212" s="16"/>
      <c r="P212" s="46">
        <f>SUM(Tableau1[[#This Row],[LUNDI MATIN]]:Tableau1[[#This Row],[VENDREDI APRES MIDI]])</f>
        <v>2</v>
      </c>
    </row>
    <row r="213" spans="1:16" s="38" customFormat="1">
      <c r="A213" s="17">
        <v>42954</v>
      </c>
      <c r="B213" s="18">
        <v>1</v>
      </c>
      <c r="C213" s="44" t="str">
        <f>IFERROR(VLOOKUP(Tableau1[[#This Row],[N° de Tâche]],Tâches!$D$7:$E$117,2,FALSE),"")</f>
        <v>Sortir les bacs des bouteilles</v>
      </c>
      <c r="D213" s="45">
        <f>date_1er_jour_semaine(YEAR(Tableau1[[#This Row],[Jour]]),Tableau1[[#This Row],[Semaine]])</f>
        <v>42954</v>
      </c>
      <c r="E213" s="18">
        <f>SEMAINE(Tableau1[[#This Row],[Jour]])</f>
        <v>32</v>
      </c>
      <c r="F213" s="18">
        <v>0.5</v>
      </c>
      <c r="G213" s="18"/>
      <c r="H213" s="18"/>
      <c r="I213" s="18"/>
      <c r="J213" s="18"/>
      <c r="K213" s="18"/>
      <c r="L213" s="18"/>
      <c r="M213" s="18"/>
      <c r="N213" s="18"/>
      <c r="O213" s="18"/>
      <c r="P213" s="47">
        <f>SUM(Tableau1[[#This Row],[LUNDI MATIN]]:Tableau1[[#This Row],[VENDREDI APRES MIDI]])</f>
        <v>0.5</v>
      </c>
    </row>
    <row r="214" spans="1:16" s="38" customFormat="1">
      <c r="A214" s="15">
        <v>42954</v>
      </c>
      <c r="B214" s="16">
        <v>10</v>
      </c>
      <c r="C214" s="41" t="str">
        <f>IFERROR(VLOOKUP(Tableau1[[#This Row],[N° de Tâche]],Tâches!$D$7:$E$117,2,FALSE),"")</f>
        <v xml:space="preserve">Entretien des Halls - 1 à 5 rue P Ramadier </v>
      </c>
      <c r="D214" s="42">
        <f>date_1er_jour_semaine(YEAR(Tableau1[[#This Row],[Jour]]),Tableau1[[#This Row],[Semaine]])</f>
        <v>42954</v>
      </c>
      <c r="E214" s="43">
        <f>SEMAINE(Tableau1[[#This Row],[Jour]])</f>
        <v>32</v>
      </c>
      <c r="F214" s="16">
        <v>3</v>
      </c>
      <c r="G214" s="16"/>
      <c r="H214" s="16"/>
      <c r="I214" s="16"/>
      <c r="J214" s="16"/>
      <c r="K214" s="16"/>
      <c r="L214" s="16">
        <v>3.5</v>
      </c>
      <c r="M214" s="16"/>
      <c r="N214" s="16"/>
      <c r="O214" s="16"/>
      <c r="P214" s="46">
        <f>SUM(Tableau1[[#This Row],[LUNDI MATIN]]:Tableau1[[#This Row],[VENDREDI APRES MIDI]])</f>
        <v>6.5</v>
      </c>
    </row>
    <row r="215" spans="1:16" s="38" customFormat="1">
      <c r="A215" s="17">
        <v>42954</v>
      </c>
      <c r="B215" s="18">
        <v>83</v>
      </c>
      <c r="C215" s="44" t="str">
        <f>IFERROR(VLOOKUP(Tableau1[[#This Row],[N° de Tâche]],Tâches!$D$7:$E$117,2,FALSE),"")</f>
        <v>Déchetterie</v>
      </c>
      <c r="D215" s="45">
        <f>date_1er_jour_semaine(YEAR(Tableau1[[#This Row],[Jour]]),Tableau1[[#This Row],[Semaine]])</f>
        <v>42954</v>
      </c>
      <c r="E215" s="18">
        <f>SEMAINE(Tableau1[[#This Row],[Jour]])</f>
        <v>32</v>
      </c>
      <c r="F215" s="18"/>
      <c r="G215" s="18">
        <v>1.5</v>
      </c>
      <c r="H215" s="18"/>
      <c r="I215" s="18"/>
      <c r="J215" s="18"/>
      <c r="K215" s="18"/>
      <c r="L215" s="18"/>
      <c r="M215" s="18"/>
      <c r="N215" s="18"/>
      <c r="O215" s="18"/>
      <c r="P215" s="47">
        <f>SUM(Tableau1[[#This Row],[LUNDI MATIN]]:Tableau1[[#This Row],[VENDREDI APRES MIDI]])</f>
        <v>1.5</v>
      </c>
    </row>
    <row r="216" spans="1:16" s="38" customFormat="1">
      <c r="A216" s="15">
        <v>42954</v>
      </c>
      <c r="B216" s="16">
        <v>77</v>
      </c>
      <c r="C216" s="39" t="s">
        <v>150</v>
      </c>
      <c r="D216" s="42">
        <f>date_1er_jour_semaine(YEAR(Tableau1[[#This Row],[Jour]]),Tableau1[[#This Row],[Semaine]])</f>
        <v>42954</v>
      </c>
      <c r="E216" s="43">
        <f>SEMAINE(Tableau1[[#This Row],[Jour]])</f>
        <v>32</v>
      </c>
      <c r="F216" s="16"/>
      <c r="G216" s="16">
        <v>1.5</v>
      </c>
      <c r="H216" s="16"/>
      <c r="I216" s="16"/>
      <c r="J216" s="16"/>
      <c r="K216" s="16"/>
      <c r="L216" s="16"/>
      <c r="M216" s="16"/>
      <c r="N216" s="16"/>
      <c r="O216" s="16"/>
      <c r="P216" s="46">
        <f>SUM(Tableau1[[#This Row],[LUNDI MATIN]]:Tableau1[[#This Row],[VENDREDI APRES MIDI]])</f>
        <v>1.5</v>
      </c>
    </row>
    <row r="217" spans="1:16" s="38" customFormat="1">
      <c r="A217" s="17">
        <v>42955</v>
      </c>
      <c r="B217" s="18">
        <v>11</v>
      </c>
      <c r="C217" s="44" t="str">
        <f>IFERROR(VLOOKUP(Tableau1[[#This Row],[N° de Tâche]],Tâches!$D$7:$E$117,2,FALSE),"")</f>
        <v xml:space="preserve">Entretien des Halls - 18 à 22 Bd A Millerand </v>
      </c>
      <c r="D217" s="45">
        <f>date_1er_jour_semaine(YEAR(Tableau1[[#This Row],[Jour]]),Tableau1[[#This Row],[Semaine]])</f>
        <v>42954</v>
      </c>
      <c r="E217" s="18">
        <f>SEMAINE(Tableau1[[#This Row],[Jour]])</f>
        <v>32</v>
      </c>
      <c r="F217" s="18"/>
      <c r="G217" s="18"/>
      <c r="H217" s="18">
        <v>3</v>
      </c>
      <c r="I217" s="18"/>
      <c r="J217" s="18"/>
      <c r="K217" s="18"/>
      <c r="L217" s="18"/>
      <c r="M217" s="18"/>
      <c r="N217" s="18"/>
      <c r="O217" s="18"/>
      <c r="P217" s="47">
        <f>SUM(Tableau1[[#This Row],[LUNDI MATIN]]:Tableau1[[#This Row],[VENDREDI APRES MIDI]])</f>
        <v>3</v>
      </c>
    </row>
    <row r="218" spans="1:16" s="38" customFormat="1" ht="30">
      <c r="A218" s="15">
        <v>42955</v>
      </c>
      <c r="B218" s="16">
        <v>5</v>
      </c>
      <c r="C218" s="41" t="str">
        <f>IFERROR(VLOOKUP(Tableau1[[#This Row],[N° de Tâche]],Tâches!$D$7:$E$117,2,FALSE),"")</f>
        <v>Rentrer les bacs à déchets  Nettoyage du trottoir  : Nettoyage et désinfection des bacs</v>
      </c>
      <c r="D218" s="42">
        <f>date_1er_jour_semaine(YEAR(Tableau1[[#This Row],[Jour]]),Tableau1[[#This Row],[Semaine]])</f>
        <v>42954</v>
      </c>
      <c r="E218" s="43">
        <f>SEMAINE(Tableau1[[#This Row],[Jour]])</f>
        <v>32</v>
      </c>
      <c r="F218" s="16"/>
      <c r="G218" s="16"/>
      <c r="H218" s="16"/>
      <c r="I218" s="16">
        <v>1.5</v>
      </c>
      <c r="J218" s="16"/>
      <c r="K218" s="16"/>
      <c r="L218" s="16"/>
      <c r="M218" s="16"/>
      <c r="N218" s="16"/>
      <c r="O218" s="16"/>
      <c r="P218" s="46">
        <f>SUM(Tableau1[[#This Row],[LUNDI MATIN]]:Tableau1[[#This Row],[VENDREDI APRES MIDI]])</f>
        <v>1.5</v>
      </c>
    </row>
    <row r="219" spans="1:16" s="38" customFormat="1">
      <c r="A219" s="17">
        <v>42955</v>
      </c>
      <c r="B219" s="18">
        <v>2</v>
      </c>
      <c r="C219" s="44" t="str">
        <f>IFERROR(VLOOKUP(Tableau1[[#This Row],[N° de Tâche]],Tâches!$D$7:$E$117,2,FALSE),"")</f>
        <v>Sortir les bacs de cartons</v>
      </c>
      <c r="D219" s="45">
        <f>date_1er_jour_semaine(YEAR(Tableau1[[#This Row],[Jour]]),Tableau1[[#This Row],[Semaine]])</f>
        <v>42954</v>
      </c>
      <c r="E219" s="18">
        <f>SEMAINE(Tableau1[[#This Row],[Jour]])</f>
        <v>32</v>
      </c>
      <c r="F219" s="18"/>
      <c r="G219" s="18"/>
      <c r="H219" s="18">
        <v>0.5</v>
      </c>
      <c r="I219" s="18"/>
      <c r="J219" s="18"/>
      <c r="K219" s="18"/>
      <c r="L219" s="18"/>
      <c r="M219" s="18"/>
      <c r="N219" s="18"/>
      <c r="O219" s="18"/>
      <c r="P219" s="47">
        <f>SUM(Tableau1[[#This Row],[LUNDI MATIN]]:Tableau1[[#This Row],[VENDREDI APRES MIDI]])</f>
        <v>0.5</v>
      </c>
    </row>
    <row r="220" spans="1:16" s="38" customFormat="1">
      <c r="A220" s="15">
        <v>42955</v>
      </c>
      <c r="B220" s="16">
        <v>83</v>
      </c>
      <c r="C220" s="41" t="str">
        <f>IFERROR(VLOOKUP(Tableau1[[#This Row],[N° de Tâche]],Tâches!$D$7:$E$117,2,FALSE),"")</f>
        <v>Déchetterie</v>
      </c>
      <c r="D220" s="42">
        <f>date_1er_jour_semaine(YEAR(Tableau1[[#This Row],[Jour]]),Tableau1[[#This Row],[Semaine]])</f>
        <v>42954</v>
      </c>
      <c r="E220" s="43">
        <f>SEMAINE(Tableau1[[#This Row],[Jour]])</f>
        <v>32</v>
      </c>
      <c r="F220" s="16"/>
      <c r="G220" s="16"/>
      <c r="H220" s="16"/>
      <c r="I220" s="16">
        <v>1</v>
      </c>
      <c r="J220" s="16"/>
      <c r="K220" s="16"/>
      <c r="L220" s="16"/>
      <c r="M220" s="16"/>
      <c r="N220" s="16"/>
      <c r="O220" s="16"/>
      <c r="P220" s="46">
        <f>SUM(Tableau1[[#This Row],[LUNDI MATIN]]:Tableau1[[#This Row],[VENDREDI APRES MIDI]])</f>
        <v>1</v>
      </c>
    </row>
    <row r="221" spans="1:16" s="38" customFormat="1">
      <c r="A221" s="17">
        <v>42955</v>
      </c>
      <c r="B221" s="18">
        <v>6</v>
      </c>
      <c r="C221" s="44" t="str">
        <f>IFERROR(VLOOKUP(Tableau1[[#This Row],[N° de Tâche]],Tâches!$D$7:$E$117,2,FALSE),"")</f>
        <v>Nettoyage et désinfection  des locaux de stockage</v>
      </c>
      <c r="D221" s="45">
        <f>date_1er_jour_semaine(YEAR(Tableau1[[#This Row],[Jour]]),Tableau1[[#This Row],[Semaine]])</f>
        <v>42954</v>
      </c>
      <c r="E221" s="18">
        <f>SEMAINE(Tableau1[[#This Row],[Jour]])</f>
        <v>32</v>
      </c>
      <c r="F221" s="18"/>
      <c r="G221" s="18"/>
      <c r="H221" s="18"/>
      <c r="I221" s="18">
        <v>1.5</v>
      </c>
      <c r="J221" s="18"/>
      <c r="K221" s="18"/>
      <c r="L221" s="18"/>
      <c r="M221" s="18"/>
      <c r="N221" s="18"/>
      <c r="O221" s="18"/>
      <c r="P221" s="47">
        <f>SUM(Tableau1[[#This Row],[LUNDI MATIN]]:Tableau1[[#This Row],[VENDREDI APRES MIDI]])</f>
        <v>1.5</v>
      </c>
    </row>
    <row r="222" spans="1:16" s="38" customFormat="1">
      <c r="A222" s="15">
        <v>42956</v>
      </c>
      <c r="B222" s="16">
        <v>30</v>
      </c>
      <c r="C222" s="41" t="str">
        <f>IFERROR(VLOOKUP(Tableau1[[#This Row],[N° de Tâche]],Tâches!$D$7:$E$117,2,FALSE),"")</f>
        <v xml:space="preserve">Nettoyer  les paliers - 1 à 5 rue P Ramadier </v>
      </c>
      <c r="D222" s="42">
        <f>date_1er_jour_semaine(YEAR(Tableau1[[#This Row],[Jour]]),Tableau1[[#This Row],[Semaine]])</f>
        <v>42954</v>
      </c>
      <c r="E222" s="43">
        <f>SEMAINE(Tableau1[[#This Row],[Jour]])</f>
        <v>32</v>
      </c>
      <c r="F222" s="16"/>
      <c r="G222" s="16"/>
      <c r="H222" s="16"/>
      <c r="I222" s="16"/>
      <c r="J222" s="16">
        <v>2</v>
      </c>
      <c r="K222" s="16"/>
      <c r="L222" s="16"/>
      <c r="M222" s="16"/>
      <c r="N222" s="16"/>
      <c r="O222" s="16"/>
      <c r="P222" s="46">
        <f>SUM(Tableau1[[#This Row],[LUNDI MATIN]]:Tableau1[[#This Row],[VENDREDI APRES MIDI]])</f>
        <v>2</v>
      </c>
    </row>
    <row r="223" spans="1:16" s="38" customFormat="1">
      <c r="A223" s="17">
        <v>42956</v>
      </c>
      <c r="B223" s="18">
        <v>31</v>
      </c>
      <c r="C223" s="44" t="str">
        <f>IFERROR(VLOOKUP(Tableau1[[#This Row],[N° de Tâche]],Tâches!$D$7:$E$117,2,FALSE),"")</f>
        <v xml:space="preserve">Nettoyer  les paliers - 18 à 22 Bd A Millerand </v>
      </c>
      <c r="D223" s="45">
        <f>date_1er_jour_semaine(YEAR(Tableau1[[#This Row],[Jour]]),Tableau1[[#This Row],[Semaine]])</f>
        <v>42954</v>
      </c>
      <c r="E223" s="18">
        <f>SEMAINE(Tableau1[[#This Row],[Jour]])</f>
        <v>32</v>
      </c>
      <c r="F223" s="18"/>
      <c r="G223" s="18"/>
      <c r="H223" s="18"/>
      <c r="I223" s="18"/>
      <c r="J223" s="18">
        <v>2</v>
      </c>
      <c r="K223" s="18"/>
      <c r="L223" s="18"/>
      <c r="M223" s="18"/>
      <c r="N223" s="18"/>
      <c r="O223" s="18"/>
      <c r="P223" s="47">
        <f>SUM(Tableau1[[#This Row],[LUNDI MATIN]]:Tableau1[[#This Row],[VENDREDI APRES MIDI]])</f>
        <v>2</v>
      </c>
    </row>
    <row r="224" spans="1:16" s="38" customFormat="1">
      <c r="A224" s="15">
        <v>42956</v>
      </c>
      <c r="B224" s="16">
        <v>44</v>
      </c>
      <c r="C224" s="41" t="str">
        <f>IFERROR(VLOOKUP(Tableau1[[#This Row],[N° de Tâche]],Tâches!$D$7:$E$117,2,FALSE),"")</f>
        <v xml:space="preserve">renfort de la porte de la loge </v>
      </c>
      <c r="D224" s="42">
        <f>date_1er_jour_semaine(YEAR(Tableau1[[#This Row],[Jour]]),Tableau1[[#This Row],[Semaine]])</f>
        <v>42954</v>
      </c>
      <c r="E224" s="43">
        <f>SEMAINE(Tableau1[[#This Row],[Jour]])</f>
        <v>32</v>
      </c>
      <c r="F224" s="16"/>
      <c r="G224" s="16"/>
      <c r="H224" s="16"/>
      <c r="I224" s="16"/>
      <c r="J224" s="16"/>
      <c r="K224" s="16">
        <v>3.5</v>
      </c>
      <c r="L224" s="16"/>
      <c r="M224" s="16"/>
      <c r="N224" s="16"/>
      <c r="O224" s="16"/>
      <c r="P224" s="46">
        <f>SUM(Tableau1[[#This Row],[LUNDI MATIN]]:Tableau1[[#This Row],[VENDREDI APRES MIDI]])</f>
        <v>3.5</v>
      </c>
    </row>
    <row r="225" spans="1:16" s="38" customFormat="1">
      <c r="A225" s="17">
        <v>42957</v>
      </c>
      <c r="B225" s="18">
        <v>63</v>
      </c>
      <c r="C225" s="44" t="s">
        <v>152</v>
      </c>
      <c r="D225" s="45">
        <f>date_1er_jour_semaine(YEAR(Tableau1[[#This Row],[Jour]]),Tableau1[[#This Row],[Semaine]])</f>
        <v>42954</v>
      </c>
      <c r="E225" s="18">
        <f>SEMAINE(Tableau1[[#This Row],[Jour]])</f>
        <v>32</v>
      </c>
      <c r="F225" s="18"/>
      <c r="G225" s="18"/>
      <c r="H225" s="18"/>
      <c r="I225" s="18"/>
      <c r="J225" s="18"/>
      <c r="K225" s="18"/>
      <c r="L225" s="18"/>
      <c r="M225" s="18">
        <v>1.5</v>
      </c>
      <c r="N225" s="18"/>
      <c r="O225" s="18"/>
      <c r="P225" s="47">
        <f>SUM(Tableau1[[#This Row],[LUNDI MATIN]]:Tableau1[[#This Row],[VENDREDI APRES MIDI]])</f>
        <v>1.5</v>
      </c>
    </row>
    <row r="226" spans="1:16" s="38" customFormat="1">
      <c r="A226" s="15">
        <v>42957</v>
      </c>
      <c r="B226" s="16">
        <v>68</v>
      </c>
      <c r="C226" s="41" t="str">
        <f>IFERROR(VLOOKUP(Tableau1[[#This Row],[N° de Tâche]],Tâches!$D$7:$E$117,2,FALSE),"")</f>
        <v xml:space="preserve">Taille des haies  et arbustes et ramassage </v>
      </c>
      <c r="D226" s="42">
        <f>date_1er_jour_semaine(YEAR(Tableau1[[#This Row],[Jour]]),Tableau1[[#This Row],[Semaine]])</f>
        <v>42954</v>
      </c>
      <c r="E226" s="43">
        <f>SEMAINE(Tableau1[[#This Row],[Jour]])</f>
        <v>32</v>
      </c>
      <c r="F226" s="16"/>
      <c r="G226" s="16"/>
      <c r="H226" s="16"/>
      <c r="I226" s="16"/>
      <c r="J226" s="16"/>
      <c r="K226" s="16"/>
      <c r="L226" s="16"/>
      <c r="M226" s="16">
        <v>1.5</v>
      </c>
      <c r="N226" s="16"/>
      <c r="O226" s="16">
        <v>1.5</v>
      </c>
      <c r="P226" s="46">
        <f>SUM(Tableau1[[#This Row],[LUNDI MATIN]]:Tableau1[[#This Row],[VENDREDI APRES MIDI]])</f>
        <v>3</v>
      </c>
    </row>
    <row r="227" spans="1:16" s="38" customFormat="1">
      <c r="A227" s="17">
        <v>42958</v>
      </c>
      <c r="B227" s="18">
        <v>68</v>
      </c>
      <c r="C227" s="44" t="str">
        <f>IFERROR(VLOOKUP(Tableau1[[#This Row],[N° de Tâche]],Tâches!$D$7:$E$117,2,FALSE),"")</f>
        <v xml:space="preserve">Taille des haies  et arbustes et ramassage </v>
      </c>
      <c r="D227" s="45">
        <f>date_1er_jour_semaine(YEAR(Tableau1[[#This Row],[Jour]]),Tableau1[[#This Row],[Semaine]])</f>
        <v>42954</v>
      </c>
      <c r="E227" s="18">
        <f>SEMAINE(Tableau1[[#This Row],[Jour]])</f>
        <v>32</v>
      </c>
      <c r="F227" s="18"/>
      <c r="G227" s="18"/>
      <c r="H227" s="18"/>
      <c r="I227" s="18"/>
      <c r="J227" s="18"/>
      <c r="K227" s="18"/>
      <c r="L227" s="18"/>
      <c r="M227" s="18"/>
      <c r="N227" s="18"/>
      <c r="O227" s="18">
        <v>2</v>
      </c>
      <c r="P227" s="47">
        <f>SUM(Tableau1[[#This Row],[LUNDI MATIN]]:Tableau1[[#This Row],[VENDREDI APRES MIDI]])</f>
        <v>2</v>
      </c>
    </row>
    <row r="228" spans="1:16" s="38" customFormat="1">
      <c r="A228" s="15">
        <v>42958</v>
      </c>
      <c r="B228" s="16">
        <v>83</v>
      </c>
      <c r="C228" s="41" t="str">
        <f>IFERROR(VLOOKUP(Tableau1[[#This Row],[N° de Tâche]],Tâches!$D$7:$E$117,2,FALSE),"")</f>
        <v>Déchetterie</v>
      </c>
      <c r="D228" s="42">
        <f>date_1er_jour_semaine(YEAR(Tableau1[[#This Row],[Jour]]),Tableau1[[#This Row],[Semaine]])</f>
        <v>42954</v>
      </c>
      <c r="E228" s="43">
        <f>SEMAINE(Tableau1[[#This Row],[Jour]])</f>
        <v>32</v>
      </c>
      <c r="F228" s="16"/>
      <c r="G228" s="16"/>
      <c r="H228" s="16"/>
      <c r="I228" s="16"/>
      <c r="J228" s="16"/>
      <c r="K228" s="16"/>
      <c r="L228" s="16"/>
      <c r="M228" s="16"/>
      <c r="N228" s="16"/>
      <c r="O228" s="16">
        <v>0.5</v>
      </c>
      <c r="P228" s="46">
        <f>SUM(Tableau1[[#This Row],[LUNDI MATIN]]:Tableau1[[#This Row],[VENDREDI APRES MIDI]])</f>
        <v>0.5</v>
      </c>
    </row>
    <row r="229" spans="1:16" s="38" customFormat="1">
      <c r="A229" s="17">
        <v>42961</v>
      </c>
      <c r="B229" s="18">
        <v>10</v>
      </c>
      <c r="C229" s="44" t="str">
        <f>IFERROR(VLOOKUP(Tableau1[[#This Row],[N° de Tâche]],Tâches!$D$7:$E$117,2,FALSE),"")</f>
        <v xml:space="preserve">Entretien des Halls - 1 à 5 rue P Ramadier </v>
      </c>
      <c r="D229" s="45">
        <f>date_1er_jour_semaine(YEAR(Tableau1[[#This Row],[Jour]]),Tableau1[[#This Row],[Semaine]])</f>
        <v>42961</v>
      </c>
      <c r="E229" s="18">
        <f>SEMAINE(Tableau1[[#This Row],[Jour]])</f>
        <v>33</v>
      </c>
      <c r="F229" s="18">
        <v>2</v>
      </c>
      <c r="G229" s="18"/>
      <c r="H229" s="18"/>
      <c r="I229" s="18"/>
      <c r="J229" s="18"/>
      <c r="K229" s="18"/>
      <c r="L229" s="18"/>
      <c r="M229" s="18"/>
      <c r="N229" s="18"/>
      <c r="O229" s="18"/>
      <c r="P229" s="47">
        <f>SUM(Tableau1[[#This Row],[LUNDI MATIN]]:Tableau1[[#This Row],[VENDREDI APRES MIDI]])</f>
        <v>2</v>
      </c>
    </row>
    <row r="230" spans="1:16" s="38" customFormat="1">
      <c r="A230" s="15">
        <v>42961</v>
      </c>
      <c r="B230" s="16">
        <v>11</v>
      </c>
      <c r="C230" s="41" t="str">
        <f>IFERROR(VLOOKUP(Tableau1[[#This Row],[N° de Tâche]],Tâches!$D$7:$E$117,2,FALSE),"")</f>
        <v xml:space="preserve">Entretien des Halls - 18 à 22 Bd A Millerand </v>
      </c>
      <c r="D230" s="42">
        <f>date_1er_jour_semaine(YEAR(Tableau1[[#This Row],[Jour]]),Tableau1[[#This Row],[Semaine]])</f>
        <v>42961</v>
      </c>
      <c r="E230" s="43">
        <f>SEMAINE(Tableau1[[#This Row],[Jour]])</f>
        <v>33</v>
      </c>
      <c r="F230" s="16">
        <v>2</v>
      </c>
      <c r="G230" s="16"/>
      <c r="H230" s="16"/>
      <c r="I230" s="16"/>
      <c r="J230" s="16"/>
      <c r="K230" s="16"/>
      <c r="L230" s="16"/>
      <c r="M230" s="16"/>
      <c r="N230" s="16"/>
      <c r="O230" s="16"/>
      <c r="P230" s="46">
        <f>SUM(Tableau1[[#This Row],[LUNDI MATIN]]:Tableau1[[#This Row],[VENDREDI APRES MIDI]])</f>
        <v>2</v>
      </c>
    </row>
    <row r="231" spans="1:16" s="38" customFormat="1">
      <c r="A231" s="17">
        <v>42962</v>
      </c>
      <c r="B231" s="18">
        <v>80</v>
      </c>
      <c r="C231" s="44" t="str">
        <f>IFERROR(VLOOKUP(Tableau1[[#This Row],[N° de Tâche]],Tâches!$D$7:$E$117,2,FALSE),"")</f>
        <v>ferie</v>
      </c>
      <c r="D231" s="45">
        <f>date_1er_jour_semaine(YEAR(Tableau1[[#This Row],[Jour]]),Tableau1[[#This Row],[Semaine]])</f>
        <v>42961</v>
      </c>
      <c r="E231" s="18">
        <f>SEMAINE(Tableau1[[#This Row],[Jour]])</f>
        <v>33</v>
      </c>
      <c r="F231" s="18"/>
      <c r="G231" s="18"/>
      <c r="H231" s="18"/>
      <c r="I231" s="18"/>
      <c r="J231" s="18"/>
      <c r="K231" s="18"/>
      <c r="L231" s="18"/>
      <c r="M231" s="18"/>
      <c r="N231" s="18"/>
      <c r="O231" s="18"/>
      <c r="P231" s="47">
        <f>SUM(Tableau1[[#This Row],[LUNDI MATIN]]:Tableau1[[#This Row],[VENDREDI APRES MIDI]])</f>
        <v>0</v>
      </c>
    </row>
    <row r="232" spans="1:16" s="38" customFormat="1">
      <c r="A232" s="15">
        <v>42963</v>
      </c>
      <c r="B232" s="16">
        <v>99</v>
      </c>
      <c r="C232" s="41" t="str">
        <f>IFERROR(VLOOKUP(Tableau1[[#This Row],[N° de Tâche]],Tâches!$D$7:$E$117,2,FALSE),"")</f>
        <v>Affichage</v>
      </c>
      <c r="D232" s="42">
        <f>date_1er_jour_semaine(YEAR(Tableau1[[#This Row],[Jour]]),Tableau1[[#This Row],[Semaine]])</f>
        <v>42961</v>
      </c>
      <c r="E232" s="43">
        <f>SEMAINE(Tableau1[[#This Row],[Jour]])</f>
        <v>33</v>
      </c>
      <c r="F232" s="16"/>
      <c r="G232" s="16"/>
      <c r="H232" s="16"/>
      <c r="I232" s="16"/>
      <c r="J232" s="16">
        <v>1</v>
      </c>
      <c r="K232" s="16"/>
      <c r="L232" s="16"/>
      <c r="M232" s="16"/>
      <c r="N232" s="16"/>
      <c r="O232" s="16"/>
      <c r="P232" s="46">
        <f>SUM(Tableau1[[#This Row],[LUNDI MATIN]]:Tableau1[[#This Row],[VENDREDI APRES MIDI]])</f>
        <v>1</v>
      </c>
    </row>
    <row r="233" spans="1:16" s="38" customFormat="1">
      <c r="A233" s="17">
        <v>42963</v>
      </c>
      <c r="B233" s="18">
        <v>14</v>
      </c>
      <c r="C233" s="44" t="str">
        <f>IFERROR(VLOOKUP(Tableau1[[#This Row],[N° de Tâche]],Tâches!$D$7:$E$117,2,FALSE),"")</f>
        <v>Evacuation des prospectus</v>
      </c>
      <c r="D233" s="45">
        <f>date_1er_jour_semaine(YEAR(Tableau1[[#This Row],[Jour]]),Tableau1[[#This Row],[Semaine]])</f>
        <v>42961</v>
      </c>
      <c r="E233" s="18">
        <f>SEMAINE(Tableau1[[#This Row],[Jour]])</f>
        <v>33</v>
      </c>
      <c r="F233" s="18"/>
      <c r="G233" s="18"/>
      <c r="H233" s="18"/>
      <c r="I233" s="18"/>
      <c r="J233" s="18">
        <v>1</v>
      </c>
      <c r="K233" s="18"/>
      <c r="L233" s="18"/>
      <c r="M233" s="18"/>
      <c r="N233" s="18"/>
      <c r="O233" s="18"/>
      <c r="P233" s="47">
        <f>SUM(Tableau1[[#This Row],[LUNDI MATIN]]:Tableau1[[#This Row],[VENDREDI APRES MIDI]])</f>
        <v>1</v>
      </c>
    </row>
    <row r="234" spans="1:16" s="38" customFormat="1">
      <c r="A234" s="15">
        <v>42963</v>
      </c>
      <c r="B234" s="16">
        <v>106</v>
      </c>
      <c r="C234" s="41" t="s">
        <v>154</v>
      </c>
      <c r="D234" s="42">
        <f>date_1er_jour_semaine(YEAR(Tableau1[[#This Row],[Jour]]),Tableau1[[#This Row],[Semaine]])</f>
        <v>42961</v>
      </c>
      <c r="E234" s="43">
        <f>SEMAINE(Tableau1[[#This Row],[Jour]])</f>
        <v>33</v>
      </c>
      <c r="F234" s="16"/>
      <c r="G234" s="16"/>
      <c r="H234" s="16"/>
      <c r="I234" s="16"/>
      <c r="J234" s="16"/>
      <c r="K234" s="16">
        <v>4</v>
      </c>
      <c r="L234" s="16"/>
      <c r="M234" s="16"/>
      <c r="N234" s="16"/>
      <c r="O234" s="16"/>
      <c r="P234" s="46">
        <f>SUM(Tableau1[[#This Row],[LUNDI MATIN]]:Tableau1[[#This Row],[VENDREDI APRES MIDI]])</f>
        <v>4</v>
      </c>
    </row>
    <row r="235" spans="1:16" s="38" customFormat="1">
      <c r="A235" s="17">
        <v>42964</v>
      </c>
      <c r="B235" s="18">
        <v>10</v>
      </c>
      <c r="C235" s="44" t="str">
        <f>IFERROR(VLOOKUP(Tableau1[[#This Row],[N° de Tâche]],Tâches!$D$7:$E$117,2,FALSE),"")</f>
        <v xml:space="preserve">Entretien des Halls - 1 à 5 rue P Ramadier </v>
      </c>
      <c r="D235" s="45">
        <f>date_1er_jour_semaine(YEAR(Tableau1[[#This Row],[Jour]]),Tableau1[[#This Row],[Semaine]])</f>
        <v>42961</v>
      </c>
      <c r="E235" s="18">
        <f>SEMAINE(Tableau1[[#This Row],[Jour]])</f>
        <v>33</v>
      </c>
      <c r="F235" s="18"/>
      <c r="G235" s="18"/>
      <c r="H235" s="18"/>
      <c r="I235" s="18"/>
      <c r="J235" s="18"/>
      <c r="K235" s="18"/>
      <c r="L235" s="18">
        <v>3.5</v>
      </c>
      <c r="M235" s="18"/>
      <c r="N235" s="18"/>
      <c r="O235" s="18"/>
      <c r="P235" s="47">
        <f>SUM(Tableau1[[#This Row],[LUNDI MATIN]]:Tableau1[[#This Row],[VENDREDI APRES MIDI]])</f>
        <v>3.5</v>
      </c>
    </row>
    <row r="236" spans="1:16" s="38" customFormat="1">
      <c r="A236" s="15">
        <v>42964</v>
      </c>
      <c r="B236" s="16">
        <v>4</v>
      </c>
      <c r="C236" s="41" t="str">
        <f>IFERROR(VLOOKUP(Tableau1[[#This Row],[N° de Tâche]],Tâches!$D$7:$E$117,2,FALSE),"")</f>
        <v>Sortir les bacs à déchets</v>
      </c>
      <c r="D236" s="42">
        <f>date_1er_jour_semaine(YEAR(Tableau1[[#This Row],[Jour]]),Tableau1[[#This Row],[Semaine]])</f>
        <v>42961</v>
      </c>
      <c r="E236" s="43">
        <f>SEMAINE(Tableau1[[#This Row],[Jour]])</f>
        <v>33</v>
      </c>
      <c r="F236" s="16"/>
      <c r="G236" s="16"/>
      <c r="H236" s="16"/>
      <c r="I236" s="16"/>
      <c r="J236" s="16"/>
      <c r="K236" s="16"/>
      <c r="L236" s="16"/>
      <c r="M236" s="16">
        <v>1</v>
      </c>
      <c r="N236" s="16"/>
      <c r="O236" s="16"/>
      <c r="P236" s="46">
        <f>SUM(Tableau1[[#This Row],[LUNDI MATIN]]:Tableau1[[#This Row],[VENDREDI APRES MIDI]])</f>
        <v>1</v>
      </c>
    </row>
    <row r="237" spans="1:16" s="38" customFormat="1">
      <c r="A237" s="17">
        <v>42964</v>
      </c>
      <c r="B237" s="18">
        <v>83</v>
      </c>
      <c r="C237" s="44" t="str">
        <f>IFERROR(VLOOKUP(Tableau1[[#This Row],[N° de Tâche]],Tâches!$D$7:$E$117,2,FALSE),"")</f>
        <v>Déchetterie</v>
      </c>
      <c r="D237" s="45">
        <f>date_1er_jour_semaine(YEAR(Tableau1[[#This Row],[Jour]]),Tableau1[[#This Row],[Semaine]])</f>
        <v>42961</v>
      </c>
      <c r="E237" s="18">
        <f>SEMAINE(Tableau1[[#This Row],[Jour]])</f>
        <v>33</v>
      </c>
      <c r="F237" s="18"/>
      <c r="G237" s="18"/>
      <c r="H237" s="18"/>
      <c r="I237" s="18"/>
      <c r="J237" s="18"/>
      <c r="K237" s="18"/>
      <c r="L237" s="18"/>
      <c r="M237" s="18">
        <v>1</v>
      </c>
      <c r="N237" s="18"/>
      <c r="O237" s="18"/>
      <c r="P237" s="47">
        <f>SUM(Tableau1[[#This Row],[LUNDI MATIN]]:Tableau1[[#This Row],[VENDREDI APRES MIDI]])</f>
        <v>1</v>
      </c>
    </row>
    <row r="238" spans="1:16" s="38" customFormat="1">
      <c r="A238" s="15">
        <v>42964</v>
      </c>
      <c r="B238" s="16">
        <v>74</v>
      </c>
      <c r="C238" s="41" t="str">
        <f>IFERROR(VLOOKUP(Tableau1[[#This Row],[N° de Tâche]],Tâches!$D$7:$E$117,2,FALSE),"")</f>
        <v>Petit travaux de jardinage (désherbage, etc.)</v>
      </c>
      <c r="D238" s="42">
        <f>date_1er_jour_semaine(YEAR(Tableau1[[#This Row],[Jour]]),Tableau1[[#This Row],[Semaine]])</f>
        <v>42961</v>
      </c>
      <c r="E238" s="43">
        <f>SEMAINE(Tableau1[[#This Row],[Jour]])</f>
        <v>33</v>
      </c>
      <c r="F238" s="16"/>
      <c r="G238" s="16"/>
      <c r="H238" s="16"/>
      <c r="I238" s="16"/>
      <c r="J238" s="16"/>
      <c r="K238" s="16"/>
      <c r="L238" s="16"/>
      <c r="M238" s="16">
        <v>2</v>
      </c>
      <c r="N238" s="16"/>
      <c r="O238" s="16"/>
      <c r="P238" s="46">
        <f>SUM(Tableau1[[#This Row],[LUNDI MATIN]]:Tableau1[[#This Row],[VENDREDI APRES MIDI]])</f>
        <v>2</v>
      </c>
    </row>
    <row r="239" spans="1:16" s="38" customFormat="1">
      <c r="A239" s="17">
        <v>42965</v>
      </c>
      <c r="B239" s="18">
        <v>11</v>
      </c>
      <c r="C239" s="44" t="str">
        <f>IFERROR(VLOOKUP(Tableau1[[#This Row],[N° de Tâche]],Tâches!$D$7:$E$117,2,FALSE),"")</f>
        <v xml:space="preserve">Entretien des Halls - 18 à 22 Bd A Millerand </v>
      </c>
      <c r="D239" s="45">
        <f>date_1er_jour_semaine(YEAR(Tableau1[[#This Row],[Jour]]),Tableau1[[#This Row],[Semaine]])</f>
        <v>42961</v>
      </c>
      <c r="E239" s="18">
        <f>SEMAINE(Tableau1[[#This Row],[Jour]])</f>
        <v>33</v>
      </c>
      <c r="F239" s="18"/>
      <c r="G239" s="18"/>
      <c r="H239" s="18"/>
      <c r="I239" s="18"/>
      <c r="J239" s="18"/>
      <c r="K239" s="18"/>
      <c r="L239" s="18"/>
      <c r="M239" s="18"/>
      <c r="N239" s="18">
        <v>3.5</v>
      </c>
      <c r="O239" s="18"/>
      <c r="P239" s="47">
        <f>SUM(Tableau1[[#This Row],[LUNDI MATIN]]:Tableau1[[#This Row],[VENDREDI APRES MIDI]])</f>
        <v>3.5</v>
      </c>
    </row>
    <row r="240" spans="1:16" s="38" customFormat="1" ht="30">
      <c r="A240" s="15">
        <v>42965</v>
      </c>
      <c r="B240" s="16">
        <v>5</v>
      </c>
      <c r="C240" s="41" t="str">
        <f>IFERROR(VLOOKUP(Tableau1[[#This Row],[N° de Tâche]],Tâches!$D$7:$E$117,2,FALSE),"")</f>
        <v>Rentrer les bacs à déchets  Nettoyage du trottoir  : Nettoyage et désinfection des bacs</v>
      </c>
      <c r="D240" s="42">
        <f>date_1er_jour_semaine(YEAR(Tableau1[[#This Row],[Jour]]),Tableau1[[#This Row],[Semaine]])</f>
        <v>42961</v>
      </c>
      <c r="E240" s="43">
        <f>SEMAINE(Tableau1[[#This Row],[Jour]])</f>
        <v>33</v>
      </c>
      <c r="F240" s="16"/>
      <c r="G240" s="16"/>
      <c r="H240" s="16"/>
      <c r="I240" s="16"/>
      <c r="J240" s="16"/>
      <c r="K240" s="16"/>
      <c r="L240" s="16"/>
      <c r="M240" s="16"/>
      <c r="N240" s="16"/>
      <c r="O240" s="16">
        <v>1</v>
      </c>
      <c r="P240" s="46">
        <f>SUM(Tableau1[[#This Row],[LUNDI MATIN]]:Tableau1[[#This Row],[VENDREDI APRES MIDI]])</f>
        <v>1</v>
      </c>
    </row>
    <row r="241" spans="1:16" s="38" customFormat="1">
      <c r="A241" s="17">
        <v>42965</v>
      </c>
      <c r="B241" s="18">
        <v>68</v>
      </c>
      <c r="C241" s="44" t="str">
        <f>IFERROR(VLOOKUP(Tableau1[[#This Row],[N° de Tâche]],Tâches!$D$7:$E$117,2,FALSE),"")</f>
        <v xml:space="preserve">Taille des haies  et arbustes et ramassage </v>
      </c>
      <c r="D241" s="45">
        <f>date_1er_jour_semaine(YEAR(Tableau1[[#This Row],[Jour]]),Tableau1[[#This Row],[Semaine]])</f>
        <v>42961</v>
      </c>
      <c r="E241" s="18">
        <f>SEMAINE(Tableau1[[#This Row],[Jour]])</f>
        <v>33</v>
      </c>
      <c r="F241" s="18"/>
      <c r="G241" s="18"/>
      <c r="H241" s="18"/>
      <c r="I241" s="18"/>
      <c r="J241" s="18"/>
      <c r="K241" s="18"/>
      <c r="L241" s="18"/>
      <c r="M241" s="18"/>
      <c r="N241" s="18"/>
      <c r="O241" s="18">
        <v>3</v>
      </c>
      <c r="P241" s="47">
        <f>SUM(Tableau1[[#This Row],[LUNDI MATIN]]:Tableau1[[#This Row],[VENDREDI APRES MIDI]])</f>
        <v>3</v>
      </c>
    </row>
    <row r="242" spans="1:16" s="38" customFormat="1">
      <c r="A242" s="15">
        <v>42968</v>
      </c>
      <c r="B242" s="16">
        <v>10</v>
      </c>
      <c r="C242" s="41" t="str">
        <f>IFERROR(VLOOKUP(Tableau1[[#This Row],[N° de Tâche]],Tâches!$D$7:$E$117,2,FALSE),"")</f>
        <v xml:space="preserve">Entretien des Halls - 1 à 5 rue P Ramadier </v>
      </c>
      <c r="D242" s="42">
        <f>date_1er_jour_semaine(YEAR(Tableau1[[#This Row],[Jour]]),Tableau1[[#This Row],[Semaine]])</f>
        <v>42968</v>
      </c>
      <c r="E242" s="43">
        <f>SEMAINE(Tableau1[[#This Row],[Jour]])</f>
        <v>34</v>
      </c>
      <c r="F242" s="16">
        <v>3</v>
      </c>
      <c r="G242" s="16"/>
      <c r="H242" s="16"/>
      <c r="I242" s="16"/>
      <c r="J242" s="16"/>
      <c r="K242" s="16"/>
      <c r="L242" s="16">
        <v>2.5</v>
      </c>
      <c r="M242" s="16"/>
      <c r="N242" s="16"/>
      <c r="O242" s="16"/>
      <c r="P242" s="46">
        <f>SUM(Tableau1[[#This Row],[LUNDI MATIN]]:Tableau1[[#This Row],[VENDREDI APRES MIDI]])</f>
        <v>5.5</v>
      </c>
    </row>
    <row r="243" spans="1:16" s="38" customFormat="1">
      <c r="A243" s="17">
        <v>42968</v>
      </c>
      <c r="B243" s="18">
        <v>1</v>
      </c>
      <c r="C243" s="44" t="str">
        <f>IFERROR(VLOOKUP(Tableau1[[#This Row],[N° de Tâche]],Tâches!$D$7:$E$117,2,FALSE),"")</f>
        <v>Sortir les bacs des bouteilles</v>
      </c>
      <c r="D243" s="45">
        <f>date_1er_jour_semaine(YEAR(Tableau1[[#This Row],[Jour]]),Tableau1[[#This Row],[Semaine]])</f>
        <v>42968</v>
      </c>
      <c r="E243" s="18">
        <f>SEMAINE(Tableau1[[#This Row],[Jour]])</f>
        <v>34</v>
      </c>
      <c r="F243" s="18">
        <v>0.5</v>
      </c>
      <c r="G243" s="18"/>
      <c r="H243" s="18"/>
      <c r="I243" s="18"/>
      <c r="J243" s="18"/>
      <c r="K243" s="18"/>
      <c r="L243" s="18"/>
      <c r="M243" s="18"/>
      <c r="N243" s="18"/>
      <c r="O243" s="18"/>
      <c r="P243" s="47">
        <f>SUM(Tableau1[[#This Row],[LUNDI MATIN]]:Tableau1[[#This Row],[VENDREDI APRES MIDI]])</f>
        <v>0.5</v>
      </c>
    </row>
    <row r="244" spans="1:16" s="38" customFormat="1">
      <c r="A244" s="15">
        <v>42968</v>
      </c>
      <c r="B244" s="16">
        <v>4</v>
      </c>
      <c r="C244" s="41" t="str">
        <f>IFERROR(VLOOKUP(Tableau1[[#This Row],[N° de Tâche]],Tâches!$D$7:$E$117,2,FALSE),"")</f>
        <v>Sortir les bacs à déchets</v>
      </c>
      <c r="D244" s="42">
        <f>date_1er_jour_semaine(YEAR(Tableau1[[#This Row],[Jour]]),Tableau1[[#This Row],[Semaine]])</f>
        <v>42968</v>
      </c>
      <c r="E244" s="43">
        <f>SEMAINE(Tableau1[[#This Row],[Jour]])</f>
        <v>34</v>
      </c>
      <c r="F244" s="16"/>
      <c r="G244" s="16">
        <v>1</v>
      </c>
      <c r="H244" s="16"/>
      <c r="I244" s="16"/>
      <c r="J244" s="16"/>
      <c r="K244" s="16"/>
      <c r="L244" s="16">
        <v>1</v>
      </c>
      <c r="M244" s="16"/>
      <c r="N244" s="16"/>
      <c r="O244" s="16"/>
      <c r="P244" s="46">
        <f>SUM(Tableau1[[#This Row],[LUNDI MATIN]]:Tableau1[[#This Row],[VENDREDI APRES MIDI]])</f>
        <v>2</v>
      </c>
    </row>
    <row r="245" spans="1:16" s="38" customFormat="1">
      <c r="A245" s="17">
        <v>42968</v>
      </c>
      <c r="B245" s="18">
        <v>68</v>
      </c>
      <c r="C245" s="44" t="str">
        <f>IFERROR(VLOOKUP(Tableau1[[#This Row],[N° de Tâche]],Tâches!$D$7:$E$117,2,FALSE),"")</f>
        <v xml:space="preserve">Taille des haies  et arbustes et ramassage </v>
      </c>
      <c r="D245" s="45">
        <f>date_1er_jour_semaine(YEAR(Tableau1[[#This Row],[Jour]]),Tableau1[[#This Row],[Semaine]])</f>
        <v>42968</v>
      </c>
      <c r="E245" s="18">
        <f>SEMAINE(Tableau1[[#This Row],[Jour]])</f>
        <v>34</v>
      </c>
      <c r="F245" s="18"/>
      <c r="G245" s="18">
        <v>3</v>
      </c>
      <c r="H245" s="18"/>
      <c r="I245" s="18"/>
      <c r="J245" s="18"/>
      <c r="K245" s="18"/>
      <c r="L245" s="18"/>
      <c r="M245" s="18">
        <v>4</v>
      </c>
      <c r="N245" s="18"/>
      <c r="O245" s="18"/>
      <c r="P245" s="47">
        <f>SUM(Tableau1[[#This Row],[LUNDI MATIN]]:Tableau1[[#This Row],[VENDREDI APRES MIDI]])</f>
        <v>7</v>
      </c>
    </row>
    <row r="246" spans="1:16" s="38" customFormat="1">
      <c r="A246" s="15">
        <v>42969</v>
      </c>
      <c r="B246" s="16">
        <v>11</v>
      </c>
      <c r="C246" s="41" t="str">
        <f>IFERROR(VLOOKUP(Tableau1[[#This Row],[N° de Tâche]],Tâches!$D$7:$E$117,2,FALSE),"")</f>
        <v xml:space="preserve">Entretien des Halls - 18 à 22 Bd A Millerand </v>
      </c>
      <c r="D246" s="42">
        <f>date_1er_jour_semaine(YEAR(Tableau1[[#This Row],[Jour]]),Tableau1[[#This Row],[Semaine]])</f>
        <v>42968</v>
      </c>
      <c r="E246" s="43">
        <f>SEMAINE(Tableau1[[#This Row],[Jour]])</f>
        <v>34</v>
      </c>
      <c r="F246" s="16"/>
      <c r="G246" s="16"/>
      <c r="H246" s="16">
        <v>3.5</v>
      </c>
      <c r="I246" s="16"/>
      <c r="J246" s="16"/>
      <c r="K246" s="16"/>
      <c r="L246" s="16"/>
      <c r="M246" s="16"/>
      <c r="N246" s="16">
        <v>3.5</v>
      </c>
      <c r="O246" s="16"/>
      <c r="P246" s="46">
        <f>SUM(Tableau1[[#This Row],[LUNDI MATIN]]:Tableau1[[#This Row],[VENDREDI APRES MIDI]])</f>
        <v>7</v>
      </c>
    </row>
    <row r="247" spans="1:16" s="38" customFormat="1">
      <c r="A247" s="17">
        <v>42969</v>
      </c>
      <c r="B247" s="18">
        <v>83</v>
      </c>
      <c r="C247" s="44" t="str">
        <f>IFERROR(VLOOKUP(Tableau1[[#This Row],[N° de Tâche]],Tâches!$D$7:$E$117,2,FALSE),"")</f>
        <v>Déchetterie</v>
      </c>
      <c r="D247" s="45">
        <f>date_1er_jour_semaine(YEAR(Tableau1[[#This Row],[Jour]]),Tableau1[[#This Row],[Semaine]])</f>
        <v>42968</v>
      </c>
      <c r="E247" s="18">
        <f>SEMAINE(Tableau1[[#This Row],[Jour]])</f>
        <v>34</v>
      </c>
      <c r="F247" s="18"/>
      <c r="G247" s="18"/>
      <c r="H247" s="18"/>
      <c r="I247" s="18">
        <v>1</v>
      </c>
      <c r="J247" s="18"/>
      <c r="K247" s="18"/>
      <c r="L247" s="18"/>
      <c r="M247" s="18"/>
      <c r="N247" s="18"/>
      <c r="O247" s="18"/>
      <c r="P247" s="47">
        <f>SUM(Tableau1[[#This Row],[LUNDI MATIN]]:Tableau1[[#This Row],[VENDREDI APRES MIDI]])</f>
        <v>1</v>
      </c>
    </row>
    <row r="248" spans="1:16" s="38" customFormat="1" ht="30">
      <c r="A248" s="15">
        <v>42969</v>
      </c>
      <c r="B248" s="16">
        <v>5</v>
      </c>
      <c r="C248" s="41" t="str">
        <f>IFERROR(VLOOKUP(Tableau1[[#This Row],[N° de Tâche]],Tâches!$D$7:$E$117,2,FALSE),"")</f>
        <v>Rentrer les bacs à déchets  Nettoyage du trottoir  : Nettoyage et désinfection des bacs</v>
      </c>
      <c r="D248" s="42">
        <f>date_1er_jour_semaine(YEAR(Tableau1[[#This Row],[Jour]]),Tableau1[[#This Row],[Semaine]])</f>
        <v>42968</v>
      </c>
      <c r="E248" s="43">
        <f>SEMAINE(Tableau1[[#This Row],[Jour]])</f>
        <v>34</v>
      </c>
      <c r="F248" s="16"/>
      <c r="G248" s="16"/>
      <c r="H248" s="16"/>
      <c r="I248" s="16">
        <v>1</v>
      </c>
      <c r="J248" s="16"/>
      <c r="K248" s="16"/>
      <c r="L248" s="16"/>
      <c r="M248" s="16"/>
      <c r="N248" s="16"/>
      <c r="O248" s="16"/>
      <c r="P248" s="46">
        <f>SUM(Tableau1[[#This Row],[LUNDI MATIN]]:Tableau1[[#This Row],[VENDREDI APRES MIDI]])</f>
        <v>1</v>
      </c>
    </row>
    <row r="249" spans="1:16" s="38" customFormat="1">
      <c r="A249" s="17">
        <v>42969</v>
      </c>
      <c r="B249" s="18">
        <v>45</v>
      </c>
      <c r="C249" s="44" t="str">
        <f>IFERROR(VLOOKUP(Tableau1[[#This Row],[N° de Tâche]],Tâches!$D$7:$E$117,2,FALSE),"")</f>
        <v xml:space="preserve">refaire bip garage </v>
      </c>
      <c r="D249" s="45">
        <f>date_1er_jour_semaine(YEAR(Tableau1[[#This Row],[Jour]]),Tableau1[[#This Row],[Semaine]])</f>
        <v>42968</v>
      </c>
      <c r="E249" s="18">
        <f>SEMAINE(Tableau1[[#This Row],[Jour]])</f>
        <v>34</v>
      </c>
      <c r="F249" s="18"/>
      <c r="G249" s="18"/>
      <c r="H249" s="18"/>
      <c r="I249" s="18">
        <v>0.75</v>
      </c>
      <c r="J249" s="18"/>
      <c r="K249" s="18"/>
      <c r="L249" s="18"/>
      <c r="M249" s="18"/>
      <c r="N249" s="18"/>
      <c r="O249" s="18">
        <v>0.75</v>
      </c>
      <c r="P249" s="47">
        <f>SUM(Tableau1[[#This Row],[LUNDI MATIN]]:Tableau1[[#This Row],[VENDREDI APRES MIDI]])</f>
        <v>1.5</v>
      </c>
    </row>
    <row r="250" spans="1:16" s="38" customFormat="1">
      <c r="A250" s="15">
        <v>42969</v>
      </c>
      <c r="B250" s="16">
        <v>9</v>
      </c>
      <c r="C250" s="41" t="str">
        <f>IFERROR(VLOOKUP(Tableau1[[#This Row],[N° de Tâche]],Tâches!$D$7:$E$117,2,FALSE),"")</f>
        <v xml:space="preserve">achat sacs poubelles </v>
      </c>
      <c r="D250" s="42">
        <f>date_1er_jour_semaine(YEAR(Tableau1[[#This Row],[Jour]]),Tableau1[[#This Row],[Semaine]])</f>
        <v>42968</v>
      </c>
      <c r="E250" s="43">
        <f>SEMAINE(Tableau1[[#This Row],[Jour]])</f>
        <v>34</v>
      </c>
      <c r="F250" s="16"/>
      <c r="G250" s="16"/>
      <c r="H250" s="16"/>
      <c r="I250" s="16">
        <v>0.5</v>
      </c>
      <c r="J250" s="16"/>
      <c r="K250" s="16"/>
      <c r="L250" s="16"/>
      <c r="M250" s="16"/>
      <c r="N250" s="16"/>
      <c r="O250" s="16"/>
      <c r="P250" s="46">
        <f>SUM(Tableau1[[#This Row],[LUNDI MATIN]]:Tableau1[[#This Row],[VENDREDI APRES MIDI]])</f>
        <v>0.5</v>
      </c>
    </row>
    <row r="251" spans="1:16" s="38" customFormat="1">
      <c r="A251" s="17">
        <v>42970</v>
      </c>
      <c r="B251" s="18"/>
      <c r="C251" s="44" t="s">
        <v>156</v>
      </c>
      <c r="D251" s="45">
        <f>date_1er_jour_semaine(YEAR(Tableau1[[#This Row],[Jour]]),Tableau1[[#This Row],[Semaine]])</f>
        <v>42968</v>
      </c>
      <c r="E251" s="18">
        <f>SEMAINE(Tableau1[[#This Row],[Jour]])</f>
        <v>34</v>
      </c>
      <c r="F251" s="18"/>
      <c r="G251" s="18"/>
      <c r="H251" s="18"/>
      <c r="I251" s="18"/>
      <c r="J251" s="18"/>
      <c r="K251" s="18"/>
      <c r="L251" s="18"/>
      <c r="M251" s="18"/>
      <c r="N251" s="18"/>
      <c r="O251" s="18"/>
      <c r="P251" s="47">
        <f>SUM(Tableau1[[#This Row],[LUNDI MATIN]]:Tableau1[[#This Row],[VENDREDI APRES MIDI]])</f>
        <v>0</v>
      </c>
    </row>
    <row r="252" spans="1:16" s="38" customFormat="1">
      <c r="A252" s="15">
        <v>42971</v>
      </c>
      <c r="B252" s="16">
        <v>68</v>
      </c>
      <c r="C252" s="41" t="str">
        <f>IFERROR(VLOOKUP(Tableau1[[#This Row],[N° de Tâche]],Tâches!$D$7:$E$117,2,FALSE),"")</f>
        <v xml:space="preserve">Taille des haies  et arbustes et ramassage </v>
      </c>
      <c r="D252" s="42">
        <f>date_1er_jour_semaine(YEAR(Tableau1[[#This Row],[Jour]]),Tableau1[[#This Row],[Semaine]])</f>
        <v>42968</v>
      </c>
      <c r="E252" s="43">
        <f>SEMAINE(Tableau1[[#This Row],[Jour]])</f>
        <v>34</v>
      </c>
      <c r="F252" s="16"/>
      <c r="G252" s="16"/>
      <c r="H252" s="16"/>
      <c r="I252" s="16"/>
      <c r="J252" s="16"/>
      <c r="K252" s="16"/>
      <c r="L252" s="16"/>
      <c r="M252" s="16"/>
      <c r="N252" s="16"/>
      <c r="O252" s="16"/>
      <c r="P252" s="46">
        <f>SUM(Tableau1[[#This Row],[LUNDI MATIN]]:Tableau1[[#This Row],[VENDREDI APRES MIDI]])</f>
        <v>0</v>
      </c>
    </row>
    <row r="253" spans="1:16" s="38" customFormat="1">
      <c r="A253" s="17">
        <v>42972</v>
      </c>
      <c r="B253" s="18">
        <v>74</v>
      </c>
      <c r="C253" s="44" t="str">
        <f>IFERROR(VLOOKUP(Tableau1[[#This Row],[N° de Tâche]],Tâches!$D$7:$E$117,2,FALSE),"")</f>
        <v>Petit travaux de jardinage (désherbage, etc.)</v>
      </c>
      <c r="D253" s="45">
        <f>date_1er_jour_semaine(YEAR(Tableau1[[#This Row],[Jour]]),Tableau1[[#This Row],[Semaine]])</f>
        <v>42968</v>
      </c>
      <c r="E253" s="18">
        <f>SEMAINE(Tableau1[[#This Row],[Jour]])</f>
        <v>34</v>
      </c>
      <c r="F253" s="18"/>
      <c r="G253" s="18"/>
      <c r="H253" s="18"/>
      <c r="I253" s="18">
        <v>0.75</v>
      </c>
      <c r="J253" s="18"/>
      <c r="K253" s="18"/>
      <c r="L253" s="18"/>
      <c r="M253" s="18"/>
      <c r="N253" s="18"/>
      <c r="O253" s="18">
        <v>3.25</v>
      </c>
      <c r="P253" s="47">
        <f>SUM(Tableau1[[#This Row],[LUNDI MATIN]]:Tableau1[[#This Row],[VENDREDI APRES MIDI]])</f>
        <v>4</v>
      </c>
    </row>
    <row r="254" spans="1:16" s="38" customFormat="1">
      <c r="A254" s="15">
        <v>42975</v>
      </c>
      <c r="B254" s="16">
        <v>10</v>
      </c>
      <c r="C254" s="41" t="str">
        <f>IFERROR(VLOOKUP(Tableau1[[#This Row],[N° de Tâche]],Tâches!$D$7:$E$117,2,FALSE),"")</f>
        <v xml:space="preserve">Entretien des Halls - 1 à 5 rue P Ramadier </v>
      </c>
      <c r="D254" s="42">
        <f>date_1er_jour_semaine(YEAR(Tableau1[[#This Row],[Jour]]),Tableau1[[#This Row],[Semaine]])</f>
        <v>42975</v>
      </c>
      <c r="E254" s="43">
        <f>SEMAINE(Tableau1[[#This Row],[Jour]])</f>
        <v>35</v>
      </c>
      <c r="F254" s="16">
        <v>3</v>
      </c>
      <c r="G254" s="16"/>
      <c r="H254" s="16"/>
      <c r="I254" s="16"/>
      <c r="J254" s="16"/>
      <c r="K254" s="16"/>
      <c r="L254" s="16">
        <v>3.5</v>
      </c>
      <c r="M254" s="16"/>
      <c r="N254" s="16"/>
      <c r="O254" s="16"/>
      <c r="P254" s="46">
        <f>SUM(Tableau1[[#This Row],[LUNDI MATIN]]:Tableau1[[#This Row],[VENDREDI APRES MIDI]])</f>
        <v>6.5</v>
      </c>
    </row>
    <row r="255" spans="1:16" s="38" customFormat="1">
      <c r="A255" s="17">
        <v>42975</v>
      </c>
      <c r="B255" s="18">
        <v>1</v>
      </c>
      <c r="C255" s="44" t="str">
        <f>IFERROR(VLOOKUP(Tableau1[[#This Row],[N° de Tâche]],Tâches!$D$7:$E$117,2,FALSE),"")</f>
        <v>Sortir les bacs des bouteilles</v>
      </c>
      <c r="D255" s="45">
        <f>date_1er_jour_semaine(YEAR(Tableau1[[#This Row],[Jour]]),Tableau1[[#This Row],[Semaine]])</f>
        <v>42975</v>
      </c>
      <c r="E255" s="18">
        <f>SEMAINE(Tableau1[[#This Row],[Jour]])</f>
        <v>35</v>
      </c>
      <c r="F255" s="18">
        <v>0.5</v>
      </c>
      <c r="G255" s="18"/>
      <c r="H255" s="18"/>
      <c r="I255" s="18"/>
      <c r="J255" s="18"/>
      <c r="K255" s="18"/>
      <c r="L255" s="18"/>
      <c r="M255" s="18"/>
      <c r="N255" s="18"/>
      <c r="O255" s="18"/>
      <c r="P255" s="47">
        <f>SUM(Tableau1[[#This Row],[LUNDI MATIN]]:Tableau1[[#This Row],[VENDREDI APRES MIDI]])</f>
        <v>0.5</v>
      </c>
    </row>
    <row r="256" spans="1:16" s="38" customFormat="1">
      <c r="A256" s="15">
        <v>42975</v>
      </c>
      <c r="B256" s="16">
        <v>4</v>
      </c>
      <c r="C256" s="41" t="str">
        <f>IFERROR(VLOOKUP(Tableau1[[#This Row],[N° de Tâche]],Tâches!$D$7:$E$117,2,FALSE),"")</f>
        <v>Sortir les bacs à déchets</v>
      </c>
      <c r="D256" s="42">
        <f>date_1er_jour_semaine(YEAR(Tableau1[[#This Row],[Jour]]),Tableau1[[#This Row],[Semaine]])</f>
        <v>42975</v>
      </c>
      <c r="E256" s="43">
        <f>SEMAINE(Tableau1[[#This Row],[Jour]])</f>
        <v>35</v>
      </c>
      <c r="F256" s="16"/>
      <c r="G256" s="16">
        <v>1.5</v>
      </c>
      <c r="H256" s="16"/>
      <c r="I256" s="16"/>
      <c r="J256" s="16"/>
      <c r="K256" s="16"/>
      <c r="L256" s="16"/>
      <c r="M256" s="16">
        <v>1</v>
      </c>
      <c r="N256" s="16"/>
      <c r="O256" s="16"/>
      <c r="P256" s="46">
        <f>SUM(Tableau1[[#This Row],[LUNDI MATIN]]:Tableau1[[#This Row],[VENDREDI APRES MIDI]])</f>
        <v>2.5</v>
      </c>
    </row>
    <row r="257" spans="1:16" s="38" customFormat="1">
      <c r="A257" s="17">
        <v>42975</v>
      </c>
      <c r="B257" s="18">
        <v>68</v>
      </c>
      <c r="C257" s="44" t="str">
        <f>IFERROR(VLOOKUP(Tableau1[[#This Row],[N° de Tâche]],Tâches!$D$7:$E$117,2,FALSE),"")</f>
        <v xml:space="preserve">Taille des haies  et arbustes et ramassage </v>
      </c>
      <c r="D257" s="45">
        <f>date_1er_jour_semaine(YEAR(Tableau1[[#This Row],[Jour]]),Tableau1[[#This Row],[Semaine]])</f>
        <v>42975</v>
      </c>
      <c r="E257" s="18">
        <f>SEMAINE(Tableau1[[#This Row],[Jour]])</f>
        <v>35</v>
      </c>
      <c r="F257" s="18"/>
      <c r="G257" s="18">
        <v>2.5</v>
      </c>
      <c r="H257" s="18"/>
      <c r="I257" s="18"/>
      <c r="J257" s="18"/>
      <c r="K257" s="18"/>
      <c r="L257" s="18"/>
      <c r="M257" s="18"/>
      <c r="N257" s="18"/>
      <c r="O257" s="18">
        <v>2</v>
      </c>
      <c r="P257" s="47">
        <f>SUM(Tableau1[[#This Row],[LUNDI MATIN]]:Tableau1[[#This Row],[VENDREDI APRES MIDI]])</f>
        <v>4.5</v>
      </c>
    </row>
    <row r="258" spans="1:16" s="38" customFormat="1">
      <c r="A258" s="15">
        <v>42976</v>
      </c>
      <c r="B258" s="16">
        <v>83</v>
      </c>
      <c r="C258" s="41" t="str">
        <f>IFERROR(VLOOKUP(Tableau1[[#This Row],[N° de Tâche]],Tâches!$D$7:$E$117,2,FALSE),"")</f>
        <v>Déchetterie</v>
      </c>
      <c r="D258" s="42">
        <f>date_1er_jour_semaine(YEAR(Tableau1[[#This Row],[Jour]]),Tableau1[[#This Row],[Semaine]])</f>
        <v>42975</v>
      </c>
      <c r="E258" s="43">
        <f>SEMAINE(Tableau1[[#This Row],[Jour]])</f>
        <v>35</v>
      </c>
      <c r="F258" s="16"/>
      <c r="G258" s="16"/>
      <c r="H258" s="16"/>
      <c r="I258" s="16">
        <v>1</v>
      </c>
      <c r="J258" s="16"/>
      <c r="K258" s="16"/>
      <c r="L258" s="16"/>
      <c r="M258" s="16"/>
      <c r="N258" s="16"/>
      <c r="O258" s="16"/>
      <c r="P258" s="46">
        <f>SUM(Tableau1[[#This Row],[LUNDI MATIN]]:Tableau1[[#This Row],[VENDREDI APRES MIDI]])</f>
        <v>1</v>
      </c>
    </row>
    <row r="259" spans="1:16" s="38" customFormat="1">
      <c r="A259" s="17">
        <v>42976</v>
      </c>
      <c r="B259" s="18">
        <v>11</v>
      </c>
      <c r="C259" s="44" t="str">
        <f>IFERROR(VLOOKUP(Tableau1[[#This Row],[N° de Tâche]],Tâches!$D$7:$E$117,2,FALSE),"")</f>
        <v xml:space="preserve">Entretien des Halls - 18 à 22 Bd A Millerand </v>
      </c>
      <c r="D259" s="45">
        <f>date_1er_jour_semaine(YEAR(Tableau1[[#This Row],[Jour]]),Tableau1[[#This Row],[Semaine]])</f>
        <v>42975</v>
      </c>
      <c r="E259" s="18">
        <f>SEMAINE(Tableau1[[#This Row],[Jour]])</f>
        <v>35</v>
      </c>
      <c r="F259" s="18"/>
      <c r="G259" s="18"/>
      <c r="H259" s="18">
        <v>3</v>
      </c>
      <c r="I259" s="18"/>
      <c r="J259" s="18"/>
      <c r="K259" s="18"/>
      <c r="L259" s="18"/>
      <c r="M259" s="18"/>
      <c r="N259" s="18">
        <v>3.5</v>
      </c>
      <c r="O259" s="18"/>
      <c r="P259" s="47">
        <f>SUM(Tableau1[[#This Row],[LUNDI MATIN]]:Tableau1[[#This Row],[VENDREDI APRES MIDI]])</f>
        <v>6.5</v>
      </c>
    </row>
    <row r="260" spans="1:16" s="38" customFormat="1" ht="30">
      <c r="A260" s="15">
        <v>42976</v>
      </c>
      <c r="B260" s="16">
        <v>5</v>
      </c>
      <c r="C260" s="41" t="str">
        <f>IFERROR(VLOOKUP(Tableau1[[#This Row],[N° de Tâche]],Tâches!$D$7:$E$117,2,FALSE),"")</f>
        <v>Rentrer les bacs à déchets  Nettoyage du trottoir  : Nettoyage et désinfection des bacs</v>
      </c>
      <c r="D260" s="42">
        <f>date_1er_jour_semaine(YEAR(Tableau1[[#This Row],[Jour]]),Tableau1[[#This Row],[Semaine]])</f>
        <v>42975</v>
      </c>
      <c r="E260" s="43">
        <f>SEMAINE(Tableau1[[#This Row],[Jour]])</f>
        <v>35</v>
      </c>
      <c r="F260" s="16"/>
      <c r="G260" s="16"/>
      <c r="H260" s="16">
        <v>0.5</v>
      </c>
      <c r="I260" s="16">
        <v>1</v>
      </c>
      <c r="J260" s="16"/>
      <c r="K260" s="16"/>
      <c r="L260" s="16"/>
      <c r="M260" s="16"/>
      <c r="N260" s="16"/>
      <c r="O260" s="16">
        <v>1</v>
      </c>
      <c r="P260" s="46">
        <f>SUM(Tableau1[[#This Row],[LUNDI MATIN]]:Tableau1[[#This Row],[VENDREDI APRES MIDI]])</f>
        <v>2.5</v>
      </c>
    </row>
    <row r="261" spans="1:16" s="38" customFormat="1">
      <c r="A261" s="17">
        <v>42977</v>
      </c>
      <c r="B261" s="18">
        <v>30</v>
      </c>
      <c r="C261" s="44" t="str">
        <f>IFERROR(VLOOKUP(Tableau1[[#This Row],[N° de Tâche]],Tâches!$D$7:$E$117,2,FALSE),"")</f>
        <v xml:space="preserve">Nettoyer  les paliers - 1 à 5 rue P Ramadier </v>
      </c>
      <c r="D261" s="45">
        <f>date_1er_jour_semaine(YEAR(Tableau1[[#This Row],[Jour]]),Tableau1[[#This Row],[Semaine]])</f>
        <v>42975</v>
      </c>
      <c r="E261" s="18">
        <f>SEMAINE(Tableau1[[#This Row],[Jour]])</f>
        <v>35</v>
      </c>
      <c r="F261" s="18"/>
      <c r="G261" s="18"/>
      <c r="H261" s="18"/>
      <c r="I261" s="18"/>
      <c r="J261" s="18">
        <v>1</v>
      </c>
      <c r="K261" s="18">
        <v>1.5</v>
      </c>
      <c r="L261" s="18"/>
      <c r="M261" s="18"/>
      <c r="N261" s="18"/>
      <c r="O261" s="18"/>
      <c r="P261" s="47">
        <f>SUM(Tableau1[[#This Row],[LUNDI MATIN]]:Tableau1[[#This Row],[VENDREDI APRES MIDI]])</f>
        <v>2.5</v>
      </c>
    </row>
    <row r="262" spans="1:16" s="38" customFormat="1">
      <c r="A262" s="15">
        <v>42977</v>
      </c>
      <c r="B262" s="16">
        <v>31</v>
      </c>
      <c r="C262" s="41" t="str">
        <f>IFERROR(VLOOKUP(Tableau1[[#This Row],[N° de Tâche]],Tâches!$D$7:$E$117,2,FALSE),"")</f>
        <v xml:space="preserve">Nettoyer  les paliers - 18 à 22 Bd A Millerand </v>
      </c>
      <c r="D262" s="42">
        <f>date_1er_jour_semaine(YEAR(Tableau1[[#This Row],[Jour]]),Tableau1[[#This Row],[Semaine]])</f>
        <v>42975</v>
      </c>
      <c r="E262" s="43">
        <f>SEMAINE(Tableau1[[#This Row],[Jour]])</f>
        <v>35</v>
      </c>
      <c r="F262" s="16"/>
      <c r="G262" s="16"/>
      <c r="H262" s="16"/>
      <c r="I262" s="16"/>
      <c r="J262" s="16">
        <v>2.5</v>
      </c>
      <c r="K262" s="16"/>
      <c r="L262" s="16"/>
      <c r="M262" s="16"/>
      <c r="N262" s="16"/>
      <c r="O262" s="16"/>
      <c r="P262" s="46">
        <f>SUM(Tableau1[[#This Row],[LUNDI MATIN]]:Tableau1[[#This Row],[VENDREDI APRES MIDI]])</f>
        <v>2.5</v>
      </c>
    </row>
    <row r="263" spans="1:16" s="38" customFormat="1">
      <c r="A263" s="17">
        <v>42977</v>
      </c>
      <c r="B263" s="18">
        <v>64</v>
      </c>
      <c r="C263" s="44" t="str">
        <f>IFERROR(VLOOKUP(Tableau1[[#This Row],[N° de Tâche]],Tâches!$D$7:$E$117,2,FALSE),"")</f>
        <v>refection des poubelles des vides ordures</v>
      </c>
      <c r="D263" s="45">
        <f>date_1er_jour_semaine(YEAR(Tableau1[[#This Row],[Jour]]),Tableau1[[#This Row],[Semaine]])</f>
        <v>42975</v>
      </c>
      <c r="E263" s="18">
        <f>SEMAINE(Tableau1[[#This Row],[Jour]])</f>
        <v>35</v>
      </c>
      <c r="F263" s="18"/>
      <c r="G263" s="18"/>
      <c r="H263" s="18"/>
      <c r="I263" s="18"/>
      <c r="J263" s="18"/>
      <c r="K263" s="18">
        <v>2.5</v>
      </c>
      <c r="L263" s="18"/>
      <c r="M263" s="18"/>
      <c r="N263" s="18"/>
      <c r="O263" s="18"/>
      <c r="P263" s="47">
        <f>SUM(Tableau1[[#This Row],[LUNDI MATIN]]:Tableau1[[#This Row],[VENDREDI APRES MIDI]])</f>
        <v>2.5</v>
      </c>
    </row>
    <row r="264" spans="1:16" s="38" customFormat="1">
      <c r="A264" s="15">
        <v>42978</v>
      </c>
      <c r="B264" s="16">
        <v>99</v>
      </c>
      <c r="C264" s="41" t="str">
        <f>IFERROR(VLOOKUP(Tableau1[[#This Row],[N° de Tâche]],Tâches!$D$7:$E$117,2,FALSE),"")</f>
        <v>Affichage</v>
      </c>
      <c r="D264" s="42">
        <f>date_1er_jour_semaine(YEAR(Tableau1[[#This Row],[Jour]]),Tableau1[[#This Row],[Semaine]])</f>
        <v>42975</v>
      </c>
      <c r="E264" s="43">
        <f>SEMAINE(Tableau1[[#This Row],[Jour]])</f>
        <v>35</v>
      </c>
      <c r="F264" s="16"/>
      <c r="G264" s="16"/>
      <c r="H264" s="16"/>
      <c r="I264" s="16"/>
      <c r="J264" s="16"/>
      <c r="K264" s="16"/>
      <c r="L264" s="16"/>
      <c r="M264" s="16">
        <v>2</v>
      </c>
      <c r="N264" s="16"/>
      <c r="O264" s="16"/>
      <c r="P264" s="46">
        <f>SUM(Tableau1[[#This Row],[LUNDI MATIN]]:Tableau1[[#This Row],[VENDREDI APRES MIDI]])</f>
        <v>2</v>
      </c>
    </row>
    <row r="265" spans="1:16" s="38" customFormat="1">
      <c r="A265" s="17">
        <v>42978</v>
      </c>
      <c r="B265" s="18">
        <v>74</v>
      </c>
      <c r="C265" s="44" t="str">
        <f>IFERROR(VLOOKUP(Tableau1[[#This Row],[N° de Tâche]],Tâches!$D$7:$E$117,2,FALSE),"")</f>
        <v>Petit travaux de jardinage (désherbage, etc.)</v>
      </c>
      <c r="D265" s="45">
        <f>date_1er_jour_semaine(YEAR(Tableau1[[#This Row],[Jour]]),Tableau1[[#This Row],[Semaine]])</f>
        <v>42975</v>
      </c>
      <c r="E265" s="18">
        <f>SEMAINE(Tableau1[[#This Row],[Jour]])</f>
        <v>35</v>
      </c>
      <c r="F265" s="18"/>
      <c r="G265" s="18"/>
      <c r="H265" s="18"/>
      <c r="I265" s="18"/>
      <c r="J265" s="18"/>
      <c r="K265" s="18"/>
      <c r="L265" s="18"/>
      <c r="M265" s="18"/>
      <c r="N265" s="18"/>
      <c r="O265" s="18">
        <v>1</v>
      </c>
      <c r="P265" s="47">
        <f>SUM(Tableau1[[#This Row],[LUNDI MATIN]]:Tableau1[[#This Row],[VENDREDI APRES MIDI]])</f>
        <v>1</v>
      </c>
    </row>
    <row r="266" spans="1:16" s="38" customFormat="1">
      <c r="A266" s="15">
        <v>42979</v>
      </c>
      <c r="B266" s="16">
        <v>83</v>
      </c>
      <c r="C266" s="41" t="str">
        <f>IFERROR(VLOOKUP(Tableau1[[#This Row],[N° de Tâche]],Tâches!$D$7:$E$117,2,FALSE),"")</f>
        <v>Déchetterie</v>
      </c>
      <c r="D266" s="42">
        <f>date_1er_jour_semaine(YEAR(Tableau1[[#This Row],[Jour]]),Tableau1[[#This Row],[Semaine]])</f>
        <v>42975</v>
      </c>
      <c r="E266" s="43">
        <f>SEMAINE(Tableau1[[#This Row],[Jour]])</f>
        <v>35</v>
      </c>
      <c r="F266" s="16"/>
      <c r="G266" s="16"/>
      <c r="H266" s="16"/>
      <c r="I266" s="16">
        <v>2</v>
      </c>
      <c r="J266" s="16"/>
      <c r="K266" s="16"/>
      <c r="L266" s="16"/>
      <c r="M266" s="16">
        <v>1</v>
      </c>
      <c r="N266" s="16"/>
      <c r="O266" s="16"/>
      <c r="P266" s="46">
        <f>SUM(Tableau1[[#This Row],[LUNDI MATIN]]:Tableau1[[#This Row],[VENDREDI APRES MIDI]])</f>
        <v>3</v>
      </c>
    </row>
    <row r="267" spans="1:16" s="38" customFormat="1">
      <c r="A267" s="17">
        <v>42982</v>
      </c>
      <c r="B267" s="18">
        <v>4</v>
      </c>
      <c r="C267" s="44" t="str">
        <f>IFERROR(VLOOKUP(Tableau1[[#This Row],[N° de Tâche]],Tâches!$D$7:$E$117,2,FALSE),"")</f>
        <v>Sortir les bacs à déchets</v>
      </c>
      <c r="D267" s="45">
        <f>date_1er_jour_semaine(YEAR(Tableau1[[#This Row],[Jour]]),Tableau1[[#This Row],[Semaine]])</f>
        <v>42982</v>
      </c>
      <c r="E267" s="18">
        <f>SEMAINE(Tableau1[[#This Row],[Jour]])</f>
        <v>36</v>
      </c>
      <c r="F267" s="18"/>
      <c r="G267" s="18">
        <v>1</v>
      </c>
      <c r="H267" s="18"/>
      <c r="I267" s="18"/>
      <c r="J267" s="18"/>
      <c r="K267" s="18"/>
      <c r="L267" s="18">
        <v>3.5</v>
      </c>
      <c r="M267" s="18">
        <v>1.5</v>
      </c>
      <c r="N267" s="18"/>
      <c r="O267" s="18"/>
      <c r="P267" s="47">
        <f>SUM(Tableau1[[#This Row],[LUNDI MATIN]]:Tableau1[[#This Row],[VENDREDI APRES MIDI]])</f>
        <v>6</v>
      </c>
    </row>
    <row r="268" spans="1:16" s="38" customFormat="1">
      <c r="A268" s="15">
        <v>42982</v>
      </c>
      <c r="B268" s="16">
        <v>10</v>
      </c>
      <c r="C268" s="41" t="str">
        <f>IFERROR(VLOOKUP(Tableau1[[#This Row],[N° de Tâche]],Tâches!$D$7:$E$117,2,FALSE),"")</f>
        <v xml:space="preserve">Entretien des Halls - 1 à 5 rue P Ramadier </v>
      </c>
      <c r="D268" s="42">
        <f>date_1er_jour_semaine(YEAR(Tableau1[[#This Row],[Jour]]),Tableau1[[#This Row],[Semaine]])</f>
        <v>42982</v>
      </c>
      <c r="E268" s="43">
        <f>SEMAINE(Tableau1[[#This Row],[Jour]])</f>
        <v>36</v>
      </c>
      <c r="F268" s="16">
        <v>3.5</v>
      </c>
      <c r="G268" s="16"/>
      <c r="H268" s="16"/>
      <c r="I268" s="16"/>
      <c r="J268" s="16"/>
      <c r="K268" s="16"/>
      <c r="L268" s="16"/>
      <c r="M268" s="16"/>
      <c r="N268" s="16"/>
      <c r="O268" s="16"/>
      <c r="P268" s="46">
        <f>SUM(Tableau1[[#This Row],[LUNDI MATIN]]:Tableau1[[#This Row],[VENDREDI APRES MIDI]])</f>
        <v>3.5</v>
      </c>
    </row>
    <row r="269" spans="1:16" s="38" customFormat="1">
      <c r="A269" s="17">
        <v>42982</v>
      </c>
      <c r="B269" s="18">
        <v>69</v>
      </c>
      <c r="C269" s="44" t="str">
        <f>IFERROR(VLOOKUP(Tableau1[[#This Row],[N° de Tâche]],Tâches!$D$7:$E$117,2,FALSE),"")</f>
        <v>Evacuation des déchets de taille des haies</v>
      </c>
      <c r="D269" s="45">
        <f>date_1er_jour_semaine(YEAR(Tableau1[[#This Row],[Jour]]),Tableau1[[#This Row],[Semaine]])</f>
        <v>42982</v>
      </c>
      <c r="E269" s="18">
        <f>SEMAINE(Tableau1[[#This Row],[Jour]])</f>
        <v>36</v>
      </c>
      <c r="F269" s="18"/>
      <c r="G269" s="18">
        <v>1</v>
      </c>
      <c r="H269" s="18"/>
      <c r="I269" s="18"/>
      <c r="J269" s="18"/>
      <c r="K269" s="18"/>
      <c r="L269" s="18"/>
      <c r="M269" s="18"/>
      <c r="N269" s="18"/>
      <c r="O269" s="18"/>
      <c r="P269" s="47">
        <f>SUM(Tableau1[[#This Row],[LUNDI MATIN]]:Tableau1[[#This Row],[VENDREDI APRES MIDI]])</f>
        <v>1</v>
      </c>
    </row>
    <row r="270" spans="1:16" s="38" customFormat="1">
      <c r="A270" s="15">
        <v>42982</v>
      </c>
      <c r="B270" s="16">
        <v>83</v>
      </c>
      <c r="C270" s="41" t="str">
        <f>IFERROR(VLOOKUP(Tableau1[[#This Row],[N° de Tâche]],Tâches!$D$7:$E$117,2,FALSE),"")</f>
        <v>Déchetterie</v>
      </c>
      <c r="D270" s="42">
        <f>date_1er_jour_semaine(YEAR(Tableau1[[#This Row],[Jour]]),Tableau1[[#This Row],[Semaine]])</f>
        <v>42982</v>
      </c>
      <c r="E270" s="43">
        <f>SEMAINE(Tableau1[[#This Row],[Jour]])</f>
        <v>36</v>
      </c>
      <c r="F270" s="16"/>
      <c r="G270" s="16">
        <v>1</v>
      </c>
      <c r="H270" s="16"/>
      <c r="I270" s="16"/>
      <c r="J270" s="16"/>
      <c r="K270" s="16"/>
      <c r="L270" s="16"/>
      <c r="M270" s="16"/>
      <c r="N270" s="16"/>
      <c r="O270" s="16"/>
      <c r="P270" s="46">
        <f>SUM(Tableau1[[#This Row],[LUNDI MATIN]]:Tableau1[[#This Row],[VENDREDI APRES MIDI]])</f>
        <v>1</v>
      </c>
    </row>
    <row r="271" spans="1:16" s="38" customFormat="1">
      <c r="A271" s="17">
        <v>42983</v>
      </c>
      <c r="B271" s="18">
        <v>11</v>
      </c>
      <c r="C271" s="44" t="str">
        <f>IFERROR(VLOOKUP(Tableau1[[#This Row],[N° de Tâche]],Tâches!$D$7:$E$117,2,FALSE),"")</f>
        <v xml:space="preserve">Entretien des Halls - 18 à 22 Bd A Millerand </v>
      </c>
      <c r="D271" s="45">
        <f>date_1er_jour_semaine(YEAR(Tableau1[[#This Row],[Jour]]),Tableau1[[#This Row],[Semaine]])</f>
        <v>42982</v>
      </c>
      <c r="E271" s="18">
        <f>SEMAINE(Tableau1[[#This Row],[Jour]])</f>
        <v>36</v>
      </c>
      <c r="F271" s="18"/>
      <c r="G271" s="18"/>
      <c r="H271" s="18">
        <v>3.5</v>
      </c>
      <c r="I271" s="18"/>
      <c r="J271" s="18"/>
      <c r="K271" s="18"/>
      <c r="L271" s="18"/>
      <c r="M271" s="18"/>
      <c r="N271" s="18">
        <v>3.5</v>
      </c>
      <c r="O271" s="18"/>
      <c r="P271" s="47">
        <f>SUM(Tableau1[[#This Row],[LUNDI MATIN]]:Tableau1[[#This Row],[VENDREDI APRES MIDI]])</f>
        <v>7</v>
      </c>
    </row>
    <row r="272" spans="1:16" s="38" customFormat="1" ht="30">
      <c r="A272" s="15">
        <v>42983</v>
      </c>
      <c r="B272" s="16">
        <v>5</v>
      </c>
      <c r="C272" s="41" t="str">
        <f>IFERROR(VLOOKUP(Tableau1[[#This Row],[N° de Tâche]],Tâches!$D$7:$E$117,2,FALSE),"")</f>
        <v>Rentrer les bacs à déchets  Nettoyage du trottoir  : Nettoyage et désinfection des bacs</v>
      </c>
      <c r="D272" s="42">
        <f>date_1er_jour_semaine(YEAR(Tableau1[[#This Row],[Jour]]),Tableau1[[#This Row],[Semaine]])</f>
        <v>42982</v>
      </c>
      <c r="E272" s="43">
        <f>SEMAINE(Tableau1[[#This Row],[Jour]])</f>
        <v>36</v>
      </c>
      <c r="F272" s="16"/>
      <c r="G272" s="16"/>
      <c r="H272" s="16"/>
      <c r="I272" s="16">
        <v>1</v>
      </c>
      <c r="J272" s="16"/>
      <c r="K272" s="16"/>
      <c r="L272" s="16"/>
      <c r="M272" s="16"/>
      <c r="N272" s="16"/>
      <c r="O272" s="16">
        <v>0.5</v>
      </c>
      <c r="P272" s="46">
        <f>SUM(Tableau1[[#This Row],[LUNDI MATIN]]:Tableau1[[#This Row],[VENDREDI APRES MIDI]])</f>
        <v>1.5</v>
      </c>
    </row>
    <row r="273" spans="1:16" s="38" customFormat="1">
      <c r="A273" s="17">
        <v>42983</v>
      </c>
      <c r="B273" s="18">
        <v>72</v>
      </c>
      <c r="C273" s="44" t="str">
        <f>IFERROR(VLOOKUP(Tableau1[[#This Row],[N° de Tâche]],Tâches!$D$7:$E$117,2,FALSE),"")</f>
        <v xml:space="preserve">Soufflage des massifs et parkings </v>
      </c>
      <c r="D273" s="45">
        <f>date_1er_jour_semaine(YEAR(Tableau1[[#This Row],[Jour]]),Tableau1[[#This Row],[Semaine]])</f>
        <v>42982</v>
      </c>
      <c r="E273" s="18">
        <f>SEMAINE(Tableau1[[#This Row],[Jour]])</f>
        <v>36</v>
      </c>
      <c r="F273" s="18"/>
      <c r="G273" s="18"/>
      <c r="H273" s="18"/>
      <c r="I273" s="18">
        <v>3</v>
      </c>
      <c r="J273" s="18"/>
      <c r="K273" s="18"/>
      <c r="L273" s="18"/>
      <c r="M273" s="18"/>
      <c r="N273" s="18"/>
      <c r="O273" s="18"/>
      <c r="P273" s="47">
        <f>SUM(Tableau1[[#This Row],[LUNDI MATIN]]:Tableau1[[#This Row],[VENDREDI APRES MIDI]])</f>
        <v>3</v>
      </c>
    </row>
    <row r="274" spans="1:16" s="38" customFormat="1">
      <c r="A274" s="15">
        <v>42984</v>
      </c>
      <c r="B274" s="16">
        <v>30</v>
      </c>
      <c r="C274" s="41" t="str">
        <f>IFERROR(VLOOKUP(Tableau1[[#This Row],[N° de Tâche]],Tâches!$D$7:$E$117,2,FALSE),"")</f>
        <v xml:space="preserve">Nettoyer  les paliers - 1 à 5 rue P Ramadier </v>
      </c>
      <c r="D274" s="42">
        <f>date_1er_jour_semaine(YEAR(Tableau1[[#This Row],[Jour]]),Tableau1[[#This Row],[Semaine]])</f>
        <v>42982</v>
      </c>
      <c r="E274" s="43">
        <f>SEMAINE(Tableau1[[#This Row],[Jour]])</f>
        <v>36</v>
      </c>
      <c r="F274" s="16"/>
      <c r="G274" s="16"/>
      <c r="H274" s="16"/>
      <c r="I274" s="16"/>
      <c r="J274" s="16">
        <v>3.5</v>
      </c>
      <c r="K274" s="16"/>
      <c r="L274" s="16"/>
      <c r="M274" s="16"/>
      <c r="N274" s="16"/>
      <c r="O274" s="16"/>
      <c r="P274" s="46">
        <f>SUM(Tableau1[[#This Row],[LUNDI MATIN]]:Tableau1[[#This Row],[VENDREDI APRES MIDI]])</f>
        <v>3.5</v>
      </c>
    </row>
    <row r="275" spans="1:16" s="38" customFormat="1">
      <c r="A275" s="17">
        <v>42984</v>
      </c>
      <c r="B275" s="18">
        <v>31</v>
      </c>
      <c r="C275" s="44" t="str">
        <f>IFERROR(VLOOKUP(Tableau1[[#This Row],[N° de Tâche]],Tâches!$D$7:$E$117,2,FALSE),"")</f>
        <v xml:space="preserve">Nettoyer  les paliers - 18 à 22 Bd A Millerand </v>
      </c>
      <c r="D275" s="45">
        <f>date_1er_jour_semaine(YEAR(Tableau1[[#This Row],[Jour]]),Tableau1[[#This Row],[Semaine]])</f>
        <v>42982</v>
      </c>
      <c r="E275" s="18">
        <f>SEMAINE(Tableau1[[#This Row],[Jour]])</f>
        <v>36</v>
      </c>
      <c r="F275" s="18"/>
      <c r="G275" s="18"/>
      <c r="H275" s="18"/>
      <c r="I275" s="18"/>
      <c r="J275" s="18"/>
      <c r="K275" s="18">
        <v>3</v>
      </c>
      <c r="L275" s="18"/>
      <c r="M275" s="18"/>
      <c r="N275" s="18"/>
      <c r="O275" s="18"/>
      <c r="P275" s="47">
        <f>SUM(Tableau1[[#This Row],[LUNDI MATIN]]:Tableau1[[#This Row],[VENDREDI APRES MIDI]])</f>
        <v>3</v>
      </c>
    </row>
    <row r="276" spans="1:16" s="38" customFormat="1">
      <c r="A276" s="15">
        <v>42984</v>
      </c>
      <c r="B276" s="16">
        <v>46</v>
      </c>
      <c r="C276" s="41" t="str">
        <f>IFERROR(VLOOKUP(Tableau1[[#This Row],[N° de Tâche]],Tâches!$D$7:$E$117,2,FALSE),"")</f>
        <v>aspirateur couloir sous sol</v>
      </c>
      <c r="D276" s="42">
        <f>date_1er_jour_semaine(YEAR(Tableau1[[#This Row],[Jour]]),Tableau1[[#This Row],[Semaine]])</f>
        <v>42982</v>
      </c>
      <c r="E276" s="43">
        <f>SEMAINE(Tableau1[[#This Row],[Jour]])</f>
        <v>36</v>
      </c>
      <c r="F276" s="16"/>
      <c r="G276" s="16">
        <v>1</v>
      </c>
      <c r="H276" s="16"/>
      <c r="I276" s="16"/>
      <c r="J276" s="16"/>
      <c r="K276" s="16">
        <v>1.5</v>
      </c>
      <c r="L276" s="16"/>
      <c r="M276" s="16"/>
      <c r="N276" s="16"/>
      <c r="O276" s="16"/>
      <c r="P276" s="46">
        <f>SUM(Tableau1[[#This Row],[LUNDI MATIN]]:Tableau1[[#This Row],[VENDREDI APRES MIDI]])</f>
        <v>2.5</v>
      </c>
    </row>
    <row r="277" spans="1:16" s="38" customFormat="1">
      <c r="A277" s="17">
        <v>42985</v>
      </c>
      <c r="B277" s="18">
        <v>48</v>
      </c>
      <c r="C277" s="44" t="str">
        <f>IFERROR(VLOOKUP(Tableau1[[#This Row],[N° de Tâche]],Tâches!$D$7:$E$117,2,FALSE),"")</f>
        <v xml:space="preserve">Nettoyage des bouches d aeration </v>
      </c>
      <c r="D277" s="45">
        <f>date_1er_jour_semaine(YEAR(Tableau1[[#This Row],[Jour]]),Tableau1[[#This Row],[Semaine]])</f>
        <v>42982</v>
      </c>
      <c r="E277" s="18">
        <f>SEMAINE(Tableau1[[#This Row],[Jour]])</f>
        <v>36</v>
      </c>
      <c r="F277" s="18"/>
      <c r="G277" s="18"/>
      <c r="H277" s="18"/>
      <c r="I277" s="18"/>
      <c r="J277" s="18"/>
      <c r="K277" s="18"/>
      <c r="L277" s="18"/>
      <c r="M277" s="18"/>
      <c r="N277" s="18"/>
      <c r="O277" s="18">
        <v>1</v>
      </c>
      <c r="P277" s="47">
        <f>SUM(Tableau1[[#This Row],[LUNDI MATIN]]:Tableau1[[#This Row],[VENDREDI APRES MIDI]])</f>
        <v>1</v>
      </c>
    </row>
    <row r="278" spans="1:16" s="38" customFormat="1">
      <c r="A278" s="15">
        <v>42985</v>
      </c>
      <c r="B278" s="16">
        <v>47</v>
      </c>
      <c r="C278" s="41" t="str">
        <f>IFERROR(VLOOKUP(Tableau1[[#This Row],[N° de Tâche]],Tâches!$D$7:$E$117,2,FALSE),"")</f>
        <v xml:space="preserve">aspirateur cave </v>
      </c>
      <c r="D278" s="42">
        <f>date_1er_jour_semaine(YEAR(Tableau1[[#This Row],[Jour]]),Tableau1[[#This Row],[Semaine]])</f>
        <v>42982</v>
      </c>
      <c r="E278" s="43">
        <f>SEMAINE(Tableau1[[#This Row],[Jour]])</f>
        <v>36</v>
      </c>
      <c r="F278" s="16"/>
      <c r="G278" s="16"/>
      <c r="H278" s="16"/>
      <c r="I278" s="16"/>
      <c r="J278" s="16"/>
      <c r="K278" s="16"/>
      <c r="L278" s="16"/>
      <c r="M278" s="16">
        <v>1.5</v>
      </c>
      <c r="N278" s="16"/>
      <c r="O278" s="16">
        <v>1</v>
      </c>
      <c r="P278" s="46">
        <f>SUM(Tableau1[[#This Row],[LUNDI MATIN]]:Tableau1[[#This Row],[VENDREDI APRES MIDI]])</f>
        <v>2.5</v>
      </c>
    </row>
    <row r="279" spans="1:16" s="38" customFormat="1">
      <c r="A279" s="17">
        <v>42986</v>
      </c>
      <c r="B279" s="18">
        <v>83</v>
      </c>
      <c r="C279" s="44" t="str">
        <f>IFERROR(VLOOKUP(Tableau1[[#This Row],[N° de Tâche]],Tâches!$D$7:$E$117,2,FALSE),"")</f>
        <v>Déchetterie</v>
      </c>
      <c r="D279" s="45">
        <f>date_1er_jour_semaine(YEAR(Tableau1[[#This Row],[Jour]]),Tableau1[[#This Row],[Semaine]])</f>
        <v>42982</v>
      </c>
      <c r="E279" s="18">
        <f>SEMAINE(Tableau1[[#This Row],[Jour]])</f>
        <v>36</v>
      </c>
      <c r="F279" s="18"/>
      <c r="G279" s="18"/>
      <c r="H279" s="18"/>
      <c r="I279" s="18"/>
      <c r="J279" s="18"/>
      <c r="K279" s="18"/>
      <c r="L279" s="18"/>
      <c r="M279" s="18"/>
      <c r="N279" s="18"/>
      <c r="O279" s="18">
        <v>0.5</v>
      </c>
      <c r="P279" s="47">
        <f>SUM(Tableau1[[#This Row],[LUNDI MATIN]]:Tableau1[[#This Row],[VENDREDI APRES MIDI]])</f>
        <v>0.5</v>
      </c>
    </row>
    <row r="280" spans="1:16" s="38" customFormat="1">
      <c r="A280" s="15">
        <v>42986</v>
      </c>
      <c r="B280" s="16">
        <v>68</v>
      </c>
      <c r="C280" s="41" t="str">
        <f>IFERROR(VLOOKUP(Tableau1[[#This Row],[N° de Tâche]],Tâches!$D$7:$E$117,2,FALSE),"")</f>
        <v xml:space="preserve">Taille des haies  et arbustes et ramassage </v>
      </c>
      <c r="D280" s="42">
        <f>date_1er_jour_semaine(YEAR(Tableau1[[#This Row],[Jour]]),Tableau1[[#This Row],[Semaine]])</f>
        <v>42982</v>
      </c>
      <c r="E280" s="43">
        <f>SEMAINE(Tableau1[[#This Row],[Jour]])</f>
        <v>36</v>
      </c>
      <c r="F280" s="16"/>
      <c r="G280" s="16"/>
      <c r="H280" s="16"/>
      <c r="I280" s="16"/>
      <c r="J280" s="16"/>
      <c r="K280" s="16"/>
      <c r="L280" s="16"/>
      <c r="M280" s="16"/>
      <c r="N280" s="16"/>
      <c r="O280" s="16">
        <v>1</v>
      </c>
      <c r="P280" s="46">
        <f>SUM(Tableau1[[#This Row],[LUNDI MATIN]]:Tableau1[[#This Row],[VENDREDI APRES MIDI]])</f>
        <v>1</v>
      </c>
    </row>
    <row r="281" spans="1:16" s="38" customFormat="1">
      <c r="A281" s="17">
        <v>42989</v>
      </c>
      <c r="B281" s="18">
        <v>1</v>
      </c>
      <c r="C281" s="44" t="str">
        <f>IFERROR(VLOOKUP(Tableau1[[#This Row],[N° de Tâche]],Tâches!$D$7:$E$117,2,FALSE),"")</f>
        <v>Sortir les bacs des bouteilles</v>
      </c>
      <c r="D281" s="45">
        <f>date_1er_jour_semaine(YEAR(Tableau1[[#This Row],[Jour]]),Tableau1[[#This Row],[Semaine]])</f>
        <v>42989</v>
      </c>
      <c r="E281" s="18">
        <f>SEMAINE(Tableau1[[#This Row],[Jour]])</f>
        <v>37</v>
      </c>
      <c r="F281" s="18">
        <v>0.5</v>
      </c>
      <c r="G281" s="18"/>
      <c r="H281" s="18"/>
      <c r="I281" s="18"/>
      <c r="J281" s="18"/>
      <c r="K281" s="18"/>
      <c r="L281" s="18"/>
      <c r="M281" s="18"/>
      <c r="N281" s="18"/>
      <c r="O281" s="18"/>
      <c r="P281" s="47">
        <f>SUM(Tableau1[[#This Row],[LUNDI MATIN]]:Tableau1[[#This Row],[VENDREDI APRES MIDI]])</f>
        <v>0.5</v>
      </c>
    </row>
    <row r="282" spans="1:16" s="38" customFormat="1">
      <c r="A282" s="15">
        <v>42989</v>
      </c>
      <c r="B282" s="16">
        <v>4</v>
      </c>
      <c r="C282" s="41" t="str">
        <f>IFERROR(VLOOKUP(Tableau1[[#This Row],[N° de Tâche]],Tâches!$D$7:$E$117,2,FALSE),"")</f>
        <v>Sortir les bacs à déchets</v>
      </c>
      <c r="D282" s="42">
        <f>date_1er_jour_semaine(YEAR(Tableau1[[#This Row],[Jour]]),Tableau1[[#This Row],[Semaine]])</f>
        <v>42989</v>
      </c>
      <c r="E282" s="43">
        <f>SEMAINE(Tableau1[[#This Row],[Jour]])</f>
        <v>37</v>
      </c>
      <c r="F282" s="16"/>
      <c r="G282" s="16">
        <v>1</v>
      </c>
      <c r="H282" s="16"/>
      <c r="I282" s="16"/>
      <c r="J282" s="16"/>
      <c r="K282" s="16"/>
      <c r="L282" s="16"/>
      <c r="M282" s="16">
        <v>1</v>
      </c>
      <c r="N282" s="16"/>
      <c r="O282" s="16"/>
      <c r="P282" s="46">
        <f>SUM(Tableau1[[#This Row],[LUNDI MATIN]]:Tableau1[[#This Row],[VENDREDI APRES MIDI]])</f>
        <v>2</v>
      </c>
    </row>
    <row r="283" spans="1:16" s="38" customFormat="1">
      <c r="A283" s="17">
        <v>42989</v>
      </c>
      <c r="B283" s="18">
        <v>10</v>
      </c>
      <c r="C283" s="44" t="str">
        <f>IFERROR(VLOOKUP(Tableau1[[#This Row],[N° de Tâche]],Tâches!$D$7:$E$117,2,FALSE),"")</f>
        <v xml:space="preserve">Entretien des Halls - 1 à 5 rue P Ramadier </v>
      </c>
      <c r="D283" s="45">
        <f>date_1er_jour_semaine(YEAR(Tableau1[[#This Row],[Jour]]),Tableau1[[#This Row],[Semaine]])</f>
        <v>42989</v>
      </c>
      <c r="E283" s="18">
        <f>SEMAINE(Tableau1[[#This Row],[Jour]])</f>
        <v>37</v>
      </c>
      <c r="F283" s="18">
        <v>3</v>
      </c>
      <c r="G283" s="18"/>
      <c r="H283" s="18"/>
      <c r="I283" s="18"/>
      <c r="J283" s="18"/>
      <c r="K283" s="18"/>
      <c r="L283" s="18">
        <v>3.5</v>
      </c>
      <c r="M283" s="18"/>
      <c r="N283" s="18"/>
      <c r="O283" s="18"/>
      <c r="P283" s="47">
        <f>SUM(Tableau1[[#This Row],[LUNDI MATIN]]:Tableau1[[#This Row],[VENDREDI APRES MIDI]])</f>
        <v>6.5</v>
      </c>
    </row>
    <row r="284" spans="1:16" s="38" customFormat="1">
      <c r="A284" s="15">
        <v>42989</v>
      </c>
      <c r="B284" s="16">
        <v>63</v>
      </c>
      <c r="C284" s="41" t="str">
        <f>IFERROR(VLOOKUP(Tableau1[[#This Row],[N° de Tâche]],Tâches!$D$7:$E$117,2,FALSE),"")</f>
        <v xml:space="preserve">Tonte des pelouses  - </v>
      </c>
      <c r="D284" s="42">
        <f>date_1er_jour_semaine(YEAR(Tableau1[[#This Row],[Jour]]),Tableau1[[#This Row],[Semaine]])</f>
        <v>42989</v>
      </c>
      <c r="E284" s="43">
        <f>SEMAINE(Tableau1[[#This Row],[Jour]])</f>
        <v>37</v>
      </c>
      <c r="F284" s="16"/>
      <c r="G284" s="16">
        <v>3</v>
      </c>
      <c r="H284" s="16"/>
      <c r="I284" s="16"/>
      <c r="J284" s="16"/>
      <c r="K284" s="16"/>
      <c r="L284" s="16"/>
      <c r="M284" s="16"/>
      <c r="N284" s="16"/>
      <c r="O284" s="16"/>
      <c r="P284" s="46">
        <f>SUM(Tableau1[[#This Row],[LUNDI MATIN]]:Tableau1[[#This Row],[VENDREDI APRES MIDI]])</f>
        <v>3</v>
      </c>
    </row>
    <row r="285" spans="1:16" s="38" customFormat="1">
      <c r="A285" s="17">
        <v>42990</v>
      </c>
      <c r="B285" s="18">
        <v>11</v>
      </c>
      <c r="C285" s="44" t="str">
        <f>IFERROR(VLOOKUP(Tableau1[[#This Row],[N° de Tâche]],Tâches!$D$7:$E$117,2,FALSE),"")</f>
        <v xml:space="preserve">Entretien des Halls - 18 à 22 Bd A Millerand </v>
      </c>
      <c r="D285" s="45">
        <f>date_1er_jour_semaine(YEAR(Tableau1[[#This Row],[Jour]]),Tableau1[[#This Row],[Semaine]])</f>
        <v>42989</v>
      </c>
      <c r="E285" s="18">
        <f>SEMAINE(Tableau1[[#This Row],[Jour]])</f>
        <v>37</v>
      </c>
      <c r="F285" s="18"/>
      <c r="G285" s="18"/>
      <c r="H285" s="18">
        <v>3.5</v>
      </c>
      <c r="I285" s="18"/>
      <c r="J285" s="18"/>
      <c r="K285" s="18"/>
      <c r="L285" s="18"/>
      <c r="M285" s="18"/>
      <c r="N285" s="18">
        <v>3.5</v>
      </c>
      <c r="O285" s="18"/>
      <c r="P285" s="47">
        <f>SUM(Tableau1[[#This Row],[LUNDI MATIN]]:Tableau1[[#This Row],[VENDREDI APRES MIDI]])</f>
        <v>7</v>
      </c>
    </row>
    <row r="286" spans="1:16" s="38" customFormat="1" ht="30">
      <c r="A286" s="15">
        <v>42990</v>
      </c>
      <c r="B286" s="16">
        <v>5</v>
      </c>
      <c r="C286" s="41" t="str">
        <f>IFERROR(VLOOKUP(Tableau1[[#This Row],[N° de Tâche]],Tâches!$D$7:$E$117,2,FALSE),"")</f>
        <v>Rentrer les bacs à déchets  Nettoyage du trottoir  : Nettoyage et désinfection des bacs</v>
      </c>
      <c r="D286" s="42">
        <f>date_1er_jour_semaine(YEAR(Tableau1[[#This Row],[Jour]]),Tableau1[[#This Row],[Semaine]])</f>
        <v>42989</v>
      </c>
      <c r="E286" s="43">
        <f>SEMAINE(Tableau1[[#This Row],[Jour]])</f>
        <v>37</v>
      </c>
      <c r="F286" s="16"/>
      <c r="G286" s="16"/>
      <c r="H286" s="16"/>
      <c r="I286" s="16">
        <v>1.5</v>
      </c>
      <c r="J286" s="16"/>
      <c r="K286" s="16"/>
      <c r="L286" s="16"/>
      <c r="M286" s="16"/>
      <c r="N286" s="16"/>
      <c r="O286" s="16">
        <v>1.5</v>
      </c>
      <c r="P286" s="46">
        <f>SUM(Tableau1[[#This Row],[LUNDI MATIN]]:Tableau1[[#This Row],[VENDREDI APRES MIDI]])</f>
        <v>3</v>
      </c>
    </row>
    <row r="287" spans="1:16" s="38" customFormat="1">
      <c r="A287" s="17">
        <v>42990</v>
      </c>
      <c r="B287" s="18">
        <v>2</v>
      </c>
      <c r="C287" s="44" t="str">
        <f>IFERROR(VLOOKUP(Tableau1[[#This Row],[N° de Tâche]],Tâches!$D$7:$E$117,2,FALSE),"")</f>
        <v>Sortir les bacs de cartons</v>
      </c>
      <c r="D287" s="45">
        <f>date_1er_jour_semaine(YEAR(Tableau1[[#This Row],[Jour]]),Tableau1[[#This Row],[Semaine]])</f>
        <v>42989</v>
      </c>
      <c r="E287" s="18">
        <f>SEMAINE(Tableau1[[#This Row],[Jour]])</f>
        <v>37</v>
      </c>
      <c r="F287" s="18"/>
      <c r="G287" s="18"/>
      <c r="H287" s="18"/>
      <c r="I287" s="18">
        <v>0.5</v>
      </c>
      <c r="J287" s="18"/>
      <c r="K287" s="18"/>
      <c r="L287" s="18"/>
      <c r="M287" s="18"/>
      <c r="N287" s="18"/>
      <c r="O287" s="18"/>
      <c r="P287" s="47">
        <f>SUM(Tableau1[[#This Row],[LUNDI MATIN]]:Tableau1[[#This Row],[VENDREDI APRES MIDI]])</f>
        <v>0.5</v>
      </c>
    </row>
    <row r="288" spans="1:16" s="38" customFormat="1">
      <c r="A288" s="15">
        <v>42990</v>
      </c>
      <c r="B288" s="16">
        <v>83</v>
      </c>
      <c r="C288" s="41" t="str">
        <f>IFERROR(VLOOKUP(Tableau1[[#This Row],[N° de Tâche]],Tâches!$D$7:$E$117,2,FALSE),"")</f>
        <v>Déchetterie</v>
      </c>
      <c r="D288" s="42">
        <f>date_1er_jour_semaine(YEAR(Tableau1[[#This Row],[Jour]]),Tableau1[[#This Row],[Semaine]])</f>
        <v>42989</v>
      </c>
      <c r="E288" s="43">
        <f>SEMAINE(Tableau1[[#This Row],[Jour]])</f>
        <v>37</v>
      </c>
      <c r="F288" s="16"/>
      <c r="G288" s="16"/>
      <c r="H288" s="16"/>
      <c r="I288" s="16">
        <v>1</v>
      </c>
      <c r="J288" s="16"/>
      <c r="K288" s="16"/>
      <c r="L288" s="16"/>
      <c r="M288" s="16"/>
      <c r="N288" s="16"/>
      <c r="O288" s="16"/>
      <c r="P288" s="46">
        <f>SUM(Tableau1[[#This Row],[LUNDI MATIN]]:Tableau1[[#This Row],[VENDREDI APRES MIDI]])</f>
        <v>1</v>
      </c>
    </row>
    <row r="289" spans="1:16" s="38" customFormat="1">
      <c r="A289" s="17">
        <v>42991</v>
      </c>
      <c r="B289" s="18">
        <v>30</v>
      </c>
      <c r="C289" s="44" t="str">
        <f>IFERROR(VLOOKUP(Tableau1[[#This Row],[N° de Tâche]],Tâches!$D$7:$E$117,2,FALSE),"")</f>
        <v xml:space="preserve">Nettoyer  les paliers - 1 à 5 rue P Ramadier </v>
      </c>
      <c r="D289" s="45">
        <f>date_1er_jour_semaine(YEAR(Tableau1[[#This Row],[Jour]]),Tableau1[[#This Row],[Semaine]])</f>
        <v>42989</v>
      </c>
      <c r="E289" s="18">
        <f>SEMAINE(Tableau1[[#This Row],[Jour]])</f>
        <v>37</v>
      </c>
      <c r="F289" s="18"/>
      <c r="G289" s="18"/>
      <c r="H289" s="18"/>
      <c r="I289" s="18"/>
      <c r="J289" s="18">
        <v>3.5</v>
      </c>
      <c r="K289" s="18"/>
      <c r="L289" s="18"/>
      <c r="M289" s="18"/>
      <c r="N289" s="18"/>
      <c r="O289" s="18"/>
      <c r="P289" s="47">
        <f>SUM(Tableau1[[#This Row],[LUNDI MATIN]]:Tableau1[[#This Row],[VENDREDI APRES MIDI]])</f>
        <v>3.5</v>
      </c>
    </row>
    <row r="290" spans="1:16" s="38" customFormat="1">
      <c r="A290" s="15">
        <v>42991</v>
      </c>
      <c r="B290" s="16">
        <v>31</v>
      </c>
      <c r="C290" s="41" t="str">
        <f>IFERROR(VLOOKUP(Tableau1[[#This Row],[N° de Tâche]],Tâches!$D$7:$E$117,2,FALSE),"")</f>
        <v xml:space="preserve">Nettoyer  les paliers - 18 à 22 Bd A Millerand </v>
      </c>
      <c r="D290" s="42">
        <f>date_1er_jour_semaine(YEAR(Tableau1[[#This Row],[Jour]]),Tableau1[[#This Row],[Semaine]])</f>
        <v>42989</v>
      </c>
      <c r="E290" s="43">
        <f>SEMAINE(Tableau1[[#This Row],[Jour]])</f>
        <v>37</v>
      </c>
      <c r="F290" s="16"/>
      <c r="G290" s="16"/>
      <c r="H290" s="16"/>
      <c r="I290" s="16"/>
      <c r="J290" s="16"/>
      <c r="K290" s="16">
        <v>2</v>
      </c>
      <c r="L290" s="16"/>
      <c r="M290" s="16"/>
      <c r="N290" s="16"/>
      <c r="O290" s="16"/>
      <c r="P290" s="46">
        <f>SUM(Tableau1[[#This Row],[LUNDI MATIN]]:Tableau1[[#This Row],[VENDREDI APRES MIDI]])</f>
        <v>2</v>
      </c>
    </row>
    <row r="291" spans="1:16" s="38" customFormat="1">
      <c r="A291" s="17">
        <v>42992</v>
      </c>
      <c r="B291" s="18">
        <v>74</v>
      </c>
      <c r="C291" s="44" t="str">
        <f>IFERROR(VLOOKUP(Tableau1[[#This Row],[N° de Tâche]],Tâches!$D$7:$E$117,2,FALSE),"")</f>
        <v>Petit travaux de jardinage (désherbage, etc.)</v>
      </c>
      <c r="D291" s="45">
        <f>date_1er_jour_semaine(YEAR(Tableau1[[#This Row],[Jour]]),Tableau1[[#This Row],[Semaine]])</f>
        <v>42989</v>
      </c>
      <c r="E291" s="18">
        <f>SEMAINE(Tableau1[[#This Row],[Jour]])</f>
        <v>37</v>
      </c>
      <c r="F291" s="18"/>
      <c r="G291" s="18"/>
      <c r="H291" s="18"/>
      <c r="I291" s="18">
        <v>1</v>
      </c>
      <c r="J291" s="18"/>
      <c r="K291" s="18"/>
      <c r="L291" s="18"/>
      <c r="M291" s="18">
        <v>3</v>
      </c>
      <c r="N291" s="18"/>
      <c r="O291" s="18"/>
      <c r="P291" s="47">
        <f>SUM(Tableau1[[#This Row],[LUNDI MATIN]]:Tableau1[[#This Row],[VENDREDI APRES MIDI]])</f>
        <v>4</v>
      </c>
    </row>
    <row r="292" spans="1:16" s="38" customFormat="1">
      <c r="A292" s="15">
        <v>42993</v>
      </c>
      <c r="B292" s="16">
        <v>72</v>
      </c>
      <c r="C292" s="41" t="str">
        <f>IFERROR(VLOOKUP(Tableau1[[#This Row],[N° de Tâche]],Tâches!$D$7:$E$117,2,FALSE),"")</f>
        <v xml:space="preserve">Soufflage des massifs et parkings </v>
      </c>
      <c r="D292" s="42">
        <f>date_1er_jour_semaine(YEAR(Tableau1[[#This Row],[Jour]]),Tableau1[[#This Row],[Semaine]])</f>
        <v>42989</v>
      </c>
      <c r="E292" s="43">
        <f>SEMAINE(Tableau1[[#This Row],[Jour]])</f>
        <v>37</v>
      </c>
      <c r="F292" s="16"/>
      <c r="G292" s="16"/>
      <c r="H292" s="16"/>
      <c r="I292" s="16"/>
      <c r="J292" s="16"/>
      <c r="K292" s="16"/>
      <c r="L292" s="16"/>
      <c r="M292" s="16"/>
      <c r="N292" s="16"/>
      <c r="O292" s="16">
        <v>1.5</v>
      </c>
      <c r="P292" s="46">
        <f>SUM(Tableau1[[#This Row],[LUNDI MATIN]]:Tableau1[[#This Row],[VENDREDI APRES MIDI]])</f>
        <v>1.5</v>
      </c>
    </row>
    <row r="293" spans="1:16" s="38" customFormat="1">
      <c r="A293" s="17">
        <v>42993</v>
      </c>
      <c r="B293" s="18">
        <v>82</v>
      </c>
      <c r="C293" s="44" t="str">
        <f>IFERROR(VLOOKUP(Tableau1[[#This Row],[N° de Tâche]],Tâches!$D$7:$E$117,2,FALSE),"")</f>
        <v>Entretien des caniveaux</v>
      </c>
      <c r="D293" s="45">
        <f>date_1er_jour_semaine(YEAR(Tableau1[[#This Row],[Jour]]),Tableau1[[#This Row],[Semaine]])</f>
        <v>42989</v>
      </c>
      <c r="E293" s="18">
        <f>SEMAINE(Tableau1[[#This Row],[Jour]])</f>
        <v>37</v>
      </c>
      <c r="F293" s="18"/>
      <c r="G293" s="18"/>
      <c r="H293" s="18"/>
      <c r="I293" s="18"/>
      <c r="J293" s="18"/>
      <c r="K293" s="18">
        <v>2</v>
      </c>
      <c r="L293" s="18"/>
      <c r="M293" s="18"/>
      <c r="N293" s="18"/>
      <c r="O293" s="18">
        <v>1</v>
      </c>
      <c r="P293" s="47">
        <f>SUM(Tableau1[[#This Row],[LUNDI MATIN]]:Tableau1[[#This Row],[VENDREDI APRES MIDI]])</f>
        <v>3</v>
      </c>
    </row>
    <row r="294" spans="1:16" s="38" customFormat="1">
      <c r="A294" s="15">
        <v>42996</v>
      </c>
      <c r="B294" s="16">
        <v>1</v>
      </c>
      <c r="C294" s="41" t="str">
        <f>IFERROR(VLOOKUP(Tableau1[[#This Row],[N° de Tâche]],Tâches!$D$7:$E$117,2,FALSE),"")</f>
        <v>Sortir les bacs des bouteilles</v>
      </c>
      <c r="D294" s="42">
        <f>date_1er_jour_semaine(YEAR(Tableau1[[#This Row],[Jour]]),Tableau1[[#This Row],[Semaine]])</f>
        <v>42996</v>
      </c>
      <c r="E294" s="43">
        <f>SEMAINE(Tableau1[[#This Row],[Jour]])</f>
        <v>38</v>
      </c>
      <c r="F294" s="16">
        <v>0.5</v>
      </c>
      <c r="G294" s="16"/>
      <c r="H294" s="16"/>
      <c r="I294" s="16"/>
      <c r="J294" s="16"/>
      <c r="K294" s="16"/>
      <c r="L294" s="16"/>
      <c r="M294" s="16"/>
      <c r="N294" s="16"/>
      <c r="O294" s="16"/>
      <c r="P294" s="46">
        <f>SUM(Tableau1[[#This Row],[LUNDI MATIN]]:Tableau1[[#This Row],[VENDREDI APRES MIDI]])</f>
        <v>0.5</v>
      </c>
    </row>
    <row r="295" spans="1:16" s="38" customFormat="1">
      <c r="A295" s="47"/>
      <c r="B295" s="47"/>
      <c r="C295" s="47"/>
      <c r="D295" s="47"/>
      <c r="E295" s="18">
        <f>SEMAINE(Tableau1[[#This Row],[Jour]])</f>
        <v>0</v>
      </c>
      <c r="F295" s="47"/>
      <c r="G295" s="47"/>
      <c r="H295" s="47"/>
      <c r="I295" s="47"/>
      <c r="J295" s="47"/>
      <c r="K295" s="47"/>
      <c r="L295" s="47"/>
      <c r="M295" s="47"/>
      <c r="N295" s="47"/>
      <c r="O295" s="47"/>
      <c r="P295" s="47"/>
    </row>
    <row r="296" spans="1:16" s="38" customFormat="1">
      <c r="A296" s="15">
        <v>42996</v>
      </c>
      <c r="B296" s="16">
        <v>4</v>
      </c>
      <c r="C296" s="41" t="str">
        <f>IFERROR(VLOOKUP(Tableau1[[#This Row],[N° de Tâche]],Tâches!$D$7:$E$117,2,FALSE),"")</f>
        <v>Sortir les bacs à déchets</v>
      </c>
      <c r="D296" s="42">
        <f>date_1er_jour_semaine(YEAR(Tableau1[[#This Row],[Jour]]),Tableau1[[#This Row],[Semaine]])</f>
        <v>42996</v>
      </c>
      <c r="E296" s="43">
        <f>SEMAINE(Tableau1[[#This Row],[Jour]])</f>
        <v>38</v>
      </c>
      <c r="F296" s="16"/>
      <c r="G296" s="16">
        <v>1</v>
      </c>
      <c r="H296" s="16"/>
      <c r="I296" s="16"/>
      <c r="J296" s="16"/>
      <c r="K296" s="16"/>
      <c r="L296" s="16">
        <v>1</v>
      </c>
      <c r="M296" s="16"/>
      <c r="N296" s="16"/>
      <c r="O296" s="16"/>
      <c r="P296" s="46">
        <f>SUM(Tableau1[[#This Row],[LUNDI MATIN]]:Tableau1[[#This Row],[VENDREDI APRES MIDI]])</f>
        <v>2</v>
      </c>
    </row>
    <row r="297" spans="1:16" s="38" customFormat="1" ht="30">
      <c r="A297" s="15">
        <v>42996</v>
      </c>
      <c r="B297" s="18">
        <v>5</v>
      </c>
      <c r="C297" s="44" t="str">
        <f>IFERROR(VLOOKUP(Tableau1[[#This Row],[N° de Tâche]],Tâches!$D$7:$E$117,2,FALSE),"")</f>
        <v>Rentrer les bacs à déchets  Nettoyage du trottoir  : Nettoyage et désinfection des bacs</v>
      </c>
      <c r="D297" s="45">
        <f>date_1er_jour_semaine(YEAR(Tableau1[[#This Row],[Jour]]),Tableau1[[#This Row],[Semaine]])</f>
        <v>42996</v>
      </c>
      <c r="E297" s="18">
        <f>SEMAINE(Tableau1[[#This Row],[Jour]])</f>
        <v>38</v>
      </c>
      <c r="F297" s="18"/>
      <c r="G297" s="18"/>
      <c r="H297" s="18"/>
      <c r="I297" s="18">
        <v>1</v>
      </c>
      <c r="J297" s="18"/>
      <c r="K297" s="18"/>
      <c r="L297" s="18"/>
      <c r="M297" s="18"/>
      <c r="N297" s="18"/>
      <c r="O297" s="18">
        <v>1.5</v>
      </c>
      <c r="P297" s="47">
        <f>SUM(Tableau1[[#This Row],[LUNDI MATIN]]:Tableau1[[#This Row],[VENDREDI APRES MIDI]])</f>
        <v>2.5</v>
      </c>
    </row>
    <row r="298" spans="1:16" s="38" customFormat="1">
      <c r="A298" s="15">
        <v>42996</v>
      </c>
      <c r="B298" s="16">
        <v>11</v>
      </c>
      <c r="C298" s="41" t="str">
        <f>IFERROR(VLOOKUP(Tableau1[[#This Row],[N° de Tâche]],Tâches!$D$7:$E$117,2,FALSE),"")</f>
        <v xml:space="preserve">Entretien des Halls - 18 à 22 Bd A Millerand </v>
      </c>
      <c r="D298" s="42">
        <f>date_1er_jour_semaine(YEAR(Tableau1[[#This Row],[Jour]]),Tableau1[[#This Row],[Semaine]])</f>
        <v>42996</v>
      </c>
      <c r="E298" s="43">
        <f>SEMAINE(Tableau1[[#This Row],[Jour]])</f>
        <v>38</v>
      </c>
      <c r="F298" s="16"/>
      <c r="G298" s="16"/>
      <c r="H298" s="16">
        <v>3.5</v>
      </c>
      <c r="I298" s="16"/>
      <c r="J298" s="16">
        <v>0.5</v>
      </c>
      <c r="K298" s="16"/>
      <c r="L298" s="16"/>
      <c r="M298" s="16"/>
      <c r="N298" s="16">
        <v>3.5</v>
      </c>
      <c r="O298" s="16"/>
      <c r="P298" s="46">
        <f>SUM(Tableau1[[#This Row],[LUNDI MATIN]]:Tableau1[[#This Row],[VENDREDI APRES MIDI]])</f>
        <v>7.5</v>
      </c>
    </row>
    <row r="299" spans="1:16" s="38" customFormat="1">
      <c r="A299" s="15">
        <v>42996</v>
      </c>
      <c r="B299" s="18">
        <v>30</v>
      </c>
      <c r="C299" s="44" t="str">
        <f>IFERROR(VLOOKUP(Tableau1[[#This Row],[N° de Tâche]],Tâches!$D$7:$E$117,2,FALSE),"")</f>
        <v xml:space="preserve">Nettoyer  les paliers - 1 à 5 rue P Ramadier </v>
      </c>
      <c r="D299" s="45">
        <f>date_1er_jour_semaine(YEAR(Tableau1[[#This Row],[Jour]]),Tableau1[[#This Row],[Semaine]])</f>
        <v>42996</v>
      </c>
      <c r="E299" s="18">
        <f>SEMAINE(Tableau1[[#This Row],[Jour]])</f>
        <v>38</v>
      </c>
      <c r="F299" s="18"/>
      <c r="G299" s="18"/>
      <c r="H299" s="18"/>
      <c r="I299" s="18"/>
      <c r="J299" s="18">
        <v>3</v>
      </c>
      <c r="K299" s="18"/>
      <c r="L299" s="18"/>
      <c r="M299" s="18"/>
      <c r="N299" s="18"/>
      <c r="O299" s="18"/>
      <c r="P299" s="47">
        <f>SUM(Tableau1[[#This Row],[LUNDI MATIN]]:Tableau1[[#This Row],[VENDREDI APRES MIDI]])</f>
        <v>3</v>
      </c>
    </row>
    <row r="300" spans="1:16" s="38" customFormat="1">
      <c r="A300" s="15">
        <v>42996</v>
      </c>
      <c r="B300" s="16">
        <v>31</v>
      </c>
      <c r="C300" s="41" t="str">
        <f>IFERROR(VLOOKUP(Tableau1[[#This Row],[N° de Tâche]],Tâches!$D$7:$E$117,2,FALSE),"")</f>
        <v xml:space="preserve">Nettoyer  les paliers - 18 à 22 Bd A Millerand </v>
      </c>
      <c r="D300" s="42">
        <f>date_1er_jour_semaine(YEAR(Tableau1[[#This Row],[Jour]]),Tableau1[[#This Row],[Semaine]])</f>
        <v>42996</v>
      </c>
      <c r="E300" s="43">
        <f>SEMAINE(Tableau1[[#This Row],[Jour]])</f>
        <v>38</v>
      </c>
      <c r="F300" s="16"/>
      <c r="G300" s="16"/>
      <c r="H300" s="16"/>
      <c r="I300" s="16"/>
      <c r="J300" s="16"/>
      <c r="K300" s="16">
        <v>3</v>
      </c>
      <c r="L300" s="16"/>
      <c r="M300" s="16"/>
      <c r="N300" s="16"/>
      <c r="O300" s="16"/>
      <c r="P300" s="46">
        <f>SUM(Tableau1[[#This Row],[LUNDI MATIN]]:Tableau1[[#This Row],[VENDREDI APRES MIDI]])</f>
        <v>3</v>
      </c>
    </row>
    <row r="301" spans="1:16" s="38" customFormat="1">
      <c r="A301" s="17">
        <v>42996</v>
      </c>
      <c r="B301" s="18">
        <v>72</v>
      </c>
      <c r="C301" s="44" t="str">
        <f>IFERROR(VLOOKUP(Tableau1[[#This Row],[N° de Tâche]],Tâches!$D$7:$E$117,2,FALSE),"")</f>
        <v xml:space="preserve">Soufflage des massifs et parkings </v>
      </c>
      <c r="D301" s="45">
        <f>date_1er_jour_semaine(YEAR(Tableau1[[#This Row],[Jour]]),Tableau1[[#This Row],[Semaine]])</f>
        <v>42996</v>
      </c>
      <c r="E301" s="18">
        <f>SEMAINE(Tableau1[[#This Row],[Jour]])</f>
        <v>38</v>
      </c>
      <c r="F301" s="18"/>
      <c r="G301" s="18">
        <v>2</v>
      </c>
      <c r="H301" s="18"/>
      <c r="I301" s="18"/>
      <c r="J301" s="18"/>
      <c r="K301" s="18"/>
      <c r="L301" s="18"/>
      <c r="M301" s="18"/>
      <c r="N301" s="18"/>
      <c r="O301" s="18"/>
      <c r="P301" s="47">
        <f>SUM(Tableau1[[#This Row],[LUNDI MATIN]]:Tableau1[[#This Row],[VENDREDI APRES MIDI]])</f>
        <v>2</v>
      </c>
    </row>
    <row r="302" spans="1:16" s="38" customFormat="1">
      <c r="A302" s="15">
        <v>42996</v>
      </c>
      <c r="B302" s="16">
        <v>83</v>
      </c>
      <c r="C302" s="41" t="str">
        <f>IFERROR(VLOOKUP(Tableau1[[#This Row],[N° de Tâche]],Tâches!$D$7:$E$117,2,FALSE),"")</f>
        <v>Déchetterie</v>
      </c>
      <c r="D302" s="42">
        <f>date_1er_jour_semaine(YEAR(Tableau1[[#This Row],[Jour]]),Tableau1[[#This Row],[Semaine]])</f>
        <v>42996</v>
      </c>
      <c r="E302" s="43">
        <f>SEMAINE(Tableau1[[#This Row],[Jour]])</f>
        <v>38</v>
      </c>
      <c r="F302" s="16"/>
      <c r="G302" s="16"/>
      <c r="H302" s="16"/>
      <c r="I302" s="16">
        <v>1.5</v>
      </c>
      <c r="J302" s="16"/>
      <c r="K302" s="16"/>
      <c r="L302" s="16"/>
      <c r="M302" s="16"/>
      <c r="N302" s="16"/>
      <c r="O302" s="16">
        <v>1</v>
      </c>
      <c r="P302" s="46">
        <f>SUM(Tableau1[[#This Row],[LUNDI MATIN]]:Tableau1[[#This Row],[VENDREDI APRES MIDI]])</f>
        <v>2.5</v>
      </c>
    </row>
    <row r="303" spans="1:16" s="38" customFormat="1">
      <c r="A303" s="17">
        <v>42996</v>
      </c>
      <c r="B303" s="18">
        <v>74</v>
      </c>
      <c r="C303" s="44" t="str">
        <f>IFERROR(VLOOKUP(Tableau1[[#This Row],[N° de Tâche]],Tâches!$D$7:$E$117,2,FALSE),"")</f>
        <v>Petit travaux de jardinage (désherbage, etc.)</v>
      </c>
      <c r="D303" s="45">
        <f>date_1er_jour_semaine(YEAR(Tableau1[[#This Row],[Jour]]),Tableau1[[#This Row],[Semaine]])</f>
        <v>42996</v>
      </c>
      <c r="E303" s="18">
        <f>SEMAINE(Tableau1[[#This Row],[Jour]])</f>
        <v>38</v>
      </c>
      <c r="F303" s="18"/>
      <c r="G303" s="18">
        <v>1</v>
      </c>
      <c r="H303" s="18"/>
      <c r="I303" s="18"/>
      <c r="J303" s="18"/>
      <c r="K303" s="18"/>
      <c r="L303" s="18"/>
      <c r="M303" s="18">
        <v>0.5</v>
      </c>
      <c r="N303" s="18"/>
      <c r="O303" s="18">
        <v>1.5</v>
      </c>
      <c r="P303" s="47">
        <f>SUM(Tableau1[[#This Row],[LUNDI MATIN]]:Tableau1[[#This Row],[VENDREDI APRES MIDI]])</f>
        <v>3</v>
      </c>
    </row>
    <row r="304" spans="1:16" s="38" customFormat="1">
      <c r="A304" s="15">
        <v>42996</v>
      </c>
      <c r="B304" s="16">
        <v>68</v>
      </c>
      <c r="C304" s="41" t="str">
        <f>IFERROR(VLOOKUP(Tableau1[[#This Row],[N° de Tâche]],Tâches!$D$7:$E$117,2,FALSE),"")</f>
        <v xml:space="preserve">Taille des haies  et arbustes et ramassage </v>
      </c>
      <c r="D304" s="42">
        <f>date_1er_jour_semaine(YEAR(Tableau1[[#This Row],[Jour]]),Tableau1[[#This Row],[Semaine]])</f>
        <v>42996</v>
      </c>
      <c r="E304" s="43">
        <f>SEMAINE(Tableau1[[#This Row],[Jour]])</f>
        <v>38</v>
      </c>
      <c r="F304" s="16"/>
      <c r="G304" s="16"/>
      <c r="H304" s="16"/>
      <c r="I304" s="16">
        <v>1.5</v>
      </c>
      <c r="J304" s="16"/>
      <c r="K304" s="16">
        <v>1.5</v>
      </c>
      <c r="L304" s="16"/>
      <c r="M304" s="16">
        <v>3.5</v>
      </c>
      <c r="N304" s="16"/>
      <c r="O304" s="16"/>
      <c r="P304" s="46">
        <f>SUM(Tableau1[[#This Row],[LUNDI MATIN]]:Tableau1[[#This Row],[VENDREDI APRES MIDI]])</f>
        <v>6.5</v>
      </c>
    </row>
    <row r="305" spans="1:16" s="38" customFormat="1">
      <c r="A305" s="17">
        <v>42996</v>
      </c>
      <c r="B305" s="18">
        <v>10</v>
      </c>
      <c r="C305" s="44" t="str">
        <f>IFERROR(VLOOKUP(Tableau1[[#This Row],[N° de Tâche]],Tâches!$D$7:$E$117,2,FALSE),"")</f>
        <v xml:space="preserve">Entretien des Halls - 1 à 5 rue P Ramadier </v>
      </c>
      <c r="D305" s="45">
        <f>date_1er_jour_semaine(YEAR(Tableau1[[#This Row],[Jour]]),Tableau1[[#This Row],[Semaine]])</f>
        <v>42996</v>
      </c>
      <c r="E305" s="18">
        <f>SEMAINE(Tableau1[[#This Row],[Jour]])</f>
        <v>38</v>
      </c>
      <c r="F305" s="18">
        <v>3</v>
      </c>
      <c r="G305" s="18"/>
      <c r="H305" s="18"/>
      <c r="I305" s="18"/>
      <c r="J305" s="18"/>
      <c r="K305" s="18"/>
      <c r="L305" s="18">
        <v>2.5</v>
      </c>
      <c r="M305" s="18"/>
      <c r="N305" s="18"/>
      <c r="O305" s="18"/>
      <c r="P305" s="47">
        <f>SUM(Tableau1[[#This Row],[LUNDI MATIN]]:Tableau1[[#This Row],[VENDREDI APRES MIDI]])</f>
        <v>5.5</v>
      </c>
    </row>
    <row r="306" spans="1:16" s="38" customFormat="1">
      <c r="A306" s="15"/>
      <c r="B306" s="16"/>
      <c r="C306" s="41" t="str">
        <f>IFERROR(VLOOKUP(Tableau1[[#This Row],[N° de Tâche]],Tâches!$D$7:$E$117,2,FALSE),"")</f>
        <v/>
      </c>
      <c r="D306" s="42">
        <f>date_1er_jour_semaine(YEAR(Tableau1[[#This Row],[Jour]]),Tableau1[[#This Row],[Semaine]])</f>
        <v>0</v>
      </c>
      <c r="E306" s="43">
        <f>SEMAINE(Tableau1[[#This Row],[Jour]])</f>
        <v>0</v>
      </c>
      <c r="F306" s="16"/>
      <c r="G306" s="16"/>
      <c r="H306" s="16"/>
      <c r="I306" s="16"/>
      <c r="J306" s="16"/>
      <c r="K306" s="16"/>
      <c r="L306" s="16"/>
      <c r="M306" s="16"/>
      <c r="N306" s="16"/>
      <c r="O306" s="16"/>
      <c r="P306" s="46">
        <f>SUM(Tableau1[[#This Row],[LUNDI MATIN]]:Tableau1[[#This Row],[VENDREDI APRES MIDI]])</f>
        <v>0</v>
      </c>
    </row>
    <row r="307" spans="1:16" s="38" customFormat="1">
      <c r="A307" s="17">
        <v>43003</v>
      </c>
      <c r="B307" s="18">
        <v>4</v>
      </c>
      <c r="C307" s="44" t="str">
        <f>IFERROR(VLOOKUP(Tableau1[[#This Row],[N° de Tâche]],Tâches!$D$7:$E$117,2,FALSE),"")</f>
        <v>Sortir les bacs à déchets</v>
      </c>
      <c r="D307" s="45">
        <f>date_1er_jour_semaine(YEAR(Tableau1[[#This Row],[Jour]]),Tableau1[[#This Row],[Semaine]])</f>
        <v>43003</v>
      </c>
      <c r="E307" s="18">
        <f>SEMAINE(Tableau1[[#This Row],[Jour]])</f>
        <v>39</v>
      </c>
      <c r="F307" s="18"/>
      <c r="G307" s="18">
        <v>1</v>
      </c>
      <c r="H307" s="18"/>
      <c r="I307" s="18"/>
      <c r="J307" s="18"/>
      <c r="K307" s="18"/>
      <c r="L307" s="18"/>
      <c r="M307" s="18"/>
      <c r="N307" s="18"/>
      <c r="O307" s="18"/>
      <c r="P307" s="47">
        <f>SUM(Tableau1[[#This Row],[LUNDI MATIN]]:Tableau1[[#This Row],[VENDREDI APRES MIDI]])</f>
        <v>1</v>
      </c>
    </row>
    <row r="308" spans="1:16" s="38" customFormat="1" ht="30">
      <c r="A308" s="15">
        <v>43003</v>
      </c>
      <c r="B308" s="16">
        <v>5</v>
      </c>
      <c r="C308" s="41" t="str">
        <f>IFERROR(VLOOKUP(Tableau1[[#This Row],[N° de Tâche]],Tâches!$D$7:$E$117,2,FALSE),"")</f>
        <v>Rentrer les bacs à déchets  Nettoyage du trottoir  : Nettoyage et désinfection des bacs</v>
      </c>
      <c r="D308" s="42">
        <f>date_1er_jour_semaine(YEAR(Tableau1[[#This Row],[Jour]]),Tableau1[[#This Row],[Semaine]])</f>
        <v>43003</v>
      </c>
      <c r="E308" s="43">
        <f>SEMAINE(Tableau1[[#This Row],[Jour]])</f>
        <v>39</v>
      </c>
      <c r="F308" s="16"/>
      <c r="G308" s="16"/>
      <c r="H308" s="16"/>
      <c r="I308" s="16">
        <v>1</v>
      </c>
      <c r="J308" s="16"/>
      <c r="K308" s="16"/>
      <c r="L308" s="16"/>
      <c r="M308" s="16"/>
      <c r="N308" s="16"/>
      <c r="O308" s="16"/>
      <c r="P308" s="46">
        <f>SUM(Tableau1[[#This Row],[LUNDI MATIN]]:Tableau1[[#This Row],[VENDREDI APRES MIDI]])</f>
        <v>1</v>
      </c>
    </row>
    <row r="309" spans="1:16" s="38" customFormat="1">
      <c r="A309" s="17">
        <v>43003</v>
      </c>
      <c r="B309" s="18">
        <v>10</v>
      </c>
      <c r="C309" s="44" t="str">
        <f>IFERROR(VLOOKUP(Tableau1[[#This Row],[N° de Tâche]],Tâches!$D$7:$E$117,2,FALSE),"")</f>
        <v xml:space="preserve">Entretien des Halls - 1 à 5 rue P Ramadier </v>
      </c>
      <c r="D309" s="45">
        <f>date_1er_jour_semaine(YEAR(Tableau1[[#This Row],[Jour]]),Tableau1[[#This Row],[Semaine]])</f>
        <v>43003</v>
      </c>
      <c r="E309" s="18">
        <f>SEMAINE(Tableau1[[#This Row],[Jour]])</f>
        <v>39</v>
      </c>
      <c r="F309" s="18">
        <v>3.5</v>
      </c>
      <c r="G309" s="18"/>
      <c r="H309" s="18"/>
      <c r="I309" s="18"/>
      <c r="J309" s="18"/>
      <c r="K309" s="18"/>
      <c r="L309" s="18"/>
      <c r="M309" s="18"/>
      <c r="N309" s="18"/>
      <c r="O309" s="18"/>
      <c r="P309" s="47">
        <f>SUM(Tableau1[[#This Row],[LUNDI MATIN]]:Tableau1[[#This Row],[VENDREDI APRES MIDI]])</f>
        <v>3.5</v>
      </c>
    </row>
    <row r="310" spans="1:16" s="38" customFormat="1">
      <c r="A310" s="15">
        <v>43003</v>
      </c>
      <c r="B310" s="16">
        <v>11</v>
      </c>
      <c r="C310" s="41" t="str">
        <f>IFERROR(VLOOKUP(Tableau1[[#This Row],[N° de Tâche]],Tâches!$D$7:$E$117,2,FALSE),"")</f>
        <v xml:space="preserve">Entretien des Halls - 18 à 22 Bd A Millerand </v>
      </c>
      <c r="D310" s="42">
        <f>date_1er_jour_semaine(YEAR(Tableau1[[#This Row],[Jour]]),Tableau1[[#This Row],[Semaine]])</f>
        <v>43003</v>
      </c>
      <c r="E310" s="43">
        <f>SEMAINE(Tableau1[[#This Row],[Jour]])</f>
        <v>39</v>
      </c>
      <c r="F310" s="16"/>
      <c r="G310" s="16"/>
      <c r="H310" s="16">
        <v>3.5</v>
      </c>
      <c r="I310" s="16"/>
      <c r="J310" s="16"/>
      <c r="K310" s="16"/>
      <c r="L310" s="16"/>
      <c r="M310" s="16"/>
      <c r="N310" s="16"/>
      <c r="O310" s="16"/>
      <c r="P310" s="46">
        <f>SUM(Tableau1[[#This Row],[LUNDI MATIN]]:Tableau1[[#This Row],[VENDREDI APRES MIDI]])</f>
        <v>3.5</v>
      </c>
    </row>
    <row r="311" spans="1:16" s="38" customFormat="1">
      <c r="A311" s="17">
        <v>43003</v>
      </c>
      <c r="B311" s="18">
        <v>30</v>
      </c>
      <c r="C311" s="44" t="str">
        <f>IFERROR(VLOOKUP(Tableau1[[#This Row],[N° de Tâche]],Tâches!$D$7:$E$117,2,FALSE),"")</f>
        <v xml:space="preserve">Nettoyer  les paliers - 1 à 5 rue P Ramadier </v>
      </c>
      <c r="D311" s="45">
        <f>date_1er_jour_semaine(YEAR(Tableau1[[#This Row],[Jour]]),Tableau1[[#This Row],[Semaine]])</f>
        <v>43003</v>
      </c>
      <c r="E311" s="18">
        <f>SEMAINE(Tableau1[[#This Row],[Jour]])</f>
        <v>39</v>
      </c>
      <c r="F311" s="18"/>
      <c r="G311" s="18"/>
      <c r="H311" s="18"/>
      <c r="I311" s="18"/>
      <c r="J311" s="18">
        <v>3</v>
      </c>
      <c r="K311" s="18"/>
      <c r="L311" s="18"/>
      <c r="M311" s="18"/>
      <c r="N311" s="18"/>
      <c r="O311" s="18"/>
      <c r="P311" s="47">
        <f>SUM(Tableau1[[#This Row],[LUNDI MATIN]]:Tableau1[[#This Row],[VENDREDI APRES MIDI]])</f>
        <v>3</v>
      </c>
    </row>
    <row r="312" spans="1:16" s="38" customFormat="1">
      <c r="A312" s="15">
        <v>43003</v>
      </c>
      <c r="B312" s="16">
        <v>31</v>
      </c>
      <c r="C312" s="41" t="str">
        <f>IFERROR(VLOOKUP(Tableau1[[#This Row],[N° de Tâche]],Tâches!$D$7:$E$117,2,FALSE),"")</f>
        <v xml:space="preserve">Nettoyer  les paliers - 18 à 22 Bd A Millerand </v>
      </c>
      <c r="D312" s="42">
        <f>date_1er_jour_semaine(YEAR(Tableau1[[#This Row],[Jour]]),Tableau1[[#This Row],[Semaine]])</f>
        <v>43003</v>
      </c>
      <c r="E312" s="43">
        <f>SEMAINE(Tableau1[[#This Row],[Jour]])</f>
        <v>39</v>
      </c>
      <c r="F312" s="16"/>
      <c r="G312" s="16"/>
      <c r="H312" s="16"/>
      <c r="I312" s="16"/>
      <c r="J312" s="16"/>
      <c r="K312" s="16">
        <v>3</v>
      </c>
      <c r="L312" s="16"/>
      <c r="M312" s="16"/>
      <c r="N312" s="16"/>
      <c r="O312" s="16"/>
      <c r="P312" s="46">
        <f>SUM(Tableau1[[#This Row],[LUNDI MATIN]]:Tableau1[[#This Row],[VENDREDI APRES MIDI]])</f>
        <v>3</v>
      </c>
    </row>
    <row r="313" spans="1:16" s="38" customFormat="1">
      <c r="A313" s="17">
        <v>43003</v>
      </c>
      <c r="B313" s="18">
        <v>59</v>
      </c>
      <c r="C313" s="44" t="str">
        <f>IFERROR(VLOOKUP(Tableau1[[#This Row],[N° de Tâche]],Tâches!$D$7:$E$117,2,FALSE),"")</f>
        <v xml:space="preserve">arret maladie </v>
      </c>
      <c r="D313" s="45">
        <f>date_1er_jour_semaine(YEAR(Tableau1[[#This Row],[Jour]]),Tableau1[[#This Row],[Semaine]])</f>
        <v>43003</v>
      </c>
      <c r="E313" s="18">
        <f>SEMAINE(Tableau1[[#This Row],[Jour]])</f>
        <v>39</v>
      </c>
      <c r="F313" s="18"/>
      <c r="G313" s="18"/>
      <c r="H313" s="18"/>
      <c r="I313" s="18"/>
      <c r="J313" s="18"/>
      <c r="K313" s="18"/>
      <c r="L313" s="18">
        <v>3.5</v>
      </c>
      <c r="M313" s="18">
        <v>4</v>
      </c>
      <c r="N313" s="18">
        <v>3.5</v>
      </c>
      <c r="O313" s="18">
        <v>4</v>
      </c>
      <c r="P313" s="47">
        <f>SUM(Tableau1[[#This Row],[LUNDI MATIN]]:Tableau1[[#This Row],[VENDREDI APRES MIDI]])</f>
        <v>15</v>
      </c>
    </row>
    <row r="314" spans="1:16" s="38" customFormat="1">
      <c r="A314" s="15">
        <v>43003</v>
      </c>
      <c r="B314" s="16">
        <v>68</v>
      </c>
      <c r="C314" s="41" t="str">
        <f>IFERROR(VLOOKUP(Tableau1[[#This Row],[N° de Tâche]],Tâches!$D$7:$E$117,2,FALSE),"")</f>
        <v xml:space="preserve">Taille des haies  et arbustes et ramassage </v>
      </c>
      <c r="D314" s="42">
        <f>date_1er_jour_semaine(YEAR(Tableau1[[#This Row],[Jour]]),Tableau1[[#This Row],[Semaine]])</f>
        <v>43003</v>
      </c>
      <c r="E314" s="43">
        <f>SEMAINE(Tableau1[[#This Row],[Jour]])</f>
        <v>39</v>
      </c>
      <c r="F314" s="16"/>
      <c r="G314" s="16">
        <v>3</v>
      </c>
      <c r="H314" s="16"/>
      <c r="I314" s="16">
        <v>3</v>
      </c>
      <c r="J314" s="16"/>
      <c r="K314" s="16"/>
      <c r="L314" s="16"/>
      <c r="M314" s="16"/>
      <c r="N314" s="16"/>
      <c r="O314" s="16"/>
      <c r="P314" s="46">
        <f>SUM(Tableau1[[#This Row],[LUNDI MATIN]]:Tableau1[[#This Row],[VENDREDI APRES MIDI]])</f>
        <v>6</v>
      </c>
    </row>
    <row r="315" spans="1:16" s="38" customFormat="1">
      <c r="A315" s="17">
        <v>43003</v>
      </c>
      <c r="B315" s="18">
        <v>83</v>
      </c>
      <c r="C315" s="44" t="str">
        <f>IFERROR(VLOOKUP(Tableau1[[#This Row],[N° de Tâche]],Tâches!$D$7:$E$117,2,FALSE),"")</f>
        <v>Déchetterie</v>
      </c>
      <c r="D315" s="45">
        <f>date_1er_jour_semaine(YEAR(Tableau1[[#This Row],[Jour]]),Tableau1[[#This Row],[Semaine]])</f>
        <v>43003</v>
      </c>
      <c r="E315" s="18">
        <f>SEMAINE(Tableau1[[#This Row],[Jour]])</f>
        <v>39</v>
      </c>
      <c r="F315" s="18"/>
      <c r="G315" s="18"/>
      <c r="H315" s="18"/>
      <c r="I315" s="18"/>
      <c r="J315" s="18"/>
      <c r="K315" s="18">
        <v>1</v>
      </c>
      <c r="L315" s="18"/>
      <c r="M315" s="18"/>
      <c r="N315" s="18"/>
      <c r="O315" s="18"/>
      <c r="P315" s="47">
        <f>SUM(Tableau1[[#This Row],[LUNDI MATIN]]:Tableau1[[#This Row],[VENDREDI APRES MIDI]])</f>
        <v>1</v>
      </c>
    </row>
    <row r="316" spans="1:16" s="38" customFormat="1">
      <c r="A316" s="15"/>
      <c r="B316" s="16"/>
      <c r="C316" s="41" t="str">
        <f>IFERROR(VLOOKUP(Tableau1[[#This Row],[N° de Tâche]],Tâches!$D$7:$E$117,2,FALSE),"")</f>
        <v/>
      </c>
      <c r="D316" s="42">
        <f>date_1er_jour_semaine(YEAR(Tableau1[[#This Row],[Jour]]),Tableau1[[#This Row],[Semaine]])</f>
        <v>0</v>
      </c>
      <c r="E316" s="43">
        <f>SEMAINE(Tableau1[[#This Row],[Jour]])</f>
        <v>0</v>
      </c>
      <c r="F316" s="16"/>
      <c r="G316" s="16"/>
      <c r="H316" s="16"/>
      <c r="I316" s="16"/>
      <c r="J316" s="16"/>
      <c r="K316" s="16"/>
      <c r="L316" s="16"/>
      <c r="M316" s="16"/>
      <c r="N316" s="16"/>
      <c r="O316" s="16"/>
      <c r="P316" s="46">
        <f>SUM(Tableau1[[#This Row],[LUNDI MATIN]]:Tableau1[[#This Row],[VENDREDI APRES MIDI]])</f>
        <v>0</v>
      </c>
    </row>
    <row r="317" spans="1:16" s="38" customFormat="1">
      <c r="A317" s="17">
        <v>43010</v>
      </c>
      <c r="B317" s="18">
        <v>1</v>
      </c>
      <c r="C317" s="44" t="str">
        <f>IFERROR(VLOOKUP(Tableau1[[#This Row],[N° de Tâche]],Tâches!$D$7:$E$117,2,FALSE),"")</f>
        <v>Sortir les bacs des bouteilles</v>
      </c>
      <c r="D317" s="45">
        <f>date_1er_jour_semaine(YEAR(Tableau1[[#This Row],[Jour]]),Tableau1[[#This Row],[Semaine]])</f>
        <v>43010</v>
      </c>
      <c r="E317" s="18">
        <f>SEMAINE(Tableau1[[#This Row],[Jour]])</f>
        <v>40</v>
      </c>
      <c r="F317" s="18">
        <v>0.5</v>
      </c>
      <c r="G317" s="18"/>
      <c r="H317" s="18"/>
      <c r="I317" s="18"/>
      <c r="J317" s="18"/>
      <c r="K317" s="18"/>
      <c r="L317" s="18"/>
      <c r="M317" s="18"/>
      <c r="N317" s="18"/>
      <c r="O317" s="18"/>
      <c r="P317" s="47">
        <f>SUM(Tableau1[[#This Row],[LUNDI MATIN]]:Tableau1[[#This Row],[VENDREDI APRES MIDI]])</f>
        <v>0.5</v>
      </c>
    </row>
    <row r="318" spans="1:16" s="38" customFormat="1">
      <c r="A318" s="15">
        <v>43010</v>
      </c>
      <c r="B318" s="16">
        <v>4</v>
      </c>
      <c r="C318" s="41" t="str">
        <f>IFERROR(VLOOKUP(Tableau1[[#This Row],[N° de Tâche]],Tâches!$D$7:$E$117,2,FALSE),"")</f>
        <v>Sortir les bacs à déchets</v>
      </c>
      <c r="D318" s="42">
        <f>date_1er_jour_semaine(YEAR(Tableau1[[#This Row],[Jour]]),Tableau1[[#This Row],[Semaine]])</f>
        <v>43010</v>
      </c>
      <c r="E318" s="43">
        <f>SEMAINE(Tableau1[[#This Row],[Jour]])</f>
        <v>40</v>
      </c>
      <c r="F318" s="16"/>
      <c r="G318" s="16">
        <v>1</v>
      </c>
      <c r="H318" s="16"/>
      <c r="I318" s="16"/>
      <c r="J318" s="16"/>
      <c r="K318" s="16"/>
      <c r="L318" s="16"/>
      <c r="M318" s="16">
        <v>0.5</v>
      </c>
      <c r="N318" s="16"/>
      <c r="O318" s="16"/>
      <c r="P318" s="46">
        <f>SUM(Tableau1[[#This Row],[LUNDI MATIN]]:Tableau1[[#This Row],[VENDREDI APRES MIDI]])</f>
        <v>1.5</v>
      </c>
    </row>
    <row r="319" spans="1:16" s="38" customFormat="1" ht="30">
      <c r="A319" s="17">
        <v>43010</v>
      </c>
      <c r="B319" s="18">
        <v>5</v>
      </c>
      <c r="C319" s="44" t="str">
        <f>IFERROR(VLOOKUP(Tableau1[[#This Row],[N° de Tâche]],Tâches!$D$7:$E$117,2,FALSE),"")</f>
        <v>Rentrer les bacs à déchets  Nettoyage du trottoir  : Nettoyage et désinfection des bacs</v>
      </c>
      <c r="D319" s="45">
        <f>date_1er_jour_semaine(YEAR(Tableau1[[#This Row],[Jour]]),Tableau1[[#This Row],[Semaine]])</f>
        <v>43010</v>
      </c>
      <c r="E319" s="18">
        <f>SEMAINE(Tableau1[[#This Row],[Jour]])</f>
        <v>40</v>
      </c>
      <c r="F319" s="18"/>
      <c r="G319" s="18"/>
      <c r="H319" s="18"/>
      <c r="I319" s="18">
        <v>1.5</v>
      </c>
      <c r="J319" s="18"/>
      <c r="K319" s="18"/>
      <c r="L319" s="18"/>
      <c r="M319" s="18"/>
      <c r="N319" s="18"/>
      <c r="O319" s="18">
        <v>1.5</v>
      </c>
      <c r="P319" s="47">
        <f>SUM(Tableau1[[#This Row],[LUNDI MATIN]]:Tableau1[[#This Row],[VENDREDI APRES MIDI]])</f>
        <v>3</v>
      </c>
    </row>
    <row r="320" spans="1:16" s="38" customFormat="1">
      <c r="A320" s="15">
        <v>43010</v>
      </c>
      <c r="B320" s="16">
        <v>10</v>
      </c>
      <c r="C320" s="41" t="str">
        <f>IFERROR(VLOOKUP(Tableau1[[#This Row],[N° de Tâche]],Tâches!$D$7:$E$117,2,FALSE),"")</f>
        <v xml:space="preserve">Entretien des Halls - 1 à 5 rue P Ramadier </v>
      </c>
      <c r="D320" s="42">
        <f>date_1er_jour_semaine(YEAR(Tableau1[[#This Row],[Jour]]),Tableau1[[#This Row],[Semaine]])</f>
        <v>43010</v>
      </c>
      <c r="E320" s="43">
        <f>SEMAINE(Tableau1[[#This Row],[Jour]])</f>
        <v>40</v>
      </c>
      <c r="F320" s="16">
        <v>3</v>
      </c>
      <c r="G320" s="16"/>
      <c r="H320" s="16"/>
      <c r="I320" s="16"/>
      <c r="J320" s="16"/>
      <c r="K320" s="16"/>
      <c r="L320" s="16">
        <v>3.5</v>
      </c>
      <c r="M320" s="16"/>
      <c r="N320" s="16"/>
      <c r="O320" s="16"/>
      <c r="P320" s="46">
        <f>SUM(Tableau1[[#This Row],[LUNDI MATIN]]:Tableau1[[#This Row],[VENDREDI APRES MIDI]])</f>
        <v>6.5</v>
      </c>
    </row>
    <row r="321" spans="1:16" s="38" customFormat="1">
      <c r="A321" s="17">
        <v>43010</v>
      </c>
      <c r="B321" s="18">
        <v>11</v>
      </c>
      <c r="C321" s="44" t="str">
        <f>IFERROR(VLOOKUP(Tableau1[[#This Row],[N° de Tâche]],Tâches!$D$7:$E$117,2,FALSE),"")</f>
        <v xml:space="preserve">Entretien des Halls - 18 à 22 Bd A Millerand </v>
      </c>
      <c r="D321" s="45">
        <f>date_1er_jour_semaine(YEAR(Tableau1[[#This Row],[Jour]]),Tableau1[[#This Row],[Semaine]])</f>
        <v>43010</v>
      </c>
      <c r="E321" s="18">
        <f>SEMAINE(Tableau1[[#This Row],[Jour]])</f>
        <v>40</v>
      </c>
      <c r="F321" s="18"/>
      <c r="G321" s="18"/>
      <c r="H321" s="18">
        <v>3.5</v>
      </c>
      <c r="I321" s="18"/>
      <c r="J321" s="18"/>
      <c r="K321" s="18"/>
      <c r="L321" s="18"/>
      <c r="M321" s="18"/>
      <c r="N321" s="18">
        <v>3.5</v>
      </c>
      <c r="O321" s="18"/>
      <c r="P321" s="47">
        <f>SUM(Tableau1[[#This Row],[LUNDI MATIN]]:Tableau1[[#This Row],[VENDREDI APRES MIDI]])</f>
        <v>7</v>
      </c>
    </row>
    <row r="322" spans="1:16" s="38" customFormat="1">
      <c r="A322" s="15">
        <v>43010</v>
      </c>
      <c r="B322" s="16">
        <v>30</v>
      </c>
      <c r="C322" s="41" t="str">
        <f>IFERROR(VLOOKUP(Tableau1[[#This Row],[N° de Tâche]],Tâches!$D$7:$E$117,2,FALSE),"")</f>
        <v xml:space="preserve">Nettoyer  les paliers - 1 à 5 rue P Ramadier </v>
      </c>
      <c r="D322" s="42">
        <f>date_1er_jour_semaine(YEAR(Tableau1[[#This Row],[Jour]]),Tableau1[[#This Row],[Semaine]])</f>
        <v>43010</v>
      </c>
      <c r="E322" s="43">
        <f>SEMAINE(Tableau1[[#This Row],[Jour]])</f>
        <v>40</v>
      </c>
      <c r="F322" s="16"/>
      <c r="G322" s="16"/>
      <c r="H322" s="16"/>
      <c r="I322" s="16"/>
      <c r="J322" s="16">
        <v>2</v>
      </c>
      <c r="K322" s="16"/>
      <c r="L322" s="16"/>
      <c r="M322" s="16"/>
      <c r="N322" s="16"/>
      <c r="O322" s="16"/>
      <c r="P322" s="46">
        <f>SUM(Tableau1[[#This Row],[LUNDI MATIN]]:Tableau1[[#This Row],[VENDREDI APRES MIDI]])</f>
        <v>2</v>
      </c>
    </row>
    <row r="323" spans="1:16" s="38" customFormat="1">
      <c r="A323" s="17">
        <v>43010</v>
      </c>
      <c r="B323" s="18">
        <v>31</v>
      </c>
      <c r="C323" s="44" t="str">
        <f>IFERROR(VLOOKUP(Tableau1[[#This Row],[N° de Tâche]],Tâches!$D$7:$E$117,2,FALSE),"")</f>
        <v xml:space="preserve">Nettoyer  les paliers - 18 à 22 Bd A Millerand </v>
      </c>
      <c r="D323" s="45">
        <f>date_1er_jour_semaine(YEAR(Tableau1[[#This Row],[Jour]]),Tableau1[[#This Row],[Semaine]])</f>
        <v>43010</v>
      </c>
      <c r="E323" s="18">
        <f>SEMAINE(Tableau1[[#This Row],[Jour]])</f>
        <v>40</v>
      </c>
      <c r="F323" s="18"/>
      <c r="G323" s="18"/>
      <c r="H323" s="18"/>
      <c r="I323" s="18"/>
      <c r="J323" s="18">
        <v>1.5</v>
      </c>
      <c r="K323" s="18"/>
      <c r="L323" s="18"/>
      <c r="M323" s="18"/>
      <c r="N323" s="18"/>
      <c r="O323" s="18"/>
      <c r="P323" s="47">
        <f>SUM(Tableau1[[#This Row],[LUNDI MATIN]]:Tableau1[[#This Row],[VENDREDI APRES MIDI]])</f>
        <v>1.5</v>
      </c>
    </row>
    <row r="324" spans="1:16" s="38" customFormat="1">
      <c r="A324" s="15">
        <v>43010</v>
      </c>
      <c r="B324" s="16">
        <v>81</v>
      </c>
      <c r="C324" s="41" t="str">
        <f>IFERROR(VLOOKUP(Tableau1[[#This Row],[N° de Tâche]],Tâches!$D$7:$E$117,2,FALSE),"")</f>
        <v xml:space="preserve">Traitement des mauvaises herbes </v>
      </c>
      <c r="D324" s="42">
        <f>date_1er_jour_semaine(YEAR(Tableau1[[#This Row],[Jour]]),Tableau1[[#This Row],[Semaine]])</f>
        <v>43010</v>
      </c>
      <c r="E324" s="43">
        <f>SEMAINE(Tableau1[[#This Row],[Jour]])</f>
        <v>40</v>
      </c>
      <c r="F324" s="16"/>
      <c r="G324" s="16">
        <v>2</v>
      </c>
      <c r="H324" s="16"/>
      <c r="I324" s="16"/>
      <c r="J324" s="16"/>
      <c r="K324" s="16"/>
      <c r="L324" s="16"/>
      <c r="M324" s="16"/>
      <c r="N324" s="16"/>
      <c r="O324" s="16">
        <v>1.5</v>
      </c>
      <c r="P324" s="46">
        <f>SUM(Tableau1[[#This Row],[LUNDI MATIN]]:Tableau1[[#This Row],[VENDREDI APRES MIDI]])</f>
        <v>3.5</v>
      </c>
    </row>
    <row r="325" spans="1:16" s="38" customFormat="1">
      <c r="A325" s="17">
        <v>43010</v>
      </c>
      <c r="B325" s="18">
        <v>82</v>
      </c>
      <c r="C325" s="44" t="str">
        <f>IFERROR(VLOOKUP(Tableau1[[#This Row],[N° de Tâche]],Tâches!$D$7:$E$117,2,FALSE),"")</f>
        <v>Entretien des caniveaux</v>
      </c>
      <c r="D325" s="45">
        <f>date_1er_jour_semaine(YEAR(Tableau1[[#This Row],[Jour]]),Tableau1[[#This Row],[Semaine]])</f>
        <v>43010</v>
      </c>
      <c r="E325" s="18">
        <f>SEMAINE(Tableau1[[#This Row],[Jour]])</f>
        <v>40</v>
      </c>
      <c r="F325" s="18"/>
      <c r="G325" s="18"/>
      <c r="H325" s="18"/>
      <c r="I325" s="18"/>
      <c r="J325" s="18"/>
      <c r="K325" s="18"/>
      <c r="L325" s="18"/>
      <c r="M325" s="18">
        <v>1.5</v>
      </c>
      <c r="N325" s="18"/>
      <c r="O325" s="18"/>
      <c r="P325" s="47">
        <f>SUM(Tableau1[[#This Row],[LUNDI MATIN]]:Tableau1[[#This Row],[VENDREDI APRES MIDI]])</f>
        <v>1.5</v>
      </c>
    </row>
    <row r="326" spans="1:16" s="38" customFormat="1">
      <c r="A326" s="15">
        <v>43010</v>
      </c>
      <c r="B326" s="16">
        <v>63</v>
      </c>
      <c r="C326" s="41" t="str">
        <f>IFERROR(VLOOKUP(Tableau1[[#This Row],[N° de Tâche]],Tâches!$D$7:$E$117,2,FALSE),"")</f>
        <v xml:space="preserve">Tonte des pelouses  - </v>
      </c>
      <c r="D326" s="42">
        <f>date_1er_jour_semaine(YEAR(Tableau1[[#This Row],[Jour]]),Tableau1[[#This Row],[Semaine]])</f>
        <v>43010</v>
      </c>
      <c r="E326" s="43">
        <f>SEMAINE(Tableau1[[#This Row],[Jour]])</f>
        <v>40</v>
      </c>
      <c r="F326" s="16"/>
      <c r="G326" s="16"/>
      <c r="H326" s="16"/>
      <c r="I326" s="16">
        <v>2.5</v>
      </c>
      <c r="J326" s="16"/>
      <c r="K326" s="16"/>
      <c r="L326" s="16"/>
      <c r="M326" s="16">
        <v>2</v>
      </c>
      <c r="N326" s="16"/>
      <c r="O326" s="16"/>
      <c r="P326" s="46">
        <f>SUM(Tableau1[[#This Row],[LUNDI MATIN]]:Tableau1[[#This Row],[VENDREDI APRES MIDI]])</f>
        <v>4.5</v>
      </c>
    </row>
    <row r="327" spans="1:16" s="38" customFormat="1">
      <c r="A327" s="17">
        <v>43010</v>
      </c>
      <c r="B327" s="18">
        <v>83</v>
      </c>
      <c r="C327" s="44" t="str">
        <f>IFERROR(VLOOKUP(Tableau1[[#This Row],[N° de Tâche]],Tâches!$D$7:$E$117,2,FALSE),"")</f>
        <v>Déchetterie</v>
      </c>
      <c r="D327" s="45">
        <f>date_1er_jour_semaine(YEAR(Tableau1[[#This Row],[Jour]]),Tableau1[[#This Row],[Semaine]])</f>
        <v>43010</v>
      </c>
      <c r="E327" s="18">
        <f>SEMAINE(Tableau1[[#This Row],[Jour]])</f>
        <v>40</v>
      </c>
      <c r="F327" s="18"/>
      <c r="G327" s="18"/>
      <c r="H327" s="18"/>
      <c r="I327" s="18"/>
      <c r="J327" s="18"/>
      <c r="K327" s="18"/>
      <c r="L327" s="18"/>
      <c r="M327" s="18"/>
      <c r="N327" s="18"/>
      <c r="O327" s="18">
        <v>1</v>
      </c>
      <c r="P327" s="47">
        <f>SUM(Tableau1[[#This Row],[LUNDI MATIN]]:Tableau1[[#This Row],[VENDREDI APRES MIDI]])</f>
        <v>1</v>
      </c>
    </row>
    <row r="328" spans="1:16" s="38" customFormat="1">
      <c r="A328" s="15">
        <v>43010</v>
      </c>
      <c r="B328" s="16">
        <v>72</v>
      </c>
      <c r="C328" s="41" t="str">
        <f>IFERROR(VLOOKUP(Tableau1[[#This Row],[N° de Tâche]],Tâches!$D$7:$E$117,2,FALSE),"")</f>
        <v xml:space="preserve">Soufflage des massifs et parkings </v>
      </c>
      <c r="D328" s="42">
        <f>date_1er_jour_semaine(YEAR(Tableau1[[#This Row],[Jour]]),Tableau1[[#This Row],[Semaine]])</f>
        <v>43010</v>
      </c>
      <c r="E328" s="43">
        <f>SEMAINE(Tableau1[[#This Row],[Jour]])</f>
        <v>40</v>
      </c>
      <c r="F328" s="16"/>
      <c r="G328" s="16">
        <v>1</v>
      </c>
      <c r="H328" s="16"/>
      <c r="I328" s="16"/>
      <c r="J328" s="16"/>
      <c r="K328" s="16">
        <v>1</v>
      </c>
      <c r="L328" s="16"/>
      <c r="M328" s="16"/>
      <c r="N328" s="16"/>
      <c r="O328" s="16"/>
      <c r="P328" s="46">
        <f>SUM(Tableau1[[#This Row],[LUNDI MATIN]]:Tableau1[[#This Row],[VENDREDI APRES MIDI]])</f>
        <v>2</v>
      </c>
    </row>
    <row r="329" spans="1:16" s="38" customFormat="1">
      <c r="A329" s="17">
        <v>43010</v>
      </c>
      <c r="B329" s="18">
        <v>25</v>
      </c>
      <c r="C329" s="44" t="str">
        <f>IFERROR(VLOOKUP(Tableau1[[#This Row],[N° de Tâche]],Tâches!$D$7:$E$117,2,FALSE),"")</f>
        <v xml:space="preserve">debouchage d une conduite d eau pluviale </v>
      </c>
      <c r="D329" s="45">
        <f>date_1er_jour_semaine(YEAR(Tableau1[[#This Row],[Jour]]),Tableau1[[#This Row],[Semaine]])</f>
        <v>43010</v>
      </c>
      <c r="E329" s="18">
        <f>SEMAINE(Tableau1[[#This Row],[Jour]])</f>
        <v>40</v>
      </c>
      <c r="F329" s="18"/>
      <c r="G329" s="18"/>
      <c r="H329" s="18"/>
      <c r="I329" s="18"/>
      <c r="J329" s="18"/>
      <c r="K329" s="18">
        <v>3</v>
      </c>
      <c r="L329" s="18"/>
      <c r="M329" s="18"/>
      <c r="N329" s="18"/>
      <c r="O329" s="18"/>
      <c r="P329" s="47">
        <f>SUM(Tableau1[[#This Row],[LUNDI MATIN]]:Tableau1[[#This Row],[VENDREDI APRES MIDI]])</f>
        <v>3</v>
      </c>
    </row>
    <row r="330" spans="1:16" s="38" customFormat="1">
      <c r="A330" s="15"/>
      <c r="B330" s="16"/>
      <c r="C330" s="41" t="str">
        <f>IFERROR(VLOOKUP(Tableau1[[#This Row],[N° de Tâche]],Tâches!$D$7:$E$117,2,FALSE),"")</f>
        <v/>
      </c>
      <c r="D330" s="42">
        <f>date_1er_jour_semaine(YEAR(Tableau1[[#This Row],[Jour]]),Tableau1[[#This Row],[Semaine]])</f>
        <v>0</v>
      </c>
      <c r="E330" s="43">
        <f>SEMAINE(Tableau1[[#This Row],[Jour]])</f>
        <v>0</v>
      </c>
      <c r="F330" s="16"/>
      <c r="G330" s="16"/>
      <c r="H330" s="16"/>
      <c r="I330" s="16"/>
      <c r="J330" s="16"/>
      <c r="K330" s="16"/>
      <c r="L330" s="16"/>
      <c r="M330" s="16"/>
      <c r="N330" s="16"/>
      <c r="O330" s="16"/>
      <c r="P330" s="46">
        <f>SUM(Tableau1[[#This Row],[LUNDI MATIN]]:Tableau1[[#This Row],[VENDREDI APRES MIDI]])</f>
        <v>0</v>
      </c>
    </row>
    <row r="331" spans="1:16" s="38" customFormat="1">
      <c r="A331" s="17">
        <v>43017</v>
      </c>
      <c r="B331" s="18">
        <v>2</v>
      </c>
      <c r="C331" s="44" t="str">
        <f>IFERROR(VLOOKUP(Tableau1[[#This Row],[N° de Tâche]],Tâches!$D$7:$E$117,2,FALSE),"")</f>
        <v>Sortir les bacs de cartons</v>
      </c>
      <c r="D331" s="45">
        <f>date_1er_jour_semaine(YEAR(Tableau1[[#This Row],[Jour]]),Tableau1[[#This Row],[Semaine]])</f>
        <v>43017</v>
      </c>
      <c r="E331" s="18">
        <f>SEMAINE(Tableau1[[#This Row],[Jour]])</f>
        <v>41</v>
      </c>
      <c r="F331" s="18"/>
      <c r="G331" s="18"/>
      <c r="H331" s="18">
        <v>0.5</v>
      </c>
      <c r="I331" s="18"/>
      <c r="J331" s="18"/>
      <c r="K331" s="18"/>
      <c r="L331" s="18"/>
      <c r="M331" s="18"/>
      <c r="N331" s="18"/>
      <c r="O331" s="18"/>
      <c r="P331" s="47">
        <f>SUM(Tableau1[[#This Row],[LUNDI MATIN]]:Tableau1[[#This Row],[VENDREDI APRES MIDI]])</f>
        <v>0.5</v>
      </c>
    </row>
    <row r="332" spans="1:16" s="38" customFormat="1">
      <c r="A332" s="15">
        <v>43017</v>
      </c>
      <c r="B332" s="16">
        <v>4</v>
      </c>
      <c r="C332" s="41" t="str">
        <f>IFERROR(VLOOKUP(Tableau1[[#This Row],[N° de Tâche]],Tâches!$D$7:$E$117,2,FALSE),"")</f>
        <v>Sortir les bacs à déchets</v>
      </c>
      <c r="D332" s="42">
        <f>date_1er_jour_semaine(YEAR(Tableau1[[#This Row],[Jour]]),Tableau1[[#This Row],[Semaine]])</f>
        <v>43017</v>
      </c>
      <c r="E332" s="43">
        <f>SEMAINE(Tableau1[[#This Row],[Jour]])</f>
        <v>41</v>
      </c>
      <c r="F332" s="16">
        <v>1</v>
      </c>
      <c r="G332" s="16"/>
      <c r="H332" s="16"/>
      <c r="I332" s="16"/>
      <c r="J332" s="16"/>
      <c r="K332" s="16"/>
      <c r="L332" s="16"/>
      <c r="M332" s="16">
        <v>0.5</v>
      </c>
      <c r="N332" s="16"/>
      <c r="O332" s="16"/>
      <c r="P332" s="46">
        <f>SUM(Tableau1[[#This Row],[LUNDI MATIN]]:Tableau1[[#This Row],[VENDREDI APRES MIDI]])</f>
        <v>1.5</v>
      </c>
    </row>
    <row r="333" spans="1:16" s="38" customFormat="1" ht="30">
      <c r="A333" s="17">
        <v>43017</v>
      </c>
      <c r="B333" s="18">
        <v>5</v>
      </c>
      <c r="C333" s="44" t="str">
        <f>IFERROR(VLOOKUP(Tableau1[[#This Row],[N° de Tâche]],Tâches!$D$7:$E$117,2,FALSE),"")</f>
        <v>Rentrer les bacs à déchets  Nettoyage du trottoir  : Nettoyage et désinfection des bacs</v>
      </c>
      <c r="D333" s="45">
        <f>date_1er_jour_semaine(YEAR(Tableau1[[#This Row],[Jour]]),Tableau1[[#This Row],[Semaine]])</f>
        <v>43017</v>
      </c>
      <c r="E333" s="18">
        <f>SEMAINE(Tableau1[[#This Row],[Jour]])</f>
        <v>41</v>
      </c>
      <c r="F333" s="18"/>
      <c r="G333" s="18"/>
      <c r="H333" s="18"/>
      <c r="I333" s="18">
        <v>1</v>
      </c>
      <c r="J333" s="18"/>
      <c r="K333" s="18"/>
      <c r="L333" s="18"/>
      <c r="M333" s="18"/>
      <c r="N333" s="18"/>
      <c r="O333" s="18">
        <v>1</v>
      </c>
      <c r="P333" s="47">
        <f>SUM(Tableau1[[#This Row],[LUNDI MATIN]]:Tableau1[[#This Row],[VENDREDI APRES MIDI]])</f>
        <v>2</v>
      </c>
    </row>
    <row r="334" spans="1:16" s="38" customFormat="1">
      <c r="A334" s="15">
        <v>43017</v>
      </c>
      <c r="B334" s="16">
        <v>10</v>
      </c>
      <c r="C334" s="41" t="str">
        <f>IFERROR(VLOOKUP(Tableau1[[#This Row],[N° de Tâche]],Tâches!$D$7:$E$117,2,FALSE),"")</f>
        <v xml:space="preserve">Entretien des Halls - 1 à 5 rue P Ramadier </v>
      </c>
      <c r="D334" s="42">
        <f>date_1er_jour_semaine(YEAR(Tableau1[[#This Row],[Jour]]),Tableau1[[#This Row],[Semaine]])</f>
        <v>43017</v>
      </c>
      <c r="E334" s="43">
        <f>SEMAINE(Tableau1[[#This Row],[Jour]])</f>
        <v>41</v>
      </c>
      <c r="F334" s="16"/>
      <c r="G334" s="16"/>
      <c r="H334" s="16">
        <v>3</v>
      </c>
      <c r="I334" s="16"/>
      <c r="J334" s="16"/>
      <c r="K334" s="16"/>
      <c r="L334" s="16">
        <v>3.5</v>
      </c>
      <c r="M334" s="16"/>
      <c r="N334" s="16"/>
      <c r="O334" s="16"/>
      <c r="P334" s="46">
        <f>SUM(Tableau1[[#This Row],[LUNDI MATIN]]:Tableau1[[#This Row],[VENDREDI APRES MIDI]])</f>
        <v>6.5</v>
      </c>
    </row>
    <row r="335" spans="1:16" s="38" customFormat="1">
      <c r="A335" s="17">
        <v>43017</v>
      </c>
      <c r="B335" s="18">
        <v>11</v>
      </c>
      <c r="C335" s="44" t="str">
        <f>IFERROR(VLOOKUP(Tableau1[[#This Row],[N° de Tâche]],Tâches!$D$7:$E$117,2,FALSE),"")</f>
        <v xml:space="preserve">Entretien des Halls - 18 à 22 Bd A Millerand </v>
      </c>
      <c r="D335" s="45">
        <f>date_1er_jour_semaine(YEAR(Tableau1[[#This Row],[Jour]]),Tableau1[[#This Row],[Semaine]])</f>
        <v>43017</v>
      </c>
      <c r="E335" s="18">
        <f>SEMAINE(Tableau1[[#This Row],[Jour]])</f>
        <v>41</v>
      </c>
      <c r="F335" s="18">
        <v>3</v>
      </c>
      <c r="G335" s="18"/>
      <c r="H335" s="18"/>
      <c r="I335" s="18"/>
      <c r="J335" s="18"/>
      <c r="K335" s="18">
        <v>2</v>
      </c>
      <c r="L335" s="18"/>
      <c r="M335" s="18"/>
      <c r="N335" s="18">
        <v>3.5</v>
      </c>
      <c r="O335" s="18"/>
      <c r="P335" s="47">
        <f>SUM(Tableau1[[#This Row],[LUNDI MATIN]]:Tableau1[[#This Row],[VENDREDI APRES MIDI]])</f>
        <v>8.5</v>
      </c>
    </row>
    <row r="336" spans="1:16" s="38" customFormat="1">
      <c r="A336" s="15">
        <v>43017</v>
      </c>
      <c r="B336" s="16">
        <v>72</v>
      </c>
      <c r="C336" s="41" t="str">
        <f>IFERROR(VLOOKUP(Tableau1[[#This Row],[N° de Tâche]],Tâches!$D$7:$E$117,2,FALSE),"")</f>
        <v xml:space="preserve">Soufflage des massifs et parkings </v>
      </c>
      <c r="D336" s="42">
        <f>date_1er_jour_semaine(YEAR(Tableau1[[#This Row],[Jour]]),Tableau1[[#This Row],[Semaine]])</f>
        <v>43017</v>
      </c>
      <c r="E336" s="43">
        <f>SEMAINE(Tableau1[[#This Row],[Jour]])</f>
        <v>41</v>
      </c>
      <c r="F336" s="16"/>
      <c r="G336" s="16"/>
      <c r="H336" s="16"/>
      <c r="I336" s="16"/>
      <c r="J336" s="16"/>
      <c r="K336" s="16"/>
      <c r="L336" s="16"/>
      <c r="M336" s="16">
        <v>2</v>
      </c>
      <c r="N336" s="16"/>
      <c r="O336" s="16"/>
      <c r="P336" s="46">
        <f>SUM(Tableau1[[#This Row],[LUNDI MATIN]]:Tableau1[[#This Row],[VENDREDI APRES MIDI]])</f>
        <v>2</v>
      </c>
    </row>
    <row r="337" spans="1:16" s="38" customFormat="1">
      <c r="A337" s="17">
        <v>43017</v>
      </c>
      <c r="B337" s="18">
        <v>30</v>
      </c>
      <c r="C337" s="44" t="str">
        <f>IFERROR(VLOOKUP(Tableau1[[#This Row],[N° de Tâche]],Tâches!$D$7:$E$117,2,FALSE),"")</f>
        <v xml:space="preserve">Nettoyer  les paliers - 1 à 5 rue P Ramadier </v>
      </c>
      <c r="D337" s="45">
        <f>date_1er_jour_semaine(YEAR(Tableau1[[#This Row],[Jour]]),Tableau1[[#This Row],[Semaine]])</f>
        <v>43017</v>
      </c>
      <c r="E337" s="18">
        <f>SEMAINE(Tableau1[[#This Row],[Jour]])</f>
        <v>41</v>
      </c>
      <c r="F337" s="18"/>
      <c r="G337" s="18"/>
      <c r="H337" s="18"/>
      <c r="I337" s="18"/>
      <c r="J337" s="18">
        <v>1.5</v>
      </c>
      <c r="K337" s="18"/>
      <c r="L337" s="18"/>
      <c r="M337" s="18"/>
      <c r="N337" s="18"/>
      <c r="O337" s="18"/>
      <c r="P337" s="47">
        <f>SUM(Tableau1[[#This Row],[LUNDI MATIN]]:Tableau1[[#This Row],[VENDREDI APRES MIDI]])</f>
        <v>1.5</v>
      </c>
    </row>
    <row r="338" spans="1:16" s="38" customFormat="1">
      <c r="A338" s="15">
        <v>43017</v>
      </c>
      <c r="B338" s="16">
        <v>31</v>
      </c>
      <c r="C338" s="41" t="str">
        <f>IFERROR(VLOOKUP(Tableau1[[#This Row],[N° de Tâche]],Tâches!$D$7:$E$117,2,FALSE),"")</f>
        <v xml:space="preserve">Nettoyer  les paliers - 18 à 22 Bd A Millerand </v>
      </c>
      <c r="D338" s="42">
        <f>date_1er_jour_semaine(YEAR(Tableau1[[#This Row],[Jour]]),Tableau1[[#This Row],[Semaine]])</f>
        <v>43017</v>
      </c>
      <c r="E338" s="43">
        <f>SEMAINE(Tableau1[[#This Row],[Jour]])</f>
        <v>41</v>
      </c>
      <c r="F338" s="16"/>
      <c r="G338" s="16"/>
      <c r="H338" s="16"/>
      <c r="I338" s="16"/>
      <c r="J338" s="16">
        <v>2.5</v>
      </c>
      <c r="K338" s="16"/>
      <c r="L338" s="16"/>
      <c r="M338" s="16"/>
      <c r="N338" s="16"/>
      <c r="O338" s="16"/>
      <c r="P338" s="46">
        <f>SUM(Tableau1[[#This Row],[LUNDI MATIN]]:Tableau1[[#This Row],[VENDREDI APRES MIDI]])</f>
        <v>2.5</v>
      </c>
    </row>
    <row r="339" spans="1:16" s="38" customFormat="1">
      <c r="A339" s="17">
        <v>43017</v>
      </c>
      <c r="B339" s="18">
        <v>68</v>
      </c>
      <c r="C339" s="44" t="str">
        <f>IFERROR(VLOOKUP(Tableau1[[#This Row],[N° de Tâche]],Tâches!$D$7:$E$117,2,FALSE),"")</f>
        <v xml:space="preserve">Taille des haies  et arbustes et ramassage </v>
      </c>
      <c r="D339" s="45">
        <f>date_1er_jour_semaine(YEAR(Tableau1[[#This Row],[Jour]]),Tableau1[[#This Row],[Semaine]])</f>
        <v>43017</v>
      </c>
      <c r="E339" s="18">
        <f>SEMAINE(Tableau1[[#This Row],[Jour]])</f>
        <v>41</v>
      </c>
      <c r="F339" s="18"/>
      <c r="G339" s="18">
        <v>3.5</v>
      </c>
      <c r="H339" s="18"/>
      <c r="I339" s="18">
        <v>3</v>
      </c>
      <c r="J339" s="18"/>
      <c r="K339" s="18"/>
      <c r="L339" s="18"/>
      <c r="M339" s="18">
        <v>1.5</v>
      </c>
      <c r="N339" s="18"/>
      <c r="O339" s="18">
        <v>2.5</v>
      </c>
      <c r="P339" s="47">
        <f>SUM(Tableau1[[#This Row],[LUNDI MATIN]]:Tableau1[[#This Row],[VENDREDI APRES MIDI]])</f>
        <v>10.5</v>
      </c>
    </row>
    <row r="340" spans="1:16" s="38" customFormat="1">
      <c r="A340" s="15">
        <v>43017</v>
      </c>
      <c r="B340" s="16">
        <v>83</v>
      </c>
      <c r="C340" s="41" t="str">
        <f>IFERROR(VLOOKUP(Tableau1[[#This Row],[N° de Tâche]],Tâches!$D$7:$E$117,2,FALSE),"")</f>
        <v>Déchetterie</v>
      </c>
      <c r="D340" s="42">
        <f>date_1er_jour_semaine(YEAR(Tableau1[[#This Row],[Jour]]),Tableau1[[#This Row],[Semaine]])</f>
        <v>43017</v>
      </c>
      <c r="E340" s="43">
        <f>SEMAINE(Tableau1[[#This Row],[Jour]])</f>
        <v>41</v>
      </c>
      <c r="F340" s="16"/>
      <c r="G340" s="16"/>
      <c r="H340" s="16"/>
      <c r="I340" s="16"/>
      <c r="J340" s="16"/>
      <c r="K340" s="16">
        <v>1.5</v>
      </c>
      <c r="L340" s="16"/>
      <c r="M340" s="16"/>
      <c r="N340" s="16"/>
      <c r="O340" s="16">
        <v>0.5</v>
      </c>
      <c r="P340" s="46">
        <f>SUM(Tableau1[[#This Row],[LUNDI MATIN]]:Tableau1[[#This Row],[VENDREDI APRES MIDI]])</f>
        <v>2</v>
      </c>
    </row>
    <row r="341" spans="1:16" s="38" customFormat="1">
      <c r="A341" s="17"/>
      <c r="B341" s="18"/>
      <c r="C341" s="44"/>
      <c r="D341" s="45">
        <f>date_1er_jour_semaine(YEAR(Tableau1[[#This Row],[Jour]]),Tableau1[[#This Row],[Semaine]])</f>
        <v>0</v>
      </c>
      <c r="E341" s="18">
        <f>SEMAINE(Tableau1[[#This Row],[Jour]])</f>
        <v>0</v>
      </c>
      <c r="F341" s="18"/>
      <c r="G341" s="18"/>
      <c r="H341" s="18"/>
      <c r="I341" s="18"/>
      <c r="J341" s="18"/>
      <c r="K341" s="18"/>
      <c r="L341" s="18"/>
      <c r="M341" s="18"/>
      <c r="N341" s="18"/>
      <c r="O341" s="18"/>
      <c r="P341" s="47">
        <f>SUM(Tableau1[[#This Row],[LUNDI MATIN]]:Tableau1[[#This Row],[VENDREDI APRES MIDI]])</f>
        <v>0</v>
      </c>
    </row>
    <row r="342" spans="1:16" s="38" customFormat="1">
      <c r="A342" s="15">
        <v>43024</v>
      </c>
      <c r="B342" s="16">
        <v>1</v>
      </c>
      <c r="C342" s="41" t="str">
        <f>IFERROR(VLOOKUP(Tableau1[[#This Row],[N° de Tâche]],Tâches!$D$7:$E$117,2,FALSE),"")</f>
        <v>Sortir les bacs des bouteilles</v>
      </c>
      <c r="D342" s="42">
        <f>date_1er_jour_semaine(YEAR(Tableau1[[#This Row],[Jour]]),Tableau1[[#This Row],[Semaine]])</f>
        <v>43024</v>
      </c>
      <c r="E342" s="43">
        <f>SEMAINE(Tableau1[[#This Row],[Jour]])</f>
        <v>42</v>
      </c>
      <c r="F342" s="16">
        <v>0.5</v>
      </c>
      <c r="G342" s="16"/>
      <c r="H342" s="16"/>
      <c r="I342" s="16"/>
      <c r="J342" s="16"/>
      <c r="K342" s="16"/>
      <c r="L342" s="16"/>
      <c r="M342" s="16"/>
      <c r="N342" s="16"/>
      <c r="O342" s="16"/>
      <c r="P342" s="46">
        <f>SUM(Tableau1[[#This Row],[LUNDI MATIN]]:Tableau1[[#This Row],[VENDREDI APRES MIDI]])</f>
        <v>0.5</v>
      </c>
    </row>
    <row r="343" spans="1:16" s="38" customFormat="1">
      <c r="A343" s="17">
        <v>43024</v>
      </c>
      <c r="B343" s="18">
        <v>4</v>
      </c>
      <c r="C343" s="44" t="str">
        <f>IFERROR(VLOOKUP(Tableau1[[#This Row],[N° de Tâche]],Tâches!$D$7:$E$117,2,FALSE),"")</f>
        <v>Sortir les bacs à déchets</v>
      </c>
      <c r="D343" s="45">
        <f>date_1er_jour_semaine(YEAR(Tableau1[[#This Row],[Jour]]),Tableau1[[#This Row],[Semaine]])</f>
        <v>43024</v>
      </c>
      <c r="E343" s="18">
        <f>SEMAINE(Tableau1[[#This Row],[Jour]])</f>
        <v>42</v>
      </c>
      <c r="F343" s="18"/>
      <c r="G343" s="18">
        <v>1</v>
      </c>
      <c r="H343" s="18"/>
      <c r="I343" s="18"/>
      <c r="J343" s="18"/>
      <c r="K343" s="18"/>
      <c r="L343" s="18"/>
      <c r="M343" s="18">
        <v>1</v>
      </c>
      <c r="N343" s="18"/>
      <c r="O343" s="18"/>
      <c r="P343" s="47">
        <f>SUM(Tableau1[[#This Row],[LUNDI MATIN]]:Tableau1[[#This Row],[VENDREDI APRES MIDI]])</f>
        <v>2</v>
      </c>
    </row>
    <row r="344" spans="1:16" s="38" customFormat="1" ht="30">
      <c r="A344" s="15">
        <v>43024</v>
      </c>
      <c r="B344" s="16">
        <v>5</v>
      </c>
      <c r="C344" s="41" t="str">
        <f>IFERROR(VLOOKUP(Tableau1[[#This Row],[N° de Tâche]],Tâches!$D$7:$E$117,2,FALSE),"")</f>
        <v>Rentrer les bacs à déchets  Nettoyage du trottoir  : Nettoyage et désinfection des bacs</v>
      </c>
      <c r="D344" s="42">
        <f>date_1er_jour_semaine(YEAR(Tableau1[[#This Row],[Jour]]),Tableau1[[#This Row],[Semaine]])</f>
        <v>43024</v>
      </c>
      <c r="E344" s="43">
        <f>SEMAINE(Tableau1[[#This Row],[Jour]])</f>
        <v>42</v>
      </c>
      <c r="F344" s="16"/>
      <c r="G344" s="16"/>
      <c r="H344" s="16"/>
      <c r="I344" s="16">
        <v>1</v>
      </c>
      <c r="J344" s="16"/>
      <c r="K344" s="16"/>
      <c r="L344" s="16"/>
      <c r="M344" s="16"/>
      <c r="N344" s="16">
        <v>0.5</v>
      </c>
      <c r="O344" s="16"/>
      <c r="P344" s="46">
        <f>SUM(Tableau1[[#This Row],[LUNDI MATIN]]:Tableau1[[#This Row],[VENDREDI APRES MIDI]])</f>
        <v>1.5</v>
      </c>
    </row>
    <row r="345" spans="1:16" s="38" customFormat="1">
      <c r="A345" s="17">
        <v>43024</v>
      </c>
      <c r="B345" s="18">
        <v>10</v>
      </c>
      <c r="C345" s="44" t="str">
        <f>IFERROR(VLOOKUP(Tableau1[[#This Row],[N° de Tâche]],Tâches!$D$7:$E$117,2,FALSE),"")</f>
        <v xml:space="preserve">Entretien des Halls - 1 à 5 rue P Ramadier </v>
      </c>
      <c r="D345" s="45">
        <f>date_1er_jour_semaine(YEAR(Tableau1[[#This Row],[Jour]]),Tableau1[[#This Row],[Semaine]])</f>
        <v>43024</v>
      </c>
      <c r="E345" s="18">
        <f>SEMAINE(Tableau1[[#This Row],[Jour]])</f>
        <v>42</v>
      </c>
      <c r="F345" s="18">
        <v>3</v>
      </c>
      <c r="G345" s="18"/>
      <c r="H345" s="18"/>
      <c r="I345" s="18"/>
      <c r="J345" s="18"/>
      <c r="K345" s="18"/>
      <c r="L345" s="18">
        <v>3.5</v>
      </c>
      <c r="M345" s="18"/>
      <c r="N345" s="18"/>
      <c r="O345" s="18"/>
      <c r="P345" s="47">
        <f>SUM(Tableau1[[#This Row],[LUNDI MATIN]]:Tableau1[[#This Row],[VENDREDI APRES MIDI]])</f>
        <v>6.5</v>
      </c>
    </row>
    <row r="346" spans="1:16" s="38" customFormat="1">
      <c r="A346" s="15">
        <v>43024</v>
      </c>
      <c r="B346" s="16">
        <v>11</v>
      </c>
      <c r="C346" s="41" t="str">
        <f>IFERROR(VLOOKUP(Tableau1[[#This Row],[N° de Tâche]],Tâches!$D$7:$E$117,2,FALSE),"")</f>
        <v xml:space="preserve">Entretien des Halls - 18 à 22 Bd A Millerand </v>
      </c>
      <c r="D346" s="42">
        <f>date_1er_jour_semaine(YEAR(Tableau1[[#This Row],[Jour]]),Tableau1[[#This Row],[Semaine]])</f>
        <v>43024</v>
      </c>
      <c r="E346" s="43">
        <f>SEMAINE(Tableau1[[#This Row],[Jour]])</f>
        <v>42</v>
      </c>
      <c r="F346" s="16"/>
      <c r="G346" s="16"/>
      <c r="H346" s="16"/>
      <c r="I346" s="16"/>
      <c r="J346" s="16"/>
      <c r="K346" s="16"/>
      <c r="L346" s="16"/>
      <c r="M346" s="16"/>
      <c r="N346" s="16">
        <v>1.5</v>
      </c>
      <c r="O346" s="16"/>
      <c r="P346" s="46">
        <f>SUM(Tableau1[[#This Row],[LUNDI MATIN]]:Tableau1[[#This Row],[VENDREDI APRES MIDI]])</f>
        <v>1.5</v>
      </c>
    </row>
    <row r="347" spans="1:16" s="38" customFormat="1">
      <c r="A347" s="17">
        <v>40832</v>
      </c>
      <c r="B347" s="18">
        <v>26</v>
      </c>
      <c r="C347" s="44" t="str">
        <f>IFERROR(VLOOKUP(Tableau1[[#This Row],[N° de Tâche]],Tâches!$D$7:$E$117,2,FALSE),"")</f>
        <v xml:space="preserve">reparation du plafond au 18 millerand </v>
      </c>
      <c r="D347" s="45">
        <f>date_1er_jour_semaine(YEAR(Tableau1[[#This Row],[Jour]]),Tableau1[[#This Row],[Semaine]])</f>
        <v>40826</v>
      </c>
      <c r="E347" s="18">
        <f>SEMAINE(Tableau1[[#This Row],[Jour]])</f>
        <v>41</v>
      </c>
      <c r="F347" s="18"/>
      <c r="G347" s="18"/>
      <c r="H347" s="18"/>
      <c r="I347" s="18"/>
      <c r="J347" s="18"/>
      <c r="K347" s="18"/>
      <c r="L347" s="18"/>
      <c r="M347" s="18">
        <v>2</v>
      </c>
      <c r="N347" s="18"/>
      <c r="O347" s="18"/>
      <c r="P347" s="47">
        <f>SUM(Tableau1[[#This Row],[LUNDI MATIN]]:Tableau1[[#This Row],[VENDREDI APRES MIDI]])</f>
        <v>2</v>
      </c>
    </row>
    <row r="348" spans="1:16" s="38" customFormat="1">
      <c r="A348" s="15">
        <v>43024</v>
      </c>
      <c r="B348" s="16">
        <v>72</v>
      </c>
      <c r="C348" s="41" t="str">
        <f>IFERROR(VLOOKUP(Tableau1[[#This Row],[N° de Tâche]],Tâches!$D$7:$E$117,2,FALSE),"")</f>
        <v xml:space="preserve">Soufflage des massifs et parkings </v>
      </c>
      <c r="D348" s="42">
        <f>date_1er_jour_semaine(YEAR(Tableau1[[#This Row],[Jour]]),Tableau1[[#This Row],[Semaine]])</f>
        <v>43024</v>
      </c>
      <c r="E348" s="43">
        <f>SEMAINE(Tableau1[[#This Row],[Jour]])</f>
        <v>42</v>
      </c>
      <c r="F348" s="16"/>
      <c r="G348" s="16"/>
      <c r="H348" s="16">
        <v>3</v>
      </c>
      <c r="I348" s="16"/>
      <c r="J348" s="16"/>
      <c r="K348" s="16"/>
      <c r="L348" s="16"/>
      <c r="M348" s="16"/>
      <c r="N348" s="16">
        <v>2</v>
      </c>
      <c r="O348" s="16"/>
      <c r="P348" s="46">
        <f>SUM(Tableau1[[#This Row],[LUNDI MATIN]]:Tableau1[[#This Row],[VENDREDI APRES MIDI]])</f>
        <v>5</v>
      </c>
    </row>
    <row r="349" spans="1:16" s="38" customFormat="1">
      <c r="A349" s="17">
        <v>43024</v>
      </c>
      <c r="B349" s="18">
        <v>68</v>
      </c>
      <c r="C349" s="44" t="str">
        <f>IFERROR(VLOOKUP(Tableau1[[#This Row],[N° de Tâche]],Tâches!$D$7:$E$117,2,FALSE),"")</f>
        <v xml:space="preserve">Taille des haies  et arbustes et ramassage </v>
      </c>
      <c r="D349" s="45">
        <f>date_1er_jour_semaine(YEAR(Tableau1[[#This Row],[Jour]]),Tableau1[[#This Row],[Semaine]])</f>
        <v>43024</v>
      </c>
      <c r="E349" s="18">
        <f>SEMAINE(Tableau1[[#This Row],[Jour]])</f>
        <v>42</v>
      </c>
      <c r="F349" s="18"/>
      <c r="G349" s="18">
        <v>2.25</v>
      </c>
      <c r="H349" s="18"/>
      <c r="I349" s="18">
        <v>3.5</v>
      </c>
      <c r="J349" s="18"/>
      <c r="K349" s="18">
        <v>2</v>
      </c>
      <c r="L349" s="18"/>
      <c r="M349" s="18"/>
      <c r="N349" s="18"/>
      <c r="O349" s="18"/>
      <c r="P349" s="47">
        <f>SUM(Tableau1[[#This Row],[LUNDI MATIN]]:Tableau1[[#This Row],[VENDREDI APRES MIDI]])</f>
        <v>7.75</v>
      </c>
    </row>
    <row r="350" spans="1:16" s="38" customFormat="1">
      <c r="A350" s="15">
        <v>43024</v>
      </c>
      <c r="B350" s="16">
        <v>83</v>
      </c>
      <c r="C350" s="41" t="str">
        <f>IFERROR(VLOOKUP(Tableau1[[#This Row],[N° de Tâche]],Tâches!$D$7:$E$117,2,FALSE),"")</f>
        <v>Déchetterie</v>
      </c>
      <c r="D350" s="42">
        <f>date_1er_jour_semaine(YEAR(Tableau1[[#This Row],[Jour]]),Tableau1[[#This Row],[Semaine]])</f>
        <v>43024</v>
      </c>
      <c r="E350" s="43">
        <f>SEMAINE(Tableau1[[#This Row],[Jour]])</f>
        <v>42</v>
      </c>
      <c r="F350" s="16"/>
      <c r="G350" s="16"/>
      <c r="H350" s="16"/>
      <c r="I350" s="16">
        <v>0.5</v>
      </c>
      <c r="J350" s="16"/>
      <c r="K350" s="16"/>
      <c r="L350" s="16"/>
      <c r="M350" s="16">
        <v>1</v>
      </c>
      <c r="N350" s="16"/>
      <c r="O350" s="16"/>
      <c r="P350" s="46">
        <f>SUM(Tableau1[[#This Row],[LUNDI MATIN]]:Tableau1[[#This Row],[VENDREDI APRES MIDI]])</f>
        <v>1.5</v>
      </c>
    </row>
    <row r="351" spans="1:16" s="38" customFormat="1">
      <c r="A351" s="17">
        <v>43024</v>
      </c>
      <c r="B351" s="18">
        <v>99</v>
      </c>
      <c r="C351" s="44" t="str">
        <f>IFERROR(VLOOKUP(Tableau1[[#This Row],[N° de Tâche]],Tâches!$D$7:$E$117,2,FALSE),"")</f>
        <v>Affichage</v>
      </c>
      <c r="D351" s="45">
        <f>date_1er_jour_semaine(YEAR(Tableau1[[#This Row],[Jour]]),Tableau1[[#This Row],[Semaine]])</f>
        <v>43024</v>
      </c>
      <c r="E351" s="18">
        <f>SEMAINE(Tableau1[[#This Row],[Jour]])</f>
        <v>42</v>
      </c>
      <c r="F351" s="18"/>
      <c r="G351" s="18">
        <v>0.75</v>
      </c>
      <c r="H351" s="18"/>
      <c r="I351" s="18"/>
      <c r="J351" s="18"/>
      <c r="K351" s="18"/>
      <c r="L351" s="18"/>
      <c r="M351" s="18"/>
      <c r="N351" s="18"/>
      <c r="O351" s="18"/>
      <c r="P351" s="47">
        <f>SUM(Tableau1[[#This Row],[LUNDI MATIN]]:Tableau1[[#This Row],[VENDREDI APRES MIDI]])</f>
        <v>0.75</v>
      </c>
    </row>
    <row r="352" spans="1:16" s="38" customFormat="1">
      <c r="A352" s="15">
        <v>43024</v>
      </c>
      <c r="B352" s="16">
        <v>30</v>
      </c>
      <c r="C352" s="41" t="str">
        <f>IFERROR(VLOOKUP(Tableau1[[#This Row],[N° de Tâche]],Tâches!$D$7:$E$117,2,FALSE),"")</f>
        <v xml:space="preserve">Nettoyer  les paliers - 1 à 5 rue P Ramadier </v>
      </c>
      <c r="D352" s="42">
        <f>date_1er_jour_semaine(YEAR(Tableau1[[#This Row],[Jour]]),Tableau1[[#This Row],[Semaine]])</f>
        <v>43024</v>
      </c>
      <c r="E352" s="43">
        <f>SEMAINE(Tableau1[[#This Row],[Jour]])</f>
        <v>42</v>
      </c>
      <c r="F352" s="16"/>
      <c r="G352" s="16"/>
      <c r="H352" s="16"/>
      <c r="I352" s="16"/>
      <c r="J352" s="16">
        <v>3</v>
      </c>
      <c r="K352" s="16"/>
      <c r="L352" s="16"/>
      <c r="M352" s="16"/>
      <c r="N352" s="16"/>
      <c r="O352" s="16"/>
      <c r="P352" s="46">
        <f>SUM(Tableau1[[#This Row],[LUNDI MATIN]]:Tableau1[[#This Row],[VENDREDI APRES MIDI]])</f>
        <v>3</v>
      </c>
    </row>
    <row r="353" spans="1:16" s="38" customFormat="1">
      <c r="A353" s="17">
        <v>43024</v>
      </c>
      <c r="B353" s="18">
        <v>31</v>
      </c>
      <c r="C353" s="44" t="str">
        <f>IFERROR(VLOOKUP(Tableau1[[#This Row],[N° de Tâche]],Tâches!$D$7:$E$117,2,FALSE),"")</f>
        <v xml:space="preserve">Nettoyer  les paliers - 18 à 22 Bd A Millerand </v>
      </c>
      <c r="D353" s="45">
        <f>date_1er_jour_semaine(YEAR(Tableau1[[#This Row],[Jour]]),Tableau1[[#This Row],[Semaine]])</f>
        <v>43024</v>
      </c>
      <c r="E353" s="18">
        <f>SEMAINE(Tableau1[[#This Row],[Jour]])</f>
        <v>42</v>
      </c>
      <c r="F353" s="18"/>
      <c r="G353" s="18"/>
      <c r="H353" s="18"/>
      <c r="I353" s="18"/>
      <c r="J353" s="18">
        <v>0.5</v>
      </c>
      <c r="K353" s="18">
        <v>2</v>
      </c>
      <c r="L353" s="18"/>
      <c r="M353" s="18"/>
      <c r="N353" s="18"/>
      <c r="O353" s="18"/>
      <c r="P353" s="47">
        <f>SUM(Tableau1[[#This Row],[LUNDI MATIN]]:Tableau1[[#This Row],[VENDREDI APRES MIDI]])</f>
        <v>2.5</v>
      </c>
    </row>
    <row r="354" spans="1:16" s="38" customFormat="1">
      <c r="A354" s="15">
        <v>43024</v>
      </c>
      <c r="B354" s="16">
        <v>100</v>
      </c>
      <c r="C354" s="41" t="str">
        <f>IFERROR(VLOOKUP(Tableau1[[#This Row],[N° de Tâche]],Tâches!$D$7:$E$117,2,FALSE),"")</f>
        <v>Congés</v>
      </c>
      <c r="D354" s="42">
        <f>date_1er_jour_semaine(YEAR(Tableau1[[#This Row],[Jour]]),Tableau1[[#This Row],[Semaine]])</f>
        <v>43024</v>
      </c>
      <c r="E354" s="43">
        <f>SEMAINE(Tableau1[[#This Row],[Jour]])</f>
        <v>42</v>
      </c>
      <c r="F354" s="16"/>
      <c r="G354" s="16"/>
      <c r="H354" s="16"/>
      <c r="I354" s="16"/>
      <c r="J354" s="16"/>
      <c r="K354" s="16"/>
      <c r="L354" s="16"/>
      <c r="M354" s="16"/>
      <c r="N354" s="16"/>
      <c r="O354" s="16">
        <v>4</v>
      </c>
      <c r="P354" s="46">
        <f>SUM(Tableau1[[#This Row],[LUNDI MATIN]]:Tableau1[[#This Row],[VENDREDI APRES MIDI]])</f>
        <v>4</v>
      </c>
    </row>
    <row r="355" spans="1:16" s="38" customFormat="1">
      <c r="A355" s="17"/>
      <c r="B355" s="18"/>
      <c r="C355" s="44" t="str">
        <f>IFERROR(VLOOKUP(Tableau1[[#This Row],[N° de Tâche]],Tâches!$D$7:$E$117,2,FALSE),"")</f>
        <v/>
      </c>
      <c r="D355" s="45">
        <f>date_1er_jour_semaine(YEAR(Tableau1[[#This Row],[Jour]]),Tableau1[[#This Row],[Semaine]])</f>
        <v>0</v>
      </c>
      <c r="E355" s="18">
        <f>SEMAINE(Tableau1[[#This Row],[Jour]])</f>
        <v>0</v>
      </c>
      <c r="F355" s="18"/>
      <c r="G355" s="18"/>
      <c r="H355" s="18"/>
      <c r="I355" s="18"/>
      <c r="J355" s="18"/>
      <c r="K355" s="18"/>
      <c r="L355" s="18"/>
      <c r="M355" s="18"/>
      <c r="N355" s="18"/>
      <c r="O355" s="18"/>
      <c r="P355" s="47">
        <f>SUM(Tableau1[[#This Row],[LUNDI MATIN]]:Tableau1[[#This Row],[VENDREDI APRES MIDI]])</f>
        <v>0</v>
      </c>
    </row>
    <row r="356" spans="1:16" s="38" customFormat="1">
      <c r="A356" s="15">
        <v>43031</v>
      </c>
      <c r="B356" s="16">
        <v>4</v>
      </c>
      <c r="C356" s="41" t="s">
        <v>167</v>
      </c>
      <c r="D356" s="42">
        <f>date_1er_jour_semaine(YEAR(Tableau1[[#This Row],[Jour]]),Tableau1[[#This Row],[Semaine]])</f>
        <v>43031</v>
      </c>
      <c r="E356" s="43">
        <f>SEMAINE(Tableau1[[#This Row],[Jour]])</f>
        <v>43</v>
      </c>
      <c r="F356" s="16"/>
      <c r="G356" s="16">
        <v>1</v>
      </c>
      <c r="H356" s="16"/>
      <c r="I356" s="16"/>
      <c r="J356" s="16"/>
      <c r="K356" s="16"/>
      <c r="L356" s="16">
        <v>0.5</v>
      </c>
      <c r="M356" s="16"/>
      <c r="N356" s="16"/>
      <c r="O356" s="16"/>
      <c r="P356" s="46">
        <f>SUM(Tableau1[[#This Row],[LUNDI MATIN]]:Tableau1[[#This Row],[VENDREDI APRES MIDI]])</f>
        <v>1.5</v>
      </c>
    </row>
    <row r="357" spans="1:16" s="38" customFormat="1" ht="30">
      <c r="A357" s="17">
        <v>43031</v>
      </c>
      <c r="B357" s="18">
        <v>5</v>
      </c>
      <c r="C357" s="44" t="str">
        <f>IFERROR(VLOOKUP(Tableau1[[#This Row],[N° de Tâche]],Tâches!$D$7:$E$117,2,FALSE),"")</f>
        <v>Rentrer les bacs à déchets  Nettoyage du trottoir  : Nettoyage et désinfection des bacs</v>
      </c>
      <c r="D357" s="45">
        <f>date_1er_jour_semaine(YEAR(Tableau1[[#This Row],[Jour]]),Tableau1[[#This Row],[Semaine]])</f>
        <v>43031</v>
      </c>
      <c r="E357" s="18">
        <f>SEMAINE(Tableau1[[#This Row],[Jour]])</f>
        <v>43</v>
      </c>
      <c r="F357" s="18"/>
      <c r="G357" s="18"/>
      <c r="H357" s="18"/>
      <c r="I357" s="18">
        <v>1.5</v>
      </c>
      <c r="J357" s="18"/>
      <c r="K357" s="18"/>
      <c r="L357" s="18"/>
      <c r="M357" s="18"/>
      <c r="N357" s="18">
        <v>0.5</v>
      </c>
      <c r="O357" s="18"/>
      <c r="P357" s="47">
        <f>SUM(Tableau1[[#This Row],[LUNDI MATIN]]:Tableau1[[#This Row],[VENDREDI APRES MIDI]])</f>
        <v>2</v>
      </c>
    </row>
    <row r="358" spans="1:16" s="38" customFormat="1">
      <c r="A358" s="15">
        <v>43031</v>
      </c>
      <c r="B358" s="16">
        <v>10</v>
      </c>
      <c r="C358" s="41" t="str">
        <f>IFERROR(VLOOKUP(Tableau1[[#This Row],[N° de Tâche]],Tâches!$D$7:$E$117,2,FALSE),"")</f>
        <v xml:space="preserve">Entretien des Halls - 1 à 5 rue P Ramadier </v>
      </c>
      <c r="D358" s="42">
        <f>date_1er_jour_semaine(YEAR(Tableau1[[#This Row],[Jour]]),Tableau1[[#This Row],[Semaine]])</f>
        <v>43031</v>
      </c>
      <c r="E358" s="43">
        <f>SEMAINE(Tableau1[[#This Row],[Jour]])</f>
        <v>43</v>
      </c>
      <c r="F358" s="16">
        <v>3.5</v>
      </c>
      <c r="G358" s="16"/>
      <c r="H358" s="16"/>
      <c r="I358" s="16"/>
      <c r="J358" s="16"/>
      <c r="K358" s="16"/>
      <c r="L358" s="16">
        <v>3</v>
      </c>
      <c r="M358" s="16"/>
      <c r="N358" s="16"/>
      <c r="O358" s="16"/>
      <c r="P358" s="46">
        <f>SUM(Tableau1[[#This Row],[LUNDI MATIN]]:Tableau1[[#This Row],[VENDREDI APRES MIDI]])</f>
        <v>6.5</v>
      </c>
    </row>
    <row r="359" spans="1:16" s="38" customFormat="1">
      <c r="A359" s="17">
        <v>43031</v>
      </c>
      <c r="B359" s="18">
        <v>11</v>
      </c>
      <c r="C359" s="44" t="str">
        <f>IFERROR(VLOOKUP(Tableau1[[#This Row],[N° de Tâche]],Tâches!$D$7:$E$117,2,FALSE),"")</f>
        <v xml:space="preserve">Entretien des Halls - 18 à 22 Bd A Millerand </v>
      </c>
      <c r="D359" s="45">
        <f>date_1er_jour_semaine(YEAR(Tableau1[[#This Row],[Jour]]),Tableau1[[#This Row],[Semaine]])</f>
        <v>43031</v>
      </c>
      <c r="E359" s="18">
        <f>SEMAINE(Tableau1[[#This Row],[Jour]])</f>
        <v>43</v>
      </c>
      <c r="F359" s="18"/>
      <c r="G359" s="18"/>
      <c r="H359" s="18">
        <v>3.5</v>
      </c>
      <c r="I359" s="18"/>
      <c r="J359" s="18"/>
      <c r="K359" s="18"/>
      <c r="L359" s="18"/>
      <c r="M359" s="18"/>
      <c r="N359" s="18">
        <v>3</v>
      </c>
      <c r="O359" s="18"/>
      <c r="P359" s="47">
        <f>SUM(Tableau1[[#This Row],[LUNDI MATIN]]:Tableau1[[#This Row],[VENDREDI APRES MIDI]])</f>
        <v>6.5</v>
      </c>
    </row>
    <row r="360" spans="1:16" s="38" customFormat="1">
      <c r="A360" s="15">
        <v>43031</v>
      </c>
      <c r="B360" s="16">
        <v>72</v>
      </c>
      <c r="C360" s="41" t="str">
        <f>IFERROR(VLOOKUP(Tableau1[[#This Row],[N° de Tâche]],Tâches!$D$7:$E$117,2,FALSE),"")</f>
        <v xml:space="preserve">Soufflage des massifs et parkings </v>
      </c>
      <c r="D360" s="42">
        <f>date_1er_jour_semaine(YEAR(Tableau1[[#This Row],[Jour]]),Tableau1[[#This Row],[Semaine]])</f>
        <v>43031</v>
      </c>
      <c r="E360" s="43">
        <f>SEMAINE(Tableau1[[#This Row],[Jour]])</f>
        <v>43</v>
      </c>
      <c r="F360" s="16"/>
      <c r="G360" s="16">
        <v>3</v>
      </c>
      <c r="H360" s="16"/>
      <c r="I360" s="16"/>
      <c r="J360" s="16"/>
      <c r="K360" s="16"/>
      <c r="L360" s="16"/>
      <c r="M360" s="16"/>
      <c r="N360" s="16"/>
      <c r="O360" s="16"/>
      <c r="P360" s="46">
        <f>SUM(Tableau1[[#This Row],[LUNDI MATIN]]:Tableau1[[#This Row],[VENDREDI APRES MIDI]])</f>
        <v>3</v>
      </c>
    </row>
    <row r="361" spans="1:16" s="38" customFormat="1">
      <c r="A361" s="17">
        <v>43031</v>
      </c>
      <c r="B361" s="18">
        <v>30</v>
      </c>
      <c r="C361" s="44" t="str">
        <f>IFERROR(VLOOKUP(Tableau1[[#This Row],[N° de Tâche]],Tâches!$D$7:$E$117,2,FALSE),"")</f>
        <v xml:space="preserve">Nettoyer  les paliers - 1 à 5 rue P Ramadier </v>
      </c>
      <c r="D361" s="45">
        <f>date_1er_jour_semaine(YEAR(Tableau1[[#This Row],[Jour]]),Tableau1[[#This Row],[Semaine]])</f>
        <v>43031</v>
      </c>
      <c r="E361" s="18">
        <f>SEMAINE(Tableau1[[#This Row],[Jour]])</f>
        <v>43</v>
      </c>
      <c r="F361" s="18"/>
      <c r="G361" s="18"/>
      <c r="H361" s="18"/>
      <c r="I361" s="18"/>
      <c r="J361" s="18">
        <v>3.5</v>
      </c>
      <c r="K361" s="18">
        <v>1</v>
      </c>
      <c r="L361" s="18"/>
      <c r="M361" s="18"/>
      <c r="N361" s="18"/>
      <c r="O361" s="18"/>
      <c r="P361" s="47">
        <f>SUM(Tableau1[[#This Row],[LUNDI MATIN]]:Tableau1[[#This Row],[VENDREDI APRES MIDI]])</f>
        <v>4.5</v>
      </c>
    </row>
    <row r="362" spans="1:16" s="38" customFormat="1">
      <c r="A362" s="15">
        <v>43031</v>
      </c>
      <c r="B362" s="16">
        <v>31</v>
      </c>
      <c r="C362" s="41" t="str">
        <f>IFERROR(VLOOKUP(Tableau1[[#This Row],[N° de Tâche]],Tâches!$D$7:$E$117,2,FALSE),"")</f>
        <v xml:space="preserve">Nettoyer  les paliers - 18 à 22 Bd A Millerand </v>
      </c>
      <c r="D362" s="42">
        <f>date_1er_jour_semaine(YEAR(Tableau1[[#This Row],[Jour]]),Tableau1[[#This Row],[Semaine]])</f>
        <v>43031</v>
      </c>
      <c r="E362" s="43">
        <f>SEMAINE(Tableau1[[#This Row],[Jour]])</f>
        <v>43</v>
      </c>
      <c r="F362" s="16"/>
      <c r="G362" s="16"/>
      <c r="H362" s="16"/>
      <c r="I362" s="16"/>
      <c r="J362" s="16"/>
      <c r="K362" s="16">
        <v>3</v>
      </c>
      <c r="L362" s="16"/>
      <c r="M362" s="16"/>
      <c r="N362" s="16"/>
      <c r="O362" s="16"/>
      <c r="P362" s="46">
        <f>SUM(Tableau1[[#This Row],[LUNDI MATIN]]:Tableau1[[#This Row],[VENDREDI APRES MIDI]])</f>
        <v>3</v>
      </c>
    </row>
    <row r="363" spans="1:16" s="38" customFormat="1">
      <c r="A363" s="17">
        <v>43031</v>
      </c>
      <c r="B363" s="18">
        <v>83</v>
      </c>
      <c r="C363" s="44" t="str">
        <f>IFERROR(VLOOKUP(Tableau1[[#This Row],[N° de Tâche]],Tâches!$D$7:$E$117,2,FALSE),"")</f>
        <v>Déchetterie</v>
      </c>
      <c r="D363" s="45">
        <f>date_1er_jour_semaine(YEAR(Tableau1[[#This Row],[Jour]]),Tableau1[[#This Row],[Semaine]])</f>
        <v>43031</v>
      </c>
      <c r="E363" s="18">
        <f>SEMAINE(Tableau1[[#This Row],[Jour]])</f>
        <v>43</v>
      </c>
      <c r="F363" s="18"/>
      <c r="G363" s="18"/>
      <c r="H363" s="18"/>
      <c r="I363" s="18">
        <v>1</v>
      </c>
      <c r="J363" s="18"/>
      <c r="K363" s="18"/>
      <c r="L363" s="18"/>
      <c r="M363" s="18">
        <v>1</v>
      </c>
      <c r="N363" s="18"/>
      <c r="O363" s="18"/>
      <c r="P363" s="47">
        <f>SUM(Tableau1[[#This Row],[LUNDI MATIN]]:Tableau1[[#This Row],[VENDREDI APRES MIDI]])</f>
        <v>2</v>
      </c>
    </row>
    <row r="364" spans="1:16" s="38" customFormat="1">
      <c r="A364" s="15">
        <v>43031</v>
      </c>
      <c r="B364" s="16">
        <v>68</v>
      </c>
      <c r="C364" s="41" t="str">
        <f>IFERROR(VLOOKUP(Tableau1[[#This Row],[N° de Tâche]],Tâches!$D$7:$E$117,2,FALSE),"")</f>
        <v xml:space="preserve">Taille des haies  et arbustes et ramassage </v>
      </c>
      <c r="D364" s="42">
        <f>date_1er_jour_semaine(YEAR(Tableau1[[#This Row],[Jour]]),Tableau1[[#This Row],[Semaine]])</f>
        <v>43031</v>
      </c>
      <c r="E364" s="43">
        <f>SEMAINE(Tableau1[[#This Row],[Jour]])</f>
        <v>43</v>
      </c>
      <c r="F364" s="16"/>
      <c r="G364" s="16"/>
      <c r="H364" s="16"/>
      <c r="I364" s="16"/>
      <c r="J364" s="16"/>
      <c r="K364" s="16"/>
      <c r="L364" s="16"/>
      <c r="M364" s="16">
        <v>3</v>
      </c>
      <c r="N364" s="16"/>
      <c r="O364" s="16">
        <v>4</v>
      </c>
      <c r="P364" s="46">
        <f>SUM(Tableau1[[#This Row],[LUNDI MATIN]]:Tableau1[[#This Row],[VENDREDI APRES MIDI]])</f>
        <v>7</v>
      </c>
    </row>
    <row r="365" spans="1:16" s="38" customFormat="1">
      <c r="A365" s="17">
        <v>43031</v>
      </c>
      <c r="B365" s="18">
        <v>74</v>
      </c>
      <c r="C365" s="44" t="str">
        <f>IFERROR(VLOOKUP(Tableau1[[#This Row],[N° de Tâche]],Tâches!$D$7:$E$117,2,FALSE),"")</f>
        <v>Petit travaux de jardinage (désherbage, etc.)</v>
      </c>
      <c r="D365" s="45">
        <f>date_1er_jour_semaine(YEAR(Tableau1[[#This Row],[Jour]]),Tableau1[[#This Row],[Semaine]])</f>
        <v>43031</v>
      </c>
      <c r="E365" s="18">
        <f>SEMAINE(Tableau1[[#This Row],[Jour]])</f>
        <v>43</v>
      </c>
      <c r="F365" s="18"/>
      <c r="G365" s="18"/>
      <c r="H365" s="18"/>
      <c r="I365" s="18">
        <v>1.5</v>
      </c>
      <c r="J365" s="18"/>
      <c r="K365" s="18"/>
      <c r="L365" s="18"/>
      <c r="M365" s="18"/>
      <c r="N365" s="18"/>
      <c r="O365" s="18"/>
      <c r="P365" s="47">
        <f>SUM(Tableau1[[#This Row],[LUNDI MATIN]]:Tableau1[[#This Row],[VENDREDI APRES MIDI]])</f>
        <v>1.5</v>
      </c>
    </row>
    <row r="366" spans="1:16" s="38" customFormat="1">
      <c r="A366" s="15"/>
      <c r="B366" s="16"/>
      <c r="C366" s="41" t="str">
        <f>IFERROR(VLOOKUP(Tableau1[[#This Row],[N° de Tâche]],Tâches!$D$7:$E$117,2,FALSE),"")</f>
        <v/>
      </c>
      <c r="D366" s="42">
        <f>date_1er_jour_semaine(YEAR(Tableau1[[#This Row],[Jour]]),Tableau1[[#This Row],[Semaine]])</f>
        <v>0</v>
      </c>
      <c r="E366" s="43">
        <f>SEMAINE(Tableau1[[#This Row],[Jour]])</f>
        <v>0</v>
      </c>
      <c r="F366" s="16"/>
      <c r="G366" s="16"/>
      <c r="H366" s="16"/>
      <c r="I366" s="16"/>
      <c r="J366" s="16"/>
      <c r="K366" s="16"/>
      <c r="L366" s="16"/>
      <c r="M366" s="16"/>
      <c r="N366" s="16"/>
      <c r="O366" s="16"/>
      <c r="P366" s="46">
        <f>SUM(Tableau1[[#This Row],[LUNDI MATIN]]:Tableau1[[#This Row],[VENDREDI APRES MIDI]])</f>
        <v>0</v>
      </c>
    </row>
    <row r="367" spans="1:16" s="38" customFormat="1">
      <c r="A367" s="17">
        <v>43038</v>
      </c>
      <c r="B367" s="18">
        <v>1</v>
      </c>
      <c r="C367" s="44" t="str">
        <f>IFERROR(VLOOKUP(Tableau1[[#This Row],[N° de Tâche]],Tâches!$D$7:$E$117,2,FALSE),"")</f>
        <v>Sortir les bacs des bouteilles</v>
      </c>
      <c r="D367" s="45">
        <f>date_1er_jour_semaine(YEAR(Tableau1[[#This Row],[Jour]]),Tableau1[[#This Row],[Semaine]])</f>
        <v>43038</v>
      </c>
      <c r="E367" s="18">
        <f>SEMAINE(Tableau1[[#This Row],[Jour]])</f>
        <v>44</v>
      </c>
      <c r="F367" s="18">
        <v>0.5</v>
      </c>
      <c r="G367" s="18"/>
      <c r="H367" s="18"/>
      <c r="I367" s="18"/>
      <c r="J367" s="18"/>
      <c r="K367" s="18"/>
      <c r="L367" s="18"/>
      <c r="M367" s="18"/>
      <c r="N367" s="18"/>
      <c r="O367" s="18"/>
      <c r="P367" s="47">
        <f>SUM(Tableau1[[#This Row],[LUNDI MATIN]]:Tableau1[[#This Row],[VENDREDI APRES MIDI]])</f>
        <v>0.5</v>
      </c>
    </row>
    <row r="368" spans="1:16" s="38" customFormat="1">
      <c r="A368" s="15">
        <v>43038</v>
      </c>
      <c r="B368" s="16">
        <v>4</v>
      </c>
      <c r="C368" s="41" t="str">
        <f>IFERROR(VLOOKUP(Tableau1[[#This Row],[N° de Tâche]],Tâches!$D$7:$E$117,2,FALSE),"")</f>
        <v>Sortir les bacs à déchets</v>
      </c>
      <c r="D368" s="42">
        <f>date_1er_jour_semaine(YEAR(Tableau1[[#This Row],[Jour]]),Tableau1[[#This Row],[Semaine]])</f>
        <v>43038</v>
      </c>
      <c r="E368" s="43">
        <f>SEMAINE(Tableau1[[#This Row],[Jour]])</f>
        <v>44</v>
      </c>
      <c r="F368" s="16"/>
      <c r="G368" s="16">
        <v>1</v>
      </c>
      <c r="H368" s="16"/>
      <c r="I368" s="16"/>
      <c r="J368" s="16"/>
      <c r="K368" s="16"/>
      <c r="L368" s="16">
        <v>1</v>
      </c>
      <c r="M368" s="16"/>
      <c r="N368" s="16"/>
      <c r="O368" s="16"/>
      <c r="P368" s="46">
        <f>SUM(Tableau1[[#This Row],[LUNDI MATIN]]:Tableau1[[#This Row],[VENDREDI APRES MIDI]])</f>
        <v>2</v>
      </c>
    </row>
    <row r="369" spans="1:16" s="38" customFormat="1">
      <c r="A369" s="17">
        <v>43038</v>
      </c>
      <c r="B369" s="18">
        <v>10</v>
      </c>
      <c r="C369" s="44" t="str">
        <f>IFERROR(VLOOKUP(Tableau1[[#This Row],[N° de Tâche]],Tâches!$D$7:$E$117,2,FALSE),"")</f>
        <v xml:space="preserve">Entretien des Halls - 1 à 5 rue P Ramadier </v>
      </c>
      <c r="D369" s="45">
        <f>date_1er_jour_semaine(YEAR(Tableau1[[#This Row],[Jour]]),Tableau1[[#This Row],[Semaine]])</f>
        <v>43038</v>
      </c>
      <c r="E369" s="18">
        <f>SEMAINE(Tableau1[[#This Row],[Jour]])</f>
        <v>44</v>
      </c>
      <c r="F369" s="18">
        <v>3</v>
      </c>
      <c r="G369" s="18"/>
      <c r="H369" s="18"/>
      <c r="I369" s="18"/>
      <c r="J369" s="18"/>
      <c r="K369" s="18"/>
      <c r="L369" s="18"/>
      <c r="M369" s="18"/>
      <c r="N369" s="18">
        <v>2.5</v>
      </c>
      <c r="O369" s="18"/>
      <c r="P369" s="47">
        <f>SUM(Tableau1[[#This Row],[LUNDI MATIN]]:Tableau1[[#This Row],[VENDREDI APRES MIDI]])</f>
        <v>5.5</v>
      </c>
    </row>
    <row r="370" spans="1:16" s="38" customFormat="1">
      <c r="A370" s="15">
        <v>43038</v>
      </c>
      <c r="B370" s="16">
        <v>11</v>
      </c>
      <c r="C370" s="41" t="str">
        <f>IFERROR(VLOOKUP(Tableau1[[#This Row],[N° de Tâche]],Tâches!$D$7:$E$117,2,FALSE),"")</f>
        <v xml:space="preserve">Entretien des Halls - 18 à 22 Bd A Millerand </v>
      </c>
      <c r="D370" s="42">
        <f>date_1er_jour_semaine(YEAR(Tableau1[[#This Row],[Jour]]),Tableau1[[#This Row],[Semaine]])</f>
        <v>43038</v>
      </c>
      <c r="E370" s="43">
        <f>SEMAINE(Tableau1[[#This Row],[Jour]])</f>
        <v>44</v>
      </c>
      <c r="F370" s="16"/>
      <c r="G370" s="16"/>
      <c r="H370" s="16">
        <v>3.5</v>
      </c>
      <c r="I370" s="16"/>
      <c r="J370" s="16"/>
      <c r="K370" s="16"/>
      <c r="L370" s="16">
        <v>2.5</v>
      </c>
      <c r="M370" s="16"/>
      <c r="N370" s="16"/>
      <c r="O370" s="16"/>
      <c r="P370" s="46">
        <f>SUM(Tableau1[[#This Row],[LUNDI MATIN]]:Tableau1[[#This Row],[VENDREDI APRES MIDI]])</f>
        <v>6</v>
      </c>
    </row>
    <row r="371" spans="1:16" s="38" customFormat="1" ht="30">
      <c r="A371" s="17">
        <v>43038</v>
      </c>
      <c r="B371" s="18">
        <v>5</v>
      </c>
      <c r="C371" s="44" t="str">
        <f>IFERROR(VLOOKUP(Tableau1[[#This Row],[N° de Tâche]],Tâches!$D$7:$E$117,2,FALSE),"")</f>
        <v>Rentrer les bacs à déchets  Nettoyage du trottoir  : Nettoyage et désinfection des bacs</v>
      </c>
      <c r="D371" s="45">
        <f>date_1er_jour_semaine(YEAR(Tableau1[[#This Row],[Jour]]),Tableau1[[#This Row],[Semaine]])</f>
        <v>43038</v>
      </c>
      <c r="E371" s="18">
        <f>SEMAINE(Tableau1[[#This Row],[Jour]])</f>
        <v>44</v>
      </c>
      <c r="F371" s="18"/>
      <c r="G371" s="18"/>
      <c r="H371" s="18"/>
      <c r="I371" s="18">
        <v>1.5</v>
      </c>
      <c r="J371" s="18"/>
      <c r="K371" s="18"/>
      <c r="L371" s="18"/>
      <c r="M371" s="18"/>
      <c r="N371" s="18">
        <v>1</v>
      </c>
      <c r="O371" s="18"/>
      <c r="P371" s="47">
        <f>SUM(Tableau1[[#This Row],[LUNDI MATIN]]:Tableau1[[#This Row],[VENDREDI APRES MIDI]])</f>
        <v>2.5</v>
      </c>
    </row>
    <row r="372" spans="1:16" s="38" customFormat="1">
      <c r="A372" s="15">
        <v>43038</v>
      </c>
      <c r="B372" s="16">
        <v>83</v>
      </c>
      <c r="C372" s="41" t="str">
        <f>IFERROR(VLOOKUP(Tableau1[[#This Row],[N° de Tâche]],Tâches!$D$7:$E$117,2,FALSE),"")</f>
        <v>Déchetterie</v>
      </c>
      <c r="D372" s="42">
        <f>date_1er_jour_semaine(YEAR(Tableau1[[#This Row],[Jour]]),Tableau1[[#This Row],[Semaine]])</f>
        <v>43038</v>
      </c>
      <c r="E372" s="43">
        <f>SEMAINE(Tableau1[[#This Row],[Jour]])</f>
        <v>44</v>
      </c>
      <c r="F372" s="16"/>
      <c r="G372" s="16"/>
      <c r="H372" s="16"/>
      <c r="I372" s="16">
        <v>1</v>
      </c>
      <c r="J372" s="16"/>
      <c r="K372" s="16"/>
      <c r="L372" s="16"/>
      <c r="M372" s="16">
        <v>2</v>
      </c>
      <c r="N372" s="16"/>
      <c r="O372" s="16">
        <v>1</v>
      </c>
      <c r="P372" s="46">
        <f>SUM(Tableau1[[#This Row],[LUNDI MATIN]]:Tableau1[[#This Row],[VENDREDI APRES MIDI]])</f>
        <v>4</v>
      </c>
    </row>
    <row r="373" spans="1:16" s="38" customFormat="1">
      <c r="A373" s="17">
        <v>43038</v>
      </c>
      <c r="B373" s="18">
        <v>72</v>
      </c>
      <c r="C373" s="44" t="str">
        <f>IFERROR(VLOOKUP(Tableau1[[#This Row],[N° de Tâche]],Tâches!$D$7:$E$117,2,FALSE),"")</f>
        <v xml:space="preserve">Soufflage des massifs et parkings </v>
      </c>
      <c r="D373" s="45">
        <f>date_1er_jour_semaine(YEAR(Tableau1[[#This Row],[Jour]]),Tableau1[[#This Row],[Semaine]])</f>
        <v>43038</v>
      </c>
      <c r="E373" s="18">
        <f>SEMAINE(Tableau1[[#This Row],[Jour]])</f>
        <v>44</v>
      </c>
      <c r="F373" s="18"/>
      <c r="G373" s="18">
        <v>3</v>
      </c>
      <c r="H373" s="18"/>
      <c r="I373" s="18"/>
      <c r="J373" s="18"/>
      <c r="K373" s="18"/>
      <c r="L373" s="18"/>
      <c r="M373" s="18"/>
      <c r="N373" s="18"/>
      <c r="O373" s="18">
        <v>1</v>
      </c>
      <c r="P373" s="47">
        <f>SUM(Tableau1[[#This Row],[LUNDI MATIN]]:Tableau1[[#This Row],[VENDREDI APRES MIDI]])</f>
        <v>4</v>
      </c>
    </row>
    <row r="374" spans="1:16" s="38" customFormat="1">
      <c r="A374" s="15">
        <v>43038</v>
      </c>
      <c r="B374" s="16">
        <v>73</v>
      </c>
      <c r="C374" s="41" t="str">
        <f>IFERROR(VLOOKUP(Tableau1[[#This Row],[N° de Tâche]],Tâches!$D$7:$E$117,2,FALSE),"")</f>
        <v>ramassage et Evacuation des  des feuilles</v>
      </c>
      <c r="D374" s="42">
        <f>date_1er_jour_semaine(YEAR(Tableau1[[#This Row],[Jour]]),Tableau1[[#This Row],[Semaine]])</f>
        <v>43038</v>
      </c>
      <c r="E374" s="43">
        <f>SEMAINE(Tableau1[[#This Row],[Jour]])</f>
        <v>44</v>
      </c>
      <c r="F374" s="16"/>
      <c r="G374" s="16"/>
      <c r="H374" s="16"/>
      <c r="I374" s="16"/>
      <c r="J374" s="16"/>
      <c r="K374" s="16"/>
      <c r="L374" s="16"/>
      <c r="M374" s="16">
        <v>2</v>
      </c>
      <c r="N374" s="16"/>
      <c r="O374" s="16">
        <v>2</v>
      </c>
      <c r="P374" s="46">
        <f>SUM(Tableau1[[#This Row],[LUNDI MATIN]]:Tableau1[[#This Row],[VENDREDI APRES MIDI]])</f>
        <v>4</v>
      </c>
    </row>
    <row r="375" spans="1:16" s="38" customFormat="1">
      <c r="A375" s="17">
        <v>43038</v>
      </c>
      <c r="B375" s="18">
        <v>43</v>
      </c>
      <c r="C375" s="44" t="str">
        <f>IFERROR(VLOOKUP(Tableau1[[#This Row],[N° de Tâche]],Tâches!$D$7:$E$117,2,FALSE),"")</f>
        <v xml:space="preserve">Nettoyage des locaux poubelles </v>
      </c>
      <c r="D375" s="45">
        <f>date_1er_jour_semaine(YEAR(Tableau1[[#This Row],[Jour]]),Tableau1[[#This Row],[Semaine]])</f>
        <v>43038</v>
      </c>
      <c r="E375" s="18">
        <f>SEMAINE(Tableau1[[#This Row],[Jour]])</f>
        <v>44</v>
      </c>
      <c r="F375" s="18"/>
      <c r="G375" s="18"/>
      <c r="H375" s="18"/>
      <c r="I375" s="18">
        <v>1.5</v>
      </c>
      <c r="J375" s="18"/>
      <c r="K375" s="18"/>
      <c r="L375" s="18"/>
      <c r="M375" s="18"/>
      <c r="N375" s="18"/>
      <c r="O375" s="18"/>
      <c r="P375" s="47">
        <f>SUM(Tableau1[[#This Row],[LUNDI MATIN]]:Tableau1[[#This Row],[VENDREDI APRES MIDI]])</f>
        <v>1.5</v>
      </c>
    </row>
    <row r="376" spans="1:16" s="38" customFormat="1">
      <c r="A376" s="15"/>
      <c r="B376" s="16"/>
      <c r="C376" s="41" t="str">
        <f>IFERROR(VLOOKUP(Tableau1[[#This Row],[N° de Tâche]],Tâches!$D$7:$E$117,2,FALSE),"")</f>
        <v/>
      </c>
      <c r="D376" s="42">
        <f>date_1er_jour_semaine(YEAR(Tableau1[[#This Row],[Jour]]),Tableau1[[#This Row],[Semaine]])</f>
        <v>0</v>
      </c>
      <c r="E376" s="43">
        <f>SEMAINE(Tableau1[[#This Row],[Jour]])</f>
        <v>0</v>
      </c>
      <c r="F376" s="16"/>
      <c r="G376" s="16"/>
      <c r="H376" s="16"/>
      <c r="I376" s="16"/>
      <c r="J376" s="16"/>
      <c r="K376" s="16"/>
      <c r="L376" s="16"/>
      <c r="M376" s="16"/>
      <c r="N376" s="16"/>
      <c r="O376" s="16"/>
      <c r="P376" s="46">
        <f>SUM(Tableau1[[#This Row],[LUNDI MATIN]]:Tableau1[[#This Row],[VENDREDI APRES MIDI]])</f>
        <v>0</v>
      </c>
    </row>
    <row r="377" spans="1:16" s="38" customFormat="1">
      <c r="A377" s="17">
        <v>43045</v>
      </c>
      <c r="B377" s="18">
        <v>1</v>
      </c>
      <c r="C377" s="44" t="str">
        <f>IFERROR(VLOOKUP(Tableau1[[#This Row],[N° de Tâche]],Tâches!$D$7:$E$117,2,FALSE),"")</f>
        <v>Sortir les bacs des bouteilles</v>
      </c>
      <c r="D377" s="45">
        <f>date_1er_jour_semaine(YEAR(Tableau1[[#This Row],[Jour]]),Tableau1[[#This Row],[Semaine]])</f>
        <v>43045</v>
      </c>
      <c r="E377" s="18">
        <f>SEMAINE(Tableau1[[#This Row],[Jour]])</f>
        <v>45</v>
      </c>
      <c r="F377" s="18">
        <v>0.5</v>
      </c>
      <c r="G377" s="18"/>
      <c r="H377" s="18"/>
      <c r="I377" s="18"/>
      <c r="J377" s="18"/>
      <c r="K377" s="18"/>
      <c r="L377" s="18"/>
      <c r="M377" s="18"/>
      <c r="N377" s="18"/>
      <c r="O377" s="18"/>
      <c r="P377" s="47">
        <f>SUM(Tableau1[[#This Row],[LUNDI MATIN]]:Tableau1[[#This Row],[VENDREDI APRES MIDI]])</f>
        <v>0.5</v>
      </c>
    </row>
    <row r="378" spans="1:16" s="38" customFormat="1">
      <c r="A378" s="15">
        <v>43045</v>
      </c>
      <c r="B378" s="16">
        <v>4</v>
      </c>
      <c r="C378" s="41" t="str">
        <f>IFERROR(VLOOKUP(Tableau1[[#This Row],[N° de Tâche]],Tâches!$D$7:$E$117,2,FALSE),"")</f>
        <v>Sortir les bacs à déchets</v>
      </c>
      <c r="D378" s="42">
        <f>date_1er_jour_semaine(YEAR(Tableau1[[#This Row],[Jour]]),Tableau1[[#This Row],[Semaine]])</f>
        <v>43045</v>
      </c>
      <c r="E378" s="43">
        <f>SEMAINE(Tableau1[[#This Row],[Jour]])</f>
        <v>45</v>
      </c>
      <c r="F378" s="16"/>
      <c r="G378" s="16">
        <v>1.5</v>
      </c>
      <c r="H378" s="16"/>
      <c r="I378" s="16"/>
      <c r="J378" s="16"/>
      <c r="K378" s="16"/>
      <c r="L378" s="16">
        <v>1</v>
      </c>
      <c r="M378" s="16"/>
      <c r="N378" s="16"/>
      <c r="O378" s="16"/>
      <c r="P378" s="46">
        <f>SUM(Tableau1[[#This Row],[LUNDI MATIN]]:Tableau1[[#This Row],[VENDREDI APRES MIDI]])</f>
        <v>2.5</v>
      </c>
    </row>
    <row r="379" spans="1:16" s="38" customFormat="1">
      <c r="A379" s="17">
        <v>43045</v>
      </c>
      <c r="B379" s="18">
        <v>10</v>
      </c>
      <c r="C379" s="44" t="str">
        <f>IFERROR(VLOOKUP(Tableau1[[#This Row],[N° de Tâche]],Tâches!$D$7:$E$117,2,FALSE),"")</f>
        <v xml:space="preserve">Entretien des Halls - 1 à 5 rue P Ramadier </v>
      </c>
      <c r="D379" s="45">
        <f>date_1er_jour_semaine(YEAR(Tableau1[[#This Row],[Jour]]),Tableau1[[#This Row],[Semaine]])</f>
        <v>43045</v>
      </c>
      <c r="E379" s="18">
        <f>SEMAINE(Tableau1[[#This Row],[Jour]])</f>
        <v>45</v>
      </c>
      <c r="F379" s="18">
        <v>3</v>
      </c>
      <c r="G379" s="18"/>
      <c r="H379" s="18"/>
      <c r="I379" s="18"/>
      <c r="J379" s="18"/>
      <c r="K379" s="18"/>
      <c r="L379" s="18">
        <v>2.5</v>
      </c>
      <c r="M379" s="18"/>
      <c r="N379" s="18"/>
      <c r="O379" s="18"/>
      <c r="P379" s="47">
        <f>SUM(Tableau1[[#This Row],[LUNDI MATIN]]:Tableau1[[#This Row],[VENDREDI APRES MIDI]])</f>
        <v>5.5</v>
      </c>
    </row>
    <row r="380" spans="1:16" s="38" customFormat="1">
      <c r="A380" s="15">
        <v>43045</v>
      </c>
      <c r="B380" s="16">
        <v>83</v>
      </c>
      <c r="C380" s="41" t="str">
        <f>IFERROR(VLOOKUP(Tableau1[[#This Row],[N° de Tâche]],Tâches!$D$7:$E$117,2,FALSE),"")</f>
        <v>Déchetterie</v>
      </c>
      <c r="D380" s="42">
        <f>date_1er_jour_semaine(YEAR(Tableau1[[#This Row],[Jour]]),Tableau1[[#This Row],[Semaine]])</f>
        <v>43045</v>
      </c>
      <c r="E380" s="43">
        <f>SEMAINE(Tableau1[[#This Row],[Jour]])</f>
        <v>45</v>
      </c>
      <c r="F380" s="16"/>
      <c r="G380" s="16">
        <v>1.5</v>
      </c>
      <c r="H380" s="16"/>
      <c r="I380" s="16"/>
      <c r="J380" s="16"/>
      <c r="K380" s="16"/>
      <c r="L380" s="16"/>
      <c r="M380" s="16">
        <v>0.5</v>
      </c>
      <c r="N380" s="16"/>
      <c r="O380" s="16"/>
      <c r="P380" s="46">
        <f>SUM(Tableau1[[#This Row],[LUNDI MATIN]]:Tableau1[[#This Row],[VENDREDI APRES MIDI]])</f>
        <v>2</v>
      </c>
    </row>
    <row r="381" spans="1:16" s="38" customFormat="1">
      <c r="A381" s="17">
        <v>43045</v>
      </c>
      <c r="B381" s="18">
        <v>73</v>
      </c>
      <c r="C381" s="44" t="str">
        <f>IFERROR(VLOOKUP(Tableau1[[#This Row],[N° de Tâche]],Tâches!$D$7:$E$117,2,FALSE),"")</f>
        <v>ramassage et Evacuation des  des feuilles</v>
      </c>
      <c r="D381" s="45">
        <f>date_1er_jour_semaine(YEAR(Tableau1[[#This Row],[Jour]]),Tableau1[[#This Row],[Semaine]])</f>
        <v>43045</v>
      </c>
      <c r="E381" s="18">
        <f>SEMAINE(Tableau1[[#This Row],[Jour]])</f>
        <v>45</v>
      </c>
      <c r="F381" s="18"/>
      <c r="G381" s="18">
        <v>1</v>
      </c>
      <c r="H381" s="18"/>
      <c r="I381" s="18"/>
      <c r="J381" s="18"/>
      <c r="K381" s="18">
        <v>3.5</v>
      </c>
      <c r="L381" s="18"/>
      <c r="M381" s="18"/>
      <c r="N381" s="18"/>
      <c r="O381" s="18"/>
      <c r="P381" s="47">
        <f>SUM(Tableau1[[#This Row],[LUNDI MATIN]]:Tableau1[[#This Row],[VENDREDI APRES MIDI]])</f>
        <v>4.5</v>
      </c>
    </row>
    <row r="382" spans="1:16" s="38" customFormat="1" ht="30">
      <c r="A382" s="15">
        <v>43045</v>
      </c>
      <c r="B382" s="16">
        <v>5</v>
      </c>
      <c r="C382" s="41" t="str">
        <f>IFERROR(VLOOKUP(Tableau1[[#This Row],[N° de Tâche]],Tâches!$D$7:$E$117,2,FALSE),"")</f>
        <v>Rentrer les bacs à déchets  Nettoyage du trottoir  : Nettoyage et désinfection des bacs</v>
      </c>
      <c r="D382" s="42">
        <f>date_1er_jour_semaine(YEAR(Tableau1[[#This Row],[Jour]]),Tableau1[[#This Row],[Semaine]])</f>
        <v>43045</v>
      </c>
      <c r="E382" s="43">
        <f>SEMAINE(Tableau1[[#This Row],[Jour]])</f>
        <v>45</v>
      </c>
      <c r="F382" s="16"/>
      <c r="G382" s="16"/>
      <c r="H382" s="16"/>
      <c r="I382" s="16">
        <v>1.5</v>
      </c>
      <c r="J382" s="16"/>
      <c r="K382" s="16"/>
      <c r="L382" s="16"/>
      <c r="M382" s="16"/>
      <c r="N382" s="16"/>
      <c r="O382" s="16">
        <v>1.5</v>
      </c>
      <c r="P382" s="46">
        <f>SUM(Tableau1[[#This Row],[LUNDI MATIN]]:Tableau1[[#This Row],[VENDREDI APRES MIDI]])</f>
        <v>3</v>
      </c>
    </row>
    <row r="383" spans="1:16" s="38" customFormat="1">
      <c r="A383" s="17">
        <v>43045</v>
      </c>
      <c r="B383" s="18">
        <v>11</v>
      </c>
      <c r="C383" s="44" t="str">
        <f>IFERROR(VLOOKUP(Tableau1[[#This Row],[N° de Tâche]],Tâches!$D$7:$E$117,2,FALSE),"")</f>
        <v xml:space="preserve">Entretien des Halls - 18 à 22 Bd A Millerand </v>
      </c>
      <c r="D383" s="45">
        <f>date_1er_jour_semaine(YEAR(Tableau1[[#This Row],[Jour]]),Tableau1[[#This Row],[Semaine]])</f>
        <v>43045</v>
      </c>
      <c r="E383" s="18">
        <f>SEMAINE(Tableau1[[#This Row],[Jour]])</f>
        <v>45</v>
      </c>
      <c r="F383" s="18"/>
      <c r="G383" s="18"/>
      <c r="H383" s="18">
        <v>3.5</v>
      </c>
      <c r="I383" s="18"/>
      <c r="J383" s="18"/>
      <c r="K383" s="18"/>
      <c r="L383" s="18"/>
      <c r="M383" s="18"/>
      <c r="N383" s="18"/>
      <c r="O383" s="18"/>
      <c r="P383" s="47">
        <f>SUM(Tableau1[[#This Row],[LUNDI MATIN]]:Tableau1[[#This Row],[VENDREDI APRES MIDI]])</f>
        <v>3.5</v>
      </c>
    </row>
    <row r="384" spans="1:16" s="38" customFormat="1">
      <c r="A384" s="15">
        <v>43045</v>
      </c>
      <c r="B384" s="16">
        <v>30</v>
      </c>
      <c r="C384" s="41" t="str">
        <f>IFERROR(VLOOKUP(Tableau1[[#This Row],[N° de Tâche]],Tâches!$D$7:$E$117,2,FALSE),"")</f>
        <v xml:space="preserve">Nettoyer  les paliers - 1 à 5 rue P Ramadier </v>
      </c>
      <c r="D384" s="42">
        <f>date_1er_jour_semaine(YEAR(Tableau1[[#This Row],[Jour]]),Tableau1[[#This Row],[Semaine]])</f>
        <v>43045</v>
      </c>
      <c r="E384" s="43">
        <f>SEMAINE(Tableau1[[#This Row],[Jour]])</f>
        <v>45</v>
      </c>
      <c r="F384" s="16"/>
      <c r="G384" s="16"/>
      <c r="H384" s="16"/>
      <c r="I384" s="16"/>
      <c r="J384" s="16">
        <v>2</v>
      </c>
      <c r="K384" s="16"/>
      <c r="L384" s="16"/>
      <c r="M384" s="16"/>
      <c r="N384" s="16"/>
      <c r="O384" s="16"/>
      <c r="P384" s="46">
        <f>SUM(Tableau1[[#This Row],[LUNDI MATIN]]:Tableau1[[#This Row],[VENDREDI APRES MIDI]])</f>
        <v>2</v>
      </c>
    </row>
    <row r="385" spans="1:16" s="38" customFormat="1">
      <c r="A385" s="17">
        <v>43045</v>
      </c>
      <c r="B385" s="18">
        <v>31</v>
      </c>
      <c r="C385" s="44" t="str">
        <f>IFERROR(VLOOKUP(Tableau1[[#This Row],[N° de Tâche]],Tâches!$D$7:$E$117,2,FALSE),"")</f>
        <v xml:space="preserve">Nettoyer  les paliers - 18 à 22 Bd A Millerand </v>
      </c>
      <c r="D385" s="45">
        <f>date_1er_jour_semaine(YEAR(Tableau1[[#This Row],[Jour]]),Tableau1[[#This Row],[Semaine]])</f>
        <v>43045</v>
      </c>
      <c r="E385" s="18">
        <f>SEMAINE(Tableau1[[#This Row],[Jour]])</f>
        <v>45</v>
      </c>
      <c r="F385" s="18"/>
      <c r="G385" s="18"/>
      <c r="H385" s="18"/>
      <c r="I385" s="18"/>
      <c r="J385" s="18">
        <v>1.5</v>
      </c>
      <c r="K385" s="18">
        <v>0.5</v>
      </c>
      <c r="L385" s="18"/>
      <c r="M385" s="18"/>
      <c r="N385" s="18"/>
      <c r="O385" s="18"/>
      <c r="P385" s="47">
        <f>SUM(Tableau1[[#This Row],[LUNDI MATIN]]:Tableau1[[#This Row],[VENDREDI APRES MIDI]])</f>
        <v>2</v>
      </c>
    </row>
    <row r="386" spans="1:16" s="38" customFormat="1">
      <c r="A386" s="15">
        <v>43045</v>
      </c>
      <c r="B386" s="16">
        <v>68</v>
      </c>
      <c r="C386" s="41" t="str">
        <f>IFERROR(VLOOKUP(Tableau1[[#This Row],[N° de Tâche]],Tâches!$D$7:$E$117,2,FALSE),"")</f>
        <v xml:space="preserve">Taille des haies  et arbustes et ramassage </v>
      </c>
      <c r="D386" s="42">
        <f>date_1er_jour_semaine(YEAR(Tableau1[[#This Row],[Jour]]),Tableau1[[#This Row],[Semaine]])</f>
        <v>43045</v>
      </c>
      <c r="E386" s="43">
        <f>SEMAINE(Tableau1[[#This Row],[Jour]])</f>
        <v>45</v>
      </c>
      <c r="F386" s="16"/>
      <c r="G386" s="16"/>
      <c r="H386" s="16"/>
      <c r="I386" s="16"/>
      <c r="J386" s="16"/>
      <c r="K386" s="16"/>
      <c r="L386" s="16"/>
      <c r="M386" s="16">
        <v>3.5</v>
      </c>
      <c r="N386" s="16"/>
      <c r="O386" s="16"/>
      <c r="P386" s="46">
        <f>SUM(Tableau1[[#This Row],[LUNDI MATIN]]:Tableau1[[#This Row],[VENDREDI APRES MIDI]])</f>
        <v>3.5</v>
      </c>
    </row>
    <row r="387" spans="1:16" s="38" customFormat="1">
      <c r="A387" s="17">
        <v>43045</v>
      </c>
      <c r="B387" s="18">
        <v>100</v>
      </c>
      <c r="C387" s="44" t="str">
        <f>IFERROR(VLOOKUP(Tableau1[[#This Row],[N° de Tâche]],Tâches!$D$7:$E$117,2,FALSE),"")</f>
        <v>Congés</v>
      </c>
      <c r="D387" s="45">
        <f>date_1er_jour_semaine(YEAR(Tableau1[[#This Row],[Jour]]),Tableau1[[#This Row],[Semaine]])</f>
        <v>43045</v>
      </c>
      <c r="E387" s="18">
        <f>SEMAINE(Tableau1[[#This Row],[Jour]])</f>
        <v>45</v>
      </c>
      <c r="F387" s="18"/>
      <c r="G387" s="18"/>
      <c r="H387" s="18"/>
      <c r="I387" s="18"/>
      <c r="J387" s="18"/>
      <c r="K387" s="18"/>
      <c r="L387" s="18"/>
      <c r="M387" s="18"/>
      <c r="N387" s="18">
        <v>3.5</v>
      </c>
      <c r="O387" s="18">
        <v>2.5</v>
      </c>
      <c r="P387" s="47">
        <f>SUM(Tableau1[[#This Row],[LUNDI MATIN]]:Tableau1[[#This Row],[VENDREDI APRES MIDI]])</f>
        <v>6</v>
      </c>
    </row>
    <row r="388" spans="1:16" s="38" customFormat="1">
      <c r="A388" s="15">
        <v>43045</v>
      </c>
      <c r="B388" s="16">
        <v>72</v>
      </c>
      <c r="C388" s="41" t="str">
        <f>IFERROR(VLOOKUP(Tableau1[[#This Row],[N° de Tâche]],Tâches!$D$7:$E$117,2,FALSE),"")</f>
        <v xml:space="preserve">Soufflage des massifs et parkings </v>
      </c>
      <c r="D388" s="42">
        <f>date_1er_jour_semaine(YEAR(Tableau1[[#This Row],[Jour]]),Tableau1[[#This Row],[Semaine]])</f>
        <v>43045</v>
      </c>
      <c r="E388" s="43">
        <f>SEMAINE(Tableau1[[#This Row],[Jour]])</f>
        <v>45</v>
      </c>
      <c r="F388" s="16"/>
      <c r="G388" s="16"/>
      <c r="H388" s="16"/>
      <c r="I388" s="16">
        <v>2.5</v>
      </c>
      <c r="J388" s="16"/>
      <c r="K388" s="16"/>
      <c r="L388" s="16"/>
      <c r="M388" s="16"/>
      <c r="N388" s="16"/>
      <c r="O388" s="16"/>
      <c r="P388" s="46">
        <f>SUM(Tableau1[[#This Row],[LUNDI MATIN]]:Tableau1[[#This Row],[VENDREDI APRES MIDI]])</f>
        <v>2.5</v>
      </c>
    </row>
    <row r="389" spans="1:16" s="38" customFormat="1">
      <c r="A389" s="17"/>
      <c r="B389" s="18"/>
      <c r="C389" s="44" t="str">
        <f>IFERROR(VLOOKUP(Tableau1[[#This Row],[N° de Tâche]],Tâches!$D$7:$E$117,2,FALSE),"")</f>
        <v/>
      </c>
      <c r="D389" s="45">
        <f>date_1er_jour_semaine(YEAR(Tableau1[[#This Row],[Jour]]),Tableau1[[#This Row],[Semaine]])</f>
        <v>0</v>
      </c>
      <c r="E389" s="18">
        <f>SEMAINE(Tableau1[[#This Row],[Jour]])</f>
        <v>0</v>
      </c>
      <c r="F389" s="18"/>
      <c r="G389" s="18"/>
      <c r="H389" s="18"/>
      <c r="I389" s="18"/>
      <c r="J389" s="18"/>
      <c r="K389" s="18"/>
      <c r="L389" s="18"/>
      <c r="M389" s="18"/>
      <c r="N389" s="18"/>
      <c r="O389" s="18"/>
      <c r="P389" s="47">
        <f>SUM(Tableau1[[#This Row],[LUNDI MATIN]]:Tableau1[[#This Row],[VENDREDI APRES MIDI]])</f>
        <v>0</v>
      </c>
    </row>
    <row r="390" spans="1:16" s="38" customFormat="1">
      <c r="A390" s="15">
        <v>43052</v>
      </c>
      <c r="B390" s="16">
        <v>1</v>
      </c>
      <c r="C390" s="41" t="str">
        <f>IFERROR(VLOOKUP(Tableau1[[#This Row],[N° de Tâche]],Tâches!$D$7:$E$117,2,FALSE),"")</f>
        <v>Sortir les bacs des bouteilles</v>
      </c>
      <c r="D390" s="42">
        <f>date_1er_jour_semaine(YEAR(Tableau1[[#This Row],[Jour]]),Tableau1[[#This Row],[Semaine]])</f>
        <v>43052</v>
      </c>
      <c r="E390" s="43">
        <f>SEMAINE(Tableau1[[#This Row],[Jour]])</f>
        <v>46</v>
      </c>
      <c r="F390" s="16">
        <v>0.5</v>
      </c>
      <c r="G390" s="16"/>
      <c r="H390" s="16"/>
      <c r="I390" s="16"/>
      <c r="J390" s="16"/>
      <c r="K390" s="16"/>
      <c r="L390" s="16"/>
      <c r="M390" s="16"/>
      <c r="N390" s="16"/>
      <c r="O390" s="16"/>
      <c r="P390" s="46">
        <f>SUM(Tableau1[[#This Row],[LUNDI MATIN]]:Tableau1[[#This Row],[VENDREDI APRES MIDI]])</f>
        <v>0.5</v>
      </c>
    </row>
    <row r="391" spans="1:16" s="38" customFormat="1">
      <c r="A391" s="17">
        <v>43052</v>
      </c>
      <c r="B391" s="18">
        <v>4</v>
      </c>
      <c r="C391" s="44" t="str">
        <f>IFERROR(VLOOKUP(Tableau1[[#This Row],[N° de Tâche]],Tâches!$D$7:$E$117,2,FALSE),"")</f>
        <v>Sortir les bacs à déchets</v>
      </c>
      <c r="D391" s="45">
        <f>date_1er_jour_semaine(YEAR(Tableau1[[#This Row],[Jour]]),Tableau1[[#This Row],[Semaine]])</f>
        <v>43052</v>
      </c>
      <c r="E391" s="18">
        <f>SEMAINE(Tableau1[[#This Row],[Jour]])</f>
        <v>46</v>
      </c>
      <c r="F391" s="18"/>
      <c r="G391" s="18">
        <v>1</v>
      </c>
      <c r="H391" s="18"/>
      <c r="I391" s="18"/>
      <c r="J391" s="18"/>
      <c r="K391" s="18"/>
      <c r="L391" s="18">
        <v>1.5</v>
      </c>
      <c r="M391" s="18"/>
      <c r="N391" s="18"/>
      <c r="O391" s="18"/>
      <c r="P391" s="47">
        <f>SUM(Tableau1[[#This Row],[LUNDI MATIN]]:Tableau1[[#This Row],[VENDREDI APRES MIDI]])</f>
        <v>2.5</v>
      </c>
    </row>
    <row r="392" spans="1:16" s="38" customFormat="1">
      <c r="A392" s="15">
        <v>43052</v>
      </c>
      <c r="B392" s="16">
        <v>10</v>
      </c>
      <c r="C392" s="41" t="str">
        <f>IFERROR(VLOOKUP(Tableau1[[#This Row],[N° de Tâche]],Tâches!$D$7:$E$117,2,FALSE),"")</f>
        <v xml:space="preserve">Entretien des Halls - 1 à 5 rue P Ramadier </v>
      </c>
      <c r="D392" s="42">
        <f>date_1er_jour_semaine(YEAR(Tableau1[[#This Row],[Jour]]),Tableau1[[#This Row],[Semaine]])</f>
        <v>43052</v>
      </c>
      <c r="E392" s="43">
        <f>SEMAINE(Tableau1[[#This Row],[Jour]])</f>
        <v>46</v>
      </c>
      <c r="F392" s="16">
        <v>3</v>
      </c>
      <c r="G392" s="16"/>
      <c r="H392" s="16"/>
      <c r="I392" s="16"/>
      <c r="J392" s="16"/>
      <c r="K392" s="16"/>
      <c r="L392" s="16"/>
      <c r="M392" s="16"/>
      <c r="N392" s="16"/>
      <c r="O392" s="16"/>
      <c r="P392" s="46">
        <f>SUM(Tableau1[[#This Row],[LUNDI MATIN]]:Tableau1[[#This Row],[VENDREDI APRES MIDI]])</f>
        <v>3</v>
      </c>
    </row>
    <row r="393" spans="1:16" s="38" customFormat="1">
      <c r="A393" s="17">
        <v>43052</v>
      </c>
      <c r="B393" s="18">
        <v>11</v>
      </c>
      <c r="C393" s="44" t="str">
        <f>IFERROR(VLOOKUP(Tableau1[[#This Row],[N° de Tâche]],Tâches!$D$7:$E$117,2,FALSE),"")</f>
        <v xml:space="preserve">Entretien des Halls - 18 à 22 Bd A Millerand </v>
      </c>
      <c r="D393" s="45">
        <f>date_1er_jour_semaine(YEAR(Tableau1[[#This Row],[Jour]]),Tableau1[[#This Row],[Semaine]])</f>
        <v>43052</v>
      </c>
      <c r="E393" s="18">
        <f>SEMAINE(Tableau1[[#This Row],[Jour]])</f>
        <v>46</v>
      </c>
      <c r="F393" s="18"/>
      <c r="G393" s="18"/>
      <c r="H393" s="18">
        <v>3.5</v>
      </c>
      <c r="I393" s="18"/>
      <c r="J393" s="18"/>
      <c r="K393" s="18"/>
      <c r="L393" s="18"/>
      <c r="M393" s="18"/>
      <c r="N393" s="18"/>
      <c r="O393" s="18"/>
      <c r="P393" s="47">
        <f>SUM(Tableau1[[#This Row],[LUNDI MATIN]]:Tableau1[[#This Row],[VENDREDI APRES MIDI]])</f>
        <v>3.5</v>
      </c>
    </row>
    <row r="394" spans="1:16" s="38" customFormat="1" ht="30">
      <c r="A394" s="15">
        <v>43052</v>
      </c>
      <c r="B394" s="16">
        <v>5</v>
      </c>
      <c r="C394" s="41" t="str">
        <f>IFERROR(VLOOKUP(Tableau1[[#This Row],[N° de Tâche]],Tâches!$D$7:$E$117,2,FALSE),"")</f>
        <v>Rentrer les bacs à déchets  Nettoyage du trottoir  : Nettoyage et désinfection des bacs</v>
      </c>
      <c r="D394" s="42">
        <f>date_1er_jour_semaine(YEAR(Tableau1[[#This Row],[Jour]]),Tableau1[[#This Row],[Semaine]])</f>
        <v>43052</v>
      </c>
      <c r="E394" s="43">
        <f>SEMAINE(Tableau1[[#This Row],[Jour]])</f>
        <v>46</v>
      </c>
      <c r="F394" s="16"/>
      <c r="G394" s="16"/>
      <c r="H394" s="16"/>
      <c r="I394" s="16">
        <v>1</v>
      </c>
      <c r="J394" s="16"/>
      <c r="K394" s="16"/>
      <c r="L394" s="16"/>
      <c r="M394" s="16"/>
      <c r="N394" s="16">
        <v>1.5</v>
      </c>
      <c r="O394" s="16"/>
      <c r="P394" s="46">
        <f>SUM(Tableau1[[#This Row],[LUNDI MATIN]]:Tableau1[[#This Row],[VENDREDI APRES MIDI]])</f>
        <v>2.5</v>
      </c>
    </row>
    <row r="395" spans="1:16" s="38" customFormat="1">
      <c r="A395" s="17">
        <v>43052</v>
      </c>
      <c r="B395" s="18">
        <v>83</v>
      </c>
      <c r="C395" s="44" t="str">
        <f>IFERROR(VLOOKUP(Tableau1[[#This Row],[N° de Tâche]],Tâches!$D$7:$E$117,2,FALSE),"")</f>
        <v>Déchetterie</v>
      </c>
      <c r="D395" s="45">
        <f>date_1er_jour_semaine(YEAR(Tableau1[[#This Row],[Jour]]),Tableau1[[#This Row],[Semaine]])</f>
        <v>43052</v>
      </c>
      <c r="E395" s="18">
        <f>SEMAINE(Tableau1[[#This Row],[Jour]])</f>
        <v>46</v>
      </c>
      <c r="F395" s="18"/>
      <c r="G395" s="18"/>
      <c r="H395" s="18"/>
      <c r="I395" s="18">
        <v>0.5</v>
      </c>
      <c r="J395" s="18"/>
      <c r="K395" s="18"/>
      <c r="L395" s="18"/>
      <c r="M395" s="18"/>
      <c r="N395" s="18"/>
      <c r="O395" s="18"/>
      <c r="P395" s="47">
        <f>SUM(Tableau1[[#This Row],[LUNDI MATIN]]:Tableau1[[#This Row],[VENDREDI APRES MIDI]])</f>
        <v>0.5</v>
      </c>
    </row>
    <row r="396" spans="1:16" s="38" customFormat="1">
      <c r="A396" s="15">
        <v>43052</v>
      </c>
      <c r="B396" s="16">
        <v>72</v>
      </c>
      <c r="C396" s="41" t="str">
        <f>IFERROR(VLOOKUP(Tableau1[[#This Row],[N° de Tâche]],Tâches!$D$7:$E$117,2,FALSE),"")</f>
        <v xml:space="preserve">Soufflage des massifs et parkings </v>
      </c>
      <c r="D396" s="42">
        <f>date_1er_jour_semaine(YEAR(Tableau1[[#This Row],[Jour]]),Tableau1[[#This Row],[Semaine]])</f>
        <v>43052</v>
      </c>
      <c r="E396" s="43">
        <f>SEMAINE(Tableau1[[#This Row],[Jour]])</f>
        <v>46</v>
      </c>
      <c r="F396" s="16"/>
      <c r="G396" s="16">
        <v>2</v>
      </c>
      <c r="H396" s="16"/>
      <c r="I396" s="16"/>
      <c r="J396" s="16"/>
      <c r="K396" s="16"/>
      <c r="L396" s="16"/>
      <c r="M396" s="16"/>
      <c r="N396" s="16"/>
      <c r="O396" s="16"/>
      <c r="P396" s="46">
        <f>SUM(Tableau1[[#This Row],[LUNDI MATIN]]:Tableau1[[#This Row],[VENDREDI APRES MIDI]])</f>
        <v>2</v>
      </c>
    </row>
    <row r="397" spans="1:16" s="38" customFormat="1">
      <c r="A397" s="17">
        <v>43052</v>
      </c>
      <c r="B397" s="18">
        <v>73</v>
      </c>
      <c r="C397" s="44" t="str">
        <f>IFERROR(VLOOKUP(Tableau1[[#This Row],[N° de Tâche]],Tâches!$D$7:$E$117,2,FALSE),"")</f>
        <v>ramassage et Evacuation des  des feuilles</v>
      </c>
      <c r="D397" s="45">
        <f>date_1er_jour_semaine(YEAR(Tableau1[[#This Row],[Jour]]),Tableau1[[#This Row],[Semaine]])</f>
        <v>43052</v>
      </c>
      <c r="E397" s="18">
        <f>SEMAINE(Tableau1[[#This Row],[Jour]])</f>
        <v>46</v>
      </c>
      <c r="F397" s="18"/>
      <c r="G397" s="18">
        <v>1</v>
      </c>
      <c r="H397" s="18"/>
      <c r="I397" s="18">
        <v>2.5</v>
      </c>
      <c r="J397" s="18"/>
      <c r="K397" s="18"/>
      <c r="L397" s="18"/>
      <c r="M397" s="18"/>
      <c r="N397" s="18"/>
      <c r="O397" s="18"/>
      <c r="P397" s="47">
        <f>SUM(Tableau1[[#This Row],[LUNDI MATIN]]:Tableau1[[#This Row],[VENDREDI APRES MIDI]])</f>
        <v>3.5</v>
      </c>
    </row>
    <row r="398" spans="1:16" s="38" customFormat="1">
      <c r="A398" s="15">
        <v>43052</v>
      </c>
      <c r="B398" s="16">
        <v>98</v>
      </c>
      <c r="C398" s="41" t="str">
        <f>IFERROR(VLOOKUP(Tableau1[[#This Row],[N° de Tâche]],Tâches!$D$7:$E$117,2,FALSE),"")</f>
        <v xml:space="preserve">achat plantes pour le 1 ramadier </v>
      </c>
      <c r="D398" s="42">
        <f>date_1er_jour_semaine(YEAR(Tableau1[[#This Row],[Jour]]),Tableau1[[#This Row],[Semaine]])</f>
        <v>43052</v>
      </c>
      <c r="E398" s="43">
        <f>SEMAINE(Tableau1[[#This Row],[Jour]])</f>
        <v>46</v>
      </c>
      <c r="F398" s="16"/>
      <c r="G398" s="16"/>
      <c r="H398" s="16"/>
      <c r="I398" s="16"/>
      <c r="J398" s="16">
        <v>2.5</v>
      </c>
      <c r="K398" s="16"/>
      <c r="L398" s="16"/>
      <c r="M398" s="16"/>
      <c r="N398" s="16"/>
      <c r="O398" s="16"/>
      <c r="P398" s="46">
        <f>SUM(Tableau1[[#This Row],[LUNDI MATIN]]:Tableau1[[#This Row],[VENDREDI APRES MIDI]])</f>
        <v>2.5</v>
      </c>
    </row>
    <row r="399" spans="1:16" s="38" customFormat="1">
      <c r="A399" s="17">
        <v>43052</v>
      </c>
      <c r="B399" s="18">
        <v>101</v>
      </c>
      <c r="C399" s="44" t="str">
        <f>IFERROR(VLOOKUP(Tableau1[[#This Row],[N° de Tâche]],Tâches!$D$7:$E$117,2,FALSE),"")</f>
        <v>plantation</v>
      </c>
      <c r="D399" s="45">
        <f>date_1er_jour_semaine(YEAR(Tableau1[[#This Row],[Jour]]),Tableau1[[#This Row],[Semaine]])</f>
        <v>43052</v>
      </c>
      <c r="E399" s="18">
        <f>SEMAINE(Tableau1[[#This Row],[Jour]])</f>
        <v>46</v>
      </c>
      <c r="F399" s="18"/>
      <c r="G399" s="18"/>
      <c r="H399" s="18"/>
      <c r="I399" s="18"/>
      <c r="J399" s="18">
        <v>1</v>
      </c>
      <c r="K399" s="18">
        <v>4</v>
      </c>
      <c r="L399" s="18">
        <v>2</v>
      </c>
      <c r="M399" s="18">
        <v>4</v>
      </c>
      <c r="N399" s="18"/>
      <c r="O399" s="18">
        <v>4</v>
      </c>
      <c r="P399" s="47">
        <f>SUM(Tableau1[[#This Row],[LUNDI MATIN]]:Tableau1[[#This Row],[VENDREDI APRES MIDI]])</f>
        <v>15</v>
      </c>
    </row>
    <row r="400" spans="1:16" s="38" customFormat="1">
      <c r="A400" s="15">
        <v>43052</v>
      </c>
      <c r="B400" s="16">
        <v>102</v>
      </c>
      <c r="C400" s="41" t="str">
        <f>IFERROR(VLOOKUP(Tableau1[[#This Row],[N° de Tâche]],Tâches!$D$7:$E$117,2,FALSE),"")</f>
        <v xml:space="preserve">Ouverture d une tranchée </v>
      </c>
      <c r="D400" s="42">
        <f>date_1er_jour_semaine(YEAR(Tableau1[[#This Row],[Jour]]),Tableau1[[#This Row],[Semaine]])</f>
        <v>43052</v>
      </c>
      <c r="E400" s="43">
        <f>SEMAINE(Tableau1[[#This Row],[Jour]])</f>
        <v>46</v>
      </c>
      <c r="F400" s="16"/>
      <c r="G400" s="16"/>
      <c r="H400" s="16"/>
      <c r="I400" s="16"/>
      <c r="J400" s="16"/>
      <c r="K400" s="16"/>
      <c r="L400" s="16"/>
      <c r="M400" s="16"/>
      <c r="N400" s="16">
        <v>2</v>
      </c>
      <c r="O400" s="16"/>
      <c r="P400" s="46">
        <f>SUM(Tableau1[[#This Row],[LUNDI MATIN]]:Tableau1[[#This Row],[VENDREDI APRES MIDI]])</f>
        <v>2</v>
      </c>
    </row>
    <row r="401" spans="1:16" s="38" customFormat="1">
      <c r="A401" s="17"/>
      <c r="B401" s="18"/>
      <c r="C401" s="44" t="str">
        <f>IFERROR(VLOOKUP(Tableau1[[#This Row],[N° de Tâche]],Tâches!$D$7:$E$117,2,FALSE),"")</f>
        <v/>
      </c>
      <c r="D401" s="45">
        <f>date_1er_jour_semaine(YEAR(Tableau1[[#This Row],[Jour]]),Tableau1[[#This Row],[Semaine]])</f>
        <v>0</v>
      </c>
      <c r="E401" s="18">
        <f>SEMAINE(Tableau1[[#This Row],[Jour]])</f>
        <v>0</v>
      </c>
      <c r="F401" s="18"/>
      <c r="G401" s="18"/>
      <c r="H401" s="18"/>
      <c r="I401" s="18"/>
      <c r="J401" s="18"/>
      <c r="K401" s="18"/>
      <c r="L401" s="18"/>
      <c r="M401" s="18"/>
      <c r="N401" s="18"/>
      <c r="O401" s="18"/>
      <c r="P401" s="47">
        <f>SUM(Tableau1[[#This Row],[LUNDI MATIN]]:Tableau1[[#This Row],[VENDREDI APRES MIDI]])</f>
        <v>0</v>
      </c>
    </row>
    <row r="402" spans="1:16" s="38" customFormat="1">
      <c r="A402" s="15">
        <v>43059</v>
      </c>
      <c r="B402" s="16">
        <v>1</v>
      </c>
      <c r="C402" s="41" t="str">
        <f>IFERROR(VLOOKUP(Tableau1[[#This Row],[N° de Tâche]],Tâches!$D$7:$E$117,2,FALSE),"")</f>
        <v>Sortir les bacs des bouteilles</v>
      </c>
      <c r="D402" s="42">
        <f>date_1er_jour_semaine(YEAR(Tableau1[[#This Row],[Jour]]),Tableau1[[#This Row],[Semaine]])</f>
        <v>43059</v>
      </c>
      <c r="E402" s="43">
        <f>SEMAINE(Tableau1[[#This Row],[Jour]])</f>
        <v>47</v>
      </c>
      <c r="F402" s="16">
        <v>0.5</v>
      </c>
      <c r="G402" s="16"/>
      <c r="H402" s="16"/>
      <c r="I402" s="16"/>
      <c r="J402" s="16"/>
      <c r="K402" s="16"/>
      <c r="L402" s="16"/>
      <c r="M402" s="16"/>
      <c r="N402" s="16"/>
      <c r="O402" s="16"/>
      <c r="P402" s="46">
        <f>SUM(Tableau1[[#This Row],[LUNDI MATIN]]:Tableau1[[#This Row],[VENDREDI APRES MIDI]])</f>
        <v>0.5</v>
      </c>
    </row>
    <row r="403" spans="1:16" s="38" customFormat="1">
      <c r="A403" s="17">
        <v>43059</v>
      </c>
      <c r="B403" s="18">
        <v>10</v>
      </c>
      <c r="C403" s="44" t="str">
        <f>IFERROR(VLOOKUP(Tableau1[[#This Row],[N° de Tâche]],Tâches!$D$7:$E$117,2,FALSE),"")</f>
        <v xml:space="preserve">Entretien des Halls - 1 à 5 rue P Ramadier </v>
      </c>
      <c r="D403" s="45">
        <f>date_1er_jour_semaine(YEAR(Tableau1[[#This Row],[Jour]]),Tableau1[[#This Row],[Semaine]])</f>
        <v>43059</v>
      </c>
      <c r="E403" s="18">
        <f>SEMAINE(Tableau1[[#This Row],[Jour]])</f>
        <v>47</v>
      </c>
      <c r="F403" s="18">
        <v>3</v>
      </c>
      <c r="G403" s="18"/>
      <c r="H403" s="18"/>
      <c r="I403" s="18"/>
      <c r="J403" s="18"/>
      <c r="K403" s="18"/>
      <c r="L403" s="18">
        <v>3.5</v>
      </c>
      <c r="M403" s="18"/>
      <c r="N403" s="18"/>
      <c r="O403" s="18"/>
      <c r="P403" s="47">
        <f>SUM(Tableau1[[#This Row],[LUNDI MATIN]]:Tableau1[[#This Row],[VENDREDI APRES MIDI]])</f>
        <v>6.5</v>
      </c>
    </row>
    <row r="404" spans="1:16" s="38" customFormat="1">
      <c r="A404" s="15">
        <v>43059</v>
      </c>
      <c r="B404" s="16">
        <v>11</v>
      </c>
      <c r="C404" s="41" t="str">
        <f>IFERROR(VLOOKUP(Tableau1[[#This Row],[N° de Tâche]],Tâches!$D$7:$E$117,2,FALSE),"")</f>
        <v xml:space="preserve">Entretien des Halls - 18 à 22 Bd A Millerand </v>
      </c>
      <c r="D404" s="42">
        <f>date_1er_jour_semaine(YEAR(Tableau1[[#This Row],[Jour]]),Tableau1[[#This Row],[Semaine]])</f>
        <v>43059</v>
      </c>
      <c r="E404" s="43">
        <f>SEMAINE(Tableau1[[#This Row],[Jour]])</f>
        <v>47</v>
      </c>
      <c r="F404" s="16"/>
      <c r="G404" s="16"/>
      <c r="H404" s="16">
        <v>3.5</v>
      </c>
      <c r="I404" s="16"/>
      <c r="J404" s="16"/>
      <c r="K404" s="16"/>
      <c r="L404" s="16"/>
      <c r="M404" s="16"/>
      <c r="N404" s="16">
        <v>3.5</v>
      </c>
      <c r="O404" s="16"/>
      <c r="P404" s="46">
        <f>SUM(Tableau1[[#This Row],[LUNDI MATIN]]:Tableau1[[#This Row],[VENDREDI APRES MIDI]])</f>
        <v>7</v>
      </c>
    </row>
    <row r="405" spans="1:16" s="38" customFormat="1">
      <c r="A405" s="17">
        <v>43059</v>
      </c>
      <c r="B405" s="18">
        <v>30</v>
      </c>
      <c r="C405" s="44" t="str">
        <f>IFERROR(VLOOKUP(Tableau1[[#This Row],[N° de Tâche]],Tâches!$D$7:$E$117,2,FALSE),"")</f>
        <v xml:space="preserve">Nettoyer  les paliers - 1 à 5 rue P Ramadier </v>
      </c>
      <c r="D405" s="45">
        <f>date_1er_jour_semaine(YEAR(Tableau1[[#This Row],[Jour]]),Tableau1[[#This Row],[Semaine]])</f>
        <v>43059</v>
      </c>
      <c r="E405" s="18">
        <f>SEMAINE(Tableau1[[#This Row],[Jour]])</f>
        <v>47</v>
      </c>
      <c r="F405" s="18"/>
      <c r="G405" s="18"/>
      <c r="H405" s="18"/>
      <c r="I405" s="18"/>
      <c r="J405" s="18">
        <v>4</v>
      </c>
      <c r="K405" s="18"/>
      <c r="L405" s="18"/>
      <c r="M405" s="18"/>
      <c r="N405" s="18"/>
      <c r="O405" s="18"/>
      <c r="P405" s="47">
        <f>SUM(Tableau1[[#This Row],[LUNDI MATIN]]:Tableau1[[#This Row],[VENDREDI APRES MIDI]])</f>
        <v>4</v>
      </c>
    </row>
    <row r="406" spans="1:16" s="38" customFormat="1">
      <c r="A406" s="15">
        <v>43059</v>
      </c>
      <c r="B406" s="16">
        <v>31</v>
      </c>
      <c r="C406" s="41" t="str">
        <f>IFERROR(VLOOKUP(Tableau1[[#This Row],[N° de Tâche]],Tâches!$D$7:$E$117,2,FALSE),"")</f>
        <v xml:space="preserve">Nettoyer  les paliers - 18 à 22 Bd A Millerand </v>
      </c>
      <c r="D406" s="42">
        <f>date_1er_jour_semaine(YEAR(Tableau1[[#This Row],[Jour]]),Tableau1[[#This Row],[Semaine]])</f>
        <v>43059</v>
      </c>
      <c r="E406" s="43">
        <f>SEMAINE(Tableau1[[#This Row],[Jour]])</f>
        <v>47</v>
      </c>
      <c r="F406" s="16"/>
      <c r="G406" s="16"/>
      <c r="H406" s="16"/>
      <c r="I406" s="16"/>
      <c r="J406" s="16"/>
      <c r="K406" s="16">
        <v>3.5</v>
      </c>
      <c r="L406" s="16"/>
      <c r="M406" s="16"/>
      <c r="N406" s="16"/>
      <c r="O406" s="16"/>
      <c r="P406" s="46">
        <f>SUM(Tableau1[[#This Row],[LUNDI MATIN]]:Tableau1[[#This Row],[VENDREDI APRES MIDI]])</f>
        <v>3.5</v>
      </c>
    </row>
    <row r="407" spans="1:16" s="38" customFormat="1">
      <c r="A407" s="17">
        <v>43059</v>
      </c>
      <c r="B407" s="18">
        <v>72</v>
      </c>
      <c r="C407" s="44" t="str">
        <f>IFERROR(VLOOKUP(Tableau1[[#This Row],[N° de Tâche]],Tâches!$D$7:$E$117,2,FALSE),"")</f>
        <v xml:space="preserve">Soufflage des massifs et parkings </v>
      </c>
      <c r="D407" s="45">
        <f>date_1er_jour_semaine(YEAR(Tableau1[[#This Row],[Jour]]),Tableau1[[#This Row],[Semaine]])</f>
        <v>43059</v>
      </c>
      <c r="E407" s="18">
        <f>SEMAINE(Tableau1[[#This Row],[Jour]])</f>
        <v>47</v>
      </c>
      <c r="F407" s="18"/>
      <c r="G407" s="18">
        <v>3</v>
      </c>
      <c r="H407" s="18"/>
      <c r="I407" s="18"/>
      <c r="J407" s="18"/>
      <c r="K407" s="18"/>
      <c r="L407" s="18"/>
      <c r="M407" s="18"/>
      <c r="N407" s="18"/>
      <c r="O407" s="18"/>
      <c r="P407" s="47">
        <f>SUM(Tableau1[[#This Row],[LUNDI MATIN]]:Tableau1[[#This Row],[VENDREDI APRES MIDI]])</f>
        <v>3</v>
      </c>
    </row>
    <row r="408" spans="1:16" s="38" customFormat="1">
      <c r="A408" s="15">
        <v>43059</v>
      </c>
      <c r="B408" s="16">
        <v>83</v>
      </c>
      <c r="C408" s="41" t="str">
        <f>IFERROR(VLOOKUP(Tableau1[[#This Row],[N° de Tâche]],Tâches!$D$7:$E$117,2,FALSE),"")</f>
        <v>Déchetterie</v>
      </c>
      <c r="D408" s="42">
        <f>date_1er_jour_semaine(YEAR(Tableau1[[#This Row],[Jour]]),Tableau1[[#This Row],[Semaine]])</f>
        <v>43059</v>
      </c>
      <c r="E408" s="43">
        <f>SEMAINE(Tableau1[[#This Row],[Jour]])</f>
        <v>47</v>
      </c>
      <c r="F408" s="16"/>
      <c r="G408" s="16">
        <v>0.5</v>
      </c>
      <c r="H408" s="16"/>
      <c r="I408" s="16">
        <v>1</v>
      </c>
      <c r="J408" s="16"/>
      <c r="K408" s="16"/>
      <c r="L408" s="16"/>
      <c r="M408" s="16"/>
      <c r="N408" s="16"/>
      <c r="O408" s="16">
        <v>1</v>
      </c>
      <c r="P408" s="46">
        <f>SUM(Tableau1[[#This Row],[LUNDI MATIN]]:Tableau1[[#This Row],[VENDREDI APRES MIDI]])</f>
        <v>2.5</v>
      </c>
    </row>
    <row r="409" spans="1:16" s="38" customFormat="1">
      <c r="A409" s="17">
        <v>43059</v>
      </c>
      <c r="B409" s="18">
        <v>4</v>
      </c>
      <c r="C409" s="44" t="str">
        <f>IFERROR(VLOOKUP(Tableau1[[#This Row],[N° de Tâche]],Tâches!$D$7:$E$117,2,FALSE),"")</f>
        <v>Sortir les bacs à déchets</v>
      </c>
      <c r="D409" s="45">
        <f>date_1er_jour_semaine(YEAR(Tableau1[[#This Row],[Jour]]),Tableau1[[#This Row],[Semaine]])</f>
        <v>43059</v>
      </c>
      <c r="E409" s="18">
        <f>SEMAINE(Tableau1[[#This Row],[Jour]])</f>
        <v>47</v>
      </c>
      <c r="F409" s="18"/>
      <c r="G409" s="18">
        <v>1.5</v>
      </c>
      <c r="H409" s="18"/>
      <c r="I409" s="18"/>
      <c r="J409" s="18"/>
      <c r="K409" s="18"/>
      <c r="L409" s="18"/>
      <c r="M409" s="18">
        <v>1</v>
      </c>
      <c r="N409" s="18"/>
      <c r="O409" s="18"/>
      <c r="P409" s="47">
        <f>SUM(Tableau1[[#This Row],[LUNDI MATIN]]:Tableau1[[#This Row],[VENDREDI APRES MIDI]])</f>
        <v>2.5</v>
      </c>
    </row>
    <row r="410" spans="1:16" s="38" customFormat="1" ht="30">
      <c r="A410" s="15">
        <v>43059</v>
      </c>
      <c r="B410" s="16">
        <v>5</v>
      </c>
      <c r="C410" s="41" t="str">
        <f>IFERROR(VLOOKUP(Tableau1[[#This Row],[N° de Tâche]],Tâches!$D$7:$E$117,2,FALSE),"")</f>
        <v>Rentrer les bacs à déchets  Nettoyage du trottoir  : Nettoyage et désinfection des bacs</v>
      </c>
      <c r="D410" s="42">
        <f>date_1er_jour_semaine(YEAR(Tableau1[[#This Row],[Jour]]),Tableau1[[#This Row],[Semaine]])</f>
        <v>43059</v>
      </c>
      <c r="E410" s="43">
        <f>SEMAINE(Tableau1[[#This Row],[Jour]])</f>
        <v>47</v>
      </c>
      <c r="F410" s="16"/>
      <c r="G410" s="16"/>
      <c r="H410" s="16"/>
      <c r="I410" s="16">
        <v>1</v>
      </c>
      <c r="J410" s="16"/>
      <c r="K410" s="16"/>
      <c r="L410" s="16"/>
      <c r="M410" s="16"/>
      <c r="N410" s="16"/>
      <c r="O410" s="16">
        <v>1</v>
      </c>
      <c r="P410" s="46">
        <f>SUM(Tableau1[[#This Row],[LUNDI MATIN]]:Tableau1[[#This Row],[VENDREDI APRES MIDI]])</f>
        <v>2</v>
      </c>
    </row>
    <row r="411" spans="1:16" s="38" customFormat="1">
      <c r="A411" s="17">
        <v>43059</v>
      </c>
      <c r="B411" s="18">
        <v>68</v>
      </c>
      <c r="C411" s="44" t="str">
        <f>IFERROR(VLOOKUP(Tableau1[[#This Row],[N° de Tâche]],Tâches!$D$7:$E$117,2,FALSE),"")</f>
        <v xml:space="preserve">Taille des haies  et arbustes et ramassage </v>
      </c>
      <c r="D411" s="45">
        <f>date_1er_jour_semaine(YEAR(Tableau1[[#This Row],[Jour]]),Tableau1[[#This Row],[Semaine]])</f>
        <v>43059</v>
      </c>
      <c r="E411" s="18">
        <f>SEMAINE(Tableau1[[#This Row],[Jour]])</f>
        <v>47</v>
      </c>
      <c r="F411" s="18"/>
      <c r="G411" s="18"/>
      <c r="H411" s="18"/>
      <c r="I411" s="18"/>
      <c r="J411" s="18"/>
      <c r="K411" s="18"/>
      <c r="L411" s="18"/>
      <c r="M411" s="18">
        <v>2</v>
      </c>
      <c r="N411" s="18"/>
      <c r="O411" s="18"/>
      <c r="P411" s="47">
        <f>SUM(Tableau1[[#This Row],[LUNDI MATIN]]:Tableau1[[#This Row],[VENDREDI APRES MIDI]])</f>
        <v>2</v>
      </c>
    </row>
    <row r="412" spans="1:16" s="38" customFormat="1">
      <c r="A412" s="15">
        <v>43059</v>
      </c>
      <c r="B412" s="16">
        <v>73</v>
      </c>
      <c r="C412" s="41" t="str">
        <f>IFERROR(VLOOKUP(Tableau1[[#This Row],[N° de Tâche]],Tâches!$D$7:$E$117,2,FALSE),"")</f>
        <v>ramassage et Evacuation des  des feuilles</v>
      </c>
      <c r="D412" s="42">
        <f>date_1er_jour_semaine(YEAR(Tableau1[[#This Row],[Jour]]),Tableau1[[#This Row],[Semaine]])</f>
        <v>43059</v>
      </c>
      <c r="E412" s="43">
        <f>SEMAINE(Tableau1[[#This Row],[Jour]])</f>
        <v>47</v>
      </c>
      <c r="F412" s="16"/>
      <c r="G412" s="16"/>
      <c r="H412" s="16"/>
      <c r="I412" s="16">
        <v>2</v>
      </c>
      <c r="J412" s="16"/>
      <c r="K412" s="16"/>
      <c r="L412" s="16"/>
      <c r="M412" s="16">
        <v>1</v>
      </c>
      <c r="N412" s="16"/>
      <c r="O412" s="16">
        <v>1</v>
      </c>
      <c r="P412" s="46">
        <f>SUM(Tableau1[[#This Row],[LUNDI MATIN]]:Tableau1[[#This Row],[VENDREDI APRES MIDI]])</f>
        <v>4</v>
      </c>
    </row>
    <row r="413" spans="1:16" s="38" customFormat="1">
      <c r="A413" s="17"/>
      <c r="B413" s="18"/>
      <c r="C413" s="44" t="str">
        <f>IFERROR(VLOOKUP(Tableau1[[#This Row],[N° de Tâche]],Tâches!$D$7:$E$117,2,FALSE),"")</f>
        <v/>
      </c>
      <c r="D413" s="45">
        <f>date_1er_jour_semaine(YEAR(Tableau1[[#This Row],[Jour]]),Tableau1[[#This Row],[Semaine]])</f>
        <v>0</v>
      </c>
      <c r="E413" s="18">
        <f>SEMAINE(Tableau1[[#This Row],[Jour]])</f>
        <v>0</v>
      </c>
      <c r="F413" s="18"/>
      <c r="G413" s="18"/>
      <c r="H413" s="18"/>
      <c r="I413" s="18"/>
      <c r="J413" s="18"/>
      <c r="K413" s="18"/>
      <c r="L413" s="18"/>
      <c r="M413" s="18"/>
      <c r="N413" s="18"/>
      <c r="O413" s="18"/>
      <c r="P413" s="47">
        <f>SUM(Tableau1[[#This Row],[LUNDI MATIN]]:Tableau1[[#This Row],[VENDREDI APRES MIDI]])</f>
        <v>0</v>
      </c>
    </row>
    <row r="414" spans="1:16" s="38" customFormat="1">
      <c r="A414" s="15">
        <v>43066</v>
      </c>
      <c r="B414" s="16">
        <v>1</v>
      </c>
      <c r="C414" s="41" t="str">
        <f>IFERROR(VLOOKUP(Tableau1[[#This Row],[N° de Tâche]],Tâches!$D$7:$E$117,2,FALSE),"")</f>
        <v>Sortir les bacs des bouteilles</v>
      </c>
      <c r="D414" s="42">
        <f>date_1er_jour_semaine(YEAR(Tableau1[[#This Row],[Jour]]),Tableau1[[#This Row],[Semaine]])</f>
        <v>43066</v>
      </c>
      <c r="E414" s="43">
        <f>SEMAINE(Tableau1[[#This Row],[Jour]])</f>
        <v>48</v>
      </c>
      <c r="F414" s="16">
        <v>0.5</v>
      </c>
      <c r="G414" s="16"/>
      <c r="H414" s="16"/>
      <c r="I414" s="16"/>
      <c r="J414" s="16"/>
      <c r="K414" s="16"/>
      <c r="L414" s="16"/>
      <c r="M414" s="16"/>
      <c r="N414" s="16"/>
      <c r="O414" s="16"/>
      <c r="P414" s="46">
        <f>SUM(Tableau1[[#This Row],[LUNDI MATIN]]:Tableau1[[#This Row],[VENDREDI APRES MIDI]])</f>
        <v>0.5</v>
      </c>
    </row>
    <row r="415" spans="1:16" s="38" customFormat="1">
      <c r="A415" s="17">
        <v>43066</v>
      </c>
      <c r="B415" s="18">
        <v>4</v>
      </c>
      <c r="C415" s="44" t="str">
        <f>IFERROR(VLOOKUP(Tableau1[[#This Row],[N° de Tâche]],Tâches!$D$7:$E$117,2,FALSE),"")</f>
        <v>Sortir les bacs à déchets</v>
      </c>
      <c r="D415" s="45">
        <f>date_1er_jour_semaine(YEAR(Tableau1[[#This Row],[Jour]]),Tableau1[[#This Row],[Semaine]])</f>
        <v>43066</v>
      </c>
      <c r="E415" s="18">
        <f>SEMAINE(Tableau1[[#This Row],[Jour]])</f>
        <v>48</v>
      </c>
      <c r="F415" s="18"/>
      <c r="G415" s="18">
        <v>1.5</v>
      </c>
      <c r="H415" s="18"/>
      <c r="I415" s="18"/>
      <c r="J415" s="18"/>
      <c r="K415" s="18"/>
      <c r="L415" s="18">
        <v>1</v>
      </c>
      <c r="M415" s="18"/>
      <c r="N415" s="18"/>
      <c r="O415" s="18"/>
      <c r="P415" s="47">
        <f>SUM(Tableau1[[#This Row],[LUNDI MATIN]]:Tableau1[[#This Row],[VENDREDI APRES MIDI]])</f>
        <v>2.5</v>
      </c>
    </row>
    <row r="416" spans="1:16" s="38" customFormat="1" ht="30">
      <c r="A416" s="15">
        <v>43066</v>
      </c>
      <c r="B416" s="16">
        <v>5</v>
      </c>
      <c r="C416" s="41" t="str">
        <f>IFERROR(VLOOKUP(Tableau1[[#This Row],[N° de Tâche]],Tâches!$D$7:$E$117,2,FALSE),"")</f>
        <v>Rentrer les bacs à déchets  Nettoyage du trottoir  : Nettoyage et désinfection des bacs</v>
      </c>
      <c r="D416" s="42">
        <f>date_1er_jour_semaine(YEAR(Tableau1[[#This Row],[Jour]]),Tableau1[[#This Row],[Semaine]])</f>
        <v>43066</v>
      </c>
      <c r="E416" s="43">
        <f>SEMAINE(Tableau1[[#This Row],[Jour]])</f>
        <v>48</v>
      </c>
      <c r="F416" s="16"/>
      <c r="G416" s="16"/>
      <c r="H416" s="16"/>
      <c r="I416" s="16">
        <v>1</v>
      </c>
      <c r="J416" s="16"/>
      <c r="K416" s="16"/>
      <c r="L416" s="16"/>
      <c r="M416" s="16"/>
      <c r="N416" s="16">
        <v>1</v>
      </c>
      <c r="O416" s="16"/>
      <c r="P416" s="46">
        <f>SUM(Tableau1[[#This Row],[LUNDI MATIN]]:Tableau1[[#This Row],[VENDREDI APRES MIDI]])</f>
        <v>2</v>
      </c>
    </row>
    <row r="417" spans="1:16" s="38" customFormat="1">
      <c r="A417" s="17">
        <v>43066</v>
      </c>
      <c r="B417" s="18">
        <v>10</v>
      </c>
      <c r="C417" s="44" t="str">
        <f>IFERROR(VLOOKUP(Tableau1[[#This Row],[N° de Tâche]],Tâches!$D$7:$E$117,2,FALSE),"")</f>
        <v xml:space="preserve">Entretien des Halls - 1 à 5 rue P Ramadier </v>
      </c>
      <c r="D417" s="45">
        <f>date_1er_jour_semaine(YEAR(Tableau1[[#This Row],[Jour]]),Tableau1[[#This Row],[Semaine]])</f>
        <v>43066</v>
      </c>
      <c r="E417" s="18">
        <f>SEMAINE(Tableau1[[#This Row],[Jour]])</f>
        <v>48</v>
      </c>
      <c r="F417" s="18">
        <v>3</v>
      </c>
      <c r="G417" s="18"/>
      <c r="H417" s="18"/>
      <c r="I417" s="18"/>
      <c r="J417" s="18"/>
      <c r="K417" s="18"/>
      <c r="L417" s="18">
        <v>2.5</v>
      </c>
      <c r="M417" s="18"/>
      <c r="N417" s="18"/>
      <c r="O417" s="18"/>
      <c r="P417" s="47">
        <f>SUM(Tableau1[[#This Row],[LUNDI MATIN]]:Tableau1[[#This Row],[VENDREDI APRES MIDI]])</f>
        <v>5.5</v>
      </c>
    </row>
    <row r="418" spans="1:16" s="38" customFormat="1">
      <c r="A418" s="15">
        <v>43066</v>
      </c>
      <c r="B418" s="16">
        <v>11</v>
      </c>
      <c r="C418" s="41" t="str">
        <f>IFERROR(VLOOKUP(Tableau1[[#This Row],[N° de Tâche]],Tâches!$D$7:$E$117,2,FALSE),"")</f>
        <v xml:space="preserve">Entretien des Halls - 18 à 22 Bd A Millerand </v>
      </c>
      <c r="D418" s="42">
        <f>date_1er_jour_semaine(YEAR(Tableau1[[#This Row],[Jour]]),Tableau1[[#This Row],[Semaine]])</f>
        <v>43066</v>
      </c>
      <c r="E418" s="43">
        <f>SEMAINE(Tableau1[[#This Row],[Jour]])</f>
        <v>48</v>
      </c>
      <c r="F418" s="16"/>
      <c r="G418" s="16"/>
      <c r="H418" s="16">
        <v>3.5</v>
      </c>
      <c r="I418" s="16"/>
      <c r="J418" s="16"/>
      <c r="K418" s="16"/>
      <c r="L418" s="16"/>
      <c r="M418" s="16"/>
      <c r="N418" s="16">
        <v>2.5</v>
      </c>
      <c r="O418" s="16"/>
      <c r="P418" s="46">
        <f>SUM(Tableau1[[#This Row],[LUNDI MATIN]]:Tableau1[[#This Row],[VENDREDI APRES MIDI]])</f>
        <v>6</v>
      </c>
    </row>
    <row r="419" spans="1:16" s="38" customFormat="1">
      <c r="A419" s="17">
        <v>43066</v>
      </c>
      <c r="B419" s="18">
        <v>30</v>
      </c>
      <c r="C419" s="44" t="str">
        <f>IFERROR(VLOOKUP(Tableau1[[#This Row],[N° de Tâche]],Tâches!$D$7:$E$117,2,FALSE),"")</f>
        <v xml:space="preserve">Nettoyer  les paliers - 1 à 5 rue P Ramadier </v>
      </c>
      <c r="D419" s="45">
        <f>date_1er_jour_semaine(YEAR(Tableau1[[#This Row],[Jour]]),Tableau1[[#This Row],[Semaine]])</f>
        <v>43066</v>
      </c>
      <c r="E419" s="18">
        <f>SEMAINE(Tableau1[[#This Row],[Jour]])</f>
        <v>48</v>
      </c>
      <c r="F419" s="18"/>
      <c r="G419" s="18"/>
      <c r="H419" s="18"/>
      <c r="I419" s="18"/>
      <c r="J419" s="18">
        <v>2</v>
      </c>
      <c r="K419" s="18"/>
      <c r="L419" s="18"/>
      <c r="M419" s="18"/>
      <c r="N419" s="18"/>
      <c r="O419" s="18"/>
      <c r="P419" s="47">
        <f>SUM(Tableau1[[#This Row],[LUNDI MATIN]]:Tableau1[[#This Row],[VENDREDI APRES MIDI]])</f>
        <v>2</v>
      </c>
    </row>
    <row r="420" spans="1:16" s="38" customFormat="1">
      <c r="A420" s="15">
        <v>43066</v>
      </c>
      <c r="B420" s="16">
        <v>31</v>
      </c>
      <c r="C420" s="41" t="str">
        <f>IFERROR(VLOOKUP(Tableau1[[#This Row],[N° de Tâche]],Tâches!$D$7:$E$117,2,FALSE),"")</f>
        <v xml:space="preserve">Nettoyer  les paliers - 18 à 22 Bd A Millerand </v>
      </c>
      <c r="D420" s="42">
        <f>date_1er_jour_semaine(YEAR(Tableau1[[#This Row],[Jour]]),Tableau1[[#This Row],[Semaine]])</f>
        <v>43066</v>
      </c>
      <c r="E420" s="43">
        <f>SEMAINE(Tableau1[[#This Row],[Jour]])</f>
        <v>48</v>
      </c>
      <c r="F420" s="16"/>
      <c r="G420" s="16"/>
      <c r="H420" s="16"/>
      <c r="I420" s="16"/>
      <c r="J420" s="16">
        <v>2</v>
      </c>
      <c r="K420" s="16"/>
      <c r="L420" s="16"/>
      <c r="M420" s="16"/>
      <c r="N420" s="16"/>
      <c r="O420" s="16"/>
      <c r="P420" s="46">
        <f>SUM(Tableau1[[#This Row],[LUNDI MATIN]]:Tableau1[[#This Row],[VENDREDI APRES MIDI]])</f>
        <v>2</v>
      </c>
    </row>
    <row r="421" spans="1:16" s="38" customFormat="1">
      <c r="A421" s="17">
        <v>43066</v>
      </c>
      <c r="B421" s="18">
        <v>83</v>
      </c>
      <c r="C421" s="44" t="str">
        <f>IFERROR(VLOOKUP(Tableau1[[#This Row],[N° de Tâche]],Tâches!$D$7:$E$117,2,FALSE),"")</f>
        <v>Déchetterie</v>
      </c>
      <c r="D421" s="45">
        <f>date_1er_jour_semaine(YEAR(Tableau1[[#This Row],[Jour]]),Tableau1[[#This Row],[Semaine]])</f>
        <v>43066</v>
      </c>
      <c r="E421" s="18">
        <f>SEMAINE(Tableau1[[#This Row],[Jour]])</f>
        <v>48</v>
      </c>
      <c r="F421" s="18"/>
      <c r="G421" s="18">
        <v>1</v>
      </c>
      <c r="H421" s="18"/>
      <c r="I421" s="18">
        <v>2</v>
      </c>
      <c r="J421" s="18"/>
      <c r="K421" s="18"/>
      <c r="L421" s="18"/>
      <c r="M421" s="18"/>
      <c r="N421" s="18"/>
      <c r="O421" s="18">
        <v>1</v>
      </c>
      <c r="P421" s="47">
        <f>SUM(Tableau1[[#This Row],[LUNDI MATIN]]:Tableau1[[#This Row],[VENDREDI APRES MIDI]])</f>
        <v>4</v>
      </c>
    </row>
    <row r="422" spans="1:16" s="38" customFormat="1">
      <c r="A422" s="15">
        <v>43066</v>
      </c>
      <c r="B422" s="16">
        <v>73</v>
      </c>
      <c r="C422" s="41" t="str">
        <f>IFERROR(VLOOKUP(Tableau1[[#This Row],[N° de Tâche]],Tâches!$D$7:$E$117,2,FALSE),"")</f>
        <v>ramassage et Evacuation des  des feuilles</v>
      </c>
      <c r="D422" s="42">
        <f>date_1er_jour_semaine(YEAR(Tableau1[[#This Row],[Jour]]),Tableau1[[#This Row],[Semaine]])</f>
        <v>43066</v>
      </c>
      <c r="E422" s="43">
        <f>SEMAINE(Tableau1[[#This Row],[Jour]])</f>
        <v>48</v>
      </c>
      <c r="F422" s="16"/>
      <c r="G422" s="16">
        <v>2</v>
      </c>
      <c r="H422" s="16"/>
      <c r="I422" s="16"/>
      <c r="J422" s="16"/>
      <c r="K422" s="16"/>
      <c r="L422" s="16"/>
      <c r="M422" s="16">
        <v>1</v>
      </c>
      <c r="N422" s="16"/>
      <c r="O422" s="16"/>
      <c r="P422" s="46">
        <f>SUM(Tableau1[[#This Row],[LUNDI MATIN]]:Tableau1[[#This Row],[VENDREDI APRES MIDI]])</f>
        <v>3</v>
      </c>
    </row>
    <row r="423" spans="1:16" s="38" customFormat="1">
      <c r="A423" s="17">
        <v>43066</v>
      </c>
      <c r="B423" s="18">
        <v>74</v>
      </c>
      <c r="C423" s="44" t="str">
        <f>IFERROR(VLOOKUP(Tableau1[[#This Row],[N° de Tâche]],Tâches!$D$7:$E$117,2,FALSE),"")</f>
        <v>Petit travaux de jardinage (désherbage, etc.)</v>
      </c>
      <c r="D423" s="45">
        <f>date_1er_jour_semaine(YEAR(Tableau1[[#This Row],[Jour]]),Tableau1[[#This Row],[Semaine]])</f>
        <v>43066</v>
      </c>
      <c r="E423" s="18">
        <f>SEMAINE(Tableau1[[#This Row],[Jour]])</f>
        <v>48</v>
      </c>
      <c r="F423" s="18"/>
      <c r="G423" s="18"/>
      <c r="H423" s="18"/>
      <c r="I423" s="18">
        <v>1</v>
      </c>
      <c r="J423" s="18"/>
      <c r="K423" s="18">
        <v>3.5</v>
      </c>
      <c r="L423" s="18"/>
      <c r="M423" s="18"/>
      <c r="N423" s="18"/>
      <c r="O423" s="18">
        <v>3</v>
      </c>
      <c r="P423" s="47">
        <f>SUM(Tableau1[[#This Row],[LUNDI MATIN]]:Tableau1[[#This Row],[VENDREDI APRES MIDI]])</f>
        <v>7.5</v>
      </c>
    </row>
    <row r="424" spans="1:16" s="38" customFormat="1">
      <c r="A424" s="15">
        <v>43066</v>
      </c>
      <c r="B424" s="16">
        <v>78</v>
      </c>
      <c r="C424" s="41" t="str">
        <f>IFERROR(VLOOKUP(Tableau1[[#This Row],[N° de Tâche]],Tâches!$D$7:$E$117,2,FALSE),"")</f>
        <v>desepaissir  la haie rue Millerand</v>
      </c>
      <c r="D424" s="42">
        <f>date_1er_jour_semaine(YEAR(Tableau1[[#This Row],[Jour]]),Tableau1[[#This Row],[Semaine]])</f>
        <v>43066</v>
      </c>
      <c r="E424" s="43">
        <f>SEMAINE(Tableau1[[#This Row],[Jour]])</f>
        <v>48</v>
      </c>
      <c r="F424" s="16"/>
      <c r="G424" s="16"/>
      <c r="H424" s="16"/>
      <c r="I424" s="16"/>
      <c r="J424" s="16"/>
      <c r="K424" s="16"/>
      <c r="L424" s="16"/>
      <c r="M424" s="16">
        <v>3</v>
      </c>
      <c r="N424" s="16"/>
      <c r="O424" s="16"/>
      <c r="P424" s="46">
        <f>SUM(Tableau1[[#This Row],[LUNDI MATIN]]:Tableau1[[#This Row],[VENDREDI APRES MIDI]])</f>
        <v>3</v>
      </c>
    </row>
    <row r="425" spans="1:16" s="38" customFormat="1">
      <c r="A425" s="17"/>
      <c r="B425" s="18"/>
      <c r="C425" s="44" t="str">
        <f>IFERROR(VLOOKUP(Tableau1[[#This Row],[N° de Tâche]],Tâches!$D$7:$E$117,2,FALSE),"")</f>
        <v/>
      </c>
      <c r="D425" s="45">
        <f>date_1er_jour_semaine(YEAR(Tableau1[[#This Row],[Jour]]),Tableau1[[#This Row],[Semaine]])</f>
        <v>0</v>
      </c>
      <c r="E425" s="18">
        <f>SEMAINE(Tableau1[[#This Row],[Jour]])</f>
        <v>0</v>
      </c>
      <c r="F425" s="18"/>
      <c r="G425" s="18"/>
      <c r="H425" s="18"/>
      <c r="I425" s="18"/>
      <c r="J425" s="18"/>
      <c r="K425" s="18"/>
      <c r="L425" s="18"/>
      <c r="M425" s="18"/>
      <c r="N425" s="18"/>
      <c r="O425" s="18"/>
      <c r="P425" s="47">
        <f>SUM(Tableau1[[#This Row],[LUNDI MATIN]]:Tableau1[[#This Row],[VENDREDI APRES MIDI]])</f>
        <v>0</v>
      </c>
    </row>
    <row r="426" spans="1:16" s="38" customFormat="1">
      <c r="A426" s="15">
        <v>43073</v>
      </c>
      <c r="B426" s="16">
        <v>1</v>
      </c>
      <c r="C426" s="41" t="str">
        <f>IFERROR(VLOOKUP(Tableau1[[#This Row],[N° de Tâche]],Tâches!$D$7:$E$117,2,FALSE),"")</f>
        <v>Sortir les bacs des bouteilles</v>
      </c>
      <c r="D426" s="42">
        <f>date_1er_jour_semaine(YEAR(Tableau1[[#This Row],[Jour]]),Tableau1[[#This Row],[Semaine]])</f>
        <v>43073</v>
      </c>
      <c r="E426" s="43">
        <f>SEMAINE(Tableau1[[#This Row],[Jour]])</f>
        <v>49</v>
      </c>
      <c r="F426" s="16">
        <v>1</v>
      </c>
      <c r="G426" s="16"/>
      <c r="H426" s="16"/>
      <c r="I426" s="16"/>
      <c r="J426" s="16"/>
      <c r="K426" s="16"/>
      <c r="L426" s="16"/>
      <c r="M426" s="16"/>
      <c r="N426" s="16"/>
      <c r="O426" s="16"/>
      <c r="P426" s="46">
        <f>SUM(Tableau1[[#This Row],[LUNDI MATIN]]:Tableau1[[#This Row],[VENDREDI APRES MIDI]])</f>
        <v>1</v>
      </c>
    </row>
    <row r="427" spans="1:16" s="38" customFormat="1">
      <c r="A427" s="17">
        <v>43073</v>
      </c>
      <c r="B427" s="18">
        <v>4</v>
      </c>
      <c r="C427" s="44" t="str">
        <f>IFERROR(VLOOKUP(Tableau1[[#This Row],[N° de Tâche]],Tâches!$D$7:$E$117,2,FALSE),"")</f>
        <v>Sortir les bacs à déchets</v>
      </c>
      <c r="D427" s="45">
        <f>date_1er_jour_semaine(YEAR(Tableau1[[#This Row],[Jour]]),Tableau1[[#This Row],[Semaine]])</f>
        <v>43073</v>
      </c>
      <c r="E427" s="18">
        <f>SEMAINE(Tableau1[[#This Row],[Jour]])</f>
        <v>49</v>
      </c>
      <c r="F427" s="18"/>
      <c r="G427" s="18">
        <v>1</v>
      </c>
      <c r="H427" s="18"/>
      <c r="I427" s="18"/>
      <c r="J427" s="18"/>
      <c r="K427" s="18"/>
      <c r="L427" s="18">
        <v>1</v>
      </c>
      <c r="M427" s="18"/>
      <c r="N427" s="18"/>
      <c r="O427" s="18"/>
      <c r="P427" s="47">
        <f>SUM(Tableau1[[#This Row],[LUNDI MATIN]]:Tableau1[[#This Row],[VENDREDI APRES MIDI]])</f>
        <v>2</v>
      </c>
    </row>
    <row r="428" spans="1:16" s="38" customFormat="1" ht="30">
      <c r="A428" s="15">
        <v>43073</v>
      </c>
      <c r="B428" s="16">
        <v>5</v>
      </c>
      <c r="C428" s="41" t="str">
        <f>IFERROR(VLOOKUP(Tableau1[[#This Row],[N° de Tâche]],Tâches!$D$7:$E$117,2,FALSE),"")</f>
        <v>Rentrer les bacs à déchets  Nettoyage du trottoir  : Nettoyage et désinfection des bacs</v>
      </c>
      <c r="D428" s="42">
        <f>date_1er_jour_semaine(YEAR(Tableau1[[#This Row],[Jour]]),Tableau1[[#This Row],[Semaine]])</f>
        <v>43073</v>
      </c>
      <c r="E428" s="43">
        <f>SEMAINE(Tableau1[[#This Row],[Jour]])</f>
        <v>49</v>
      </c>
      <c r="F428" s="16"/>
      <c r="G428" s="16"/>
      <c r="H428" s="16"/>
      <c r="I428" s="16">
        <v>1</v>
      </c>
      <c r="J428" s="16"/>
      <c r="K428" s="16"/>
      <c r="L428" s="16"/>
      <c r="M428" s="16"/>
      <c r="N428" s="16"/>
      <c r="O428" s="16">
        <v>1.5</v>
      </c>
      <c r="P428" s="46">
        <f>SUM(Tableau1[[#This Row],[LUNDI MATIN]]:Tableau1[[#This Row],[VENDREDI APRES MIDI]])</f>
        <v>2.5</v>
      </c>
    </row>
    <row r="429" spans="1:16" s="38" customFormat="1">
      <c r="A429" s="17">
        <v>43073</v>
      </c>
      <c r="B429" s="18">
        <v>10</v>
      </c>
      <c r="C429" s="44" t="str">
        <f>IFERROR(VLOOKUP(Tableau1[[#This Row],[N° de Tâche]],Tâches!$D$7:$E$117,2,FALSE),"")</f>
        <v xml:space="preserve">Entretien des Halls - 1 à 5 rue P Ramadier </v>
      </c>
      <c r="D429" s="45">
        <f>date_1er_jour_semaine(YEAR(Tableau1[[#This Row],[Jour]]),Tableau1[[#This Row],[Semaine]])</f>
        <v>43073</v>
      </c>
      <c r="E429" s="18">
        <f>SEMAINE(Tableau1[[#This Row],[Jour]])</f>
        <v>49</v>
      </c>
      <c r="F429" s="18">
        <v>2.5</v>
      </c>
      <c r="G429" s="18"/>
      <c r="H429" s="18"/>
      <c r="I429" s="18"/>
      <c r="J429" s="18"/>
      <c r="K429" s="18"/>
      <c r="L429" s="18">
        <v>2.5</v>
      </c>
      <c r="M429" s="18"/>
      <c r="N429" s="18"/>
      <c r="O429" s="18"/>
      <c r="P429" s="47">
        <f>SUM(Tableau1[[#This Row],[LUNDI MATIN]]:Tableau1[[#This Row],[VENDREDI APRES MIDI]])</f>
        <v>5</v>
      </c>
    </row>
    <row r="430" spans="1:16" s="38" customFormat="1">
      <c r="A430" s="15">
        <v>43073</v>
      </c>
      <c r="B430" s="16">
        <v>11</v>
      </c>
      <c r="C430" s="41" t="str">
        <f>IFERROR(VLOOKUP(Tableau1[[#This Row],[N° de Tâche]],Tâches!$D$7:$E$117,2,FALSE),"")</f>
        <v xml:space="preserve">Entretien des Halls - 18 à 22 Bd A Millerand </v>
      </c>
      <c r="D430" s="42">
        <f>date_1er_jour_semaine(YEAR(Tableau1[[#This Row],[Jour]]),Tableau1[[#This Row],[Semaine]])</f>
        <v>43073</v>
      </c>
      <c r="E430" s="43">
        <f>SEMAINE(Tableau1[[#This Row],[Jour]])</f>
        <v>49</v>
      </c>
      <c r="F430" s="16"/>
      <c r="G430" s="16"/>
      <c r="H430" s="16">
        <v>3.5</v>
      </c>
      <c r="I430" s="16"/>
      <c r="J430" s="16"/>
      <c r="K430" s="16"/>
      <c r="L430" s="16"/>
      <c r="M430" s="16"/>
      <c r="N430" s="16">
        <v>3.5</v>
      </c>
      <c r="O430" s="16"/>
      <c r="P430" s="46">
        <f>SUM(Tableau1[[#This Row],[LUNDI MATIN]]:Tableau1[[#This Row],[VENDREDI APRES MIDI]])</f>
        <v>7</v>
      </c>
    </row>
    <row r="431" spans="1:16" s="38" customFormat="1">
      <c r="A431" s="17">
        <v>43073</v>
      </c>
      <c r="B431" s="18">
        <v>30</v>
      </c>
      <c r="C431" s="44" t="str">
        <f>IFERROR(VLOOKUP(Tableau1[[#This Row],[N° de Tâche]],Tâches!$D$7:$E$117,2,FALSE),"")</f>
        <v xml:space="preserve">Nettoyer  les paliers - 1 à 5 rue P Ramadier </v>
      </c>
      <c r="D431" s="45">
        <f>date_1er_jour_semaine(YEAR(Tableau1[[#This Row],[Jour]]),Tableau1[[#This Row],[Semaine]])</f>
        <v>43073</v>
      </c>
      <c r="E431" s="18">
        <f>SEMAINE(Tableau1[[#This Row],[Jour]])</f>
        <v>49</v>
      </c>
      <c r="F431" s="18"/>
      <c r="G431" s="18"/>
      <c r="H431" s="18"/>
      <c r="I431" s="18"/>
      <c r="J431" s="18">
        <v>4</v>
      </c>
      <c r="K431" s="18"/>
      <c r="L431" s="18"/>
      <c r="M431" s="18"/>
      <c r="N431" s="18"/>
      <c r="O431" s="18"/>
      <c r="P431" s="47">
        <f>SUM(Tableau1[[#This Row],[LUNDI MATIN]]:Tableau1[[#This Row],[VENDREDI APRES MIDI]])</f>
        <v>4</v>
      </c>
    </row>
    <row r="432" spans="1:16" s="38" customFormat="1">
      <c r="A432" s="15">
        <v>43073</v>
      </c>
      <c r="B432" s="16">
        <v>31</v>
      </c>
      <c r="C432" s="41" t="str">
        <f>IFERROR(VLOOKUP(Tableau1[[#This Row],[N° de Tâche]],Tâches!$D$7:$E$117,2,FALSE),"")</f>
        <v xml:space="preserve">Nettoyer  les paliers - 18 à 22 Bd A Millerand </v>
      </c>
      <c r="D432" s="42">
        <f>date_1er_jour_semaine(YEAR(Tableau1[[#This Row],[Jour]]),Tableau1[[#This Row],[Semaine]])</f>
        <v>43073</v>
      </c>
      <c r="E432" s="43">
        <f>SEMAINE(Tableau1[[#This Row],[Jour]])</f>
        <v>49</v>
      </c>
      <c r="F432" s="16"/>
      <c r="G432" s="16"/>
      <c r="H432" s="16"/>
      <c r="I432" s="16"/>
      <c r="J432" s="16"/>
      <c r="K432" s="16">
        <v>3.5</v>
      </c>
      <c r="L432" s="16"/>
      <c r="M432" s="16"/>
      <c r="N432" s="16"/>
      <c r="O432" s="16"/>
      <c r="P432" s="46">
        <f>SUM(Tableau1[[#This Row],[LUNDI MATIN]]:Tableau1[[#This Row],[VENDREDI APRES MIDI]])</f>
        <v>3.5</v>
      </c>
    </row>
    <row r="433" spans="1:37" s="38" customFormat="1">
      <c r="A433" s="17">
        <v>43073</v>
      </c>
      <c r="B433" s="18">
        <v>73</v>
      </c>
      <c r="C433" s="44" t="str">
        <f>IFERROR(VLOOKUP(Tableau1[[#This Row],[N° de Tâche]],Tâches!$D$7:$E$117,2,FALSE),"")</f>
        <v>ramassage et Evacuation des  des feuilles</v>
      </c>
      <c r="D433" s="45">
        <f>date_1er_jour_semaine(YEAR(Tableau1[[#This Row],[Jour]]),Tableau1[[#This Row],[Semaine]])</f>
        <v>43073</v>
      </c>
      <c r="E433" s="18">
        <f>SEMAINE(Tableau1[[#This Row],[Jour]])</f>
        <v>49</v>
      </c>
      <c r="F433" s="18"/>
      <c r="G433" s="18">
        <v>0.5</v>
      </c>
      <c r="H433" s="18"/>
      <c r="I433" s="18"/>
      <c r="J433" s="18"/>
      <c r="K433" s="18"/>
      <c r="L433" s="18"/>
      <c r="M433" s="18"/>
      <c r="N433" s="18"/>
      <c r="O433" s="18">
        <v>1.5</v>
      </c>
      <c r="P433" s="47">
        <f>SUM(Tableau1[[#This Row],[LUNDI MATIN]]:Tableau1[[#This Row],[VENDREDI APRES MIDI]])</f>
        <v>2</v>
      </c>
    </row>
    <row r="434" spans="1:37" s="38" customFormat="1">
      <c r="A434" s="15">
        <v>43073</v>
      </c>
      <c r="B434" s="16">
        <v>72</v>
      </c>
      <c r="C434" s="41" t="str">
        <f>IFERROR(VLOOKUP(Tableau1[[#This Row],[N° de Tâche]],Tâches!$D$7:$E$117,2,FALSE),"")</f>
        <v xml:space="preserve">Soufflage des massifs et parkings </v>
      </c>
      <c r="D434" s="42">
        <f>date_1er_jour_semaine(YEAR(Tableau1[[#This Row],[Jour]]),Tableau1[[#This Row],[Semaine]])</f>
        <v>43073</v>
      </c>
      <c r="E434" s="43">
        <f>SEMAINE(Tableau1[[#This Row],[Jour]])</f>
        <v>49</v>
      </c>
      <c r="F434" s="16"/>
      <c r="G434" s="16"/>
      <c r="H434" s="16"/>
      <c r="I434" s="16">
        <v>2</v>
      </c>
      <c r="J434" s="16"/>
      <c r="K434" s="16"/>
      <c r="L434" s="16"/>
      <c r="M434" s="16">
        <v>4</v>
      </c>
      <c r="N434" s="16"/>
      <c r="O434" s="16"/>
      <c r="P434" s="46">
        <f>SUM(Tableau1[[#This Row],[LUNDI MATIN]]:Tableau1[[#This Row],[VENDREDI APRES MIDI]])</f>
        <v>6</v>
      </c>
    </row>
    <row r="435" spans="1:37" s="38" customFormat="1">
      <c r="A435" s="17">
        <v>43073</v>
      </c>
      <c r="B435" s="18">
        <v>83</v>
      </c>
      <c r="C435" s="44" t="str">
        <f>IFERROR(VLOOKUP(Tableau1[[#This Row],[N° de Tâche]],Tâches!$D$7:$E$117,2,FALSE),"")</f>
        <v>Déchetterie</v>
      </c>
      <c r="D435" s="45">
        <f>date_1er_jour_semaine(YEAR(Tableau1[[#This Row],[Jour]]),Tableau1[[#This Row],[Semaine]])</f>
        <v>43073</v>
      </c>
      <c r="E435" s="18">
        <f>SEMAINE(Tableau1[[#This Row],[Jour]])</f>
        <v>49</v>
      </c>
      <c r="F435" s="18"/>
      <c r="G435" s="18">
        <v>1</v>
      </c>
      <c r="H435" s="18"/>
      <c r="I435" s="18">
        <v>1</v>
      </c>
      <c r="J435" s="18"/>
      <c r="K435" s="18"/>
      <c r="L435" s="18"/>
      <c r="M435" s="18"/>
      <c r="N435" s="18"/>
      <c r="O435" s="18">
        <v>1</v>
      </c>
      <c r="P435" s="47">
        <f>SUM(Tableau1[[#This Row],[LUNDI MATIN]]:Tableau1[[#This Row],[VENDREDI APRES MIDI]])</f>
        <v>3</v>
      </c>
    </row>
    <row r="436" spans="1:37" s="38" customFormat="1">
      <c r="A436" s="15">
        <v>43073</v>
      </c>
      <c r="B436" s="16">
        <v>65</v>
      </c>
      <c r="C436" s="41" t="str">
        <f>IFERROR(VLOOKUP(Tableau1[[#This Row],[N° de Tâche]],Tâches!$D$7:$E$117,2,FALSE),"")</f>
        <v xml:space="preserve">Bêchage du massif de rosier </v>
      </c>
      <c r="D436" s="42">
        <f>date_1er_jour_semaine(YEAR(Tableau1[[#This Row],[Jour]]),Tableau1[[#This Row],[Semaine]])</f>
        <v>43073</v>
      </c>
      <c r="E436" s="43">
        <f>SEMAINE(Tableau1[[#This Row],[Jour]])</f>
        <v>49</v>
      </c>
      <c r="F436" s="16"/>
      <c r="G436" s="16">
        <v>1.5</v>
      </c>
      <c r="H436" s="16"/>
      <c r="I436" s="16"/>
      <c r="J436" s="16"/>
      <c r="K436" s="16"/>
      <c r="L436" s="16"/>
      <c r="M436" s="16"/>
      <c r="N436" s="16"/>
      <c r="O436" s="16"/>
      <c r="P436" s="46">
        <f>SUM(Tableau1[[#This Row],[LUNDI MATIN]]:Tableau1[[#This Row],[VENDREDI APRES MIDI]])</f>
        <v>1.5</v>
      </c>
    </row>
    <row r="437" spans="1:37" s="38" customFormat="1">
      <c r="A437" s="17"/>
      <c r="B437" s="18"/>
      <c r="C437" s="44" t="str">
        <f>IFERROR(VLOOKUP(Tableau1[[#This Row],[N° de Tâche]],Tâches!$D$7:$E$117,2,FALSE),"")</f>
        <v/>
      </c>
      <c r="D437" s="45">
        <f>date_1er_jour_semaine(YEAR(Tableau1[[#This Row],[Jour]]),Tableau1[[#This Row],[Semaine]])</f>
        <v>0</v>
      </c>
      <c r="E437" s="18">
        <f>SEMAINE(Tableau1[[#This Row],[Jour]])</f>
        <v>0</v>
      </c>
      <c r="F437" s="18"/>
      <c r="G437" s="18"/>
      <c r="H437" s="18"/>
      <c r="I437" s="18"/>
      <c r="J437" s="18"/>
      <c r="K437" s="18"/>
      <c r="L437" s="18"/>
      <c r="M437" s="18"/>
      <c r="N437" s="18"/>
      <c r="O437" s="18"/>
      <c r="P437" s="47">
        <f>SUM(Tableau1[[#This Row],[LUNDI MATIN]]:Tableau1[[#This Row],[VENDREDI APRES MIDI]])</f>
        <v>0</v>
      </c>
    </row>
    <row r="438" spans="1:37" s="38" customFormat="1" ht="45">
      <c r="A438" s="15">
        <v>43080</v>
      </c>
      <c r="B438" s="16">
        <v>1</v>
      </c>
      <c r="C438" s="41" t="str">
        <f>IFERROR(VLOOKUP(Tableau1[[#This Row],[N° de Tâche]],Tâches!$D$7:$E$117,2,FALSE),"")</f>
        <v>Sortir les bacs des bouteilles</v>
      </c>
      <c r="D438" s="42">
        <f>date_1er_jour_semaine(YEAR(Tableau1[[#This Row],[Jour]]),Tableau1[[#This Row],[Semaine]])</f>
        <v>43080</v>
      </c>
      <c r="E438" s="43">
        <f>SEMAINE(Tableau1[[#This Row],[Jour]])</f>
        <v>50</v>
      </c>
      <c r="F438" s="16">
        <v>0.5</v>
      </c>
      <c r="G438" s="16"/>
      <c r="H438" s="16"/>
      <c r="I438" s="16"/>
      <c r="J438" s="16"/>
      <c r="K438" s="16"/>
      <c r="L438" s="16"/>
      <c r="M438" s="16"/>
      <c r="N438" s="16"/>
      <c r="O438" s="16"/>
      <c r="P438" s="46">
        <f>SUM(Tableau1[[#This Row],[LUNDI MATIN]]:Tableau1[[#This Row],[VENDREDI APRES MIDI]])</f>
        <v>0.5</v>
      </c>
      <c r="V438" s="302">
        <v>43101</v>
      </c>
      <c r="W438" s="303"/>
      <c r="X438" s="304" t="str">
        <f>IFERROR(VLOOKUP(Tableau1[[#This Row],[N° de Tâche]],Tâches!$D$7:$E$117,2,FALSE),"")</f>
        <v>Sortir les bacs des bouteilles</v>
      </c>
      <c r="Y438" s="305">
        <f>date_1er_jour_semaine(YEAR(Tableau1[[#This Row],[Jour]]),Tableau1[[#This Row],[Semaine]])</f>
        <v>43080</v>
      </c>
      <c r="Z438" s="306">
        <f>SEMAINE(Tableau1[[#This Row],[Jour]])</f>
        <v>50</v>
      </c>
      <c r="AA438" s="303"/>
      <c r="AB438" s="303"/>
      <c r="AC438" s="303"/>
      <c r="AD438" s="303"/>
      <c r="AE438" s="303"/>
      <c r="AF438" s="303"/>
      <c r="AG438" s="303"/>
      <c r="AH438" s="303"/>
      <c r="AI438" s="303"/>
      <c r="AJ438" s="303"/>
      <c r="AK438" s="307">
        <f>SUM(Tableau1[[#This Row],[LUNDI MATIN]]:Tableau1[[#This Row],[VENDREDI APRES MIDI]])</f>
        <v>0.5</v>
      </c>
    </row>
    <row r="439" spans="1:37" s="38" customFormat="1">
      <c r="A439" s="17">
        <v>43080</v>
      </c>
      <c r="B439" s="18">
        <v>4</v>
      </c>
      <c r="C439" s="44" t="str">
        <f>IFERROR(VLOOKUP(Tableau1[[#This Row],[N° de Tâche]],Tâches!$D$7:$E$117,2,FALSE),"")</f>
        <v>Sortir les bacs à déchets</v>
      </c>
      <c r="D439" s="45">
        <f>date_1er_jour_semaine(YEAR(Tableau1[[#This Row],[Jour]]),Tableau1[[#This Row],[Semaine]])</f>
        <v>43080</v>
      </c>
      <c r="E439" s="18">
        <f>SEMAINE(Tableau1[[#This Row],[Jour]])</f>
        <v>50</v>
      </c>
      <c r="F439" s="18"/>
      <c r="G439" s="18">
        <v>1</v>
      </c>
      <c r="H439" s="18"/>
      <c r="I439" s="18"/>
      <c r="J439" s="18"/>
      <c r="K439" s="18"/>
      <c r="L439" s="18"/>
      <c r="M439" s="18">
        <v>1</v>
      </c>
      <c r="N439" s="18"/>
      <c r="O439" s="18"/>
      <c r="P439" s="47">
        <f>SUM(Tableau1[[#This Row],[LUNDI MATIN]]:Tableau1[[#This Row],[VENDREDI APRES MIDI]])</f>
        <v>2</v>
      </c>
    </row>
    <row r="440" spans="1:37" s="38" customFormat="1" ht="30">
      <c r="A440" s="15">
        <v>43080</v>
      </c>
      <c r="B440" s="16">
        <v>5</v>
      </c>
      <c r="C440" s="41" t="str">
        <f>IFERROR(VLOOKUP(Tableau1[[#This Row],[N° de Tâche]],Tâches!$D$7:$E$117,2,FALSE),"")</f>
        <v>Rentrer les bacs à déchets  Nettoyage du trottoir  : Nettoyage et désinfection des bacs</v>
      </c>
      <c r="D440" s="42">
        <f>date_1er_jour_semaine(YEAR(Tableau1[[#This Row],[Jour]]),Tableau1[[#This Row],[Semaine]])</f>
        <v>43080</v>
      </c>
      <c r="E440" s="43">
        <f>SEMAINE(Tableau1[[#This Row],[Jour]])</f>
        <v>50</v>
      </c>
      <c r="F440" s="16"/>
      <c r="G440" s="16"/>
      <c r="H440" s="16"/>
      <c r="I440" s="16">
        <v>1.5</v>
      </c>
      <c r="J440" s="16"/>
      <c r="K440" s="16"/>
      <c r="L440" s="16"/>
      <c r="M440" s="16"/>
      <c r="N440" s="16"/>
      <c r="O440" s="16">
        <v>1.5</v>
      </c>
      <c r="P440" s="46">
        <f>SUM(Tableau1[[#This Row],[LUNDI MATIN]]:Tableau1[[#This Row],[VENDREDI APRES MIDI]])</f>
        <v>3</v>
      </c>
    </row>
    <row r="441" spans="1:37" s="38" customFormat="1">
      <c r="A441" s="17">
        <v>43080</v>
      </c>
      <c r="B441" s="18">
        <v>10</v>
      </c>
      <c r="C441" s="44" t="str">
        <f>IFERROR(VLOOKUP(Tableau1[[#This Row],[N° de Tâche]],Tâches!$D$7:$E$117,2,FALSE),"")</f>
        <v xml:space="preserve">Entretien des Halls - 1 à 5 rue P Ramadier </v>
      </c>
      <c r="D441" s="45">
        <f>date_1er_jour_semaine(YEAR(Tableau1[[#This Row],[Jour]]),Tableau1[[#This Row],[Semaine]])</f>
        <v>43080</v>
      </c>
      <c r="E441" s="18">
        <f>SEMAINE(Tableau1[[#This Row],[Jour]])</f>
        <v>50</v>
      </c>
      <c r="F441" s="18">
        <v>3.5</v>
      </c>
      <c r="G441" s="18"/>
      <c r="H441" s="18"/>
      <c r="I441" s="18"/>
      <c r="J441" s="18"/>
      <c r="K441" s="18"/>
      <c r="L441" s="18">
        <v>3.5</v>
      </c>
      <c r="M441" s="18"/>
      <c r="N441" s="18"/>
      <c r="O441" s="18"/>
      <c r="P441" s="47">
        <f>SUM(Tableau1[[#This Row],[LUNDI MATIN]]:Tableau1[[#This Row],[VENDREDI APRES MIDI]])</f>
        <v>7</v>
      </c>
    </row>
    <row r="442" spans="1:37" s="38" customFormat="1">
      <c r="A442" s="15">
        <v>43080</v>
      </c>
      <c r="B442" s="16">
        <v>11</v>
      </c>
      <c r="C442" s="41" t="str">
        <f>IFERROR(VLOOKUP(Tableau1[[#This Row],[N° de Tâche]],Tâches!$D$7:$E$117,2,FALSE),"")</f>
        <v xml:space="preserve">Entretien des Halls - 18 à 22 Bd A Millerand </v>
      </c>
      <c r="D442" s="42">
        <f>date_1er_jour_semaine(YEAR(Tableau1[[#This Row],[Jour]]),Tableau1[[#This Row],[Semaine]])</f>
        <v>43080</v>
      </c>
      <c r="E442" s="43">
        <f>SEMAINE(Tableau1[[#This Row],[Jour]])</f>
        <v>50</v>
      </c>
      <c r="F442" s="16"/>
      <c r="G442" s="16"/>
      <c r="H442" s="16">
        <v>3.5</v>
      </c>
      <c r="I442" s="16"/>
      <c r="J442" s="16"/>
      <c r="K442" s="16"/>
      <c r="L442" s="16"/>
      <c r="M442" s="16"/>
      <c r="N442" s="16">
        <v>3.5</v>
      </c>
      <c r="O442" s="16"/>
      <c r="P442" s="46">
        <f>SUM(Tableau1[[#This Row],[LUNDI MATIN]]:Tableau1[[#This Row],[VENDREDI APRES MIDI]])</f>
        <v>7</v>
      </c>
    </row>
    <row r="443" spans="1:37" s="38" customFormat="1">
      <c r="A443" s="17">
        <v>43080</v>
      </c>
      <c r="B443" s="18">
        <v>30</v>
      </c>
      <c r="C443" s="44" t="str">
        <f>IFERROR(VLOOKUP(Tableau1[[#This Row],[N° de Tâche]],Tâches!$D$7:$E$117,2,FALSE),"")</f>
        <v xml:space="preserve">Nettoyer  les paliers - 1 à 5 rue P Ramadier </v>
      </c>
      <c r="D443" s="45">
        <f>date_1er_jour_semaine(YEAR(Tableau1[[#This Row],[Jour]]),Tableau1[[#This Row],[Semaine]])</f>
        <v>43080</v>
      </c>
      <c r="E443" s="18">
        <f>SEMAINE(Tableau1[[#This Row],[Jour]])</f>
        <v>50</v>
      </c>
      <c r="F443" s="18"/>
      <c r="G443" s="18"/>
      <c r="H443" s="18"/>
      <c r="I443" s="18"/>
      <c r="J443" s="18">
        <v>3.5</v>
      </c>
      <c r="K443" s="18"/>
      <c r="L443" s="18"/>
      <c r="M443" s="18"/>
      <c r="N443" s="18"/>
      <c r="O443" s="18"/>
      <c r="P443" s="47">
        <f>SUM(Tableau1[[#This Row],[LUNDI MATIN]]:Tableau1[[#This Row],[VENDREDI APRES MIDI]])</f>
        <v>3.5</v>
      </c>
    </row>
    <row r="444" spans="1:37" s="38" customFormat="1">
      <c r="A444" s="15">
        <v>43080</v>
      </c>
      <c r="B444" s="16">
        <v>31</v>
      </c>
      <c r="C444" s="41" t="str">
        <f>IFERROR(VLOOKUP(Tableau1[[#This Row],[N° de Tâche]],Tâches!$D$7:$E$117,2,FALSE),"")</f>
        <v xml:space="preserve">Nettoyer  les paliers - 18 à 22 Bd A Millerand </v>
      </c>
      <c r="D444" s="42">
        <f>date_1er_jour_semaine(YEAR(Tableau1[[#This Row],[Jour]]),Tableau1[[#This Row],[Semaine]])</f>
        <v>43080</v>
      </c>
      <c r="E444" s="43">
        <f>SEMAINE(Tableau1[[#This Row],[Jour]])</f>
        <v>50</v>
      </c>
      <c r="F444" s="16"/>
      <c r="G444" s="16"/>
      <c r="H444" s="16"/>
      <c r="I444" s="16"/>
      <c r="J444" s="16"/>
      <c r="K444" s="16">
        <v>4</v>
      </c>
      <c r="L444" s="16"/>
      <c r="M444" s="16"/>
      <c r="N444" s="16"/>
      <c r="O444" s="16"/>
      <c r="P444" s="46">
        <f>SUM(Tableau1[[#This Row],[LUNDI MATIN]]:Tableau1[[#This Row],[VENDREDI APRES MIDI]])</f>
        <v>4</v>
      </c>
    </row>
    <row r="445" spans="1:37" s="38" customFormat="1">
      <c r="A445" s="17">
        <v>43080</v>
      </c>
      <c r="B445" s="18">
        <v>72</v>
      </c>
      <c r="C445" s="44" t="str">
        <f>IFERROR(VLOOKUP(Tableau1[[#This Row],[N° de Tâche]],Tâches!$D$7:$E$117,2,FALSE),"")</f>
        <v xml:space="preserve">Soufflage des massifs et parkings </v>
      </c>
      <c r="D445" s="45">
        <f>date_1er_jour_semaine(YEAR(Tableau1[[#This Row],[Jour]]),Tableau1[[#This Row],[Semaine]])</f>
        <v>43080</v>
      </c>
      <c r="E445" s="18">
        <f>SEMAINE(Tableau1[[#This Row],[Jour]])</f>
        <v>50</v>
      </c>
      <c r="F445" s="18"/>
      <c r="G445" s="18"/>
      <c r="H445" s="18"/>
      <c r="I445" s="18"/>
      <c r="J445" s="18"/>
      <c r="K445" s="18"/>
      <c r="L445" s="18"/>
      <c r="M445" s="18"/>
      <c r="N445" s="18"/>
      <c r="O445" s="18">
        <v>1</v>
      </c>
      <c r="P445" s="47">
        <f>SUM(Tableau1[[#This Row],[LUNDI MATIN]]:Tableau1[[#This Row],[VENDREDI APRES MIDI]])</f>
        <v>1</v>
      </c>
    </row>
    <row r="446" spans="1:37" s="38" customFormat="1">
      <c r="A446" s="15">
        <v>43080</v>
      </c>
      <c r="B446" s="16">
        <v>73</v>
      </c>
      <c r="C446" s="41" t="str">
        <f>IFERROR(VLOOKUP(Tableau1[[#This Row],[N° de Tâche]],Tâches!$D$7:$E$117,2,FALSE),"")</f>
        <v>ramassage et Evacuation des  des feuilles</v>
      </c>
      <c r="D446" s="42">
        <f>date_1er_jour_semaine(YEAR(Tableau1[[#This Row],[Jour]]),Tableau1[[#This Row],[Semaine]])</f>
        <v>43080</v>
      </c>
      <c r="E446" s="43">
        <f>SEMAINE(Tableau1[[#This Row],[Jour]])</f>
        <v>50</v>
      </c>
      <c r="F446" s="16"/>
      <c r="G446" s="16"/>
      <c r="H446" s="16"/>
      <c r="I446" s="16">
        <v>2.5</v>
      </c>
      <c r="J446" s="16"/>
      <c r="K446" s="16"/>
      <c r="L446" s="16"/>
      <c r="M446" s="16"/>
      <c r="N446" s="16"/>
      <c r="O446" s="16"/>
      <c r="P446" s="46">
        <f>SUM(Tableau1[[#This Row],[LUNDI MATIN]]:Tableau1[[#This Row],[VENDREDI APRES MIDI]])</f>
        <v>2.5</v>
      </c>
    </row>
    <row r="447" spans="1:37" s="38" customFormat="1">
      <c r="A447" s="17">
        <v>43080</v>
      </c>
      <c r="B447" s="18">
        <v>74</v>
      </c>
      <c r="C447" s="44" t="str">
        <f>IFERROR(VLOOKUP(Tableau1[[#This Row],[N° de Tâche]],Tâches!$D$7:$E$117,2,FALSE),"")</f>
        <v>Petit travaux de jardinage (désherbage, etc.)</v>
      </c>
      <c r="D447" s="45">
        <f>date_1er_jour_semaine(YEAR(Tableau1[[#This Row],[Jour]]),Tableau1[[#This Row],[Semaine]])</f>
        <v>43080</v>
      </c>
      <c r="E447" s="18">
        <f>SEMAINE(Tableau1[[#This Row],[Jour]])</f>
        <v>50</v>
      </c>
      <c r="F447" s="18"/>
      <c r="G447" s="18">
        <v>3.5</v>
      </c>
      <c r="H447" s="18"/>
      <c r="I447" s="18"/>
      <c r="J447" s="18"/>
      <c r="K447" s="18"/>
      <c r="L447" s="18"/>
      <c r="M447" s="18">
        <v>3</v>
      </c>
      <c r="N447" s="18"/>
      <c r="O447" s="18">
        <v>1.5</v>
      </c>
      <c r="P447" s="47">
        <f>SUM(Tableau1[[#This Row],[LUNDI MATIN]]:Tableau1[[#This Row],[VENDREDI APRES MIDI]])</f>
        <v>8</v>
      </c>
    </row>
    <row r="448" spans="1:37" s="38" customFormat="1">
      <c r="A448" s="15"/>
      <c r="B448" s="16"/>
      <c r="C448" s="41" t="str">
        <f>IFERROR(VLOOKUP(Tableau1[[#This Row],[N° de Tâche]],Tâches!$D$7:$E$117,2,FALSE),"")</f>
        <v/>
      </c>
      <c r="D448" s="42">
        <f>date_1er_jour_semaine(YEAR(Tableau1[[#This Row],[Jour]]),Tableau1[[#This Row],[Semaine]])</f>
        <v>0</v>
      </c>
      <c r="E448" s="43">
        <f>SEMAINE(Tableau1[[#This Row],[Jour]])</f>
        <v>0</v>
      </c>
      <c r="F448" s="16"/>
      <c r="G448" s="16"/>
      <c r="H448" s="16"/>
      <c r="I448" s="16"/>
      <c r="J448" s="16"/>
      <c r="K448" s="16"/>
      <c r="L448" s="16"/>
      <c r="M448" s="16"/>
      <c r="N448" s="16"/>
      <c r="O448" s="16"/>
      <c r="P448" s="46">
        <f>SUM(Tableau1[[#This Row],[LUNDI MATIN]]:Tableau1[[#This Row],[VENDREDI APRES MIDI]])</f>
        <v>0</v>
      </c>
    </row>
    <row r="449" spans="1:16" s="38" customFormat="1">
      <c r="A449" s="17" t="s">
        <v>173</v>
      </c>
      <c r="B449" s="18">
        <v>100</v>
      </c>
      <c r="C449" s="44" t="str">
        <f>IFERROR(VLOOKUP(Tableau1[[#This Row],[N° de Tâche]],Tâches!$D$7:$E$117,2,FALSE),"")</f>
        <v>Congés</v>
      </c>
      <c r="D449" s="45" t="e">
        <f>date_1er_jour_semaine(YEAR(Tableau1[[#This Row],[Jour]]),Tableau1[[#This Row],[Semaine]])</f>
        <v>#VALUE!</v>
      </c>
      <c r="E449" s="18">
        <f>SEMAINE(Tableau1[[#This Row],[Jour]])</f>
        <v>0</v>
      </c>
      <c r="F449" s="18"/>
      <c r="G449" s="18"/>
      <c r="H449" s="18"/>
      <c r="I449" s="18"/>
      <c r="J449" s="18"/>
      <c r="K449" s="18"/>
      <c r="L449" s="18"/>
      <c r="M449" s="18"/>
      <c r="N449" s="18"/>
      <c r="O449" s="18"/>
      <c r="P449" s="47">
        <f>SUM(Tableau1[[#This Row],[LUNDI MATIN]]:Tableau1[[#This Row],[VENDREDI APRES MIDI]])</f>
        <v>0</v>
      </c>
    </row>
    <row r="450" spans="1:16" s="38" customFormat="1">
      <c r="A450" s="15"/>
      <c r="B450" s="16"/>
      <c r="C450" s="41" t="str">
        <f>IFERROR(VLOOKUP(Tableau1[[#This Row],[N° de Tâche]],Tâches!$D$7:$E$117,2,FALSE),"")</f>
        <v/>
      </c>
      <c r="D450" s="42">
        <f>date_1er_jour_semaine(YEAR(Tableau1[[#This Row],[Jour]]),Tableau1[[#This Row],[Semaine]])</f>
        <v>0</v>
      </c>
      <c r="E450" s="43">
        <f>SEMAINE(Tableau1[[#This Row],[Jour]])</f>
        <v>0</v>
      </c>
      <c r="F450" s="16"/>
      <c r="G450" s="16"/>
      <c r="H450" s="16"/>
      <c r="I450" s="16"/>
      <c r="J450" s="16"/>
      <c r="K450" s="16"/>
      <c r="L450" s="16"/>
      <c r="M450" s="16"/>
      <c r="N450" s="16"/>
      <c r="O450" s="16"/>
      <c r="P450" s="46">
        <f>SUM(Tableau1[[#This Row],[LUNDI MATIN]]:Tableau1[[#This Row],[VENDREDI APRES MIDI]])</f>
        <v>0</v>
      </c>
    </row>
    <row r="451" spans="1:16" s="38" customFormat="1">
      <c r="A451" s="17">
        <v>43096</v>
      </c>
      <c r="B451" s="18">
        <v>10</v>
      </c>
      <c r="C451" s="44" t="str">
        <f>IFERROR(VLOOKUP(Tableau1[[#This Row],[N° de Tâche]],Tâches!$D$7:$E$117,2,FALSE),"")</f>
        <v xml:space="preserve">Entretien des Halls - 1 à 5 rue P Ramadier </v>
      </c>
      <c r="D451" s="45">
        <f>date_1er_jour_semaine(YEAR(Tableau1[[#This Row],[Jour]]),Tableau1[[#This Row],[Semaine]])</f>
        <v>43094</v>
      </c>
      <c r="E451" s="18">
        <f>SEMAINE(Tableau1[[#This Row],[Jour]])</f>
        <v>52</v>
      </c>
      <c r="F451" s="18"/>
      <c r="G451" s="18"/>
      <c r="H451" s="18"/>
      <c r="I451" s="18"/>
      <c r="J451" s="18"/>
      <c r="K451" s="18"/>
      <c r="L451" s="18">
        <v>2</v>
      </c>
      <c r="M451" s="18">
        <v>4</v>
      </c>
      <c r="N451" s="18"/>
      <c r="O451" s="18"/>
      <c r="P451" s="47">
        <f>SUM(Tableau1[[#This Row],[LUNDI MATIN]]:Tableau1[[#This Row],[VENDREDI APRES MIDI]])</f>
        <v>6</v>
      </c>
    </row>
    <row r="452" spans="1:16" s="38" customFormat="1">
      <c r="A452" s="15">
        <v>43096</v>
      </c>
      <c r="B452" s="16">
        <v>11</v>
      </c>
      <c r="C452" s="41" t="str">
        <f>IFERROR(VLOOKUP(Tableau1[[#This Row],[N° de Tâche]],Tâches!$D$7:$E$117,2,FALSE),"")</f>
        <v xml:space="preserve">Entretien des Halls - 18 à 22 Bd A Millerand </v>
      </c>
      <c r="D452" s="42">
        <f>date_1er_jour_semaine(YEAR(Tableau1[[#This Row],[Jour]]),Tableau1[[#This Row],[Semaine]])</f>
        <v>43094</v>
      </c>
      <c r="E452" s="43">
        <f>SEMAINE(Tableau1[[#This Row],[Jour]])</f>
        <v>52</v>
      </c>
      <c r="F452" s="16"/>
      <c r="G452" s="16"/>
      <c r="H452" s="16"/>
      <c r="I452" s="16"/>
      <c r="J452" s="16"/>
      <c r="K452" s="16"/>
      <c r="L452" s="16"/>
      <c r="M452" s="16"/>
      <c r="N452" s="16"/>
      <c r="O452" s="16"/>
      <c r="P452" s="46">
        <f>SUM(Tableau1[[#This Row],[LUNDI MATIN]]:Tableau1[[#This Row],[VENDREDI APRES MIDI]])</f>
        <v>0</v>
      </c>
    </row>
    <row r="453" spans="1:16" s="38" customFormat="1">
      <c r="A453" s="17">
        <v>43096</v>
      </c>
      <c r="B453" s="18">
        <v>30</v>
      </c>
      <c r="C453" s="44" t="str">
        <f>IFERROR(VLOOKUP(Tableau1[[#This Row],[N° de Tâche]],Tâches!$D$7:$E$117,2,FALSE),"")</f>
        <v xml:space="preserve">Nettoyer  les paliers - 1 à 5 rue P Ramadier </v>
      </c>
      <c r="D453" s="45">
        <f>date_1er_jour_semaine(YEAR(Tableau1[[#This Row],[Jour]]),Tableau1[[#This Row],[Semaine]])</f>
        <v>43094</v>
      </c>
      <c r="E453" s="18">
        <f>SEMAINE(Tableau1[[#This Row],[Jour]])</f>
        <v>52</v>
      </c>
      <c r="F453" s="18"/>
      <c r="G453" s="18"/>
      <c r="H453" s="18"/>
      <c r="I453" s="18"/>
      <c r="J453" s="18">
        <v>3.5</v>
      </c>
      <c r="K453" s="18"/>
      <c r="L453" s="18"/>
      <c r="M453" s="18"/>
      <c r="N453" s="18"/>
      <c r="O453" s="18"/>
      <c r="P453" s="47">
        <f>SUM(Tableau1[[#This Row],[LUNDI MATIN]]:Tableau1[[#This Row],[VENDREDI APRES MIDI]])</f>
        <v>3.5</v>
      </c>
    </row>
    <row r="454" spans="1:16" s="38" customFormat="1">
      <c r="A454" s="15">
        <v>43096</v>
      </c>
      <c r="B454" s="16">
        <v>31</v>
      </c>
      <c r="C454" s="41" t="str">
        <f>IFERROR(VLOOKUP(Tableau1[[#This Row],[N° de Tâche]],Tâches!$D$7:$E$117,2,FALSE),"")</f>
        <v xml:space="preserve">Nettoyer  les paliers - 18 à 22 Bd A Millerand </v>
      </c>
      <c r="D454" s="42">
        <f>date_1er_jour_semaine(YEAR(Tableau1[[#This Row],[Jour]]),Tableau1[[#This Row],[Semaine]])</f>
        <v>43094</v>
      </c>
      <c r="E454" s="43">
        <f>SEMAINE(Tableau1[[#This Row],[Jour]])</f>
        <v>52</v>
      </c>
      <c r="F454" s="16"/>
      <c r="G454" s="16"/>
      <c r="H454" s="16"/>
      <c r="I454" s="16"/>
      <c r="J454" s="16"/>
      <c r="K454" s="16">
        <v>4</v>
      </c>
      <c r="L454" s="16"/>
      <c r="M454" s="16"/>
      <c r="N454" s="16">
        <v>1.5</v>
      </c>
      <c r="O454" s="16">
        <v>4</v>
      </c>
      <c r="P454" s="46">
        <f>SUM(Tableau1[[#This Row],[LUNDI MATIN]]:Tableau1[[#This Row],[VENDREDI APRES MIDI]])</f>
        <v>9.5</v>
      </c>
    </row>
    <row r="455" spans="1:16" s="38" customFormat="1">
      <c r="A455" s="17">
        <v>43096</v>
      </c>
      <c r="B455" s="18">
        <v>4</v>
      </c>
      <c r="C455" s="44" t="str">
        <f>IFERROR(VLOOKUP(Tableau1[[#This Row],[N° de Tâche]],Tâches!$D$7:$E$117,2,FALSE),"")</f>
        <v>Sortir les bacs à déchets</v>
      </c>
      <c r="D455" s="45">
        <f>date_1er_jour_semaine(YEAR(Tableau1[[#This Row],[Jour]]),Tableau1[[#This Row],[Semaine]])</f>
        <v>43094</v>
      </c>
      <c r="E455" s="18">
        <f>SEMAINE(Tableau1[[#This Row],[Jour]])</f>
        <v>52</v>
      </c>
      <c r="F455" s="18"/>
      <c r="G455" s="18"/>
      <c r="H455" s="18"/>
      <c r="I455" s="18"/>
      <c r="J455" s="18"/>
      <c r="K455" s="18"/>
      <c r="L455" s="18">
        <v>1.5</v>
      </c>
      <c r="M455" s="18"/>
      <c r="N455" s="18"/>
      <c r="O455" s="18"/>
      <c r="P455" s="47">
        <f>SUM(Tableau1[[#This Row],[LUNDI MATIN]]:Tableau1[[#This Row],[VENDREDI APRES MIDI]])</f>
        <v>1.5</v>
      </c>
    </row>
    <row r="456" spans="1:16" s="38" customFormat="1" ht="30">
      <c r="A456" s="15">
        <v>43096</v>
      </c>
      <c r="B456" s="16">
        <v>5</v>
      </c>
      <c r="C456" s="41" t="str">
        <f>IFERROR(VLOOKUP(Tableau1[[#This Row],[N° de Tâche]],Tâches!$D$7:$E$117,2,FALSE),"")</f>
        <v>Rentrer les bacs à déchets  Nettoyage du trottoir  : Nettoyage et désinfection des bacs</v>
      </c>
      <c r="D456" s="42">
        <f>date_1er_jour_semaine(YEAR(Tableau1[[#This Row],[Jour]]),Tableau1[[#This Row],[Semaine]])</f>
        <v>43094</v>
      </c>
      <c r="E456" s="43">
        <f>SEMAINE(Tableau1[[#This Row],[Jour]])</f>
        <v>52</v>
      </c>
      <c r="F456" s="16"/>
      <c r="G456" s="16"/>
      <c r="H456" s="16"/>
      <c r="I456" s="16"/>
      <c r="J456" s="16"/>
      <c r="K456" s="16"/>
      <c r="L456" s="16"/>
      <c r="M456" s="16"/>
      <c r="N456" s="16">
        <v>2</v>
      </c>
      <c r="O456" s="16"/>
      <c r="P456" s="46">
        <f>SUM(Tableau1[[#This Row],[LUNDI MATIN]]:Tableau1[[#This Row],[VENDREDI APRES MIDI]])</f>
        <v>2</v>
      </c>
    </row>
    <row r="457" spans="1:16" s="38" customFormat="1">
      <c r="A457" s="17"/>
      <c r="B457" s="18"/>
      <c r="C457" s="44" t="str">
        <f>IFERROR(VLOOKUP(Tableau1[[#This Row],[N° de Tâche]],Tâches!$D$7:$E$117,2,FALSE),"")</f>
        <v/>
      </c>
      <c r="D457" s="45">
        <f>date_1er_jour_semaine(YEAR(Tableau1[[#This Row],[Jour]]),Tableau1[[#This Row],[Semaine]])</f>
        <v>0</v>
      </c>
      <c r="E457" s="18">
        <f>SEMAINE(Tableau1[[#This Row],[Jour]])</f>
        <v>0</v>
      </c>
      <c r="F457" s="18"/>
      <c r="G457" s="18"/>
      <c r="H457" s="18"/>
      <c r="I457" s="18"/>
      <c r="J457" s="18"/>
      <c r="K457" s="18"/>
      <c r="L457" s="18"/>
      <c r="M457" s="18"/>
      <c r="N457" s="18"/>
      <c r="O457" s="18"/>
      <c r="P457" s="47">
        <f>SUM(Tableau1[[#This Row],[LUNDI MATIN]]:Tableau1[[#This Row],[VENDREDI APRES MIDI]])</f>
        <v>0</v>
      </c>
    </row>
    <row r="458" spans="1:16" s="38" customFormat="1">
      <c r="A458" s="15">
        <v>43101</v>
      </c>
      <c r="B458" s="16">
        <v>100</v>
      </c>
      <c r="C458" s="41" t="str">
        <f>IFERROR(VLOOKUP(Tableau1[[#This Row],[N° de Tâche]],Tâches!$D$7:$E$117,2,FALSE),"")</f>
        <v>Congés</v>
      </c>
      <c r="D458" s="42">
        <f>date_1er_jour_semaine(YEAR(Tableau1[[#This Row],[Jour]]),Tableau1[[#This Row],[Semaine]])</f>
        <v>43101</v>
      </c>
      <c r="E458" s="43">
        <f>SEMAINE(Tableau1[[#This Row],[Jour]])</f>
        <v>1</v>
      </c>
      <c r="F458" s="16">
        <v>3.5</v>
      </c>
      <c r="G458" s="16">
        <v>4</v>
      </c>
      <c r="H458" s="16"/>
      <c r="I458" s="16"/>
      <c r="J458" s="16"/>
      <c r="K458" s="16"/>
      <c r="L458" s="16"/>
      <c r="M458" s="16"/>
      <c r="N458" s="16"/>
      <c r="O458" s="16"/>
      <c r="P458" s="46">
        <f>SUM(Tableau1[[#This Row],[LUNDI MATIN]]:Tableau1[[#This Row],[VENDREDI APRES MIDI]])</f>
        <v>7.5</v>
      </c>
    </row>
    <row r="459" spans="1:16" s="38" customFormat="1">
      <c r="A459" s="17">
        <v>43101</v>
      </c>
      <c r="B459" s="18">
        <v>1</v>
      </c>
      <c r="C459" s="44" t="str">
        <f>IFERROR(VLOOKUP(Tableau1[[#This Row],[N° de Tâche]],Tâches!$D$7:$E$117,2,FALSE),"")</f>
        <v>Sortir les bacs des bouteilles</v>
      </c>
      <c r="D459" s="45">
        <f>date_1er_jour_semaine(YEAR(Tableau1[[#This Row],[Jour]]),Tableau1[[#This Row],[Semaine]])</f>
        <v>43101</v>
      </c>
      <c r="E459" s="18">
        <f>SEMAINE(Tableau1[[#This Row],[Jour]])</f>
        <v>1</v>
      </c>
      <c r="F459" s="18"/>
      <c r="G459" s="18"/>
      <c r="H459" s="18">
        <v>0.5</v>
      </c>
      <c r="I459" s="18"/>
      <c r="J459" s="18"/>
      <c r="K459" s="18"/>
      <c r="L459" s="18"/>
      <c r="M459" s="18"/>
      <c r="N459" s="18"/>
      <c r="O459" s="18"/>
      <c r="P459" s="47">
        <f>SUM(Tableau1[[#This Row],[LUNDI MATIN]]:Tableau1[[#This Row],[VENDREDI APRES MIDI]])</f>
        <v>0.5</v>
      </c>
    </row>
    <row r="460" spans="1:16" s="38" customFormat="1">
      <c r="A460" s="15">
        <v>43101</v>
      </c>
      <c r="B460" s="16">
        <v>4</v>
      </c>
      <c r="C460" s="16"/>
      <c r="D460" s="16"/>
      <c r="E460" s="16">
        <f>SEMAINE(Tableau1[[#This Row],[Jour]])</f>
        <v>1</v>
      </c>
      <c r="F460" s="16"/>
      <c r="G460" s="16"/>
      <c r="H460" s="16">
        <v>1</v>
      </c>
      <c r="I460" s="16"/>
      <c r="J460" s="16"/>
      <c r="K460" s="16"/>
      <c r="L460" s="16">
        <v>2</v>
      </c>
      <c r="M460" s="16"/>
      <c r="N460" s="16"/>
      <c r="O460" s="16"/>
      <c r="P460" s="46">
        <f>SUM(Tableau1[[#This Row],[LUNDI MATIN]]:Tableau1[[#This Row],[VENDREDI APRES MIDI]])</f>
        <v>3</v>
      </c>
    </row>
    <row r="461" spans="1:16" s="38" customFormat="1" ht="30">
      <c r="A461" s="17">
        <v>43101</v>
      </c>
      <c r="B461" s="18">
        <v>5</v>
      </c>
      <c r="C461" s="44" t="str">
        <f>IFERROR(VLOOKUP(Tableau1[[#This Row],[N° de Tâche]],Tâches!$D$7:$E$117,2,FALSE),"")</f>
        <v>Rentrer les bacs à déchets  Nettoyage du trottoir  : Nettoyage et désinfection des bacs</v>
      </c>
      <c r="D461" s="45">
        <f>date_1er_jour_semaine(YEAR(Tableau1[[#This Row],[Jour]]),Tableau1[[#This Row],[Semaine]])</f>
        <v>43101</v>
      </c>
      <c r="E461" s="18">
        <f>SEMAINE(Tableau1[[#This Row],[Jour]])</f>
        <v>1</v>
      </c>
      <c r="F461" s="18"/>
      <c r="G461" s="18"/>
      <c r="H461" s="18"/>
      <c r="I461" s="18"/>
      <c r="J461" s="18"/>
      <c r="K461" s="18"/>
      <c r="L461" s="18"/>
      <c r="M461" s="18"/>
      <c r="N461" s="18">
        <v>2</v>
      </c>
      <c r="O461" s="18"/>
      <c r="P461" s="47">
        <f>SUM(Tableau1[[#This Row],[LUNDI MATIN]]:Tableau1[[#This Row],[VENDREDI APRES MIDI]])</f>
        <v>2</v>
      </c>
    </row>
    <row r="462" spans="1:16" s="38" customFormat="1">
      <c r="A462" s="15">
        <v>43101</v>
      </c>
      <c r="B462" s="16">
        <v>10</v>
      </c>
      <c r="C462" s="41" t="str">
        <f>IFERROR(VLOOKUP(Tableau1[[#This Row],[N° de Tâche]],Tâches!$D$7:$E$117,2,FALSE),"")</f>
        <v xml:space="preserve">Entretien des Halls - 1 à 5 rue P Ramadier </v>
      </c>
      <c r="D462" s="42">
        <f>date_1er_jour_semaine(YEAR(Tableau1[[#This Row],[Jour]]),Tableau1[[#This Row],[Semaine]])</f>
        <v>43101</v>
      </c>
      <c r="E462" s="43">
        <f>SEMAINE(Tableau1[[#This Row],[Jour]])</f>
        <v>1</v>
      </c>
      <c r="F462" s="16"/>
      <c r="G462" s="16"/>
      <c r="H462" s="16">
        <v>2</v>
      </c>
      <c r="I462" s="16">
        <v>1.5</v>
      </c>
      <c r="J462" s="16"/>
      <c r="K462" s="16"/>
      <c r="L462" s="16">
        <v>1.5</v>
      </c>
      <c r="M462" s="16">
        <v>2</v>
      </c>
      <c r="N462" s="16"/>
      <c r="O462" s="16"/>
      <c r="P462" s="46">
        <f>SUM(Tableau1[[#This Row],[LUNDI MATIN]]:Tableau1[[#This Row],[VENDREDI APRES MIDI]])</f>
        <v>7</v>
      </c>
    </row>
    <row r="463" spans="1:16" s="38" customFormat="1">
      <c r="A463" s="17">
        <v>43101</v>
      </c>
      <c r="B463" s="18">
        <v>11</v>
      </c>
      <c r="C463" s="44" t="str">
        <f>IFERROR(VLOOKUP(Tableau1[[#This Row],[N° de Tâche]],Tâches!$D$7:$E$117,2,FALSE),"")</f>
        <v xml:space="preserve">Entretien des Halls - 18 à 22 Bd A Millerand </v>
      </c>
      <c r="D463" s="45">
        <f>date_1er_jour_semaine(YEAR(Tableau1[[#This Row],[Jour]]),Tableau1[[#This Row],[Semaine]])</f>
        <v>43101</v>
      </c>
      <c r="E463" s="18">
        <f>SEMAINE(Tableau1[[#This Row],[Jour]])</f>
        <v>1</v>
      </c>
      <c r="F463" s="18"/>
      <c r="G463" s="18"/>
      <c r="H463" s="18"/>
      <c r="I463" s="18"/>
      <c r="J463" s="18"/>
      <c r="K463" s="18"/>
      <c r="L463" s="18"/>
      <c r="M463" s="18"/>
      <c r="N463" s="18">
        <v>1.5</v>
      </c>
      <c r="O463" s="18">
        <v>2</v>
      </c>
      <c r="P463" s="47">
        <f>SUM(Tableau1[[#This Row],[LUNDI MATIN]]:Tableau1[[#This Row],[VENDREDI APRES MIDI]])</f>
        <v>3.5</v>
      </c>
    </row>
    <row r="464" spans="1:16" s="38" customFormat="1">
      <c r="A464" s="15">
        <v>43101</v>
      </c>
      <c r="B464" s="16">
        <v>30</v>
      </c>
      <c r="C464" s="41" t="str">
        <f>IFERROR(VLOOKUP(Tableau1[[#This Row],[N° de Tâche]],Tâches!$D$7:$E$117,2,FALSE),"")</f>
        <v xml:space="preserve">Nettoyer  les paliers - 1 à 5 rue P Ramadier </v>
      </c>
      <c r="D464" s="42">
        <f>date_1er_jour_semaine(YEAR(Tableau1[[#This Row],[Jour]]),Tableau1[[#This Row],[Semaine]])</f>
        <v>43101</v>
      </c>
      <c r="E464" s="43">
        <f>SEMAINE(Tableau1[[#This Row],[Jour]])</f>
        <v>1</v>
      </c>
      <c r="F464" s="16"/>
      <c r="G464" s="16"/>
      <c r="H464" s="16"/>
      <c r="I464" s="16"/>
      <c r="J464" s="16">
        <v>3.5</v>
      </c>
      <c r="K464" s="16"/>
      <c r="L464" s="16"/>
      <c r="M464" s="16"/>
      <c r="N464" s="16"/>
      <c r="O464" s="16"/>
      <c r="P464" s="46">
        <f>SUM(Tableau1[[#This Row],[LUNDI MATIN]]:Tableau1[[#This Row],[VENDREDI APRES MIDI]])</f>
        <v>3.5</v>
      </c>
    </row>
    <row r="465" spans="1:16" s="38" customFormat="1">
      <c r="A465" s="17">
        <v>43101</v>
      </c>
      <c r="B465" s="18">
        <v>31</v>
      </c>
      <c r="C465" s="44" t="str">
        <f>IFERROR(VLOOKUP(Tableau1[[#This Row],[N° de Tâche]],Tâches!$D$7:$E$117,2,FALSE),"")</f>
        <v xml:space="preserve">Nettoyer  les paliers - 18 à 22 Bd A Millerand </v>
      </c>
      <c r="D465" s="45">
        <f>date_1er_jour_semaine(YEAR(Tableau1[[#This Row],[Jour]]),Tableau1[[#This Row],[Semaine]])</f>
        <v>43101</v>
      </c>
      <c r="E465" s="18">
        <f>SEMAINE(Tableau1[[#This Row],[Jour]])</f>
        <v>1</v>
      </c>
      <c r="F465" s="18"/>
      <c r="G465" s="18"/>
      <c r="H465" s="18"/>
      <c r="I465" s="18"/>
      <c r="J465" s="18"/>
      <c r="K465" s="18">
        <v>3.5</v>
      </c>
      <c r="L465" s="18"/>
      <c r="M465" s="18"/>
      <c r="N465" s="18"/>
      <c r="O465" s="18"/>
      <c r="P465" s="47">
        <f>SUM(Tableau1[[#This Row],[LUNDI MATIN]]:Tableau1[[#This Row],[VENDREDI APRES MIDI]])</f>
        <v>3.5</v>
      </c>
    </row>
    <row r="466" spans="1:16" s="38" customFormat="1">
      <c r="A466" s="15">
        <v>43101</v>
      </c>
      <c r="B466" s="16">
        <v>46</v>
      </c>
      <c r="C466" s="41" t="str">
        <f>IFERROR(VLOOKUP(Tableau1[[#This Row],[N° de Tâche]],Tâches!$D$7:$E$117,2,FALSE),"")</f>
        <v>aspirateur couloir sous sol</v>
      </c>
      <c r="D466" s="42">
        <f>date_1er_jour_semaine(YEAR(Tableau1[[#This Row],[Jour]]),Tableau1[[#This Row],[Semaine]])</f>
        <v>43101</v>
      </c>
      <c r="E466" s="43">
        <f>SEMAINE(Tableau1[[#This Row],[Jour]])</f>
        <v>1</v>
      </c>
      <c r="F466" s="16"/>
      <c r="G466" s="16"/>
      <c r="H466" s="16"/>
      <c r="I466" s="16"/>
      <c r="J466" s="16"/>
      <c r="K466" s="16"/>
      <c r="L466" s="16"/>
      <c r="M466" s="16"/>
      <c r="N466" s="16"/>
      <c r="O466" s="16">
        <v>1</v>
      </c>
      <c r="P466" s="46">
        <f>SUM(Tableau1[[#This Row],[LUNDI MATIN]]:Tableau1[[#This Row],[VENDREDI APRES MIDI]])</f>
        <v>1</v>
      </c>
    </row>
    <row r="467" spans="1:16" s="38" customFormat="1">
      <c r="A467" s="17">
        <v>43101</v>
      </c>
      <c r="B467" s="18">
        <v>47</v>
      </c>
      <c r="C467" s="44" t="str">
        <f>IFERROR(VLOOKUP(Tableau1[[#This Row],[N° de Tâche]],Tâches!$D$7:$E$117,2,FALSE),"")</f>
        <v xml:space="preserve">aspirateur cave </v>
      </c>
      <c r="D467" s="45">
        <f>date_1er_jour_semaine(YEAR(Tableau1[[#This Row],[Jour]]),Tableau1[[#This Row],[Semaine]])</f>
        <v>43101</v>
      </c>
      <c r="E467" s="18">
        <f>SEMAINE(Tableau1[[#This Row],[Jour]])</f>
        <v>1</v>
      </c>
      <c r="F467" s="18"/>
      <c r="G467" s="18"/>
      <c r="H467" s="18"/>
      <c r="I467" s="18"/>
      <c r="J467" s="18"/>
      <c r="K467" s="18"/>
      <c r="L467" s="18"/>
      <c r="M467" s="18"/>
      <c r="N467" s="18"/>
      <c r="O467" s="18">
        <v>2</v>
      </c>
      <c r="P467" s="47">
        <f>SUM(Tableau1[[#This Row],[LUNDI MATIN]]:Tableau1[[#This Row],[VENDREDI APRES MIDI]])</f>
        <v>2</v>
      </c>
    </row>
    <row r="468" spans="1:16" s="38" customFormat="1">
      <c r="A468" s="15">
        <v>43101</v>
      </c>
      <c r="B468" s="16">
        <v>82</v>
      </c>
      <c r="C468" s="41" t="str">
        <f>IFERROR(VLOOKUP(Tableau1[[#This Row],[N° de Tâche]],Tâches!$D$7:$E$117,2,FALSE),"")</f>
        <v>Entretien des caniveaux</v>
      </c>
      <c r="D468" s="42">
        <f>date_1er_jour_semaine(YEAR(Tableau1[[#This Row],[Jour]]),Tableau1[[#This Row],[Semaine]])</f>
        <v>43101</v>
      </c>
      <c r="E468" s="43">
        <f>SEMAINE(Tableau1[[#This Row],[Jour]])</f>
        <v>1</v>
      </c>
      <c r="F468" s="16"/>
      <c r="G468" s="16"/>
      <c r="H468" s="16"/>
      <c r="I468" s="16">
        <v>1.5</v>
      </c>
      <c r="J468" s="16"/>
      <c r="K468" s="16">
        <v>0.5</v>
      </c>
      <c r="L468" s="16"/>
      <c r="M468" s="16"/>
      <c r="N468" s="16"/>
      <c r="O468" s="16"/>
      <c r="P468" s="46">
        <f>SUM(Tableau1[[#This Row],[LUNDI MATIN]]:Tableau1[[#This Row],[VENDREDI APRES MIDI]])</f>
        <v>2</v>
      </c>
    </row>
    <row r="469" spans="1:16" s="38" customFormat="1">
      <c r="A469" s="17">
        <v>43101</v>
      </c>
      <c r="B469" s="18">
        <v>83</v>
      </c>
      <c r="C469" s="44" t="str">
        <f>IFERROR(VLOOKUP(Tableau1[[#This Row],[N° de Tâche]],Tâches!$D$7:$E$117,2,FALSE),"")</f>
        <v>Déchetterie</v>
      </c>
      <c r="D469" s="45">
        <f>date_1er_jour_semaine(YEAR(Tableau1[[#This Row],[Jour]]),Tableau1[[#This Row],[Semaine]])</f>
        <v>43101</v>
      </c>
      <c r="E469" s="18">
        <f>SEMAINE(Tableau1[[#This Row],[Jour]])</f>
        <v>1</v>
      </c>
      <c r="F469" s="18"/>
      <c r="G469" s="18"/>
      <c r="H469" s="18"/>
      <c r="I469" s="18"/>
      <c r="J469" s="18"/>
      <c r="K469" s="18"/>
      <c r="L469" s="18"/>
      <c r="M469" s="18">
        <v>1</v>
      </c>
      <c r="N469" s="18"/>
      <c r="O469" s="18"/>
      <c r="P469" s="47">
        <f>SUM(Tableau1[[#This Row],[LUNDI MATIN]]:Tableau1[[#This Row],[VENDREDI APRES MIDI]])</f>
        <v>1</v>
      </c>
    </row>
    <row r="470" spans="1:16" s="38" customFormat="1">
      <c r="A470" s="15">
        <v>43101</v>
      </c>
      <c r="B470" s="16">
        <v>74</v>
      </c>
      <c r="C470" s="41" t="str">
        <f>IFERROR(VLOOKUP(Tableau1[[#This Row],[N° de Tâche]],Tâches!$D$7:$E$117,2,FALSE),"")</f>
        <v>Petit travaux de jardinage (désherbage, etc.)</v>
      </c>
      <c r="D470" s="42">
        <f>date_1er_jour_semaine(YEAR(Tableau1[[#This Row],[Jour]]),Tableau1[[#This Row],[Semaine]])</f>
        <v>43101</v>
      </c>
      <c r="E470" s="43">
        <f>SEMAINE(Tableau1[[#This Row],[Jour]])</f>
        <v>1</v>
      </c>
      <c r="F470" s="16"/>
      <c r="G470" s="16"/>
      <c r="H470" s="16"/>
      <c r="I470" s="16">
        <v>1</v>
      </c>
      <c r="J470" s="16"/>
      <c r="K470" s="16"/>
      <c r="L470" s="16"/>
      <c r="M470" s="16">
        <v>1</v>
      </c>
      <c r="N470" s="16"/>
      <c r="O470" s="16"/>
      <c r="P470" s="46">
        <f>SUM(Tableau1[[#This Row],[LUNDI MATIN]]:Tableau1[[#This Row],[VENDREDI APRES MIDI]])</f>
        <v>2</v>
      </c>
    </row>
    <row r="471" spans="1:16" s="38" customFormat="1">
      <c r="A471" s="17"/>
      <c r="B471" s="18"/>
      <c r="C471" s="44" t="str">
        <f>IFERROR(VLOOKUP(Tableau1[[#This Row],[N° de Tâche]],Tâches!$D$7:$E$117,2,FALSE),"")</f>
        <v/>
      </c>
      <c r="D471" s="45">
        <f>date_1er_jour_semaine(YEAR(Tableau1[[#This Row],[Jour]]),Tableau1[[#This Row],[Semaine]])</f>
        <v>0</v>
      </c>
      <c r="E471" s="18">
        <f>SEMAINE(Tableau1[[#This Row],[Jour]])</f>
        <v>0</v>
      </c>
      <c r="F471" s="18"/>
      <c r="G471" s="18"/>
      <c r="H471" s="18"/>
      <c r="I471" s="18"/>
      <c r="J471" s="18"/>
      <c r="K471" s="18"/>
      <c r="L471" s="18"/>
      <c r="M471" s="18"/>
      <c r="N471" s="18"/>
      <c r="O471" s="18"/>
      <c r="P471" s="47">
        <f>SUM(Tableau1[[#This Row],[LUNDI MATIN]]:Tableau1[[#This Row],[VENDREDI APRES MIDI]])</f>
        <v>0</v>
      </c>
    </row>
    <row r="472" spans="1:16" s="38" customFormat="1">
      <c r="A472" s="15">
        <v>43108</v>
      </c>
      <c r="B472" s="16">
        <v>1</v>
      </c>
      <c r="C472" s="41" t="str">
        <f>IFERROR(VLOOKUP(Tableau1[[#This Row],[N° de Tâche]],Tâches!$D$7:$E$117,2,FALSE),"")</f>
        <v>Sortir les bacs des bouteilles</v>
      </c>
      <c r="D472" s="42">
        <f>date_1er_jour_semaine(YEAR(Tableau1[[#This Row],[Jour]]),Tableau1[[#This Row],[Semaine]])</f>
        <v>43108</v>
      </c>
      <c r="E472" s="43">
        <f>SEMAINE(Tableau1[[#This Row],[Jour]])</f>
        <v>2</v>
      </c>
      <c r="F472" s="16">
        <v>1</v>
      </c>
      <c r="G472" s="16"/>
      <c r="H472" s="16"/>
      <c r="I472" s="16"/>
      <c r="J472" s="16"/>
      <c r="K472" s="16"/>
      <c r="L472" s="16"/>
      <c r="M472" s="16"/>
      <c r="N472" s="16"/>
      <c r="O472" s="16"/>
      <c r="P472" s="46">
        <f>SUM(Tableau1[[#This Row],[LUNDI MATIN]]:Tableau1[[#This Row],[VENDREDI APRES MIDI]])</f>
        <v>1</v>
      </c>
    </row>
    <row r="473" spans="1:16" s="38" customFormat="1">
      <c r="A473" s="17">
        <v>43108</v>
      </c>
      <c r="B473" s="18">
        <v>4</v>
      </c>
      <c r="C473" s="44" t="str">
        <f>IFERROR(VLOOKUP(Tableau1[[#This Row],[N° de Tâche]],Tâches!$D$7:$E$117,2,FALSE),"")</f>
        <v>Sortir les bacs à déchets</v>
      </c>
      <c r="D473" s="45">
        <f>date_1er_jour_semaine(YEAR(Tableau1[[#This Row],[Jour]]),Tableau1[[#This Row],[Semaine]])</f>
        <v>43108</v>
      </c>
      <c r="E473" s="18">
        <f>SEMAINE(Tableau1[[#This Row],[Jour]])</f>
        <v>2</v>
      </c>
      <c r="F473" s="18">
        <v>1</v>
      </c>
      <c r="G473" s="18"/>
      <c r="H473" s="18"/>
      <c r="I473" s="18"/>
      <c r="J473" s="18"/>
      <c r="K473" s="18"/>
      <c r="L473" s="18">
        <v>1</v>
      </c>
      <c r="M473" s="18"/>
      <c r="N473" s="18"/>
      <c r="O473" s="18"/>
      <c r="P473" s="47">
        <f>SUM(Tableau1[[#This Row],[LUNDI MATIN]]:Tableau1[[#This Row],[VENDREDI APRES MIDI]])</f>
        <v>2</v>
      </c>
    </row>
    <row r="474" spans="1:16" s="38" customFormat="1" ht="30">
      <c r="A474" s="15">
        <v>43108</v>
      </c>
      <c r="B474" s="16">
        <v>5</v>
      </c>
      <c r="C474" s="41" t="str">
        <f>IFERROR(VLOOKUP(Tableau1[[#This Row],[N° de Tâche]],Tâches!$D$7:$E$117,2,FALSE),"")</f>
        <v>Rentrer les bacs à déchets  Nettoyage du trottoir  : Nettoyage et désinfection des bacs</v>
      </c>
      <c r="D474" s="42">
        <f>date_1er_jour_semaine(YEAR(Tableau1[[#This Row],[Jour]]),Tableau1[[#This Row],[Semaine]])</f>
        <v>43108</v>
      </c>
      <c r="E474" s="43">
        <f>SEMAINE(Tableau1[[#This Row],[Jour]])</f>
        <v>2</v>
      </c>
      <c r="F474" s="16"/>
      <c r="G474" s="16"/>
      <c r="H474" s="16">
        <v>1.5</v>
      </c>
      <c r="I474" s="16"/>
      <c r="J474" s="16"/>
      <c r="K474" s="16"/>
      <c r="L474" s="16"/>
      <c r="M474" s="16"/>
      <c r="N474" s="16"/>
      <c r="O474" s="16">
        <v>1.5</v>
      </c>
      <c r="P474" s="46">
        <f>SUM(Tableau1[[#This Row],[LUNDI MATIN]]:Tableau1[[#This Row],[VENDREDI APRES MIDI]])</f>
        <v>3</v>
      </c>
    </row>
    <row r="475" spans="1:16" s="38" customFormat="1">
      <c r="A475" s="17">
        <v>43108</v>
      </c>
      <c r="B475" s="18">
        <v>10</v>
      </c>
      <c r="C475" s="44" t="str">
        <f>IFERROR(VLOOKUP(Tableau1[[#This Row],[N° de Tâche]],Tâches!$D$7:$E$117,2,FALSE),"")</f>
        <v xml:space="preserve">Entretien des Halls - 1 à 5 rue P Ramadier </v>
      </c>
      <c r="D475" s="45">
        <f>date_1er_jour_semaine(YEAR(Tableau1[[#This Row],[Jour]]),Tableau1[[#This Row],[Semaine]])</f>
        <v>43108</v>
      </c>
      <c r="E475" s="18">
        <f>SEMAINE(Tableau1[[#This Row],[Jour]])</f>
        <v>2</v>
      </c>
      <c r="F475" s="18">
        <v>1.5</v>
      </c>
      <c r="G475" s="18">
        <v>2</v>
      </c>
      <c r="H475" s="18"/>
      <c r="I475" s="18"/>
      <c r="J475" s="18"/>
      <c r="K475" s="18"/>
      <c r="L475" s="18">
        <v>2.5</v>
      </c>
      <c r="M475" s="18">
        <v>1</v>
      </c>
      <c r="N475" s="18"/>
      <c r="O475" s="18"/>
      <c r="P475" s="47">
        <f>SUM(Tableau1[[#This Row],[LUNDI MATIN]]:Tableau1[[#This Row],[VENDREDI APRES MIDI]])</f>
        <v>7</v>
      </c>
    </row>
    <row r="476" spans="1:16" s="38" customFormat="1">
      <c r="A476" s="15">
        <v>43108</v>
      </c>
      <c r="B476" s="16">
        <v>11</v>
      </c>
      <c r="C476" s="41" t="str">
        <f>IFERROR(VLOOKUP(Tableau1[[#This Row],[N° de Tâche]],Tâches!$D$7:$E$117,2,FALSE),"")</f>
        <v xml:space="preserve">Entretien des Halls - 18 à 22 Bd A Millerand </v>
      </c>
      <c r="D476" s="42">
        <f>date_1er_jour_semaine(YEAR(Tableau1[[#This Row],[Jour]]),Tableau1[[#This Row],[Semaine]])</f>
        <v>43108</v>
      </c>
      <c r="E476" s="43">
        <f>SEMAINE(Tableau1[[#This Row],[Jour]])</f>
        <v>2</v>
      </c>
      <c r="F476" s="16"/>
      <c r="G476" s="16"/>
      <c r="H476" s="16">
        <v>2</v>
      </c>
      <c r="I476" s="16">
        <v>2</v>
      </c>
      <c r="J476" s="16"/>
      <c r="K476" s="16"/>
      <c r="L476" s="16"/>
      <c r="M476" s="16"/>
      <c r="N476" s="16">
        <v>3.5</v>
      </c>
      <c r="O476" s="16"/>
      <c r="P476" s="46">
        <f>SUM(Tableau1[[#This Row],[LUNDI MATIN]]:Tableau1[[#This Row],[VENDREDI APRES MIDI]])</f>
        <v>7.5</v>
      </c>
    </row>
    <row r="477" spans="1:16" s="38" customFormat="1">
      <c r="A477" s="17">
        <v>43108</v>
      </c>
      <c r="B477" s="18">
        <v>30</v>
      </c>
      <c r="C477" s="44" t="str">
        <f>IFERROR(VLOOKUP(Tableau1[[#This Row],[N° de Tâche]],Tâches!$D$7:$E$117,2,FALSE),"")</f>
        <v xml:space="preserve">Nettoyer  les paliers - 1 à 5 rue P Ramadier </v>
      </c>
      <c r="D477" s="45">
        <f>date_1er_jour_semaine(YEAR(Tableau1[[#This Row],[Jour]]),Tableau1[[#This Row],[Semaine]])</f>
        <v>43108</v>
      </c>
      <c r="E477" s="18">
        <f>SEMAINE(Tableau1[[#This Row],[Jour]])</f>
        <v>2</v>
      </c>
      <c r="F477" s="18"/>
      <c r="G477" s="18"/>
      <c r="H477" s="18"/>
      <c r="I477" s="18"/>
      <c r="J477" s="18">
        <v>3.5</v>
      </c>
      <c r="K477" s="18"/>
      <c r="L477" s="18"/>
      <c r="M477" s="18"/>
      <c r="N477" s="18"/>
      <c r="O477" s="18"/>
      <c r="P477" s="47">
        <f>SUM(Tableau1[[#This Row],[LUNDI MATIN]]:Tableau1[[#This Row],[VENDREDI APRES MIDI]])</f>
        <v>3.5</v>
      </c>
    </row>
    <row r="478" spans="1:16" s="38" customFormat="1">
      <c r="A478" s="15">
        <v>43108</v>
      </c>
      <c r="B478" s="16">
        <v>31</v>
      </c>
      <c r="C478" s="41" t="str">
        <f>IFERROR(VLOOKUP(Tableau1[[#This Row],[N° de Tâche]],Tâches!$D$7:$E$117,2,FALSE),"")</f>
        <v xml:space="preserve">Nettoyer  les paliers - 18 à 22 Bd A Millerand </v>
      </c>
      <c r="D478" s="42">
        <f>date_1er_jour_semaine(YEAR(Tableau1[[#This Row],[Jour]]),Tableau1[[#This Row],[Semaine]])</f>
        <v>43108</v>
      </c>
      <c r="E478" s="43">
        <f>SEMAINE(Tableau1[[#This Row],[Jour]])</f>
        <v>2</v>
      </c>
      <c r="F478" s="16"/>
      <c r="G478" s="16"/>
      <c r="H478" s="16"/>
      <c r="I478" s="16"/>
      <c r="J478" s="16"/>
      <c r="K478" s="16">
        <v>4</v>
      </c>
      <c r="L478" s="16"/>
      <c r="M478" s="16"/>
      <c r="N478" s="16"/>
      <c r="O478" s="16"/>
      <c r="P478" s="46">
        <f>SUM(Tableau1[[#This Row],[LUNDI MATIN]]:Tableau1[[#This Row],[VENDREDI APRES MIDI]])</f>
        <v>4</v>
      </c>
    </row>
    <row r="479" spans="1:16" s="38" customFormat="1">
      <c r="A479" s="17">
        <v>43108</v>
      </c>
      <c r="B479" s="18">
        <v>46</v>
      </c>
      <c r="C479" s="44" t="str">
        <f>IFERROR(VLOOKUP(Tableau1[[#This Row],[N° de Tâche]],Tâches!$D$7:$E$117,2,FALSE),"")</f>
        <v>aspirateur couloir sous sol</v>
      </c>
      <c r="D479" s="45">
        <f>date_1er_jour_semaine(YEAR(Tableau1[[#This Row],[Jour]]),Tableau1[[#This Row],[Semaine]])</f>
        <v>43108</v>
      </c>
      <c r="E479" s="18">
        <f>SEMAINE(Tableau1[[#This Row],[Jour]])</f>
        <v>2</v>
      </c>
      <c r="F479" s="18"/>
      <c r="G479" s="18"/>
      <c r="H479" s="18"/>
      <c r="I479" s="18">
        <v>2</v>
      </c>
      <c r="J479" s="18"/>
      <c r="K479" s="18"/>
      <c r="L479" s="18"/>
      <c r="M479" s="18"/>
      <c r="N479" s="18"/>
      <c r="O479" s="18"/>
      <c r="P479" s="47">
        <f>SUM(Tableau1[[#This Row],[LUNDI MATIN]]:Tableau1[[#This Row],[VENDREDI APRES MIDI]])</f>
        <v>2</v>
      </c>
    </row>
    <row r="480" spans="1:16" s="38" customFormat="1">
      <c r="A480" s="15">
        <v>43108</v>
      </c>
      <c r="B480" s="16">
        <v>47</v>
      </c>
      <c r="C480" s="41" t="str">
        <f>IFERROR(VLOOKUP(Tableau1[[#This Row],[N° de Tâche]],Tâches!$D$7:$E$117,2,FALSE),"")</f>
        <v xml:space="preserve">aspirateur cave </v>
      </c>
      <c r="D480" s="42">
        <f>date_1er_jour_semaine(YEAR(Tableau1[[#This Row],[Jour]]),Tableau1[[#This Row],[Semaine]])</f>
        <v>43108</v>
      </c>
      <c r="E480" s="43">
        <f>SEMAINE(Tableau1[[#This Row],[Jour]])</f>
        <v>2</v>
      </c>
      <c r="F480" s="16"/>
      <c r="G480" s="16"/>
      <c r="H480" s="16"/>
      <c r="I480" s="16"/>
      <c r="J480" s="16"/>
      <c r="K480" s="16"/>
      <c r="L480" s="16"/>
      <c r="M480" s="16">
        <v>3</v>
      </c>
      <c r="N480" s="16"/>
      <c r="O480" s="16">
        <v>2.5</v>
      </c>
      <c r="P480" s="46">
        <f>SUM(Tableau1[[#This Row],[LUNDI MATIN]]:Tableau1[[#This Row],[VENDREDI APRES MIDI]])</f>
        <v>5.5</v>
      </c>
    </row>
    <row r="481" spans="1:16" s="38" customFormat="1">
      <c r="A481" s="17">
        <v>43108</v>
      </c>
      <c r="B481" s="18">
        <v>74</v>
      </c>
      <c r="C481" s="44" t="str">
        <f>IFERROR(VLOOKUP(Tableau1[[#This Row],[N° de Tâche]],Tâches!$D$7:$E$117,2,FALSE),"")</f>
        <v>Petit travaux de jardinage (désherbage, etc.)</v>
      </c>
      <c r="D481" s="45">
        <f>date_1er_jour_semaine(YEAR(Tableau1[[#This Row],[Jour]]),Tableau1[[#This Row],[Semaine]])</f>
        <v>43108</v>
      </c>
      <c r="E481" s="18">
        <f>SEMAINE(Tableau1[[#This Row],[Jour]])</f>
        <v>2</v>
      </c>
      <c r="F481" s="18"/>
      <c r="G481" s="18">
        <v>2</v>
      </c>
      <c r="H481" s="18"/>
      <c r="I481" s="18"/>
      <c r="J481" s="18"/>
      <c r="K481" s="18"/>
      <c r="L481" s="18"/>
      <c r="M481" s="18"/>
      <c r="N481" s="18"/>
      <c r="O481" s="18"/>
      <c r="P481" s="47">
        <f>SUM(Tableau1[[#This Row],[LUNDI MATIN]]:Tableau1[[#This Row],[VENDREDI APRES MIDI]])</f>
        <v>2</v>
      </c>
    </row>
    <row r="482" spans="1:16" s="38" customFormat="1">
      <c r="A482" s="15"/>
      <c r="B482" s="16"/>
      <c r="C482" s="41" t="str">
        <f>IFERROR(VLOOKUP(Tableau1[[#This Row],[N° de Tâche]],Tâches!$D$7:$E$117,2,FALSE),"")</f>
        <v/>
      </c>
      <c r="D482" s="42">
        <f>date_1er_jour_semaine(YEAR(Tableau1[[#This Row],[Jour]]),Tableau1[[#This Row],[Semaine]])</f>
        <v>0</v>
      </c>
      <c r="E482" s="43">
        <f>SEMAINE(Tableau1[[#This Row],[Jour]])</f>
        <v>0</v>
      </c>
      <c r="F482" s="16"/>
      <c r="G482" s="16"/>
      <c r="H482" s="16"/>
      <c r="I482" s="16"/>
      <c r="J482" s="16"/>
      <c r="K482" s="16"/>
      <c r="L482" s="16"/>
      <c r="M482" s="16"/>
      <c r="N482" s="16"/>
      <c r="O482" s="16"/>
      <c r="P482" s="46">
        <f>SUM(Tableau1[[#This Row],[LUNDI MATIN]]:Tableau1[[#This Row],[VENDREDI APRES MIDI]])</f>
        <v>0</v>
      </c>
    </row>
    <row r="483" spans="1:16" s="38" customFormat="1">
      <c r="A483" s="17">
        <v>43115</v>
      </c>
      <c r="B483" s="18">
        <v>1</v>
      </c>
      <c r="C483" s="44" t="str">
        <f>IFERROR(VLOOKUP(Tableau1[[#This Row],[N° de Tâche]],Tâches!$D$7:$E$117,2,FALSE),"")</f>
        <v>Sortir les bacs des bouteilles</v>
      </c>
      <c r="D483" s="45">
        <f>date_1er_jour_semaine(YEAR(Tableau1[[#This Row],[Jour]]),Tableau1[[#This Row],[Semaine]])</f>
        <v>43115</v>
      </c>
      <c r="E483" s="18">
        <f>SEMAINE(Tableau1[[#This Row],[Jour]])</f>
        <v>3</v>
      </c>
      <c r="F483" s="18">
        <v>1</v>
      </c>
      <c r="G483" s="18"/>
      <c r="H483" s="18"/>
      <c r="I483" s="18"/>
      <c r="J483" s="18"/>
      <c r="K483" s="18"/>
      <c r="L483" s="18"/>
      <c r="M483" s="18"/>
      <c r="N483" s="18"/>
      <c r="O483" s="18"/>
      <c r="P483" s="47">
        <f>SUM(Tableau1[[#This Row],[LUNDI MATIN]]:Tableau1[[#This Row],[VENDREDI APRES MIDI]])</f>
        <v>1</v>
      </c>
    </row>
    <row r="484" spans="1:16" s="38" customFormat="1">
      <c r="A484" s="15">
        <v>43115</v>
      </c>
      <c r="B484" s="16">
        <v>4</v>
      </c>
      <c r="C484" s="41" t="str">
        <f>IFERROR(VLOOKUP(Tableau1[[#This Row],[N° de Tâche]],Tâches!$D$7:$E$117,2,FALSE),"")</f>
        <v>Sortir les bacs à déchets</v>
      </c>
      <c r="D484" s="42">
        <f>date_1er_jour_semaine(YEAR(Tableau1[[#This Row],[Jour]]),Tableau1[[#This Row],[Semaine]])</f>
        <v>43115</v>
      </c>
      <c r="E484" s="43">
        <f>SEMAINE(Tableau1[[#This Row],[Jour]])</f>
        <v>3</v>
      </c>
      <c r="F484" s="16"/>
      <c r="G484" s="16">
        <v>1.5</v>
      </c>
      <c r="H484" s="16"/>
      <c r="I484" s="16"/>
      <c r="J484" s="16"/>
      <c r="K484" s="16"/>
      <c r="L484" s="16"/>
      <c r="M484" s="16">
        <v>1.5</v>
      </c>
      <c r="N484" s="16"/>
      <c r="O484" s="16"/>
      <c r="P484" s="46">
        <f>SUM(Tableau1[[#This Row],[LUNDI MATIN]]:Tableau1[[#This Row],[VENDREDI APRES MIDI]])</f>
        <v>3</v>
      </c>
    </row>
    <row r="485" spans="1:16" s="38" customFormat="1" ht="30">
      <c r="A485" s="17">
        <v>43115</v>
      </c>
      <c r="B485" s="18">
        <v>5</v>
      </c>
      <c r="C485" s="44" t="str">
        <f>IFERROR(VLOOKUP(Tableau1[[#This Row],[N° de Tâche]],Tâches!$D$7:$E$117,2,FALSE),"")</f>
        <v>Rentrer les bacs à déchets  Nettoyage du trottoir  : Nettoyage et désinfection des bacs</v>
      </c>
      <c r="D485" s="45">
        <f>date_1er_jour_semaine(YEAR(Tableau1[[#This Row],[Jour]]),Tableau1[[#This Row],[Semaine]])</f>
        <v>43115</v>
      </c>
      <c r="E485" s="18">
        <f>SEMAINE(Tableau1[[#This Row],[Jour]])</f>
        <v>3</v>
      </c>
      <c r="F485" s="18"/>
      <c r="G485" s="18"/>
      <c r="H485" s="18"/>
      <c r="I485" s="18">
        <v>2</v>
      </c>
      <c r="J485" s="18"/>
      <c r="K485" s="18"/>
      <c r="L485" s="18"/>
      <c r="M485" s="18"/>
      <c r="N485" s="18"/>
      <c r="O485" s="18">
        <v>1</v>
      </c>
      <c r="P485" s="47">
        <f>SUM(Tableau1[[#This Row],[LUNDI MATIN]]:Tableau1[[#This Row],[VENDREDI APRES MIDI]])</f>
        <v>3</v>
      </c>
    </row>
    <row r="486" spans="1:16" s="38" customFormat="1">
      <c r="A486" s="15">
        <v>43115</v>
      </c>
      <c r="B486" s="16">
        <v>10</v>
      </c>
      <c r="C486" s="41" t="str">
        <f>IFERROR(VLOOKUP(Tableau1[[#This Row],[N° de Tâche]],Tâches!$D$7:$E$117,2,FALSE),"")</f>
        <v xml:space="preserve">Entretien des Halls - 1 à 5 rue P Ramadier </v>
      </c>
      <c r="D486" s="42">
        <f>date_1er_jour_semaine(YEAR(Tableau1[[#This Row],[Jour]]),Tableau1[[#This Row],[Semaine]])</f>
        <v>43115</v>
      </c>
      <c r="E486" s="43">
        <f>SEMAINE(Tableau1[[#This Row],[Jour]])</f>
        <v>3</v>
      </c>
      <c r="F486" s="16">
        <v>2.5</v>
      </c>
      <c r="G486" s="16"/>
      <c r="H486" s="16"/>
      <c r="I486" s="16"/>
      <c r="J486" s="16"/>
      <c r="K486" s="16"/>
      <c r="L486" s="16">
        <v>3.5</v>
      </c>
      <c r="M486" s="16"/>
      <c r="N486" s="16"/>
      <c r="O486" s="16"/>
      <c r="P486" s="46">
        <f>SUM(Tableau1[[#This Row],[LUNDI MATIN]]:Tableau1[[#This Row],[VENDREDI APRES MIDI]])</f>
        <v>6</v>
      </c>
    </row>
    <row r="487" spans="1:16" s="38" customFormat="1">
      <c r="A487" s="17">
        <v>43115</v>
      </c>
      <c r="B487" s="18">
        <v>11</v>
      </c>
      <c r="C487" s="44" t="str">
        <f>IFERROR(VLOOKUP(Tableau1[[#This Row],[N° de Tâche]],Tâches!$D$7:$E$117,2,FALSE),"")</f>
        <v xml:space="preserve">Entretien des Halls - 18 à 22 Bd A Millerand </v>
      </c>
      <c r="D487" s="45">
        <f>date_1er_jour_semaine(YEAR(Tableau1[[#This Row],[Jour]]),Tableau1[[#This Row],[Semaine]])</f>
        <v>43115</v>
      </c>
      <c r="E487" s="18">
        <f>SEMAINE(Tableau1[[#This Row],[Jour]])</f>
        <v>3</v>
      </c>
      <c r="F487" s="18"/>
      <c r="G487" s="18"/>
      <c r="H487" s="18">
        <v>3.5</v>
      </c>
      <c r="I487" s="18"/>
      <c r="J487" s="18"/>
      <c r="K487" s="18"/>
      <c r="L487" s="18"/>
      <c r="M487" s="18"/>
      <c r="N487" s="18">
        <v>3.5</v>
      </c>
      <c r="O487" s="18"/>
      <c r="P487" s="47">
        <f>SUM(Tableau1[[#This Row],[LUNDI MATIN]]:Tableau1[[#This Row],[VENDREDI APRES MIDI]])</f>
        <v>7</v>
      </c>
    </row>
    <row r="488" spans="1:16" s="38" customFormat="1">
      <c r="A488" s="15">
        <v>43115</v>
      </c>
      <c r="B488" s="16">
        <v>30</v>
      </c>
      <c r="C488" s="41" t="str">
        <f>IFERROR(VLOOKUP(Tableau1[[#This Row],[N° de Tâche]],Tâches!$D$7:$E$117,2,FALSE),"")</f>
        <v xml:space="preserve">Nettoyer  les paliers - 1 à 5 rue P Ramadier </v>
      </c>
      <c r="D488" s="42">
        <f>date_1er_jour_semaine(YEAR(Tableau1[[#This Row],[Jour]]),Tableau1[[#This Row],[Semaine]])</f>
        <v>43115</v>
      </c>
      <c r="E488" s="43">
        <f>SEMAINE(Tableau1[[#This Row],[Jour]])</f>
        <v>3</v>
      </c>
      <c r="F488" s="16"/>
      <c r="G488" s="16"/>
      <c r="H488" s="16"/>
      <c r="I488" s="16"/>
      <c r="J488" s="16">
        <v>4</v>
      </c>
      <c r="K488" s="16"/>
      <c r="L488" s="16"/>
      <c r="M488" s="16"/>
      <c r="N488" s="16"/>
      <c r="O488" s="16"/>
      <c r="P488" s="46">
        <f>SUM(Tableau1[[#This Row],[LUNDI MATIN]]:Tableau1[[#This Row],[VENDREDI APRES MIDI]])</f>
        <v>4</v>
      </c>
    </row>
    <row r="489" spans="1:16" s="38" customFormat="1">
      <c r="A489" s="17">
        <v>43115</v>
      </c>
      <c r="B489" s="18">
        <v>31</v>
      </c>
      <c r="C489" s="44" t="str">
        <f>IFERROR(VLOOKUP(Tableau1[[#This Row],[N° de Tâche]],Tâches!$D$7:$E$117,2,FALSE),"")</f>
        <v xml:space="preserve">Nettoyer  les paliers - 18 à 22 Bd A Millerand </v>
      </c>
      <c r="D489" s="45">
        <f>date_1er_jour_semaine(YEAR(Tableau1[[#This Row],[Jour]]),Tableau1[[#This Row],[Semaine]])</f>
        <v>43115</v>
      </c>
      <c r="E489" s="18">
        <f>SEMAINE(Tableau1[[#This Row],[Jour]])</f>
        <v>3</v>
      </c>
      <c r="F489" s="18"/>
      <c r="G489" s="18"/>
      <c r="H489" s="18"/>
      <c r="I489" s="18"/>
      <c r="J489" s="18"/>
      <c r="K489" s="18">
        <v>3.5</v>
      </c>
      <c r="L489" s="18"/>
      <c r="M489" s="18"/>
      <c r="N489" s="18"/>
      <c r="O489" s="18"/>
      <c r="P489" s="47">
        <f>SUM(Tableau1[[#This Row],[LUNDI MATIN]]:Tableau1[[#This Row],[VENDREDI APRES MIDI]])</f>
        <v>3.5</v>
      </c>
    </row>
    <row r="490" spans="1:16" s="38" customFormat="1">
      <c r="A490" s="15">
        <v>43115</v>
      </c>
      <c r="B490" s="16">
        <v>74</v>
      </c>
      <c r="C490" s="41" t="str">
        <f>IFERROR(VLOOKUP(Tableau1[[#This Row],[N° de Tâche]],Tâches!$D$7:$E$117,2,FALSE),"")</f>
        <v>Petit travaux de jardinage (désherbage, etc.)</v>
      </c>
      <c r="D490" s="42">
        <f>date_1er_jour_semaine(YEAR(Tableau1[[#This Row],[Jour]]),Tableau1[[#This Row],[Semaine]])</f>
        <v>43115</v>
      </c>
      <c r="E490" s="43">
        <f>SEMAINE(Tableau1[[#This Row],[Jour]])</f>
        <v>3</v>
      </c>
      <c r="F490" s="16"/>
      <c r="G490" s="16"/>
      <c r="H490" s="16"/>
      <c r="I490" s="16"/>
      <c r="J490" s="16"/>
      <c r="K490" s="16"/>
      <c r="L490" s="16"/>
      <c r="M490" s="16"/>
      <c r="N490" s="16"/>
      <c r="O490" s="16">
        <v>1.5</v>
      </c>
      <c r="P490" s="46">
        <f>SUM(Tableau1[[#This Row],[LUNDI MATIN]]:Tableau1[[#This Row],[VENDREDI APRES MIDI]])</f>
        <v>1.5</v>
      </c>
    </row>
    <row r="491" spans="1:16" s="38" customFormat="1">
      <c r="A491" s="17">
        <v>43115</v>
      </c>
      <c r="B491" s="18">
        <v>72</v>
      </c>
      <c r="C491" s="44" t="str">
        <f>IFERROR(VLOOKUP(Tableau1[[#This Row],[N° de Tâche]],Tâches!$D$7:$E$117,2,FALSE),"")</f>
        <v xml:space="preserve">Soufflage des massifs et parkings </v>
      </c>
      <c r="D491" s="45">
        <f>date_1er_jour_semaine(YEAR(Tableau1[[#This Row],[Jour]]),Tableau1[[#This Row],[Semaine]])</f>
        <v>43115</v>
      </c>
      <c r="E491" s="18">
        <f>SEMAINE(Tableau1[[#This Row],[Jour]])</f>
        <v>3</v>
      </c>
      <c r="F491" s="18"/>
      <c r="G491" s="18"/>
      <c r="H491" s="18"/>
      <c r="I491" s="18"/>
      <c r="J491" s="18"/>
      <c r="K491" s="18"/>
      <c r="L491" s="18"/>
      <c r="M491" s="18"/>
      <c r="N491" s="18"/>
      <c r="O491" s="18">
        <v>1.5</v>
      </c>
      <c r="P491" s="47">
        <f>SUM(Tableau1[[#This Row],[LUNDI MATIN]]:Tableau1[[#This Row],[VENDREDI APRES MIDI]])</f>
        <v>1.5</v>
      </c>
    </row>
    <row r="492" spans="1:16" s="38" customFormat="1">
      <c r="A492" s="15">
        <v>43115</v>
      </c>
      <c r="B492" s="16">
        <v>83</v>
      </c>
      <c r="C492" s="41" t="str">
        <f>IFERROR(VLOOKUP(Tableau1[[#This Row],[N° de Tâche]],Tâches!$D$7:$E$117,2,FALSE),"")</f>
        <v>Déchetterie</v>
      </c>
      <c r="D492" s="42">
        <f>date_1er_jour_semaine(YEAR(Tableau1[[#This Row],[Jour]]),Tableau1[[#This Row],[Semaine]])</f>
        <v>43115</v>
      </c>
      <c r="E492" s="43">
        <f>SEMAINE(Tableau1[[#This Row],[Jour]])</f>
        <v>3</v>
      </c>
      <c r="F492" s="16"/>
      <c r="G492" s="16"/>
      <c r="H492" s="16"/>
      <c r="I492" s="16">
        <v>2</v>
      </c>
      <c r="J492" s="16"/>
      <c r="K492" s="16"/>
      <c r="L492" s="16"/>
      <c r="M492" s="16">
        <v>2.5</v>
      </c>
      <c r="N492" s="16"/>
      <c r="O492" s="16"/>
      <c r="P492" s="46">
        <f>SUM(Tableau1[[#This Row],[LUNDI MATIN]]:Tableau1[[#This Row],[VENDREDI APRES MIDI]])</f>
        <v>4.5</v>
      </c>
    </row>
    <row r="493" spans="1:16" s="38" customFormat="1">
      <c r="A493" s="17">
        <v>43115</v>
      </c>
      <c r="B493" s="18">
        <v>97</v>
      </c>
      <c r="C493" s="44" t="str">
        <f>IFERROR(VLOOKUP(Tableau1[[#This Row],[N° de Tâche]],Tâches!$D$7:$E$117,2,FALSE),"")</f>
        <v xml:space="preserve">elagage des branches basses des arbres </v>
      </c>
      <c r="D493" s="45">
        <f>date_1er_jour_semaine(YEAR(Tableau1[[#This Row],[Jour]]),Tableau1[[#This Row],[Semaine]])</f>
        <v>43115</v>
      </c>
      <c r="E493" s="18">
        <f>SEMAINE(Tableau1[[#This Row],[Jour]])</f>
        <v>3</v>
      </c>
      <c r="F493" s="18"/>
      <c r="G493" s="18">
        <v>2.5</v>
      </c>
      <c r="H493" s="18"/>
      <c r="I493" s="18"/>
      <c r="J493" s="18"/>
      <c r="K493" s="18"/>
      <c r="L493" s="18"/>
      <c r="M493" s="18"/>
      <c r="N493" s="18"/>
      <c r="O493" s="18"/>
      <c r="P493" s="47">
        <f>SUM(Tableau1[[#This Row],[LUNDI MATIN]]:Tableau1[[#This Row],[VENDREDI APRES MIDI]])</f>
        <v>2.5</v>
      </c>
    </row>
    <row r="494" spans="1:16" s="38" customFormat="1">
      <c r="A494" s="15"/>
      <c r="B494" s="16"/>
      <c r="C494" s="41" t="str">
        <f>IFERROR(VLOOKUP(Tableau1[[#This Row],[N° de Tâche]],Tâches!$D$7:$E$117,2,FALSE),"")</f>
        <v/>
      </c>
      <c r="D494" s="42">
        <f>date_1er_jour_semaine(YEAR(Tableau1[[#This Row],[Jour]]),Tableau1[[#This Row],[Semaine]])</f>
        <v>0</v>
      </c>
      <c r="E494" s="43">
        <f>SEMAINE(Tableau1[[#This Row],[Jour]])</f>
        <v>0</v>
      </c>
      <c r="F494" s="16"/>
      <c r="G494" s="16"/>
      <c r="H494" s="16"/>
      <c r="I494" s="16"/>
      <c r="J494" s="16"/>
      <c r="K494" s="16"/>
      <c r="L494" s="16"/>
      <c r="M494" s="16"/>
      <c r="N494" s="16"/>
      <c r="O494" s="16"/>
      <c r="P494" s="46">
        <f>SUM(Tableau1[[#This Row],[LUNDI MATIN]]:Tableau1[[#This Row],[VENDREDI APRES MIDI]])</f>
        <v>0</v>
      </c>
    </row>
    <row r="495" spans="1:16" s="38" customFormat="1">
      <c r="A495" s="17">
        <v>43122</v>
      </c>
      <c r="B495" s="18">
        <v>1</v>
      </c>
      <c r="C495" s="44" t="str">
        <f>IFERROR(VLOOKUP(Tableau1[[#This Row],[N° de Tâche]],Tâches!$D$7:$E$117,2,FALSE),"")</f>
        <v>Sortir les bacs des bouteilles</v>
      </c>
      <c r="D495" s="45">
        <f>date_1er_jour_semaine(YEAR(Tableau1[[#This Row],[Jour]]),Tableau1[[#This Row],[Semaine]])</f>
        <v>43122</v>
      </c>
      <c r="E495" s="18">
        <f>SEMAINE(Tableau1[[#This Row],[Jour]])</f>
        <v>4</v>
      </c>
      <c r="F495" s="18">
        <v>1</v>
      </c>
      <c r="G495" s="18"/>
      <c r="H495" s="18"/>
      <c r="I495" s="18"/>
      <c r="J495" s="18"/>
      <c r="K495" s="18"/>
      <c r="L495" s="18"/>
      <c r="M495" s="18"/>
      <c r="N495" s="18"/>
      <c r="O495" s="18"/>
      <c r="P495" s="47">
        <f>SUM(Tableau1[[#This Row],[LUNDI MATIN]]:Tableau1[[#This Row],[VENDREDI APRES MIDI]])</f>
        <v>1</v>
      </c>
    </row>
    <row r="496" spans="1:16" s="38" customFormat="1">
      <c r="A496" s="15">
        <v>43122</v>
      </c>
      <c r="B496" s="16">
        <v>4</v>
      </c>
      <c r="C496" s="41" t="str">
        <f>IFERROR(VLOOKUP(Tableau1[[#This Row],[N° de Tâche]],Tâches!$D$7:$E$117,2,FALSE),"")</f>
        <v>Sortir les bacs à déchets</v>
      </c>
      <c r="D496" s="42">
        <f>date_1er_jour_semaine(YEAR(Tableau1[[#This Row],[Jour]]),Tableau1[[#This Row],[Semaine]])</f>
        <v>43122</v>
      </c>
      <c r="E496" s="43">
        <f>SEMAINE(Tableau1[[#This Row],[Jour]])</f>
        <v>4</v>
      </c>
      <c r="F496" s="16">
        <v>1</v>
      </c>
      <c r="G496" s="16"/>
      <c r="H496" s="16"/>
      <c r="I496" s="16"/>
      <c r="J496" s="16"/>
      <c r="K496" s="16"/>
      <c r="L496" s="16">
        <v>1.5</v>
      </c>
      <c r="M496" s="16"/>
      <c r="N496" s="16"/>
      <c r="O496" s="16"/>
      <c r="P496" s="46">
        <f>SUM(Tableau1[[#This Row],[LUNDI MATIN]]:Tableau1[[#This Row],[VENDREDI APRES MIDI]])</f>
        <v>2.5</v>
      </c>
    </row>
    <row r="497" spans="1:16" s="38" customFormat="1" ht="30">
      <c r="A497" s="17">
        <v>43122</v>
      </c>
      <c r="B497" s="18">
        <v>5</v>
      </c>
      <c r="C497" s="44" t="str">
        <f>IFERROR(VLOOKUP(Tableau1[[#This Row],[N° de Tâche]],Tâches!$D$7:$E$117,2,FALSE),"")</f>
        <v>Rentrer les bacs à déchets  Nettoyage du trottoir  : Nettoyage et désinfection des bacs</v>
      </c>
      <c r="D497" s="45">
        <f>date_1er_jour_semaine(YEAR(Tableau1[[#This Row],[Jour]]),Tableau1[[#This Row],[Semaine]])</f>
        <v>43122</v>
      </c>
      <c r="E497" s="18">
        <f>SEMAINE(Tableau1[[#This Row],[Jour]])</f>
        <v>4</v>
      </c>
      <c r="F497" s="18"/>
      <c r="G497" s="18"/>
      <c r="H497" s="18"/>
      <c r="I497" s="18">
        <v>1</v>
      </c>
      <c r="J497" s="18"/>
      <c r="K497" s="18"/>
      <c r="L497" s="18"/>
      <c r="M497" s="18"/>
      <c r="N497" s="18"/>
      <c r="O497" s="18">
        <v>2</v>
      </c>
      <c r="P497" s="47">
        <f>SUM(Tableau1[[#This Row],[LUNDI MATIN]]:Tableau1[[#This Row],[VENDREDI APRES MIDI]])</f>
        <v>3</v>
      </c>
    </row>
    <row r="498" spans="1:16" s="38" customFormat="1">
      <c r="A498" s="15">
        <v>43122</v>
      </c>
      <c r="B498" s="16">
        <v>10</v>
      </c>
      <c r="C498" s="41" t="str">
        <f>IFERROR(VLOOKUP(Tableau1[[#This Row],[N° de Tâche]],Tâches!$D$7:$E$117,2,FALSE),"")</f>
        <v xml:space="preserve">Entretien des Halls - 1 à 5 rue P Ramadier </v>
      </c>
      <c r="D498" s="42">
        <f>date_1er_jour_semaine(YEAR(Tableau1[[#This Row],[Jour]]),Tableau1[[#This Row],[Semaine]])</f>
        <v>43122</v>
      </c>
      <c r="E498" s="43">
        <f>SEMAINE(Tableau1[[#This Row],[Jour]])</f>
        <v>4</v>
      </c>
      <c r="F498" s="16">
        <v>1.5</v>
      </c>
      <c r="G498" s="16">
        <v>2</v>
      </c>
      <c r="H498" s="16"/>
      <c r="I498" s="16"/>
      <c r="J498" s="16"/>
      <c r="K498" s="16"/>
      <c r="L498" s="16">
        <v>2</v>
      </c>
      <c r="M498" s="16">
        <v>1.5</v>
      </c>
      <c r="N498" s="16"/>
      <c r="O498" s="16"/>
      <c r="P498" s="46">
        <f>SUM(Tableau1[[#This Row],[LUNDI MATIN]]:Tableau1[[#This Row],[VENDREDI APRES MIDI]])</f>
        <v>7</v>
      </c>
    </row>
    <row r="499" spans="1:16" s="38" customFormat="1">
      <c r="A499" s="17">
        <v>43122</v>
      </c>
      <c r="B499" s="18">
        <v>11</v>
      </c>
      <c r="C499" s="44" t="str">
        <f>IFERROR(VLOOKUP(Tableau1[[#This Row],[N° de Tâche]],Tâches!$D$7:$E$117,2,FALSE),"")</f>
        <v xml:space="preserve">Entretien des Halls - 18 à 22 Bd A Millerand </v>
      </c>
      <c r="D499" s="45">
        <f>date_1er_jour_semaine(YEAR(Tableau1[[#This Row],[Jour]]),Tableau1[[#This Row],[Semaine]])</f>
        <v>43122</v>
      </c>
      <c r="E499" s="18">
        <f>SEMAINE(Tableau1[[#This Row],[Jour]])</f>
        <v>4</v>
      </c>
      <c r="F499" s="18"/>
      <c r="G499" s="18"/>
      <c r="H499" s="18">
        <v>3.5</v>
      </c>
      <c r="I499" s="18"/>
      <c r="J499" s="18"/>
      <c r="K499" s="18"/>
      <c r="L499" s="18"/>
      <c r="M499" s="18"/>
      <c r="N499" s="18">
        <v>3.5</v>
      </c>
      <c r="O499" s="18"/>
      <c r="P499" s="47">
        <f>SUM(Tableau1[[#This Row],[LUNDI MATIN]]:Tableau1[[#This Row],[VENDREDI APRES MIDI]])</f>
        <v>7</v>
      </c>
    </row>
    <row r="500" spans="1:16" s="38" customFormat="1">
      <c r="A500" s="15">
        <v>43122</v>
      </c>
      <c r="B500" s="16">
        <v>30</v>
      </c>
      <c r="C500" s="41" t="str">
        <f>IFERROR(VLOOKUP(Tableau1[[#This Row],[N° de Tâche]],Tâches!$D$7:$E$117,2,FALSE),"")</f>
        <v xml:space="preserve">Nettoyer  les paliers - 1 à 5 rue P Ramadier </v>
      </c>
      <c r="D500" s="42">
        <f>date_1er_jour_semaine(YEAR(Tableau1[[#This Row],[Jour]]),Tableau1[[#This Row],[Semaine]])</f>
        <v>43122</v>
      </c>
      <c r="E500" s="43">
        <f>SEMAINE(Tableau1[[#This Row],[Jour]])</f>
        <v>4</v>
      </c>
      <c r="F500" s="16"/>
      <c r="G500" s="16"/>
      <c r="H500" s="16"/>
      <c r="I500" s="16"/>
      <c r="J500" s="16">
        <v>4</v>
      </c>
      <c r="K500" s="16"/>
      <c r="L500" s="16"/>
      <c r="M500" s="16"/>
      <c r="N500" s="16"/>
      <c r="O500" s="16"/>
      <c r="P500" s="46">
        <f>SUM(Tableau1[[#This Row],[LUNDI MATIN]]:Tableau1[[#This Row],[VENDREDI APRES MIDI]])</f>
        <v>4</v>
      </c>
    </row>
    <row r="501" spans="1:16" s="38" customFormat="1">
      <c r="A501" s="17">
        <v>43122</v>
      </c>
      <c r="B501" s="18">
        <v>31</v>
      </c>
      <c r="C501" s="44" t="str">
        <f>IFERROR(VLOOKUP(Tableau1[[#This Row],[N° de Tâche]],Tâches!$D$7:$E$117,2,FALSE),"")</f>
        <v xml:space="preserve">Nettoyer  les paliers - 18 à 22 Bd A Millerand </v>
      </c>
      <c r="D501" s="45">
        <f>date_1er_jour_semaine(YEAR(Tableau1[[#This Row],[Jour]]),Tableau1[[#This Row],[Semaine]])</f>
        <v>43122</v>
      </c>
      <c r="E501" s="18">
        <f>SEMAINE(Tableau1[[#This Row],[Jour]])</f>
        <v>4</v>
      </c>
      <c r="F501" s="18"/>
      <c r="G501" s="18"/>
      <c r="H501" s="18"/>
      <c r="I501" s="18"/>
      <c r="J501" s="18"/>
      <c r="K501" s="18">
        <v>3.5</v>
      </c>
      <c r="L501" s="18"/>
      <c r="M501" s="18"/>
      <c r="N501" s="18"/>
      <c r="O501" s="18"/>
      <c r="P501" s="47">
        <f>SUM(Tableau1[[#This Row],[LUNDI MATIN]]:Tableau1[[#This Row],[VENDREDI APRES MIDI]])</f>
        <v>3.5</v>
      </c>
    </row>
    <row r="502" spans="1:16" s="38" customFormat="1">
      <c r="A502" s="15">
        <v>43122</v>
      </c>
      <c r="B502" s="16">
        <v>70</v>
      </c>
      <c r="C502" s="41" t="str">
        <f>IFERROR(VLOOKUP(Tableau1[[#This Row],[N° de Tâche]],Tâches!$D$7:$E$117,2,FALSE),"")</f>
        <v xml:space="preserve">demontage des radiateur au 5 ramadier </v>
      </c>
      <c r="D502" s="42">
        <f>date_1er_jour_semaine(YEAR(Tableau1[[#This Row],[Jour]]),Tableau1[[#This Row],[Semaine]])</f>
        <v>43122</v>
      </c>
      <c r="E502" s="43">
        <f>SEMAINE(Tableau1[[#This Row],[Jour]])</f>
        <v>4</v>
      </c>
      <c r="F502" s="16"/>
      <c r="G502" s="16"/>
      <c r="H502" s="16"/>
      <c r="I502" s="16">
        <v>3</v>
      </c>
      <c r="J502" s="16"/>
      <c r="K502" s="16"/>
      <c r="L502" s="16"/>
      <c r="M502" s="16"/>
      <c r="N502" s="16"/>
      <c r="O502" s="16"/>
      <c r="P502" s="46">
        <f>SUM(Tableau1[[#This Row],[LUNDI MATIN]]:Tableau1[[#This Row],[VENDREDI APRES MIDI]])</f>
        <v>3</v>
      </c>
    </row>
    <row r="503" spans="1:16" s="38" customFormat="1">
      <c r="A503" s="17">
        <v>43122</v>
      </c>
      <c r="B503" s="18">
        <v>83</v>
      </c>
      <c r="C503" s="44" t="str">
        <f>IFERROR(VLOOKUP(Tableau1[[#This Row],[N° de Tâche]],Tâches!$D$7:$E$117,2,FALSE),"")</f>
        <v>Déchetterie</v>
      </c>
      <c r="D503" s="45">
        <f>date_1er_jour_semaine(YEAR(Tableau1[[#This Row],[Jour]]),Tableau1[[#This Row],[Semaine]])</f>
        <v>43122</v>
      </c>
      <c r="E503" s="18">
        <f>SEMAINE(Tableau1[[#This Row],[Jour]])</f>
        <v>4</v>
      </c>
      <c r="F503" s="18"/>
      <c r="G503" s="18"/>
      <c r="H503" s="18"/>
      <c r="I503" s="18"/>
      <c r="J503" s="18"/>
      <c r="K503" s="18"/>
      <c r="L503" s="18"/>
      <c r="M503" s="18">
        <v>1</v>
      </c>
      <c r="N503" s="18"/>
      <c r="O503" s="18"/>
      <c r="P503" s="47">
        <f>SUM(Tableau1[[#This Row],[LUNDI MATIN]]:Tableau1[[#This Row],[VENDREDI APRES MIDI]])</f>
        <v>1</v>
      </c>
    </row>
    <row r="504" spans="1:16" s="38" customFormat="1">
      <c r="A504" s="15">
        <v>43122</v>
      </c>
      <c r="B504" s="16">
        <v>68</v>
      </c>
      <c r="C504" s="41" t="str">
        <f>IFERROR(VLOOKUP(Tableau1[[#This Row],[N° de Tâche]],Tâches!$D$7:$E$117,2,FALSE),"")</f>
        <v xml:space="preserve">Taille des haies  et arbustes et ramassage </v>
      </c>
      <c r="D504" s="42">
        <f>date_1er_jour_semaine(YEAR(Tableau1[[#This Row],[Jour]]),Tableau1[[#This Row],[Semaine]])</f>
        <v>43122</v>
      </c>
      <c r="E504" s="43">
        <f>SEMAINE(Tableau1[[#This Row],[Jour]])</f>
        <v>4</v>
      </c>
      <c r="F504" s="16"/>
      <c r="G504" s="16">
        <v>2</v>
      </c>
      <c r="H504" s="16"/>
      <c r="I504" s="16"/>
      <c r="J504" s="16"/>
      <c r="K504" s="16"/>
      <c r="L504" s="16"/>
      <c r="M504" s="16">
        <v>1.5</v>
      </c>
      <c r="N504" s="16"/>
      <c r="O504" s="16"/>
      <c r="P504" s="46">
        <f>SUM(Tableau1[[#This Row],[LUNDI MATIN]]:Tableau1[[#This Row],[VENDREDI APRES MIDI]])</f>
        <v>3.5</v>
      </c>
    </row>
    <row r="505" spans="1:16" s="38" customFormat="1">
      <c r="A505" s="17">
        <v>43122</v>
      </c>
      <c r="B505" s="18">
        <v>94</v>
      </c>
      <c r="C505" s="44" t="str">
        <f>IFERROR(VLOOKUP(Tableau1[[#This Row],[N° de Tâche]],Tâches!$D$7:$E$117,2,FALSE),"")</f>
        <v xml:space="preserve"> Remplacement de fusibles et lampes témoins, petites réparations de plomberie</v>
      </c>
      <c r="D505" s="45">
        <f>date_1er_jour_semaine(YEAR(Tableau1[[#This Row],[Jour]]),Tableau1[[#This Row],[Semaine]])</f>
        <v>43122</v>
      </c>
      <c r="E505" s="18">
        <f>SEMAINE(Tableau1[[#This Row],[Jour]])</f>
        <v>4</v>
      </c>
      <c r="F505" s="18"/>
      <c r="G505" s="18"/>
      <c r="H505" s="18"/>
      <c r="I505" s="18"/>
      <c r="J505" s="18"/>
      <c r="K505" s="18"/>
      <c r="L505" s="18"/>
      <c r="M505" s="18"/>
      <c r="N505" s="18"/>
      <c r="O505" s="18">
        <v>2</v>
      </c>
      <c r="P505" s="47">
        <f>SUM(Tableau1[[#This Row],[LUNDI MATIN]]:Tableau1[[#This Row],[VENDREDI APRES MIDI]])</f>
        <v>2</v>
      </c>
    </row>
    <row r="506" spans="1:16" s="38" customFormat="1">
      <c r="A506" s="15"/>
      <c r="B506" s="16"/>
      <c r="C506" s="41" t="str">
        <f>IFERROR(VLOOKUP(Tableau1[[#This Row],[N° de Tâche]],Tâches!$D$7:$E$117,2,FALSE),"")</f>
        <v/>
      </c>
      <c r="D506" s="42">
        <f>date_1er_jour_semaine(YEAR(Tableau1[[#This Row],[Jour]]),Tableau1[[#This Row],[Semaine]])</f>
        <v>0</v>
      </c>
      <c r="E506" s="43">
        <f>SEMAINE(Tableau1[[#This Row],[Jour]])</f>
        <v>0</v>
      </c>
      <c r="F506" s="16"/>
      <c r="G506" s="16"/>
      <c r="H506" s="16"/>
      <c r="I506" s="16"/>
      <c r="J506" s="16"/>
      <c r="K506" s="16"/>
      <c r="L506" s="16"/>
      <c r="M506" s="16"/>
      <c r="N506" s="16"/>
      <c r="O506" s="16"/>
      <c r="P506" s="46">
        <f>SUM(Tableau1[[#This Row],[LUNDI MATIN]]:Tableau1[[#This Row],[VENDREDI APRES MIDI]])</f>
        <v>0</v>
      </c>
    </row>
    <row r="507" spans="1:16" s="38" customFormat="1">
      <c r="A507" s="17">
        <v>43129</v>
      </c>
      <c r="B507" s="18">
        <v>1</v>
      </c>
      <c r="C507" s="44" t="str">
        <f>IFERROR(VLOOKUP(Tableau1[[#This Row],[N° de Tâche]],Tâches!$D$7:$E$117,2,FALSE),"")</f>
        <v>Sortir les bacs des bouteilles</v>
      </c>
      <c r="D507" s="45">
        <f>date_1er_jour_semaine(YEAR(Tableau1[[#This Row],[Jour]]),Tableau1[[#This Row],[Semaine]])</f>
        <v>43129</v>
      </c>
      <c r="E507" s="18">
        <f>SEMAINE(Tableau1[[#This Row],[Jour]])</f>
        <v>5</v>
      </c>
      <c r="F507" s="18">
        <v>0.5</v>
      </c>
      <c r="G507" s="18"/>
      <c r="H507" s="18"/>
      <c r="I507" s="18"/>
      <c r="J507" s="18"/>
      <c r="K507" s="18"/>
      <c r="L507" s="18"/>
      <c r="M507" s="18"/>
      <c r="N507" s="18"/>
      <c r="O507" s="18"/>
      <c r="P507" s="47">
        <f>SUM(Tableau1[[#This Row],[LUNDI MATIN]]:Tableau1[[#This Row],[VENDREDI APRES MIDI]])</f>
        <v>0.5</v>
      </c>
    </row>
    <row r="508" spans="1:16" s="38" customFormat="1">
      <c r="A508" s="15">
        <v>43129</v>
      </c>
      <c r="B508" s="16">
        <v>4</v>
      </c>
      <c r="C508" s="41" t="str">
        <f>IFERROR(VLOOKUP(Tableau1[[#This Row],[N° de Tâche]],Tâches!$D$7:$E$117,2,FALSE),"")</f>
        <v>Sortir les bacs à déchets</v>
      </c>
      <c r="D508" s="42">
        <f>date_1er_jour_semaine(YEAR(Tableau1[[#This Row],[Jour]]),Tableau1[[#This Row],[Semaine]])</f>
        <v>43129</v>
      </c>
      <c r="E508" s="43">
        <f>SEMAINE(Tableau1[[#This Row],[Jour]])</f>
        <v>5</v>
      </c>
      <c r="F508" s="16"/>
      <c r="G508" s="16">
        <v>1.5</v>
      </c>
      <c r="H508" s="16"/>
      <c r="I508" s="16"/>
      <c r="J508" s="16"/>
      <c r="K508" s="16"/>
      <c r="L508" s="16"/>
      <c r="M508" s="16">
        <v>1</v>
      </c>
      <c r="N508" s="16"/>
      <c r="O508" s="16"/>
      <c r="P508" s="46">
        <f>SUM(Tableau1[[#This Row],[LUNDI MATIN]]:Tableau1[[#This Row],[VENDREDI APRES MIDI]])</f>
        <v>2.5</v>
      </c>
    </row>
    <row r="509" spans="1:16" s="38" customFormat="1" ht="30">
      <c r="A509" s="17">
        <v>43129</v>
      </c>
      <c r="B509" s="18">
        <v>5</v>
      </c>
      <c r="C509" s="44" t="str">
        <f>IFERROR(VLOOKUP(Tableau1[[#This Row],[N° de Tâche]],Tâches!$D$7:$E$117,2,FALSE),"")</f>
        <v>Rentrer les bacs à déchets  Nettoyage du trottoir  : Nettoyage et désinfection des bacs</v>
      </c>
      <c r="D509" s="45">
        <f>date_1er_jour_semaine(YEAR(Tableau1[[#This Row],[Jour]]),Tableau1[[#This Row],[Semaine]])</f>
        <v>43129</v>
      </c>
      <c r="E509" s="18">
        <f>SEMAINE(Tableau1[[#This Row],[Jour]])</f>
        <v>5</v>
      </c>
      <c r="F509" s="18"/>
      <c r="G509" s="18"/>
      <c r="H509" s="18"/>
      <c r="I509" s="18">
        <v>1.5</v>
      </c>
      <c r="J509" s="18"/>
      <c r="K509" s="18"/>
      <c r="L509" s="18"/>
      <c r="M509" s="18"/>
      <c r="N509" s="18"/>
      <c r="O509" s="18">
        <v>1.5</v>
      </c>
      <c r="P509" s="47">
        <f>SUM(Tableau1[[#This Row],[LUNDI MATIN]]:Tableau1[[#This Row],[VENDREDI APRES MIDI]])</f>
        <v>3</v>
      </c>
    </row>
    <row r="510" spans="1:16" s="38" customFormat="1">
      <c r="A510" s="15">
        <v>43129</v>
      </c>
      <c r="B510" s="16">
        <v>10</v>
      </c>
      <c r="C510" s="41" t="str">
        <f>IFERROR(VLOOKUP(Tableau1[[#This Row],[N° de Tâche]],Tâches!$D$7:$E$117,2,FALSE),"")</f>
        <v xml:space="preserve">Entretien des Halls - 1 à 5 rue P Ramadier </v>
      </c>
      <c r="D510" s="42">
        <f>date_1er_jour_semaine(YEAR(Tableau1[[#This Row],[Jour]]),Tableau1[[#This Row],[Semaine]])</f>
        <v>43129</v>
      </c>
      <c r="E510" s="43">
        <f>SEMAINE(Tableau1[[#This Row],[Jour]])</f>
        <v>5</v>
      </c>
      <c r="F510" s="16">
        <v>3</v>
      </c>
      <c r="G510" s="16">
        <v>1</v>
      </c>
      <c r="H510" s="16"/>
      <c r="I510" s="16"/>
      <c r="J510" s="16"/>
      <c r="K510" s="16"/>
      <c r="L510" s="16">
        <v>3.5</v>
      </c>
      <c r="M510" s="16"/>
      <c r="N510" s="16"/>
      <c r="O510" s="16"/>
      <c r="P510" s="46">
        <f>SUM(Tableau1[[#This Row],[LUNDI MATIN]]:Tableau1[[#This Row],[VENDREDI APRES MIDI]])</f>
        <v>7.5</v>
      </c>
    </row>
    <row r="511" spans="1:16" s="38" customFormat="1">
      <c r="A511" s="17">
        <v>43129</v>
      </c>
      <c r="B511" s="18">
        <v>11</v>
      </c>
      <c r="C511" s="44" t="str">
        <f>IFERROR(VLOOKUP(Tableau1[[#This Row],[N° de Tâche]],Tâches!$D$7:$E$117,2,FALSE),"")</f>
        <v xml:space="preserve">Entretien des Halls - 18 à 22 Bd A Millerand </v>
      </c>
      <c r="D511" s="45">
        <f>date_1er_jour_semaine(YEAR(Tableau1[[#This Row],[Jour]]),Tableau1[[#This Row],[Semaine]])</f>
        <v>43129</v>
      </c>
      <c r="E511" s="18">
        <f>SEMAINE(Tableau1[[#This Row],[Jour]])</f>
        <v>5</v>
      </c>
      <c r="F511" s="18"/>
      <c r="G511" s="18"/>
      <c r="H511" s="18">
        <v>3.5</v>
      </c>
      <c r="I511" s="18"/>
      <c r="J511" s="18"/>
      <c r="K511" s="18"/>
      <c r="L511" s="18"/>
      <c r="M511" s="18"/>
      <c r="N511" s="18">
        <v>3.5</v>
      </c>
      <c r="O511" s="18"/>
      <c r="P511" s="47">
        <f>SUM(Tableau1[[#This Row],[LUNDI MATIN]]:Tableau1[[#This Row],[VENDREDI APRES MIDI]])</f>
        <v>7</v>
      </c>
    </row>
    <row r="512" spans="1:16" s="38" customFormat="1">
      <c r="A512" s="15">
        <v>43129</v>
      </c>
      <c r="B512" s="16">
        <v>30</v>
      </c>
      <c r="C512" s="41" t="str">
        <f>IFERROR(VLOOKUP(Tableau1[[#This Row],[N° de Tâche]],Tâches!$D$7:$E$117,2,FALSE),"")</f>
        <v xml:space="preserve">Nettoyer  les paliers - 1 à 5 rue P Ramadier </v>
      </c>
      <c r="D512" s="42">
        <f>date_1er_jour_semaine(YEAR(Tableau1[[#This Row],[Jour]]),Tableau1[[#This Row],[Semaine]])</f>
        <v>43129</v>
      </c>
      <c r="E512" s="43">
        <f>SEMAINE(Tableau1[[#This Row],[Jour]])</f>
        <v>5</v>
      </c>
      <c r="F512" s="16"/>
      <c r="G512" s="16"/>
      <c r="H512" s="16"/>
      <c r="I512" s="16"/>
      <c r="J512" s="16"/>
      <c r="K512" s="16">
        <v>4</v>
      </c>
      <c r="L512" s="16"/>
      <c r="M512" s="16"/>
      <c r="N512" s="16"/>
      <c r="O512" s="16"/>
      <c r="P512" s="46">
        <f>SUM(Tableau1[[#This Row],[LUNDI MATIN]]:Tableau1[[#This Row],[VENDREDI APRES MIDI]])</f>
        <v>4</v>
      </c>
    </row>
    <row r="513" spans="1:16" s="38" customFormat="1">
      <c r="A513" s="17">
        <v>43129</v>
      </c>
      <c r="B513" s="18">
        <v>31</v>
      </c>
      <c r="C513" s="44" t="str">
        <f>IFERROR(VLOOKUP(Tableau1[[#This Row],[N° de Tâche]],Tâches!$D$7:$E$117,2,FALSE),"")</f>
        <v xml:space="preserve">Nettoyer  les paliers - 18 à 22 Bd A Millerand </v>
      </c>
      <c r="D513" s="45">
        <f>date_1er_jour_semaine(YEAR(Tableau1[[#This Row],[Jour]]),Tableau1[[#This Row],[Semaine]])</f>
        <v>43129</v>
      </c>
      <c r="E513" s="18">
        <f>SEMAINE(Tableau1[[#This Row],[Jour]])</f>
        <v>5</v>
      </c>
      <c r="F513" s="18"/>
      <c r="G513" s="18"/>
      <c r="H513" s="18"/>
      <c r="I513" s="18"/>
      <c r="J513" s="18">
        <v>3.5</v>
      </c>
      <c r="K513" s="18"/>
      <c r="L513" s="18"/>
      <c r="M513" s="18"/>
      <c r="N513" s="18"/>
      <c r="O513" s="18"/>
      <c r="P513" s="47">
        <f>SUM(Tableau1[[#This Row],[LUNDI MATIN]]:Tableau1[[#This Row],[VENDREDI APRES MIDI]])</f>
        <v>3.5</v>
      </c>
    </row>
    <row r="514" spans="1:16" s="38" customFormat="1">
      <c r="A514" s="15">
        <v>43129</v>
      </c>
      <c r="B514" s="16">
        <v>82</v>
      </c>
      <c r="C514" s="41" t="str">
        <f>IFERROR(VLOOKUP(Tableau1[[#This Row],[N° de Tâche]],Tâches!$D$7:$E$117,2,FALSE),"")</f>
        <v>Entretien des caniveaux</v>
      </c>
      <c r="D514" s="42">
        <f>date_1er_jour_semaine(YEAR(Tableau1[[#This Row],[Jour]]),Tableau1[[#This Row],[Semaine]])</f>
        <v>43129</v>
      </c>
      <c r="E514" s="43">
        <f>SEMAINE(Tableau1[[#This Row],[Jour]])</f>
        <v>5</v>
      </c>
      <c r="F514" s="16"/>
      <c r="G514" s="16"/>
      <c r="H514" s="16"/>
      <c r="I514" s="16">
        <v>2.5</v>
      </c>
      <c r="J514" s="16"/>
      <c r="K514" s="16"/>
      <c r="L514" s="16"/>
      <c r="M514" s="16"/>
      <c r="N514" s="16"/>
      <c r="O514" s="16"/>
      <c r="P514" s="46">
        <f>SUM(Tableau1[[#This Row],[LUNDI MATIN]]:Tableau1[[#This Row],[VENDREDI APRES MIDI]])</f>
        <v>2.5</v>
      </c>
    </row>
    <row r="515" spans="1:16" s="38" customFormat="1">
      <c r="A515" s="17">
        <v>43129</v>
      </c>
      <c r="B515" s="18">
        <v>90</v>
      </c>
      <c r="C515" s="44" t="str">
        <f>IFERROR(VLOOKUP(Tableau1[[#This Row],[N° de Tâche]],Tâches!$D$7:$E$117,2,FALSE),"")</f>
        <v xml:space="preserve">Entretien du matériel </v>
      </c>
      <c r="D515" s="45">
        <f>date_1er_jour_semaine(YEAR(Tableau1[[#This Row],[Jour]]),Tableau1[[#This Row],[Semaine]])</f>
        <v>43129</v>
      </c>
      <c r="E515" s="18">
        <f>SEMAINE(Tableau1[[#This Row],[Jour]])</f>
        <v>5</v>
      </c>
      <c r="F515" s="18"/>
      <c r="G515" s="18"/>
      <c r="H515" s="18"/>
      <c r="I515" s="18"/>
      <c r="J515" s="18"/>
      <c r="K515" s="18"/>
      <c r="L515" s="18"/>
      <c r="M515" s="18">
        <v>3</v>
      </c>
      <c r="N515" s="18"/>
      <c r="O515" s="18"/>
      <c r="P515" s="47">
        <f>SUM(Tableau1[[#This Row],[LUNDI MATIN]]:Tableau1[[#This Row],[VENDREDI APRES MIDI]])</f>
        <v>3</v>
      </c>
    </row>
    <row r="516" spans="1:16" s="38" customFormat="1">
      <c r="A516" s="15">
        <v>43129</v>
      </c>
      <c r="B516" s="16">
        <v>72</v>
      </c>
      <c r="C516" s="41" t="str">
        <f>IFERROR(VLOOKUP(Tableau1[[#This Row],[N° de Tâche]],Tâches!$D$7:$E$117,2,FALSE),"")</f>
        <v xml:space="preserve">Soufflage des massifs et parkings </v>
      </c>
      <c r="D516" s="42">
        <f>date_1er_jour_semaine(YEAR(Tableau1[[#This Row],[Jour]]),Tableau1[[#This Row],[Semaine]])</f>
        <v>43129</v>
      </c>
      <c r="E516" s="43">
        <f>SEMAINE(Tableau1[[#This Row],[Jour]])</f>
        <v>5</v>
      </c>
      <c r="F516" s="16"/>
      <c r="G516" s="16">
        <v>1.5</v>
      </c>
      <c r="H516" s="16"/>
      <c r="I516" s="16"/>
      <c r="J516" s="16"/>
      <c r="K516" s="16"/>
      <c r="L516" s="16"/>
      <c r="M516" s="16"/>
      <c r="N516" s="16"/>
      <c r="O516" s="16">
        <v>1</v>
      </c>
      <c r="P516" s="46">
        <f>SUM(Tableau1[[#This Row],[LUNDI MATIN]]:Tableau1[[#This Row],[VENDREDI APRES MIDI]])</f>
        <v>2.5</v>
      </c>
    </row>
    <row r="517" spans="1:16" s="38" customFormat="1">
      <c r="A517" s="17">
        <v>43129</v>
      </c>
      <c r="B517" s="18">
        <v>51</v>
      </c>
      <c r="C517" s="44" t="str">
        <f>IFERROR(VLOOKUP(Tableau1[[#This Row],[N° de Tâche]],Tâches!$D$7:$E$117,2,FALSE),"")</f>
        <v>Lavage des 6 locaux vides ordures</v>
      </c>
      <c r="D517" s="45">
        <f>date_1er_jour_semaine(YEAR(Tableau1[[#This Row],[Jour]]),Tableau1[[#This Row],[Semaine]])</f>
        <v>43129</v>
      </c>
      <c r="E517" s="18">
        <f>SEMAINE(Tableau1[[#This Row],[Jour]])</f>
        <v>5</v>
      </c>
      <c r="F517" s="18"/>
      <c r="G517" s="18"/>
      <c r="H517" s="18"/>
      <c r="I517" s="18"/>
      <c r="J517" s="18"/>
      <c r="K517" s="18"/>
      <c r="L517" s="18"/>
      <c r="M517" s="18"/>
      <c r="N517" s="18"/>
      <c r="O517" s="18">
        <v>1.5</v>
      </c>
      <c r="P517" s="47">
        <f>SUM(Tableau1[[#This Row],[LUNDI MATIN]]:Tableau1[[#This Row],[VENDREDI APRES MIDI]])</f>
        <v>1.5</v>
      </c>
    </row>
    <row r="518" spans="1:16" s="38" customFormat="1">
      <c r="A518" s="15"/>
      <c r="B518" s="16"/>
      <c r="C518" s="41" t="str">
        <f>IFERROR(VLOOKUP(Tableau1[[#This Row],[N° de Tâche]],Tâches!$D$7:$E$117,2,FALSE),"")</f>
        <v/>
      </c>
      <c r="D518" s="42">
        <f>date_1er_jour_semaine(YEAR(Tableau1[[#This Row],[Jour]]),Tableau1[[#This Row],[Semaine]])</f>
        <v>0</v>
      </c>
      <c r="E518" s="43">
        <f>SEMAINE(Tableau1[[#This Row],[Jour]])</f>
        <v>0</v>
      </c>
      <c r="F518" s="16"/>
      <c r="G518" s="16"/>
      <c r="H518" s="16"/>
      <c r="I518" s="16"/>
      <c r="J518" s="16"/>
      <c r="K518" s="16"/>
      <c r="L518" s="16"/>
      <c r="M518" s="16"/>
      <c r="N518" s="16"/>
      <c r="O518" s="16"/>
      <c r="P518" s="46">
        <f>SUM(Tableau1[[#This Row],[LUNDI MATIN]]:Tableau1[[#This Row],[VENDREDI APRES MIDI]])</f>
        <v>0</v>
      </c>
    </row>
    <row r="519" spans="1:16" s="38" customFormat="1">
      <c r="A519" s="17">
        <v>43136</v>
      </c>
      <c r="B519" s="18">
        <v>1</v>
      </c>
      <c r="C519" s="44" t="str">
        <f>IFERROR(VLOOKUP(Tableau1[[#This Row],[N° de Tâche]],Tâches!$D$7:$E$117,2,FALSE),"")</f>
        <v>Sortir les bacs des bouteilles</v>
      </c>
      <c r="D519" s="45">
        <f>date_1er_jour_semaine(YEAR(Tableau1[[#This Row],[Jour]]),Tableau1[[#This Row],[Semaine]])</f>
        <v>43136</v>
      </c>
      <c r="E519" s="18">
        <f>SEMAINE(Tableau1[[#This Row],[Jour]])</f>
        <v>6</v>
      </c>
      <c r="F519" s="18">
        <v>0.5</v>
      </c>
      <c r="G519" s="18"/>
      <c r="H519" s="18"/>
      <c r="I519" s="18"/>
      <c r="J519" s="18"/>
      <c r="K519" s="18"/>
      <c r="L519" s="18"/>
      <c r="M519" s="18"/>
      <c r="N519" s="18"/>
      <c r="O519" s="18"/>
      <c r="P519" s="47">
        <f>SUM(Tableau1[[#This Row],[LUNDI MATIN]]:Tableau1[[#This Row],[VENDREDI APRES MIDI]])</f>
        <v>0.5</v>
      </c>
    </row>
    <row r="520" spans="1:16" s="38" customFormat="1">
      <c r="A520" s="15">
        <v>43136</v>
      </c>
      <c r="B520" s="16">
        <v>4</v>
      </c>
      <c r="C520" s="41" t="str">
        <f>IFERROR(VLOOKUP(Tableau1[[#This Row],[N° de Tâche]],Tâches!$D$7:$E$117,2,FALSE),"")</f>
        <v>Sortir les bacs à déchets</v>
      </c>
      <c r="D520" s="42">
        <f>date_1er_jour_semaine(YEAR(Tableau1[[#This Row],[Jour]]),Tableau1[[#This Row],[Semaine]])</f>
        <v>43136</v>
      </c>
      <c r="E520" s="43">
        <f>SEMAINE(Tableau1[[#This Row],[Jour]])</f>
        <v>6</v>
      </c>
      <c r="F520" s="16"/>
      <c r="G520" s="16"/>
      <c r="H520" s="16"/>
      <c r="I520" s="16"/>
      <c r="J520" s="16"/>
      <c r="K520" s="16"/>
      <c r="L520" s="16"/>
      <c r="M520" s="16">
        <v>2</v>
      </c>
      <c r="N520" s="16"/>
      <c r="O520" s="16"/>
      <c r="P520" s="46">
        <f>SUM(Tableau1[[#This Row],[LUNDI MATIN]]:Tableau1[[#This Row],[VENDREDI APRES MIDI]])</f>
        <v>2</v>
      </c>
    </row>
    <row r="521" spans="1:16" s="38" customFormat="1" ht="30">
      <c r="A521" s="17">
        <v>43136</v>
      </c>
      <c r="B521" s="18">
        <v>5</v>
      </c>
      <c r="C521" s="44" t="str">
        <f>IFERROR(VLOOKUP(Tableau1[[#This Row],[N° de Tâche]],Tâches!$D$7:$E$117,2,FALSE),"")</f>
        <v>Rentrer les bacs à déchets  Nettoyage du trottoir  : Nettoyage et désinfection des bacs</v>
      </c>
      <c r="D521" s="45">
        <f>date_1er_jour_semaine(YEAR(Tableau1[[#This Row],[Jour]]),Tableau1[[#This Row],[Semaine]])</f>
        <v>43136</v>
      </c>
      <c r="E521" s="18">
        <f>SEMAINE(Tableau1[[#This Row],[Jour]])</f>
        <v>6</v>
      </c>
      <c r="F521" s="18"/>
      <c r="G521" s="18"/>
      <c r="H521" s="18"/>
      <c r="I521" s="18">
        <v>1.5</v>
      </c>
      <c r="J521" s="18"/>
      <c r="K521" s="18"/>
      <c r="L521" s="18"/>
      <c r="M521" s="18"/>
      <c r="N521" s="18"/>
      <c r="O521" s="18">
        <v>1.5</v>
      </c>
      <c r="P521" s="47">
        <f>SUM(Tableau1[[#This Row],[LUNDI MATIN]]:Tableau1[[#This Row],[VENDREDI APRES MIDI]])</f>
        <v>3</v>
      </c>
    </row>
    <row r="522" spans="1:16" s="38" customFormat="1">
      <c r="A522" s="15">
        <v>43136</v>
      </c>
      <c r="B522" s="16">
        <v>10</v>
      </c>
      <c r="C522" s="41" t="str">
        <f>IFERROR(VLOOKUP(Tableau1[[#This Row],[N° de Tâche]],Tâches!$D$7:$E$117,2,FALSE),"")</f>
        <v xml:space="preserve">Entretien des Halls - 1 à 5 rue P Ramadier </v>
      </c>
      <c r="D522" s="42">
        <f>date_1er_jour_semaine(YEAR(Tableau1[[#This Row],[Jour]]),Tableau1[[#This Row],[Semaine]])</f>
        <v>43136</v>
      </c>
      <c r="E522" s="43">
        <f>SEMAINE(Tableau1[[#This Row],[Jour]])</f>
        <v>6</v>
      </c>
      <c r="F522" s="16">
        <v>3</v>
      </c>
      <c r="G522" s="16">
        <v>1</v>
      </c>
      <c r="H522" s="16"/>
      <c r="I522" s="16"/>
      <c r="J522" s="16"/>
      <c r="K522" s="16"/>
      <c r="L522" s="16">
        <v>3.5</v>
      </c>
      <c r="M522" s="16"/>
      <c r="N522" s="16"/>
      <c r="O522" s="16"/>
      <c r="P522" s="46">
        <f>SUM(Tableau1[[#This Row],[LUNDI MATIN]]:Tableau1[[#This Row],[VENDREDI APRES MIDI]])</f>
        <v>7.5</v>
      </c>
    </row>
    <row r="523" spans="1:16" s="38" customFormat="1">
      <c r="A523" s="17">
        <v>43136</v>
      </c>
      <c r="B523" s="18">
        <v>11</v>
      </c>
      <c r="C523" s="44" t="str">
        <f>IFERROR(VLOOKUP(Tableau1[[#This Row],[N° de Tâche]],Tâches!$D$7:$E$117,2,FALSE),"")</f>
        <v xml:space="preserve">Entretien des Halls - 18 à 22 Bd A Millerand </v>
      </c>
      <c r="D523" s="45">
        <f>date_1er_jour_semaine(YEAR(Tableau1[[#This Row],[Jour]]),Tableau1[[#This Row],[Semaine]])</f>
        <v>43136</v>
      </c>
      <c r="E523" s="18">
        <f>SEMAINE(Tableau1[[#This Row],[Jour]])</f>
        <v>6</v>
      </c>
      <c r="F523" s="18"/>
      <c r="G523" s="18"/>
      <c r="H523" s="18">
        <v>3.5</v>
      </c>
      <c r="I523" s="18"/>
      <c r="J523" s="18"/>
      <c r="K523" s="18"/>
      <c r="L523" s="18"/>
      <c r="M523" s="18"/>
      <c r="N523" s="18">
        <v>3.5</v>
      </c>
      <c r="O523" s="18"/>
      <c r="P523" s="47">
        <f>SUM(Tableau1[[#This Row],[LUNDI MATIN]]:Tableau1[[#This Row],[VENDREDI APRES MIDI]])</f>
        <v>7</v>
      </c>
    </row>
    <row r="524" spans="1:16" s="38" customFormat="1">
      <c r="A524" s="15">
        <v>43136</v>
      </c>
      <c r="B524" s="16">
        <v>30</v>
      </c>
      <c r="C524" s="41" t="str">
        <f>IFERROR(VLOOKUP(Tableau1[[#This Row],[N° de Tâche]],Tâches!$D$7:$E$117,2,FALSE),"")</f>
        <v xml:space="preserve">Nettoyer  les paliers - 1 à 5 rue P Ramadier </v>
      </c>
      <c r="D524" s="42">
        <f>date_1er_jour_semaine(YEAR(Tableau1[[#This Row],[Jour]]),Tableau1[[#This Row],[Semaine]])</f>
        <v>43136</v>
      </c>
      <c r="E524" s="43">
        <f>SEMAINE(Tableau1[[#This Row],[Jour]])</f>
        <v>6</v>
      </c>
      <c r="F524" s="16"/>
      <c r="G524" s="16"/>
      <c r="H524" s="16"/>
      <c r="I524" s="16"/>
      <c r="J524" s="16">
        <v>4</v>
      </c>
      <c r="K524" s="16"/>
      <c r="L524" s="16"/>
      <c r="M524" s="16"/>
      <c r="N524" s="16"/>
      <c r="O524" s="16"/>
      <c r="P524" s="46">
        <f>SUM(Tableau1[[#This Row],[LUNDI MATIN]]:Tableau1[[#This Row],[VENDREDI APRES MIDI]])</f>
        <v>4</v>
      </c>
    </row>
    <row r="525" spans="1:16" s="38" customFormat="1">
      <c r="A525" s="17">
        <v>43136</v>
      </c>
      <c r="B525" s="18">
        <v>31</v>
      </c>
      <c r="C525" s="44" t="str">
        <f>IFERROR(VLOOKUP(Tableau1[[#This Row],[N° de Tâche]],Tâches!$D$7:$E$117,2,FALSE),"")</f>
        <v xml:space="preserve">Nettoyer  les paliers - 18 à 22 Bd A Millerand </v>
      </c>
      <c r="D525" s="45">
        <f>date_1er_jour_semaine(YEAR(Tableau1[[#This Row],[Jour]]),Tableau1[[#This Row],[Semaine]])</f>
        <v>43136</v>
      </c>
      <c r="E525" s="18">
        <f>SEMAINE(Tableau1[[#This Row],[Jour]])</f>
        <v>6</v>
      </c>
      <c r="F525" s="18"/>
      <c r="G525" s="18"/>
      <c r="H525" s="18"/>
      <c r="I525" s="18"/>
      <c r="J525" s="18"/>
      <c r="K525" s="18">
        <v>3.5</v>
      </c>
      <c r="L525" s="18"/>
      <c r="M525" s="18"/>
      <c r="N525" s="18"/>
      <c r="O525" s="18"/>
      <c r="P525" s="47">
        <f>SUM(Tableau1[[#This Row],[LUNDI MATIN]]:Tableau1[[#This Row],[VENDREDI APRES MIDI]])</f>
        <v>3.5</v>
      </c>
    </row>
    <row r="526" spans="1:16" s="38" customFormat="1" ht="30">
      <c r="A526" s="15">
        <v>43136</v>
      </c>
      <c r="B526" s="16">
        <v>50</v>
      </c>
      <c r="C526" s="41" t="str">
        <f>IFERROR(VLOOKUP(Tableau1[[#This Row],[N° de Tâche]],Tâches!$D$7:$E$117,2,FALSE),"")</f>
        <v>Aspirer les sols du sous sol (couloirs de caves, escaliers, descentes et des garages - Niveau Rez de Chaussée et Niveau sous sol)</v>
      </c>
      <c r="D526" s="42">
        <f>date_1er_jour_semaine(YEAR(Tableau1[[#This Row],[Jour]]),Tableau1[[#This Row],[Semaine]])</f>
        <v>43136</v>
      </c>
      <c r="E526" s="43">
        <f>SEMAINE(Tableau1[[#This Row],[Jour]])</f>
        <v>6</v>
      </c>
      <c r="F526" s="16"/>
      <c r="G526" s="16"/>
      <c r="H526" s="16"/>
      <c r="I526" s="16">
        <v>2.5</v>
      </c>
      <c r="J526" s="16"/>
      <c r="K526" s="16"/>
      <c r="L526" s="16"/>
      <c r="M526" s="16"/>
      <c r="N526" s="16"/>
      <c r="O526" s="16"/>
      <c r="P526" s="46">
        <f>SUM(Tableau1[[#This Row],[LUNDI MATIN]]:Tableau1[[#This Row],[VENDREDI APRES MIDI]])</f>
        <v>2.5</v>
      </c>
    </row>
    <row r="527" spans="1:16" s="38" customFormat="1">
      <c r="A527" s="17">
        <v>43136</v>
      </c>
      <c r="B527" s="18">
        <v>83</v>
      </c>
      <c r="C527" s="44" t="str">
        <f>IFERROR(VLOOKUP(Tableau1[[#This Row],[N° de Tâche]],Tâches!$D$7:$E$117,2,FALSE),"")</f>
        <v>Déchetterie</v>
      </c>
      <c r="D527" s="45">
        <f>date_1er_jour_semaine(YEAR(Tableau1[[#This Row],[Jour]]),Tableau1[[#This Row],[Semaine]])</f>
        <v>43136</v>
      </c>
      <c r="E527" s="18">
        <f>SEMAINE(Tableau1[[#This Row],[Jour]])</f>
        <v>6</v>
      </c>
      <c r="F527" s="18"/>
      <c r="G527" s="18">
        <v>0.5</v>
      </c>
      <c r="H527" s="18"/>
      <c r="I527" s="18"/>
      <c r="J527" s="18"/>
      <c r="K527" s="18"/>
      <c r="L527" s="18"/>
      <c r="M527" s="18"/>
      <c r="N527" s="18"/>
      <c r="O527" s="18"/>
      <c r="P527" s="47">
        <f>SUM(Tableau1[[#This Row],[LUNDI MATIN]]:Tableau1[[#This Row],[VENDREDI APRES MIDI]])</f>
        <v>0.5</v>
      </c>
    </row>
    <row r="528" spans="1:16" s="38" customFormat="1">
      <c r="A528" s="15">
        <v>43136</v>
      </c>
      <c r="B528" s="16">
        <v>74</v>
      </c>
      <c r="C528" s="41" t="str">
        <f>IFERROR(VLOOKUP(Tableau1[[#This Row],[N° de Tâche]],Tâches!$D$7:$E$117,2,FALSE),"")</f>
        <v>Petit travaux de jardinage (désherbage, etc.)</v>
      </c>
      <c r="D528" s="42">
        <f>date_1er_jour_semaine(YEAR(Tableau1[[#This Row],[Jour]]),Tableau1[[#This Row],[Semaine]])</f>
        <v>43136</v>
      </c>
      <c r="E528" s="43">
        <f>SEMAINE(Tableau1[[#This Row],[Jour]])</f>
        <v>6</v>
      </c>
      <c r="F528" s="16"/>
      <c r="G528" s="16"/>
      <c r="H528" s="16"/>
      <c r="I528" s="16"/>
      <c r="J528" s="16"/>
      <c r="K528" s="16"/>
      <c r="L528" s="16"/>
      <c r="M528" s="16">
        <v>2</v>
      </c>
      <c r="N528" s="16"/>
      <c r="O528" s="16"/>
      <c r="P528" s="46">
        <f>SUM(Tableau1[[#This Row],[LUNDI MATIN]]:Tableau1[[#This Row],[VENDREDI APRES MIDI]])</f>
        <v>2</v>
      </c>
    </row>
    <row r="529" spans="1:16" s="38" customFormat="1">
      <c r="A529" s="17">
        <v>43136</v>
      </c>
      <c r="B529" s="18">
        <v>72</v>
      </c>
      <c r="C529" s="44" t="str">
        <f>IFERROR(VLOOKUP(Tableau1[[#This Row],[N° de Tâche]],Tâches!$D$7:$E$117,2,FALSE),"")</f>
        <v xml:space="preserve">Soufflage des massifs et parkings </v>
      </c>
      <c r="D529" s="45">
        <f>date_1er_jour_semaine(YEAR(Tableau1[[#This Row],[Jour]]),Tableau1[[#This Row],[Semaine]])</f>
        <v>43136</v>
      </c>
      <c r="E529" s="18">
        <f>SEMAINE(Tableau1[[#This Row],[Jour]])</f>
        <v>6</v>
      </c>
      <c r="F529" s="18"/>
      <c r="G529" s="18"/>
      <c r="H529" s="18"/>
      <c r="I529" s="18"/>
      <c r="J529" s="18"/>
      <c r="K529" s="18"/>
      <c r="L529" s="18"/>
      <c r="M529" s="18"/>
      <c r="N529" s="18"/>
      <c r="O529" s="18">
        <v>2.5</v>
      </c>
      <c r="P529" s="47">
        <f>SUM(Tableau1[[#This Row],[LUNDI MATIN]]:Tableau1[[#This Row],[VENDREDI APRES MIDI]])</f>
        <v>2.5</v>
      </c>
    </row>
    <row r="530" spans="1:16" s="38" customFormat="1">
      <c r="A530" s="15">
        <v>43136</v>
      </c>
      <c r="B530" s="16">
        <v>76</v>
      </c>
      <c r="C530" s="41" t="str">
        <f>IFERROR(VLOOKUP(Tableau1[[#This Row],[N° de Tâche]],Tâches!$D$7:$E$117,2,FALSE),"")</f>
        <v>debarrasser local poussette du 5 ramadier</v>
      </c>
      <c r="D530" s="42">
        <f>date_1er_jour_semaine(YEAR(Tableau1[[#This Row],[Jour]]),Tableau1[[#This Row],[Semaine]])</f>
        <v>43136</v>
      </c>
      <c r="E530" s="43">
        <f>SEMAINE(Tableau1[[#This Row],[Jour]])</f>
        <v>6</v>
      </c>
      <c r="F530" s="16"/>
      <c r="G530" s="16">
        <v>2.5</v>
      </c>
      <c r="H530" s="16"/>
      <c r="I530" s="16"/>
      <c r="J530" s="16"/>
      <c r="K530" s="16"/>
      <c r="L530" s="16"/>
      <c r="M530" s="16"/>
      <c r="N530" s="16"/>
      <c r="O530" s="16"/>
      <c r="P530" s="46">
        <f>SUM(Tableau1[[#This Row],[LUNDI MATIN]]:Tableau1[[#This Row],[VENDREDI APRES MIDI]])</f>
        <v>2.5</v>
      </c>
    </row>
    <row r="531" spans="1:16" s="38" customFormat="1">
      <c r="A531" s="17"/>
      <c r="B531" s="18"/>
      <c r="C531" s="44" t="str">
        <f>IFERROR(VLOOKUP(Tableau1[[#This Row],[N° de Tâche]],Tâches!$D$7:$E$117,2,FALSE),"")</f>
        <v/>
      </c>
      <c r="D531" s="45">
        <f>date_1er_jour_semaine(YEAR(Tableau1[[#This Row],[Jour]]),Tableau1[[#This Row],[Semaine]])</f>
        <v>0</v>
      </c>
      <c r="E531" s="18">
        <f>SEMAINE(Tableau1[[#This Row],[Jour]])</f>
        <v>0</v>
      </c>
      <c r="F531" s="18"/>
      <c r="G531" s="18"/>
      <c r="H531" s="18"/>
      <c r="I531" s="18"/>
      <c r="J531" s="18"/>
      <c r="K531" s="18"/>
      <c r="L531" s="18"/>
      <c r="M531" s="18"/>
      <c r="N531" s="18"/>
      <c r="O531" s="18"/>
      <c r="P531" s="47">
        <f>SUM(Tableau1[[#This Row],[LUNDI MATIN]]:Tableau1[[#This Row],[VENDREDI APRES MIDI]])</f>
        <v>0</v>
      </c>
    </row>
    <row r="532" spans="1:16" s="38" customFormat="1">
      <c r="A532" s="15">
        <v>43143</v>
      </c>
      <c r="B532" s="16">
        <v>1</v>
      </c>
      <c r="C532" s="41" t="str">
        <f>IFERROR(VLOOKUP(Tableau1[[#This Row],[N° de Tâche]],Tâches!$D$7:$E$117,2,FALSE),"")</f>
        <v>Sortir les bacs des bouteilles</v>
      </c>
      <c r="D532" s="42">
        <f>date_1er_jour_semaine(YEAR(Tableau1[[#This Row],[Jour]]),Tableau1[[#This Row],[Semaine]])</f>
        <v>43143</v>
      </c>
      <c r="E532" s="43">
        <f>SEMAINE(Tableau1[[#This Row],[Jour]])</f>
        <v>7</v>
      </c>
      <c r="F532" s="16">
        <v>0.5</v>
      </c>
      <c r="G532" s="16"/>
      <c r="H532" s="16"/>
      <c r="I532" s="16"/>
      <c r="J532" s="16"/>
      <c r="K532" s="16"/>
      <c r="L532" s="16"/>
      <c r="M532" s="16"/>
      <c r="N532" s="16"/>
      <c r="O532" s="16"/>
      <c r="P532" s="46">
        <f>SUM(Tableau1[[#This Row],[LUNDI MATIN]]:Tableau1[[#This Row],[VENDREDI APRES MIDI]])</f>
        <v>0.5</v>
      </c>
    </row>
    <row r="533" spans="1:16" s="38" customFormat="1">
      <c r="A533" s="17">
        <v>43143</v>
      </c>
      <c r="B533" s="18">
        <v>4</v>
      </c>
      <c r="C533" s="44" t="str">
        <f>IFERROR(VLOOKUP(Tableau1[[#This Row],[N° de Tâche]],Tâches!$D$7:$E$117,2,FALSE),"")</f>
        <v>Sortir les bacs à déchets</v>
      </c>
      <c r="D533" s="45">
        <f>date_1er_jour_semaine(YEAR(Tableau1[[#This Row],[Jour]]),Tableau1[[#This Row],[Semaine]])</f>
        <v>43143</v>
      </c>
      <c r="E533" s="18">
        <f>SEMAINE(Tableau1[[#This Row],[Jour]])</f>
        <v>7</v>
      </c>
      <c r="F533" s="18">
        <v>1.5</v>
      </c>
      <c r="G533" s="18"/>
      <c r="H533" s="18"/>
      <c r="I533" s="18"/>
      <c r="J533" s="18"/>
      <c r="K533" s="18"/>
      <c r="L533" s="18">
        <v>1</v>
      </c>
      <c r="M533" s="18"/>
      <c r="N533" s="18"/>
      <c r="O533" s="18"/>
      <c r="P533" s="47">
        <f>SUM(Tableau1[[#This Row],[LUNDI MATIN]]:Tableau1[[#This Row],[VENDREDI APRES MIDI]])</f>
        <v>2.5</v>
      </c>
    </row>
    <row r="534" spans="1:16" s="38" customFormat="1" ht="30">
      <c r="A534" s="15">
        <v>43143</v>
      </c>
      <c r="B534" s="16">
        <v>5</v>
      </c>
      <c r="C534" s="41" t="str">
        <f>IFERROR(VLOOKUP(Tableau1[[#This Row],[N° de Tâche]],Tâches!$D$7:$E$117,2,FALSE),"")</f>
        <v>Rentrer les bacs à déchets  Nettoyage du trottoir  : Nettoyage et désinfection des bacs</v>
      </c>
      <c r="D534" s="42">
        <f>date_1er_jour_semaine(YEAR(Tableau1[[#This Row],[Jour]]),Tableau1[[#This Row],[Semaine]])</f>
        <v>43143</v>
      </c>
      <c r="E534" s="43">
        <f>SEMAINE(Tableau1[[#This Row],[Jour]])</f>
        <v>7</v>
      </c>
      <c r="F534" s="16"/>
      <c r="G534" s="16"/>
      <c r="H534" s="16"/>
      <c r="I534" s="16">
        <v>1</v>
      </c>
      <c r="J534" s="16"/>
      <c r="K534" s="16"/>
      <c r="L534" s="16"/>
      <c r="M534" s="16"/>
      <c r="N534" s="16"/>
      <c r="O534" s="16">
        <v>1.5</v>
      </c>
      <c r="P534" s="46">
        <f>SUM(Tableau1[[#This Row],[LUNDI MATIN]]:Tableau1[[#This Row],[VENDREDI APRES MIDI]])</f>
        <v>2.5</v>
      </c>
    </row>
    <row r="535" spans="1:16" s="38" customFormat="1">
      <c r="A535" s="17">
        <v>43143</v>
      </c>
      <c r="B535" s="18">
        <v>10</v>
      </c>
      <c r="C535" s="44" t="str">
        <f>IFERROR(VLOOKUP(Tableau1[[#This Row],[N° de Tâche]],Tâches!$D$7:$E$117,2,FALSE),"")</f>
        <v xml:space="preserve">Entretien des Halls - 1 à 5 rue P Ramadier </v>
      </c>
      <c r="D535" s="45">
        <f>date_1er_jour_semaine(YEAR(Tableau1[[#This Row],[Jour]]),Tableau1[[#This Row],[Semaine]])</f>
        <v>43143</v>
      </c>
      <c r="E535" s="18">
        <f>SEMAINE(Tableau1[[#This Row],[Jour]])</f>
        <v>7</v>
      </c>
      <c r="F535" s="18">
        <v>1.5</v>
      </c>
      <c r="G535" s="18">
        <v>2</v>
      </c>
      <c r="H535" s="18"/>
      <c r="I535" s="18"/>
      <c r="J535" s="18"/>
      <c r="K535" s="18"/>
      <c r="L535" s="18">
        <v>2.5</v>
      </c>
      <c r="M535" s="18">
        <v>1.5</v>
      </c>
      <c r="N535" s="18"/>
      <c r="O535" s="18"/>
      <c r="P535" s="47">
        <f>SUM(Tableau1[[#This Row],[LUNDI MATIN]]:Tableau1[[#This Row],[VENDREDI APRES MIDI]])</f>
        <v>7.5</v>
      </c>
    </row>
    <row r="536" spans="1:16" s="38" customFormat="1">
      <c r="A536" s="15">
        <v>43143</v>
      </c>
      <c r="B536" s="16">
        <v>11</v>
      </c>
      <c r="C536" s="41" t="str">
        <f>IFERROR(VLOOKUP(Tableau1[[#This Row],[N° de Tâche]],Tâches!$D$7:$E$117,2,FALSE),"")</f>
        <v xml:space="preserve">Entretien des Halls - 18 à 22 Bd A Millerand </v>
      </c>
      <c r="D536" s="42">
        <f>date_1er_jour_semaine(YEAR(Tableau1[[#This Row],[Jour]]),Tableau1[[#This Row],[Semaine]])</f>
        <v>43143</v>
      </c>
      <c r="E536" s="43">
        <f>SEMAINE(Tableau1[[#This Row],[Jour]])</f>
        <v>7</v>
      </c>
      <c r="F536" s="16"/>
      <c r="G536" s="16"/>
      <c r="H536" s="16">
        <v>3.5</v>
      </c>
      <c r="I536" s="16"/>
      <c r="J536" s="16"/>
      <c r="K536" s="16"/>
      <c r="L536" s="16"/>
      <c r="M536" s="16"/>
      <c r="N536" s="16">
        <v>3.5</v>
      </c>
      <c r="O536" s="16"/>
      <c r="P536" s="46">
        <f>SUM(Tableau1[[#This Row],[LUNDI MATIN]]:Tableau1[[#This Row],[VENDREDI APRES MIDI]])</f>
        <v>7</v>
      </c>
    </row>
    <row r="537" spans="1:16" s="38" customFormat="1">
      <c r="A537" s="17">
        <v>43143</v>
      </c>
      <c r="B537" s="18">
        <v>30</v>
      </c>
      <c r="C537" s="44" t="str">
        <f>IFERROR(VLOOKUP(Tableau1[[#This Row],[N° de Tâche]],Tâches!$D$7:$E$117,2,FALSE),"")</f>
        <v xml:space="preserve">Nettoyer  les paliers - 1 à 5 rue P Ramadier </v>
      </c>
      <c r="D537" s="45">
        <f>date_1er_jour_semaine(YEAR(Tableau1[[#This Row],[Jour]]),Tableau1[[#This Row],[Semaine]])</f>
        <v>43143</v>
      </c>
      <c r="E537" s="18">
        <f>SEMAINE(Tableau1[[#This Row],[Jour]])</f>
        <v>7</v>
      </c>
      <c r="F537" s="18"/>
      <c r="G537" s="18"/>
      <c r="H537" s="18"/>
      <c r="I537" s="18"/>
      <c r="J537" s="18">
        <v>4</v>
      </c>
      <c r="K537" s="18"/>
      <c r="L537" s="18"/>
      <c r="M537" s="18"/>
      <c r="N537" s="18"/>
      <c r="O537" s="18"/>
      <c r="P537" s="47">
        <f>SUM(Tableau1[[#This Row],[LUNDI MATIN]]:Tableau1[[#This Row],[VENDREDI APRES MIDI]])</f>
        <v>4</v>
      </c>
    </row>
    <row r="538" spans="1:16" s="38" customFormat="1">
      <c r="A538" s="15">
        <v>43143</v>
      </c>
      <c r="B538" s="16">
        <v>31</v>
      </c>
      <c r="C538" s="41" t="str">
        <f>IFERROR(VLOOKUP(Tableau1[[#This Row],[N° de Tâche]],Tâches!$D$7:$E$117,2,FALSE),"")</f>
        <v xml:space="preserve">Nettoyer  les paliers - 18 à 22 Bd A Millerand </v>
      </c>
      <c r="D538" s="42">
        <f>date_1er_jour_semaine(YEAR(Tableau1[[#This Row],[Jour]]),Tableau1[[#This Row],[Semaine]])</f>
        <v>43143</v>
      </c>
      <c r="E538" s="43">
        <f>SEMAINE(Tableau1[[#This Row],[Jour]])</f>
        <v>7</v>
      </c>
      <c r="F538" s="16"/>
      <c r="G538" s="16"/>
      <c r="H538" s="16"/>
      <c r="I538" s="16"/>
      <c r="J538" s="16"/>
      <c r="K538" s="16">
        <v>3.5</v>
      </c>
      <c r="L538" s="16"/>
      <c r="M538" s="16"/>
      <c r="N538" s="16"/>
      <c r="O538" s="16"/>
      <c r="P538" s="46">
        <f>SUM(Tableau1[[#This Row],[LUNDI MATIN]]:Tableau1[[#This Row],[VENDREDI APRES MIDI]])</f>
        <v>3.5</v>
      </c>
    </row>
    <row r="539" spans="1:16" s="38" customFormat="1">
      <c r="A539" s="17">
        <v>43143</v>
      </c>
      <c r="B539" s="18">
        <v>83</v>
      </c>
      <c r="C539" s="44" t="str">
        <f>IFERROR(VLOOKUP(Tableau1[[#This Row],[N° de Tâche]],Tâches!$D$7:$E$117,2,FALSE),"")</f>
        <v>Déchetterie</v>
      </c>
      <c r="D539" s="45">
        <f>date_1er_jour_semaine(YEAR(Tableau1[[#This Row],[Jour]]),Tableau1[[#This Row],[Semaine]])</f>
        <v>43143</v>
      </c>
      <c r="E539" s="18">
        <f>SEMAINE(Tableau1[[#This Row],[Jour]])</f>
        <v>7</v>
      </c>
      <c r="F539" s="18"/>
      <c r="G539" s="18">
        <v>2</v>
      </c>
      <c r="H539" s="18"/>
      <c r="I539" s="18"/>
      <c r="J539" s="18"/>
      <c r="K539" s="18"/>
      <c r="L539" s="18"/>
      <c r="M539" s="18"/>
      <c r="N539" s="18"/>
      <c r="O539" s="18"/>
      <c r="P539" s="47">
        <f>SUM(Tableau1[[#This Row],[LUNDI MATIN]]:Tableau1[[#This Row],[VENDREDI APRES MIDI]])</f>
        <v>2</v>
      </c>
    </row>
    <row r="540" spans="1:16" s="38" customFormat="1">
      <c r="A540" s="15">
        <v>43143</v>
      </c>
      <c r="B540" s="16">
        <v>34</v>
      </c>
      <c r="C540" s="41" t="str">
        <f>IFERROR(VLOOKUP(Tableau1[[#This Row],[N° de Tâche]],Tâches!$D$7:$E$117,2,FALSE),"")</f>
        <v>Entretien des ascenseurs ( nettoyage )</v>
      </c>
      <c r="D540" s="42">
        <f>date_1er_jour_semaine(YEAR(Tableau1[[#This Row],[Jour]]),Tableau1[[#This Row],[Semaine]])</f>
        <v>43143</v>
      </c>
      <c r="E540" s="43">
        <f>SEMAINE(Tableau1[[#This Row],[Jour]])</f>
        <v>7</v>
      </c>
      <c r="F540" s="16"/>
      <c r="G540" s="16"/>
      <c r="H540" s="16"/>
      <c r="I540" s="16">
        <v>3</v>
      </c>
      <c r="J540" s="16"/>
      <c r="K540" s="16"/>
      <c r="L540" s="16"/>
      <c r="M540" s="16"/>
      <c r="N540" s="16"/>
      <c r="O540" s="16"/>
      <c r="P540" s="46">
        <f>SUM(Tableau1[[#This Row],[LUNDI MATIN]]:Tableau1[[#This Row],[VENDREDI APRES MIDI]])</f>
        <v>3</v>
      </c>
    </row>
    <row r="541" spans="1:16" s="38" customFormat="1">
      <c r="A541" s="17">
        <v>43143</v>
      </c>
      <c r="B541" s="18">
        <v>74</v>
      </c>
      <c r="C541" s="39" t="s">
        <v>178</v>
      </c>
      <c r="D541" s="40" t="s">
        <v>179</v>
      </c>
      <c r="E541" s="18">
        <f>SEMAINE(Tableau1[[#This Row],[Jour]])</f>
        <v>7</v>
      </c>
      <c r="F541" s="18"/>
      <c r="G541" s="18"/>
      <c r="H541" s="18" t="s">
        <v>82</v>
      </c>
      <c r="I541" s="18"/>
      <c r="J541" s="18"/>
      <c r="K541" s="18"/>
      <c r="L541" s="18"/>
      <c r="M541" s="18">
        <v>2.5</v>
      </c>
      <c r="N541" s="18"/>
      <c r="O541" s="18"/>
      <c r="P541" s="47">
        <f>SUM(Tableau1[[#This Row],[LUNDI MATIN]]:Tableau1[[#This Row],[VENDREDI APRES MIDI]])</f>
        <v>2.5</v>
      </c>
    </row>
    <row r="542" spans="1:16" s="38" customFormat="1">
      <c r="A542" s="15">
        <v>43143</v>
      </c>
      <c r="B542" s="16">
        <v>43</v>
      </c>
      <c r="C542" s="41" t="str">
        <f>IFERROR(VLOOKUP(Tableau1[[#This Row],[N° de Tâche]],Tâches!$D$7:$E$117,2,FALSE),"")</f>
        <v xml:space="preserve">Nettoyage des locaux poubelles </v>
      </c>
      <c r="D542" s="42">
        <f>date_1er_jour_semaine(YEAR(Tableau1[[#This Row],[Jour]]),Tableau1[[#This Row],[Semaine]])</f>
        <v>43143</v>
      </c>
      <c r="E542" s="43">
        <f>SEMAINE(Tableau1[[#This Row],[Jour]])</f>
        <v>7</v>
      </c>
      <c r="F542" s="16"/>
      <c r="G542" s="16"/>
      <c r="H542" s="16"/>
      <c r="I542" s="16"/>
      <c r="J542" s="16"/>
      <c r="K542" s="16"/>
      <c r="L542" s="16"/>
      <c r="M542" s="16"/>
      <c r="N542" s="16"/>
      <c r="O542" s="16">
        <v>2.5</v>
      </c>
      <c r="P542" s="46">
        <f>SUM(Tableau1[[#This Row],[LUNDI MATIN]]:Tableau1[[#This Row],[VENDREDI APRES MIDI]])</f>
        <v>2.5</v>
      </c>
    </row>
    <row r="543" spans="1:16" s="38" customFormat="1">
      <c r="A543" s="17"/>
      <c r="B543" s="18"/>
      <c r="C543" s="44" t="str">
        <f>IFERROR(VLOOKUP(Tableau1[[#This Row],[N° de Tâche]],Tâches!$D$7:$E$117,2,FALSE),"")</f>
        <v/>
      </c>
      <c r="D543" s="45">
        <f>date_1er_jour_semaine(YEAR(Tableau1[[#This Row],[Jour]]),Tableau1[[#This Row],[Semaine]])</f>
        <v>0</v>
      </c>
      <c r="E543" s="18">
        <f>SEMAINE(Tableau1[[#This Row],[Jour]])</f>
        <v>0</v>
      </c>
      <c r="F543" s="18"/>
      <c r="G543" s="18"/>
      <c r="H543" s="18"/>
      <c r="I543" s="18"/>
      <c r="J543" s="18"/>
      <c r="K543" s="18"/>
      <c r="L543" s="18"/>
      <c r="M543" s="18"/>
      <c r="N543" s="18"/>
      <c r="O543" s="18"/>
      <c r="P543" s="47">
        <f>SUM(Tableau1[[#This Row],[LUNDI MATIN]]:Tableau1[[#This Row],[VENDREDI APRES MIDI]])</f>
        <v>0</v>
      </c>
    </row>
    <row r="544" spans="1:16" s="38" customFormat="1">
      <c r="A544" s="15">
        <v>43150</v>
      </c>
      <c r="B544" s="16">
        <v>74</v>
      </c>
      <c r="C544" s="41" t="str">
        <f>IFERROR(VLOOKUP(Tableau1[[#This Row],[N° de Tâche]],Tâches!$D$7:$E$117,2,FALSE),"")</f>
        <v>Petit travaux de jardinage (désherbage, etc.)</v>
      </c>
      <c r="D544" s="42">
        <f>date_1er_jour_semaine(YEAR(Tableau1[[#This Row],[Jour]]),Tableau1[[#This Row],[Semaine]])</f>
        <v>43150</v>
      </c>
      <c r="E544" s="43">
        <f>SEMAINE(Tableau1[[#This Row],[Jour]])</f>
        <v>8</v>
      </c>
      <c r="F544" s="16"/>
      <c r="G544" s="16"/>
      <c r="H544" s="16"/>
      <c r="I544" s="16"/>
      <c r="J544" s="16"/>
      <c r="K544" s="16"/>
      <c r="L544" s="16"/>
      <c r="M544" s="16"/>
      <c r="N544" s="16"/>
      <c r="O544" s="16"/>
      <c r="P544" s="46">
        <f>SUM(Tableau1[[#This Row],[LUNDI MATIN]]:Tableau1[[#This Row],[VENDREDI APRES MIDI]])</f>
        <v>0</v>
      </c>
    </row>
    <row r="545" spans="1:16" s="38" customFormat="1">
      <c r="A545" s="17">
        <v>43150</v>
      </c>
      <c r="B545" s="18">
        <v>4</v>
      </c>
      <c r="C545" s="44" t="str">
        <f>IFERROR(VLOOKUP(Tableau1[[#This Row],[N° de Tâche]],Tâches!$D$7:$E$117,2,FALSE),"")</f>
        <v>Sortir les bacs à déchets</v>
      </c>
      <c r="D545" s="45">
        <f>date_1er_jour_semaine(YEAR(Tableau1[[#This Row],[Jour]]),Tableau1[[#This Row],[Semaine]])</f>
        <v>43150</v>
      </c>
      <c r="E545" s="18">
        <f>SEMAINE(Tableau1[[#This Row],[Jour]])</f>
        <v>8</v>
      </c>
      <c r="F545" s="18">
        <v>1.5</v>
      </c>
      <c r="G545" s="18"/>
      <c r="H545" s="18"/>
      <c r="I545" s="18"/>
      <c r="J545" s="18"/>
      <c r="K545" s="18"/>
      <c r="L545" s="18"/>
      <c r="M545" s="18">
        <v>1</v>
      </c>
      <c r="N545" s="18"/>
      <c r="O545" s="18"/>
      <c r="P545" s="47">
        <f>SUM(Tableau1[[#This Row],[LUNDI MATIN]]:Tableau1[[#This Row],[VENDREDI APRES MIDI]])</f>
        <v>2.5</v>
      </c>
    </row>
    <row r="546" spans="1:16" s="38" customFormat="1" ht="30">
      <c r="A546" s="15">
        <v>43150</v>
      </c>
      <c r="B546" s="16">
        <v>5</v>
      </c>
      <c r="C546" s="41" t="str">
        <f>IFERROR(VLOOKUP(Tableau1[[#This Row],[N° de Tâche]],Tâches!$D$7:$E$117,2,FALSE),"")</f>
        <v>Rentrer les bacs à déchets  Nettoyage du trottoir  : Nettoyage et désinfection des bacs</v>
      </c>
      <c r="D546" s="42">
        <f>date_1er_jour_semaine(YEAR(Tableau1[[#This Row],[Jour]]),Tableau1[[#This Row],[Semaine]])</f>
        <v>43150</v>
      </c>
      <c r="E546" s="43">
        <f>SEMAINE(Tableau1[[#This Row],[Jour]])</f>
        <v>8</v>
      </c>
      <c r="F546" s="16"/>
      <c r="G546" s="16"/>
      <c r="H546" s="16"/>
      <c r="I546" s="16">
        <v>1.5</v>
      </c>
      <c r="J546" s="16"/>
      <c r="K546" s="16"/>
      <c r="L546" s="16"/>
      <c r="M546" s="16"/>
      <c r="N546" s="16"/>
      <c r="O546" s="16">
        <v>1.5</v>
      </c>
      <c r="P546" s="46">
        <f>SUM(Tableau1[[#This Row],[LUNDI MATIN]]:Tableau1[[#This Row],[VENDREDI APRES MIDI]])</f>
        <v>3</v>
      </c>
    </row>
    <row r="547" spans="1:16" s="38" customFormat="1">
      <c r="A547" s="17">
        <v>43150</v>
      </c>
      <c r="B547" s="18">
        <v>10</v>
      </c>
      <c r="C547" s="44" t="str">
        <f>IFERROR(VLOOKUP(Tableau1[[#This Row],[N° de Tâche]],Tâches!$D$7:$E$117,2,FALSE),"")</f>
        <v xml:space="preserve">Entretien des Halls - 1 à 5 rue P Ramadier </v>
      </c>
      <c r="D547" s="45">
        <f>date_1er_jour_semaine(YEAR(Tableau1[[#This Row],[Jour]]),Tableau1[[#This Row],[Semaine]])</f>
        <v>43150</v>
      </c>
      <c r="E547" s="18">
        <f>SEMAINE(Tableau1[[#This Row],[Jour]])</f>
        <v>8</v>
      </c>
      <c r="F547" s="18">
        <v>2</v>
      </c>
      <c r="G547" s="18">
        <v>2</v>
      </c>
      <c r="H547" s="18"/>
      <c r="I547" s="18"/>
      <c r="J547" s="18"/>
      <c r="K547" s="18"/>
      <c r="L547" s="18"/>
      <c r="M547" s="18">
        <v>3</v>
      </c>
      <c r="N547" s="18"/>
      <c r="O547" s="18">
        <v>1</v>
      </c>
      <c r="P547" s="47">
        <f>SUM(Tableau1[[#This Row],[LUNDI MATIN]]:Tableau1[[#This Row],[VENDREDI APRES MIDI]])</f>
        <v>8</v>
      </c>
    </row>
    <row r="548" spans="1:16" s="38" customFormat="1">
      <c r="A548" s="15">
        <v>43150</v>
      </c>
      <c r="B548" s="16">
        <v>11</v>
      </c>
      <c r="C548" s="41" t="str">
        <f>IFERROR(VLOOKUP(Tableau1[[#This Row],[N° de Tâche]],Tâches!$D$7:$E$117,2,FALSE),"")</f>
        <v xml:space="preserve">Entretien des Halls - 18 à 22 Bd A Millerand </v>
      </c>
      <c r="D548" s="42">
        <f>date_1er_jour_semaine(YEAR(Tableau1[[#This Row],[Jour]]),Tableau1[[#This Row],[Semaine]])</f>
        <v>43150</v>
      </c>
      <c r="E548" s="43">
        <f>SEMAINE(Tableau1[[#This Row],[Jour]])</f>
        <v>8</v>
      </c>
      <c r="F548" s="16"/>
      <c r="G548" s="16"/>
      <c r="H548" s="16">
        <v>3.5</v>
      </c>
      <c r="I548" s="16"/>
      <c r="J548" s="16"/>
      <c r="K548" s="16"/>
      <c r="L548" s="16"/>
      <c r="M548" s="16"/>
      <c r="N548" s="16">
        <v>3.5</v>
      </c>
      <c r="O548" s="16">
        <v>1</v>
      </c>
      <c r="P548" s="46">
        <f>SUM(Tableau1[[#This Row],[LUNDI MATIN]]:Tableau1[[#This Row],[VENDREDI APRES MIDI]])</f>
        <v>8</v>
      </c>
    </row>
    <row r="549" spans="1:16" s="38" customFormat="1">
      <c r="A549" s="17">
        <v>43150</v>
      </c>
      <c r="B549" s="18">
        <v>59</v>
      </c>
      <c r="C549" s="44" t="str">
        <f>IFERROR(VLOOKUP(Tableau1[[#This Row],[N° de Tâche]],Tâches!$D$7:$E$117,2,FALSE),"")</f>
        <v xml:space="preserve">arret maladie </v>
      </c>
      <c r="D549" s="45">
        <f>date_1er_jour_semaine(YEAR(Tableau1[[#This Row],[Jour]]),Tableau1[[#This Row],[Semaine]])</f>
        <v>43150</v>
      </c>
      <c r="E549" s="18">
        <f>SEMAINE(Tableau1[[#This Row],[Jour]])</f>
        <v>8</v>
      </c>
      <c r="F549" s="18"/>
      <c r="G549" s="18"/>
      <c r="H549" s="18"/>
      <c r="I549" s="18"/>
      <c r="J549" s="18">
        <v>3.5</v>
      </c>
      <c r="K549" s="18">
        <v>4</v>
      </c>
      <c r="L549" s="18">
        <v>3.5</v>
      </c>
      <c r="M549" s="18"/>
      <c r="N549" s="18"/>
      <c r="O549" s="18"/>
      <c r="P549" s="47">
        <f>SUM(Tableau1[[#This Row],[LUNDI MATIN]]:Tableau1[[#This Row],[VENDREDI APRES MIDI]])</f>
        <v>11</v>
      </c>
    </row>
    <row r="550" spans="1:16" s="38" customFormat="1">
      <c r="A550" s="15">
        <v>43150</v>
      </c>
      <c r="B550" s="16">
        <v>83</v>
      </c>
      <c r="C550" s="41" t="str">
        <f>IFERROR(VLOOKUP(Tableau1[[#This Row],[N° de Tâche]],Tâches!$D$7:$E$117,2,FALSE),"")</f>
        <v>Déchetterie</v>
      </c>
      <c r="D550" s="42">
        <f>date_1er_jour_semaine(YEAR(Tableau1[[#This Row],[Jour]]),Tableau1[[#This Row],[Semaine]])</f>
        <v>43150</v>
      </c>
      <c r="E550" s="43">
        <f>SEMAINE(Tableau1[[#This Row],[Jour]])</f>
        <v>8</v>
      </c>
      <c r="F550" s="16"/>
      <c r="G550" s="16">
        <v>1</v>
      </c>
      <c r="H550" s="16"/>
      <c r="I550" s="16"/>
      <c r="J550" s="16"/>
      <c r="K550" s="16"/>
      <c r="L550" s="16"/>
      <c r="M550" s="16"/>
      <c r="N550" s="16"/>
      <c r="O550" s="16"/>
      <c r="P550" s="46">
        <f>SUM(Tableau1[[#This Row],[LUNDI MATIN]]:Tableau1[[#This Row],[VENDREDI APRES MIDI]])</f>
        <v>1</v>
      </c>
    </row>
    <row r="551" spans="1:16" s="38" customFormat="1">
      <c r="A551" s="17">
        <v>43150</v>
      </c>
      <c r="B551" s="18">
        <v>74</v>
      </c>
      <c r="C551" s="44" t="str">
        <f>IFERROR(VLOOKUP(Tableau1[[#This Row],[N° de Tâche]],Tâches!$D$7:$E$117,2,FALSE),"")</f>
        <v>Petit travaux de jardinage (désherbage, etc.)</v>
      </c>
      <c r="D551" s="45">
        <f>date_1er_jour_semaine(YEAR(Tableau1[[#This Row],[Jour]]),Tableau1[[#This Row],[Semaine]])</f>
        <v>43150</v>
      </c>
      <c r="E551" s="18">
        <f>SEMAINE(Tableau1[[#This Row],[Jour]])</f>
        <v>8</v>
      </c>
      <c r="F551" s="18"/>
      <c r="G551" s="18">
        <v>1</v>
      </c>
      <c r="H551" s="18" t="s">
        <v>82</v>
      </c>
      <c r="I551" s="18">
        <v>2.5</v>
      </c>
      <c r="J551" s="18"/>
      <c r="K551" s="18"/>
      <c r="L551" s="18"/>
      <c r="M551" s="18"/>
      <c r="N551" s="18"/>
      <c r="O551" s="18">
        <v>0.5</v>
      </c>
      <c r="P551" s="47">
        <f>SUM(Tableau1[[#This Row],[LUNDI MATIN]]:Tableau1[[#This Row],[VENDREDI APRES MIDI]])</f>
        <v>4</v>
      </c>
    </row>
    <row r="552" spans="1:16" s="38" customFormat="1">
      <c r="A552" s="15"/>
      <c r="B552" s="16"/>
      <c r="C552" s="41" t="str">
        <f>IFERROR(VLOOKUP(Tableau1[[#This Row],[N° de Tâche]],Tâches!$D$7:$E$117,2,FALSE),"")</f>
        <v/>
      </c>
      <c r="D552" s="42">
        <f>date_1er_jour_semaine(YEAR(Tableau1[[#This Row],[Jour]]),Tableau1[[#This Row],[Semaine]])</f>
        <v>0</v>
      </c>
      <c r="E552" s="43">
        <f>SEMAINE(Tableau1[[#This Row],[Jour]])</f>
        <v>0</v>
      </c>
      <c r="F552" s="16"/>
      <c r="G552" s="16"/>
      <c r="H552" s="16"/>
      <c r="I552" s="16"/>
      <c r="J552" s="16"/>
      <c r="K552" s="16"/>
      <c r="L552" s="16"/>
      <c r="M552" s="16"/>
      <c r="N552" s="16"/>
      <c r="O552" s="16"/>
      <c r="P552" s="46">
        <f>SUM(Tableau1[[#This Row],[LUNDI MATIN]]:Tableau1[[#This Row],[VENDREDI APRES MIDI]])</f>
        <v>0</v>
      </c>
    </row>
    <row r="553" spans="1:16" s="38" customFormat="1">
      <c r="A553" s="17">
        <v>43164</v>
      </c>
      <c r="B553" s="18">
        <v>10</v>
      </c>
      <c r="C553" s="44" t="str">
        <f>IFERROR(VLOOKUP(Tableau1[[#This Row],[N° de Tâche]],Tâches!$D$7:$E$117,2,FALSE),"")</f>
        <v xml:space="preserve">Entretien des Halls - 1 à 5 rue P Ramadier </v>
      </c>
      <c r="D553" s="45">
        <f>date_1er_jour_semaine(YEAR(Tableau1[[#This Row],[Jour]]),Tableau1[[#This Row],[Semaine]])</f>
        <v>43164</v>
      </c>
      <c r="E553" s="18">
        <f>SEMAINE(Tableau1[[#This Row],[Jour]])</f>
        <v>10</v>
      </c>
      <c r="F553" s="18">
        <v>2</v>
      </c>
      <c r="G553" s="18">
        <v>2</v>
      </c>
      <c r="H553" s="18"/>
      <c r="I553" s="18"/>
      <c r="J553" s="18"/>
      <c r="K553" s="18"/>
      <c r="L553" s="18"/>
      <c r="M553" s="18">
        <v>3</v>
      </c>
      <c r="N553" s="18"/>
      <c r="O553" s="18">
        <v>1</v>
      </c>
      <c r="P553" s="47">
        <f>SUM(Tableau1[[#This Row],[LUNDI MATIN]]:Tableau1[[#This Row],[VENDREDI APRES MIDI]])</f>
        <v>8</v>
      </c>
    </row>
    <row r="554" spans="1:16" s="38" customFormat="1">
      <c r="A554" s="15">
        <v>43164</v>
      </c>
      <c r="B554" s="16">
        <v>11</v>
      </c>
      <c r="C554" s="41" t="str">
        <f>IFERROR(VLOOKUP(Tableau1[[#This Row],[N° de Tâche]],Tâches!$D$7:$E$117,2,FALSE),"")</f>
        <v xml:space="preserve">Entretien des Halls - 18 à 22 Bd A Millerand </v>
      </c>
      <c r="D554" s="42">
        <f>date_1er_jour_semaine(YEAR(Tableau1[[#This Row],[Jour]]),Tableau1[[#This Row],[Semaine]])</f>
        <v>43164</v>
      </c>
      <c r="E554" s="43">
        <f>SEMAINE(Tableau1[[#This Row],[Jour]])</f>
        <v>10</v>
      </c>
      <c r="F554" s="16"/>
      <c r="G554" s="16"/>
      <c r="H554" s="16">
        <v>3.5</v>
      </c>
      <c r="I554" s="16"/>
      <c r="J554" s="16"/>
      <c r="K554" s="16"/>
      <c r="L554" s="16"/>
      <c r="M554" s="16"/>
      <c r="N554" s="16">
        <v>3.5</v>
      </c>
      <c r="O554" s="16">
        <v>1</v>
      </c>
      <c r="P554" s="46">
        <f>SUM(Tableau1[[#This Row],[LUNDI MATIN]]:Tableau1[[#This Row],[VENDREDI APRES MIDI]])</f>
        <v>8</v>
      </c>
    </row>
    <row r="555" spans="1:16" s="38" customFormat="1">
      <c r="A555" s="17">
        <v>43164</v>
      </c>
      <c r="B555" s="18">
        <v>59</v>
      </c>
      <c r="C555" s="44" t="str">
        <f>IFERROR(VLOOKUP(Tableau1[[#This Row],[N° de Tâche]],Tâches!$D$7:$E$117,2,FALSE),"")</f>
        <v xml:space="preserve">arret maladie </v>
      </c>
      <c r="D555" s="45">
        <f>date_1er_jour_semaine(YEAR(Tableau1[[#This Row],[Jour]]),Tableau1[[#This Row],[Semaine]])</f>
        <v>43164</v>
      </c>
      <c r="E555" s="18">
        <f>SEMAINE(Tableau1[[#This Row],[Jour]])</f>
        <v>10</v>
      </c>
      <c r="F555" s="18"/>
      <c r="G555" s="18"/>
      <c r="H555" s="18"/>
      <c r="I555" s="18"/>
      <c r="J555" s="18">
        <v>3.5</v>
      </c>
      <c r="K555" s="18">
        <v>4</v>
      </c>
      <c r="L555" s="18">
        <v>3.5</v>
      </c>
      <c r="M555" s="18"/>
      <c r="N555" s="18"/>
      <c r="O555" s="18"/>
      <c r="P555" s="47">
        <f>SUM(Tableau1[[#This Row],[LUNDI MATIN]]:Tableau1[[#This Row],[VENDREDI APRES MIDI]])</f>
        <v>11</v>
      </c>
    </row>
    <row r="556" spans="1:16" s="38" customFormat="1">
      <c r="A556" s="15">
        <v>43164</v>
      </c>
      <c r="B556" s="16">
        <v>83</v>
      </c>
      <c r="C556" s="41" t="str">
        <f>IFERROR(VLOOKUP(Tableau1[[#This Row],[N° de Tâche]],Tâches!$D$7:$E$117,2,FALSE),"")</f>
        <v>Déchetterie</v>
      </c>
      <c r="D556" s="42">
        <f>date_1er_jour_semaine(YEAR(Tableau1[[#This Row],[Jour]]),Tableau1[[#This Row],[Semaine]])</f>
        <v>43164</v>
      </c>
      <c r="E556" s="43">
        <f>SEMAINE(Tableau1[[#This Row],[Jour]])</f>
        <v>10</v>
      </c>
      <c r="F556" s="16"/>
      <c r="G556" s="16">
        <v>1</v>
      </c>
      <c r="H556" s="16"/>
      <c r="I556" s="16"/>
      <c r="J556" s="16"/>
      <c r="K556" s="16"/>
      <c r="L556" s="16"/>
      <c r="M556" s="16"/>
      <c r="N556" s="16"/>
      <c r="O556" s="16"/>
      <c r="P556" s="46">
        <f>SUM(Tableau1[[#This Row],[LUNDI MATIN]]:Tableau1[[#This Row],[VENDREDI APRES MIDI]])</f>
        <v>1</v>
      </c>
    </row>
    <row r="557" spans="1:16" s="38" customFormat="1">
      <c r="A557" s="17">
        <v>43164</v>
      </c>
      <c r="B557" s="18">
        <v>74</v>
      </c>
      <c r="C557" s="44" t="str">
        <f>IFERROR(VLOOKUP(Tableau1[[#This Row],[N° de Tâche]],Tâches!$D$7:$E$117,2,FALSE),"")</f>
        <v>Petit travaux de jardinage (désherbage, etc.)</v>
      </c>
      <c r="D557" s="45">
        <f>date_1er_jour_semaine(YEAR(Tableau1[[#This Row],[Jour]]),Tableau1[[#This Row],[Semaine]])</f>
        <v>43164</v>
      </c>
      <c r="E557" s="18">
        <f>SEMAINE(Tableau1[[#This Row],[Jour]])</f>
        <v>10</v>
      </c>
      <c r="F557" s="18"/>
      <c r="G557" s="18">
        <v>1</v>
      </c>
      <c r="H557" s="18" t="s">
        <v>82</v>
      </c>
      <c r="I557" s="18">
        <v>2.5</v>
      </c>
      <c r="J557" s="18"/>
      <c r="K557" s="18"/>
      <c r="L557" s="18"/>
      <c r="M557" s="18"/>
      <c r="N557" s="18"/>
      <c r="O557" s="18">
        <v>0.5</v>
      </c>
      <c r="P557" s="47">
        <f>SUM(Tableau1[[#This Row],[LUNDI MATIN]]:Tableau1[[#This Row],[VENDREDI APRES MIDI]])</f>
        <v>4</v>
      </c>
    </row>
    <row r="558" spans="1:16" s="38" customFormat="1">
      <c r="A558" s="15"/>
      <c r="B558" s="16"/>
      <c r="C558" s="41" t="str">
        <f>IFERROR(VLOOKUP(Tableau1[[#This Row],[N° de Tâche]],Tâches!$D$7:$E$117,2,FALSE),"")</f>
        <v/>
      </c>
      <c r="D558" s="42">
        <f>date_1er_jour_semaine(YEAR(Tableau1[[#This Row],[Jour]]),Tableau1[[#This Row],[Semaine]])</f>
        <v>0</v>
      </c>
      <c r="E558" s="43">
        <f>SEMAINE(Tableau1[[#This Row],[Jour]])</f>
        <v>0</v>
      </c>
      <c r="F558" s="16"/>
      <c r="G558" s="16"/>
      <c r="H558" s="16"/>
      <c r="I558" s="16"/>
      <c r="J558" s="16"/>
      <c r="K558" s="16"/>
      <c r="L558" s="16"/>
      <c r="M558" s="16"/>
      <c r="N558" s="16"/>
      <c r="O558" s="16"/>
      <c r="P558" s="46">
        <f>SUM(Tableau1[[#This Row],[LUNDI MATIN]]:Tableau1[[#This Row],[VENDREDI APRES MIDI]])</f>
        <v>0</v>
      </c>
    </row>
    <row r="559" spans="1:16" s="38" customFormat="1">
      <c r="A559" s="17"/>
      <c r="B559" s="18"/>
      <c r="C559" s="44" t="str">
        <f>IFERROR(VLOOKUP(Tableau1[[#This Row],[N° de Tâche]],Tâches!$D$7:$E$117,2,FALSE),"")</f>
        <v/>
      </c>
      <c r="D559" s="45">
        <f>date_1er_jour_semaine(YEAR(Tableau1[[#This Row],[Jour]]),Tableau1[[#This Row],[Semaine]])</f>
        <v>0</v>
      </c>
      <c r="E559" s="18">
        <f>SEMAINE(Tableau1[[#This Row],[Jour]])</f>
        <v>0</v>
      </c>
      <c r="F559" s="18"/>
      <c r="G559" s="18"/>
      <c r="H559" s="18"/>
      <c r="I559" s="18"/>
      <c r="J559" s="18"/>
      <c r="K559" s="18"/>
      <c r="L559" s="18"/>
      <c r="M559" s="18"/>
      <c r="N559" s="18"/>
      <c r="O559" s="18"/>
      <c r="P559" s="47">
        <f>SUM(Tableau1[[#This Row],[LUNDI MATIN]]:Tableau1[[#This Row],[VENDREDI APRES MIDI]])</f>
        <v>0</v>
      </c>
    </row>
    <row r="560" spans="1:16" s="38" customFormat="1">
      <c r="A560" s="15"/>
      <c r="B560" s="16"/>
      <c r="C560" s="41" t="str">
        <f>IFERROR(VLOOKUP(Tableau1[[#This Row],[N° de Tâche]],Tâches!$D$7:$E$117,2,FALSE),"")</f>
        <v/>
      </c>
      <c r="D560" s="42">
        <f>date_1er_jour_semaine(YEAR(Tableau1[[#This Row],[Jour]]),Tableau1[[#This Row],[Semaine]])</f>
        <v>0</v>
      </c>
      <c r="E560" s="43">
        <f>SEMAINE(Tableau1[[#This Row],[Jour]])</f>
        <v>0</v>
      </c>
      <c r="F560" s="16"/>
      <c r="G560" s="16"/>
      <c r="H560" s="16"/>
      <c r="I560" s="16"/>
      <c r="J560" s="16"/>
      <c r="K560" s="16"/>
      <c r="L560" s="16"/>
      <c r="M560" s="16"/>
      <c r="N560" s="16"/>
      <c r="O560" s="16"/>
      <c r="P560" s="46">
        <f>SUM(Tableau1[[#This Row],[LUNDI MATIN]]:Tableau1[[#This Row],[VENDREDI APRES MIDI]])</f>
        <v>0</v>
      </c>
    </row>
    <row r="561" spans="1:16" s="38" customFormat="1">
      <c r="A561" s="17"/>
      <c r="B561" s="18"/>
      <c r="C561" s="44" t="str">
        <f>IFERROR(VLOOKUP(Tableau1[[#This Row],[N° de Tâche]],Tâches!$D$7:$E$117,2,FALSE),"")</f>
        <v/>
      </c>
      <c r="D561" s="45">
        <f>date_1er_jour_semaine(YEAR(Tableau1[[#This Row],[Jour]]),Tableau1[[#This Row],[Semaine]])</f>
        <v>0</v>
      </c>
      <c r="E561" s="18">
        <f>SEMAINE(Tableau1[[#This Row],[Jour]])</f>
        <v>0</v>
      </c>
      <c r="F561" s="18"/>
      <c r="G561" s="18"/>
      <c r="H561" s="18"/>
      <c r="I561" s="18"/>
      <c r="J561" s="18"/>
      <c r="K561" s="18"/>
      <c r="L561" s="18"/>
      <c r="M561" s="18"/>
      <c r="N561" s="18"/>
      <c r="O561" s="18"/>
      <c r="P561" s="47">
        <f>SUM(Tableau1[[#This Row],[LUNDI MATIN]]:Tableau1[[#This Row],[VENDREDI APRES MIDI]])</f>
        <v>0</v>
      </c>
    </row>
    <row r="562" spans="1:16" s="38" customFormat="1">
      <c r="A562" s="15"/>
      <c r="B562" s="16"/>
      <c r="C562" s="41" t="str">
        <f>IFERROR(VLOOKUP(Tableau1[[#This Row],[N° de Tâche]],Tâches!$D$7:$E$117,2,FALSE),"")</f>
        <v/>
      </c>
      <c r="D562" s="42">
        <f>date_1er_jour_semaine(YEAR(Tableau1[[#This Row],[Jour]]),Tableau1[[#This Row],[Semaine]])</f>
        <v>0</v>
      </c>
      <c r="E562" s="43">
        <f>SEMAINE(Tableau1[[#This Row],[Jour]])</f>
        <v>0</v>
      </c>
      <c r="F562" s="16"/>
      <c r="G562" s="16"/>
      <c r="H562" s="16"/>
      <c r="I562" s="16"/>
      <c r="J562" s="16"/>
      <c r="K562" s="16"/>
      <c r="L562" s="16"/>
      <c r="M562" s="16"/>
      <c r="N562" s="16"/>
      <c r="O562" s="16"/>
      <c r="P562" s="46">
        <f>SUM(Tableau1[[#This Row],[LUNDI MATIN]]:Tableau1[[#This Row],[VENDREDI APRES MIDI]])</f>
        <v>0</v>
      </c>
    </row>
    <row r="563" spans="1:16" s="38" customFormat="1">
      <c r="A563" s="17"/>
      <c r="B563" s="18"/>
      <c r="C563" s="44" t="str">
        <f>IFERROR(VLOOKUP(Tableau1[[#This Row],[N° de Tâche]],Tâches!$D$7:$E$117,2,FALSE),"")</f>
        <v/>
      </c>
      <c r="D563" s="45">
        <f>date_1er_jour_semaine(YEAR(Tableau1[[#This Row],[Jour]]),Tableau1[[#This Row],[Semaine]])</f>
        <v>0</v>
      </c>
      <c r="E563" s="18">
        <f>SEMAINE(Tableau1[[#This Row],[Jour]])</f>
        <v>0</v>
      </c>
      <c r="F563" s="18"/>
      <c r="G563" s="18"/>
      <c r="H563" s="18"/>
      <c r="I563" s="18"/>
      <c r="J563" s="18"/>
      <c r="K563" s="18"/>
      <c r="L563" s="18"/>
      <c r="M563" s="18"/>
      <c r="N563" s="18"/>
      <c r="O563" s="18"/>
      <c r="P563" s="47">
        <f>SUM(Tableau1[[#This Row],[LUNDI MATIN]]:Tableau1[[#This Row],[VENDREDI APRES MIDI]])</f>
        <v>0</v>
      </c>
    </row>
    <row r="564" spans="1:16" s="38" customFormat="1">
      <c r="A564" s="15"/>
      <c r="B564" s="16"/>
      <c r="C564" s="41" t="str">
        <f>IFERROR(VLOOKUP(Tableau1[[#This Row],[N° de Tâche]],Tâches!$D$7:$E$117,2,FALSE),"")</f>
        <v/>
      </c>
      <c r="D564" s="42">
        <f>date_1er_jour_semaine(YEAR(Tableau1[[#This Row],[Jour]]),Tableau1[[#This Row],[Semaine]])</f>
        <v>0</v>
      </c>
      <c r="E564" s="43">
        <f>SEMAINE(Tableau1[[#This Row],[Jour]])</f>
        <v>0</v>
      </c>
      <c r="F564" s="16"/>
      <c r="G564" s="16"/>
      <c r="H564" s="16"/>
      <c r="I564" s="16"/>
      <c r="J564" s="16"/>
      <c r="K564" s="16"/>
      <c r="L564" s="16"/>
      <c r="M564" s="16"/>
      <c r="N564" s="16"/>
      <c r="O564" s="16"/>
      <c r="P564" s="46">
        <f>SUM(Tableau1[[#This Row],[LUNDI MATIN]]:Tableau1[[#This Row],[VENDREDI APRES MIDI]])</f>
        <v>0</v>
      </c>
    </row>
    <row r="565" spans="1:16" s="38" customFormat="1">
      <c r="A565" s="17"/>
      <c r="B565" s="18"/>
      <c r="C565" s="44" t="str">
        <f>IFERROR(VLOOKUP(Tableau1[[#This Row],[N° de Tâche]],Tâches!$D$7:$E$117,2,FALSE),"")</f>
        <v/>
      </c>
      <c r="D565" s="45">
        <f>date_1er_jour_semaine(YEAR(Tableau1[[#This Row],[Jour]]),Tableau1[[#This Row],[Semaine]])</f>
        <v>0</v>
      </c>
      <c r="E565" s="18">
        <f>SEMAINE(Tableau1[[#This Row],[Jour]])</f>
        <v>0</v>
      </c>
      <c r="F565" s="18"/>
      <c r="G565" s="18"/>
      <c r="H565" s="18"/>
      <c r="I565" s="18"/>
      <c r="J565" s="18"/>
      <c r="K565" s="18"/>
      <c r="L565" s="18"/>
      <c r="M565" s="18"/>
      <c r="N565" s="18"/>
      <c r="O565" s="18"/>
      <c r="P565" s="47">
        <f>SUM(Tableau1[[#This Row],[LUNDI MATIN]]:Tableau1[[#This Row],[VENDREDI APRES MIDI]])</f>
        <v>0</v>
      </c>
    </row>
    <row r="566" spans="1:16" s="38" customFormat="1">
      <c r="A566" s="15"/>
      <c r="B566" s="16"/>
      <c r="C566" s="41" t="str">
        <f>IFERROR(VLOOKUP(Tableau1[[#This Row],[N° de Tâche]],Tâches!$D$7:$E$117,2,FALSE),"")</f>
        <v/>
      </c>
      <c r="D566" s="42">
        <f>date_1er_jour_semaine(YEAR(Tableau1[[#This Row],[Jour]]),Tableau1[[#This Row],[Semaine]])</f>
        <v>0</v>
      </c>
      <c r="E566" s="43">
        <f>SEMAINE(Tableau1[[#This Row],[Jour]])</f>
        <v>0</v>
      </c>
      <c r="F566" s="16"/>
      <c r="G566" s="16"/>
      <c r="H566" s="16"/>
      <c r="I566" s="16"/>
      <c r="J566" s="16"/>
      <c r="K566" s="16"/>
      <c r="L566" s="16"/>
      <c r="M566" s="16"/>
      <c r="N566" s="16"/>
      <c r="O566" s="16"/>
      <c r="P566" s="46">
        <f>SUM(Tableau1[[#This Row],[LUNDI MATIN]]:Tableau1[[#This Row],[VENDREDI APRES MIDI]])</f>
        <v>0</v>
      </c>
    </row>
    <row r="567" spans="1:16" s="38" customFormat="1">
      <c r="A567" s="17"/>
      <c r="B567" s="18"/>
      <c r="C567" s="44" t="str">
        <f>IFERROR(VLOOKUP(Tableau1[[#This Row],[N° de Tâche]],Tâches!$D$7:$E$117,2,FALSE),"")</f>
        <v/>
      </c>
      <c r="D567" s="45">
        <f>date_1er_jour_semaine(YEAR(Tableau1[[#This Row],[Jour]]),Tableau1[[#This Row],[Semaine]])</f>
        <v>0</v>
      </c>
      <c r="E567" s="18">
        <f>SEMAINE(Tableau1[[#This Row],[Jour]])</f>
        <v>0</v>
      </c>
      <c r="F567" s="18"/>
      <c r="G567" s="18"/>
      <c r="H567" s="18"/>
      <c r="I567" s="18"/>
      <c r="J567" s="18"/>
      <c r="K567" s="18"/>
      <c r="L567" s="18"/>
      <c r="M567" s="18"/>
      <c r="N567" s="18"/>
      <c r="O567" s="18"/>
      <c r="P567" s="47">
        <f>SUM(Tableau1[[#This Row],[LUNDI MATIN]]:Tableau1[[#This Row],[VENDREDI APRES MIDI]])</f>
        <v>0</v>
      </c>
    </row>
    <row r="568" spans="1:16" s="38" customFormat="1">
      <c r="A568" s="15"/>
      <c r="B568" s="16"/>
      <c r="C568" s="41" t="str">
        <f>IFERROR(VLOOKUP(Tableau1[[#This Row],[N° de Tâche]],Tâches!$D$7:$E$117,2,FALSE),"")</f>
        <v/>
      </c>
      <c r="D568" s="42">
        <f>date_1er_jour_semaine(YEAR(Tableau1[[#This Row],[Jour]]),Tableau1[[#This Row],[Semaine]])</f>
        <v>0</v>
      </c>
      <c r="E568" s="43">
        <f>SEMAINE(Tableau1[[#This Row],[Jour]])</f>
        <v>0</v>
      </c>
      <c r="F568" s="16"/>
      <c r="G568" s="16"/>
      <c r="H568" s="16"/>
      <c r="I568" s="16"/>
      <c r="J568" s="16"/>
      <c r="K568" s="16"/>
      <c r="L568" s="16"/>
      <c r="M568" s="16"/>
      <c r="N568" s="16"/>
      <c r="O568" s="16"/>
      <c r="P568" s="46">
        <f>SUM(Tableau1[[#This Row],[LUNDI MATIN]]:Tableau1[[#This Row],[VENDREDI APRES MIDI]])</f>
        <v>0</v>
      </c>
    </row>
    <row r="569" spans="1:16" s="38" customFormat="1">
      <c r="A569" s="17"/>
      <c r="B569" s="18"/>
      <c r="C569" s="44" t="str">
        <f>IFERROR(VLOOKUP(Tableau1[[#This Row],[N° de Tâche]],Tâches!$D$7:$E$117,2,FALSE),"")</f>
        <v/>
      </c>
      <c r="D569" s="45">
        <f>date_1er_jour_semaine(YEAR(Tableau1[[#This Row],[Jour]]),Tableau1[[#This Row],[Semaine]])</f>
        <v>0</v>
      </c>
      <c r="E569" s="18">
        <f>SEMAINE(Tableau1[[#This Row],[Jour]])</f>
        <v>0</v>
      </c>
      <c r="F569" s="18"/>
      <c r="G569" s="18"/>
      <c r="H569" s="18"/>
      <c r="I569" s="18"/>
      <c r="J569" s="18"/>
      <c r="K569" s="18"/>
      <c r="L569" s="18"/>
      <c r="M569" s="18"/>
      <c r="N569" s="18"/>
      <c r="O569" s="18"/>
      <c r="P569" s="47">
        <f>SUM(Tableau1[[#This Row],[LUNDI MATIN]]:Tableau1[[#This Row],[VENDREDI APRES MIDI]])</f>
        <v>0</v>
      </c>
    </row>
    <row r="570" spans="1:16" s="38" customFormat="1">
      <c r="A570" s="15"/>
      <c r="B570" s="16"/>
      <c r="C570" s="41" t="str">
        <f>IFERROR(VLOOKUP(Tableau1[[#This Row],[N° de Tâche]],Tâches!$D$7:$E$117,2,FALSE),"")</f>
        <v/>
      </c>
      <c r="D570" s="42">
        <f>date_1er_jour_semaine(YEAR(Tableau1[[#This Row],[Jour]]),Tableau1[[#This Row],[Semaine]])</f>
        <v>0</v>
      </c>
      <c r="E570" s="43">
        <f>SEMAINE(Tableau1[[#This Row],[Jour]])</f>
        <v>0</v>
      </c>
      <c r="F570" s="16"/>
      <c r="G570" s="16"/>
      <c r="H570" s="16"/>
      <c r="I570" s="16"/>
      <c r="J570" s="16"/>
      <c r="K570" s="16"/>
      <c r="L570" s="16"/>
      <c r="M570" s="16"/>
      <c r="N570" s="16"/>
      <c r="O570" s="16"/>
      <c r="P570" s="46">
        <f>SUM(Tableau1[[#This Row],[LUNDI MATIN]]:Tableau1[[#This Row],[VENDREDI APRES MIDI]])</f>
        <v>0</v>
      </c>
    </row>
    <row r="571" spans="1:16" s="38" customFormat="1">
      <c r="A571" s="17"/>
      <c r="B571" s="18"/>
      <c r="C571" s="44" t="str">
        <f>IFERROR(VLOOKUP(Tableau1[[#This Row],[N° de Tâche]],Tâches!$D$7:$E$117,2,FALSE),"")</f>
        <v/>
      </c>
      <c r="D571" s="45">
        <f>date_1er_jour_semaine(YEAR(Tableau1[[#This Row],[Jour]]),Tableau1[[#This Row],[Semaine]])</f>
        <v>0</v>
      </c>
      <c r="E571" s="18">
        <f>SEMAINE(Tableau1[[#This Row],[Jour]])</f>
        <v>0</v>
      </c>
      <c r="F571" s="18"/>
      <c r="G571" s="18"/>
      <c r="H571" s="18"/>
      <c r="I571" s="18"/>
      <c r="J571" s="18"/>
      <c r="K571" s="18"/>
      <c r="L571" s="18"/>
      <c r="M571" s="18"/>
      <c r="N571" s="18"/>
      <c r="O571" s="18"/>
      <c r="P571" s="47">
        <f>SUM(Tableau1[[#This Row],[LUNDI MATIN]]:Tableau1[[#This Row],[VENDREDI APRES MIDI]])</f>
        <v>0</v>
      </c>
    </row>
    <row r="572" spans="1:16" s="38" customFormat="1">
      <c r="A572" s="15"/>
      <c r="B572" s="16"/>
      <c r="C572" s="41" t="str">
        <f>IFERROR(VLOOKUP(Tableau1[[#This Row],[N° de Tâche]],Tâches!$D$7:$E$117,2,FALSE),"")</f>
        <v/>
      </c>
      <c r="D572" s="42">
        <f>date_1er_jour_semaine(YEAR(Tableau1[[#This Row],[Jour]]),Tableau1[[#This Row],[Semaine]])</f>
        <v>0</v>
      </c>
      <c r="E572" s="43">
        <f>SEMAINE(Tableau1[[#This Row],[Jour]])</f>
        <v>0</v>
      </c>
      <c r="F572" s="16"/>
      <c r="G572" s="16"/>
      <c r="H572" s="16"/>
      <c r="I572" s="16"/>
      <c r="J572" s="16"/>
      <c r="K572" s="16"/>
      <c r="L572" s="16"/>
      <c r="M572" s="16"/>
      <c r="N572" s="16"/>
      <c r="O572" s="16"/>
      <c r="P572" s="46">
        <f>SUM(Tableau1[[#This Row],[LUNDI MATIN]]:Tableau1[[#This Row],[VENDREDI APRES MIDI]])</f>
        <v>0</v>
      </c>
    </row>
    <row r="573" spans="1:16" s="38" customFormat="1">
      <c r="A573" s="17"/>
      <c r="B573" s="18"/>
      <c r="C573" s="44" t="str">
        <f>IFERROR(VLOOKUP(Tableau1[[#This Row],[N° de Tâche]],Tâches!$D$7:$E$117,2,FALSE),"")</f>
        <v/>
      </c>
      <c r="D573" s="45">
        <f>date_1er_jour_semaine(YEAR(Tableau1[[#This Row],[Jour]]),Tableau1[[#This Row],[Semaine]])</f>
        <v>0</v>
      </c>
      <c r="E573" s="18">
        <f>SEMAINE(Tableau1[[#This Row],[Jour]])</f>
        <v>0</v>
      </c>
      <c r="F573" s="18"/>
      <c r="G573" s="18"/>
      <c r="H573" s="18"/>
      <c r="I573" s="18"/>
      <c r="J573" s="18"/>
      <c r="K573" s="18"/>
      <c r="L573" s="18"/>
      <c r="M573" s="18"/>
      <c r="N573" s="18"/>
      <c r="O573" s="18"/>
      <c r="P573" s="47">
        <f>SUM(Tableau1[[#This Row],[LUNDI MATIN]]:Tableau1[[#This Row],[VENDREDI APRES MIDI]])</f>
        <v>0</v>
      </c>
    </row>
    <row r="574" spans="1:16" s="38" customFormat="1">
      <c r="A574" s="15"/>
      <c r="B574" s="16"/>
      <c r="C574" s="41" t="str">
        <f>IFERROR(VLOOKUP(Tableau1[[#This Row],[N° de Tâche]],Tâches!$D$7:$E$117,2,FALSE),"")</f>
        <v/>
      </c>
      <c r="D574" s="42">
        <f>date_1er_jour_semaine(YEAR(Tableau1[[#This Row],[Jour]]),Tableau1[[#This Row],[Semaine]])</f>
        <v>0</v>
      </c>
      <c r="E574" s="43">
        <f>SEMAINE(Tableau1[[#This Row],[Jour]])</f>
        <v>0</v>
      </c>
      <c r="F574" s="16"/>
      <c r="G574" s="16"/>
      <c r="H574" s="16"/>
      <c r="I574" s="16"/>
      <c r="J574" s="16"/>
      <c r="K574" s="16"/>
      <c r="L574" s="16"/>
      <c r="M574" s="16"/>
      <c r="N574" s="16"/>
      <c r="O574" s="16"/>
      <c r="P574" s="46">
        <f>SUM(Tableau1[[#This Row],[LUNDI MATIN]]:Tableau1[[#This Row],[VENDREDI APRES MIDI]])</f>
        <v>0</v>
      </c>
    </row>
    <row r="575" spans="1:16" s="38" customFormat="1">
      <c r="A575" s="17"/>
      <c r="B575" s="18"/>
      <c r="C575" s="44" t="str">
        <f>IFERROR(VLOOKUP(Tableau1[[#This Row],[N° de Tâche]],Tâches!$D$7:$E$117,2,FALSE),"")</f>
        <v/>
      </c>
      <c r="D575" s="45">
        <f>date_1er_jour_semaine(YEAR(Tableau1[[#This Row],[Jour]]),Tableau1[[#This Row],[Semaine]])</f>
        <v>0</v>
      </c>
      <c r="E575" s="18">
        <f>SEMAINE(Tableau1[[#This Row],[Jour]])</f>
        <v>0</v>
      </c>
      <c r="F575" s="18"/>
      <c r="G575" s="18"/>
      <c r="H575" s="18"/>
      <c r="I575" s="18"/>
      <c r="J575" s="18"/>
      <c r="K575" s="18"/>
      <c r="L575" s="18"/>
      <c r="M575" s="18"/>
      <c r="N575" s="18"/>
      <c r="O575" s="18"/>
      <c r="P575" s="47">
        <f>SUM(Tableau1[[#This Row],[LUNDI MATIN]]:Tableau1[[#This Row],[VENDREDI APRES MIDI]])</f>
        <v>0</v>
      </c>
    </row>
    <row r="576" spans="1:16" s="38" customFormat="1">
      <c r="A576" s="15"/>
      <c r="B576" s="16"/>
      <c r="C576" s="41" t="str">
        <f>IFERROR(VLOOKUP(Tableau1[[#This Row],[N° de Tâche]],Tâches!$D$7:$E$117,2,FALSE),"")</f>
        <v/>
      </c>
      <c r="D576" s="42">
        <f>date_1er_jour_semaine(YEAR(Tableau1[[#This Row],[Jour]]),Tableau1[[#This Row],[Semaine]])</f>
        <v>0</v>
      </c>
      <c r="E576" s="43">
        <f>SEMAINE(Tableau1[[#This Row],[Jour]])</f>
        <v>0</v>
      </c>
      <c r="F576" s="16"/>
      <c r="G576" s="16"/>
      <c r="H576" s="16"/>
      <c r="I576" s="16"/>
      <c r="J576" s="16"/>
      <c r="K576" s="16"/>
      <c r="L576" s="16"/>
      <c r="M576" s="16"/>
      <c r="N576" s="16"/>
      <c r="O576" s="16"/>
      <c r="P576" s="46">
        <f>SUM(Tableau1[[#This Row],[LUNDI MATIN]]:Tableau1[[#This Row],[VENDREDI APRES MIDI]])</f>
        <v>0</v>
      </c>
    </row>
    <row r="577" spans="1:16" s="38" customFormat="1">
      <c r="A577" s="17"/>
      <c r="B577" s="18"/>
      <c r="C577" s="44" t="str">
        <f>IFERROR(VLOOKUP(Tableau1[[#This Row],[N° de Tâche]],Tâches!$D$7:$E$117,2,FALSE),"")</f>
        <v/>
      </c>
      <c r="D577" s="45">
        <f>date_1er_jour_semaine(YEAR(Tableau1[[#This Row],[Jour]]),Tableau1[[#This Row],[Semaine]])</f>
        <v>0</v>
      </c>
      <c r="E577" s="18">
        <f>SEMAINE(Tableau1[[#This Row],[Jour]])</f>
        <v>0</v>
      </c>
      <c r="F577" s="18"/>
      <c r="G577" s="18"/>
      <c r="H577" s="18"/>
      <c r="I577" s="18"/>
      <c r="J577" s="18"/>
      <c r="K577" s="18"/>
      <c r="L577" s="18"/>
      <c r="M577" s="18"/>
      <c r="N577" s="18"/>
      <c r="O577" s="18"/>
      <c r="P577" s="47">
        <f>SUM(Tableau1[[#This Row],[LUNDI MATIN]]:Tableau1[[#This Row],[VENDREDI APRES MIDI]])</f>
        <v>0</v>
      </c>
    </row>
    <row r="578" spans="1:16" s="38" customFormat="1">
      <c r="A578" s="15"/>
      <c r="B578" s="16"/>
      <c r="C578" s="41" t="str">
        <f>IFERROR(VLOOKUP(Tableau1[[#This Row],[N° de Tâche]],Tâches!$D$7:$E$117,2,FALSE),"")</f>
        <v/>
      </c>
      <c r="D578" s="42">
        <f>date_1er_jour_semaine(YEAR(Tableau1[[#This Row],[Jour]]),Tableau1[[#This Row],[Semaine]])</f>
        <v>0</v>
      </c>
      <c r="E578" s="43">
        <f>SEMAINE(Tableau1[[#This Row],[Jour]])</f>
        <v>0</v>
      </c>
      <c r="F578" s="16"/>
      <c r="G578" s="16"/>
      <c r="H578" s="16"/>
      <c r="I578" s="16"/>
      <c r="J578" s="16"/>
      <c r="K578" s="16"/>
      <c r="L578" s="16"/>
      <c r="M578" s="16"/>
      <c r="N578" s="16"/>
      <c r="O578" s="16"/>
      <c r="P578" s="46">
        <f>SUM(Tableau1[[#This Row],[LUNDI MATIN]]:Tableau1[[#This Row],[VENDREDI APRES MIDI]])</f>
        <v>0</v>
      </c>
    </row>
    <row r="579" spans="1:16" s="38" customFormat="1">
      <c r="A579" s="17"/>
      <c r="B579" s="18"/>
      <c r="C579" s="44" t="str">
        <f>IFERROR(VLOOKUP(Tableau1[[#This Row],[N° de Tâche]],Tâches!$D$7:$E$117,2,FALSE),"")</f>
        <v/>
      </c>
      <c r="D579" s="45">
        <f>date_1er_jour_semaine(YEAR(Tableau1[[#This Row],[Jour]]),Tableau1[[#This Row],[Semaine]])</f>
        <v>0</v>
      </c>
      <c r="E579" s="18">
        <f>SEMAINE(Tableau1[[#This Row],[Jour]])</f>
        <v>0</v>
      </c>
      <c r="F579" s="18"/>
      <c r="G579" s="18"/>
      <c r="H579" s="18"/>
      <c r="I579" s="18"/>
      <c r="J579" s="18"/>
      <c r="K579" s="18"/>
      <c r="L579" s="18"/>
      <c r="M579" s="18"/>
      <c r="N579" s="18"/>
      <c r="O579" s="18"/>
      <c r="P579" s="47">
        <f>SUM(Tableau1[[#This Row],[LUNDI MATIN]]:Tableau1[[#This Row],[VENDREDI APRES MIDI]])</f>
        <v>0</v>
      </c>
    </row>
    <row r="580" spans="1:16" s="38" customFormat="1">
      <c r="A580" s="15"/>
      <c r="B580" s="16"/>
      <c r="C580" s="41" t="str">
        <f>IFERROR(VLOOKUP(Tableau1[[#This Row],[N° de Tâche]],Tâches!$D$7:$E$117,2,FALSE),"")</f>
        <v/>
      </c>
      <c r="D580" s="42">
        <f>date_1er_jour_semaine(YEAR(Tableau1[[#This Row],[Jour]]),Tableau1[[#This Row],[Semaine]])</f>
        <v>0</v>
      </c>
      <c r="E580" s="43">
        <f>SEMAINE(Tableau1[[#This Row],[Jour]])</f>
        <v>0</v>
      </c>
      <c r="F580" s="16"/>
      <c r="G580" s="16"/>
      <c r="H580" s="16"/>
      <c r="I580" s="16"/>
      <c r="J580" s="16"/>
      <c r="K580" s="16"/>
      <c r="L580" s="16"/>
      <c r="M580" s="16"/>
      <c r="N580" s="16"/>
      <c r="O580" s="16"/>
      <c r="P580" s="46">
        <f>SUM(Tableau1[[#This Row],[LUNDI MATIN]]:Tableau1[[#This Row],[VENDREDI APRES MIDI]])</f>
        <v>0</v>
      </c>
    </row>
    <row r="581" spans="1:16" s="38" customFormat="1">
      <c r="A581" s="17"/>
      <c r="B581" s="18"/>
      <c r="C581" s="44" t="str">
        <f>IFERROR(VLOOKUP(Tableau1[[#This Row],[N° de Tâche]],Tâches!$D$7:$E$117,2,FALSE),"")</f>
        <v/>
      </c>
      <c r="D581" s="45">
        <f>date_1er_jour_semaine(YEAR(Tableau1[[#This Row],[Jour]]),Tableau1[[#This Row],[Semaine]])</f>
        <v>0</v>
      </c>
      <c r="E581" s="18">
        <f>SEMAINE(Tableau1[[#This Row],[Jour]])</f>
        <v>0</v>
      </c>
      <c r="F581" s="18"/>
      <c r="G581" s="18"/>
      <c r="H581" s="18"/>
      <c r="I581" s="18"/>
      <c r="J581" s="18"/>
      <c r="K581" s="18"/>
      <c r="L581" s="18"/>
      <c r="M581" s="18"/>
      <c r="N581" s="18"/>
      <c r="O581" s="18"/>
      <c r="P581" s="47">
        <f>SUM(Tableau1[[#This Row],[LUNDI MATIN]]:Tableau1[[#This Row],[VENDREDI APRES MIDI]])</f>
        <v>0</v>
      </c>
    </row>
    <row r="582" spans="1:16" s="38" customFormat="1">
      <c r="A582" s="15"/>
      <c r="B582" s="16"/>
      <c r="C582" s="41" t="str">
        <f>IFERROR(VLOOKUP(Tableau1[[#This Row],[N° de Tâche]],Tâches!$D$7:$E$117,2,FALSE),"")</f>
        <v/>
      </c>
      <c r="D582" s="42">
        <f>date_1er_jour_semaine(YEAR(Tableau1[[#This Row],[Jour]]),Tableau1[[#This Row],[Semaine]])</f>
        <v>0</v>
      </c>
      <c r="E582" s="43">
        <f>SEMAINE(Tableau1[[#This Row],[Jour]])</f>
        <v>0</v>
      </c>
      <c r="F582" s="16"/>
      <c r="G582" s="16"/>
      <c r="H582" s="16"/>
      <c r="I582" s="16"/>
      <c r="J582" s="16"/>
      <c r="K582" s="16"/>
      <c r="L582" s="16"/>
      <c r="M582" s="16"/>
      <c r="N582" s="16"/>
      <c r="O582" s="16"/>
      <c r="P582" s="46">
        <f>SUM(Tableau1[[#This Row],[LUNDI MATIN]]:Tableau1[[#This Row],[VENDREDI APRES MIDI]])</f>
        <v>0</v>
      </c>
    </row>
    <row r="583" spans="1:16" s="38" customFormat="1">
      <c r="A583" s="17"/>
      <c r="B583" s="18"/>
      <c r="C583" s="44" t="str">
        <f>IFERROR(VLOOKUP(Tableau1[[#This Row],[N° de Tâche]],Tâches!$D$7:$E$117,2,FALSE),"")</f>
        <v/>
      </c>
      <c r="D583" s="45">
        <f>date_1er_jour_semaine(YEAR(Tableau1[[#This Row],[Jour]]),Tableau1[[#This Row],[Semaine]])</f>
        <v>0</v>
      </c>
      <c r="E583" s="18">
        <f>SEMAINE(Tableau1[[#This Row],[Jour]])</f>
        <v>0</v>
      </c>
      <c r="F583" s="18"/>
      <c r="G583" s="18"/>
      <c r="H583" s="18"/>
      <c r="I583" s="18"/>
      <c r="J583" s="18"/>
      <c r="K583" s="18"/>
      <c r="L583" s="18"/>
      <c r="M583" s="18"/>
      <c r="N583" s="18"/>
      <c r="O583" s="18"/>
      <c r="P583" s="47">
        <f>SUM(Tableau1[[#This Row],[LUNDI MATIN]]:Tableau1[[#This Row],[VENDREDI APRES MIDI]])</f>
        <v>0</v>
      </c>
    </row>
    <row r="584" spans="1:16" s="38" customFormat="1">
      <c r="A584" s="15"/>
      <c r="B584" s="16"/>
      <c r="C584" s="41" t="str">
        <f>IFERROR(VLOOKUP(Tableau1[[#This Row],[N° de Tâche]],Tâches!$D$7:$E$117,2,FALSE),"")</f>
        <v/>
      </c>
      <c r="D584" s="42">
        <f>date_1er_jour_semaine(YEAR(Tableau1[[#This Row],[Jour]]),Tableau1[[#This Row],[Semaine]])</f>
        <v>0</v>
      </c>
      <c r="E584" s="43">
        <f>SEMAINE(Tableau1[[#This Row],[Jour]])</f>
        <v>0</v>
      </c>
      <c r="F584" s="16"/>
      <c r="G584" s="16"/>
      <c r="H584" s="16"/>
      <c r="I584" s="16"/>
      <c r="J584" s="16"/>
      <c r="K584" s="16"/>
      <c r="L584" s="16"/>
      <c r="M584" s="16"/>
      <c r="N584" s="16"/>
      <c r="O584" s="16"/>
      <c r="P584" s="46">
        <f>SUM(Tableau1[[#This Row],[LUNDI MATIN]]:Tableau1[[#This Row],[VENDREDI APRES MIDI]])</f>
        <v>0</v>
      </c>
    </row>
    <row r="585" spans="1:16" s="38" customFormat="1">
      <c r="A585" s="17"/>
      <c r="B585" s="18"/>
      <c r="C585" s="44" t="str">
        <f>IFERROR(VLOOKUP(Tableau1[[#This Row],[N° de Tâche]],Tâches!$D$7:$E$117,2,FALSE),"")</f>
        <v/>
      </c>
      <c r="D585" s="45">
        <f>date_1er_jour_semaine(YEAR(Tableau1[[#This Row],[Jour]]),Tableau1[[#This Row],[Semaine]])</f>
        <v>0</v>
      </c>
      <c r="E585" s="18">
        <f>SEMAINE(Tableau1[[#This Row],[Jour]])</f>
        <v>0</v>
      </c>
      <c r="F585" s="18"/>
      <c r="G585" s="18"/>
      <c r="H585" s="18"/>
      <c r="I585" s="18"/>
      <c r="J585" s="18"/>
      <c r="K585" s="18"/>
      <c r="L585" s="18"/>
      <c r="M585" s="18"/>
      <c r="N585" s="18"/>
      <c r="O585" s="18"/>
      <c r="P585" s="47">
        <f>SUM(Tableau1[[#This Row],[LUNDI MATIN]]:Tableau1[[#This Row],[VENDREDI APRES MIDI]])</f>
        <v>0</v>
      </c>
    </row>
    <row r="586" spans="1:16" s="38" customFormat="1">
      <c r="A586" s="15"/>
      <c r="B586" s="16"/>
      <c r="C586" s="41" t="str">
        <f>IFERROR(VLOOKUP(Tableau1[[#This Row],[N° de Tâche]],Tâches!$D$7:$E$117,2,FALSE),"")</f>
        <v/>
      </c>
      <c r="D586" s="42">
        <f>date_1er_jour_semaine(YEAR(Tableau1[[#This Row],[Jour]]),Tableau1[[#This Row],[Semaine]])</f>
        <v>0</v>
      </c>
      <c r="E586" s="43">
        <f>SEMAINE(Tableau1[[#This Row],[Jour]])</f>
        <v>0</v>
      </c>
      <c r="F586" s="16"/>
      <c r="G586" s="16"/>
      <c r="H586" s="16"/>
      <c r="I586" s="16"/>
      <c r="J586" s="16"/>
      <c r="K586" s="16"/>
      <c r="L586" s="16"/>
      <c r="M586" s="16"/>
      <c r="N586" s="16"/>
      <c r="O586" s="16"/>
      <c r="P586" s="46">
        <f>SUM(Tableau1[[#This Row],[LUNDI MATIN]]:Tableau1[[#This Row],[VENDREDI APRES MIDI]])</f>
        <v>0</v>
      </c>
    </row>
    <row r="587" spans="1:16" s="38" customFormat="1">
      <c r="A587" s="17"/>
      <c r="B587" s="18"/>
      <c r="C587" s="44" t="str">
        <f>IFERROR(VLOOKUP(Tableau1[[#This Row],[N° de Tâche]],Tâches!$D$7:$E$117,2,FALSE),"")</f>
        <v/>
      </c>
      <c r="D587" s="45">
        <f>date_1er_jour_semaine(YEAR(Tableau1[[#This Row],[Jour]]),Tableau1[[#This Row],[Semaine]])</f>
        <v>0</v>
      </c>
      <c r="E587" s="18">
        <f>SEMAINE(Tableau1[[#This Row],[Jour]])</f>
        <v>0</v>
      </c>
      <c r="F587" s="18"/>
      <c r="G587" s="18"/>
      <c r="H587" s="18"/>
      <c r="I587" s="18"/>
      <c r="J587" s="18"/>
      <c r="K587" s="18"/>
      <c r="L587" s="18"/>
      <c r="M587" s="18"/>
      <c r="N587" s="18"/>
      <c r="O587" s="18"/>
      <c r="P587" s="47">
        <f>SUM(Tableau1[[#This Row],[LUNDI MATIN]]:Tableau1[[#This Row],[VENDREDI APRES MIDI]])</f>
        <v>0</v>
      </c>
    </row>
    <row r="588" spans="1:16" s="38" customFormat="1">
      <c r="A588" s="15"/>
      <c r="B588" s="16"/>
      <c r="C588" s="41" t="str">
        <f>IFERROR(VLOOKUP(Tableau1[[#This Row],[N° de Tâche]],Tâches!$D$7:$E$117,2,FALSE),"")</f>
        <v/>
      </c>
      <c r="D588" s="42">
        <f>date_1er_jour_semaine(YEAR(Tableau1[[#This Row],[Jour]]),Tableau1[[#This Row],[Semaine]])</f>
        <v>0</v>
      </c>
      <c r="E588" s="43">
        <f>SEMAINE(Tableau1[[#This Row],[Jour]])</f>
        <v>0</v>
      </c>
      <c r="F588" s="16"/>
      <c r="G588" s="16"/>
      <c r="H588" s="16"/>
      <c r="I588" s="16"/>
      <c r="J588" s="16"/>
      <c r="K588" s="16"/>
      <c r="L588" s="16"/>
      <c r="M588" s="16"/>
      <c r="N588" s="16"/>
      <c r="O588" s="16"/>
      <c r="P588" s="46">
        <f>SUM(Tableau1[[#This Row],[LUNDI MATIN]]:Tableau1[[#This Row],[VENDREDI APRES MIDI]])</f>
        <v>0</v>
      </c>
    </row>
    <row r="589" spans="1:16" s="38" customFormat="1">
      <c r="A589" s="17"/>
      <c r="B589" s="18"/>
      <c r="C589" s="44" t="str">
        <f>IFERROR(VLOOKUP(Tableau1[[#This Row],[N° de Tâche]],Tâches!$D$7:$E$117,2,FALSE),"")</f>
        <v/>
      </c>
      <c r="D589" s="45">
        <f>date_1er_jour_semaine(YEAR(Tableau1[[#This Row],[Jour]]),Tableau1[[#This Row],[Semaine]])</f>
        <v>0</v>
      </c>
      <c r="E589" s="18">
        <f>SEMAINE(Tableau1[[#This Row],[Jour]])</f>
        <v>0</v>
      </c>
      <c r="F589" s="18"/>
      <c r="G589" s="18"/>
      <c r="H589" s="18"/>
      <c r="I589" s="18"/>
      <c r="J589" s="18"/>
      <c r="K589" s="18"/>
      <c r="L589" s="18"/>
      <c r="M589" s="18"/>
      <c r="N589" s="18"/>
      <c r="O589" s="18"/>
      <c r="P589" s="47">
        <f>SUM(Tableau1[[#This Row],[LUNDI MATIN]]:Tableau1[[#This Row],[VENDREDI APRES MIDI]])</f>
        <v>0</v>
      </c>
    </row>
    <row r="590" spans="1:16" s="38" customFormat="1">
      <c r="A590" s="15"/>
      <c r="B590" s="16"/>
      <c r="C590" s="41" t="str">
        <f>IFERROR(VLOOKUP(Tableau1[[#This Row],[N° de Tâche]],Tâches!$D$7:$E$117,2,FALSE),"")</f>
        <v/>
      </c>
      <c r="D590" s="42">
        <f>date_1er_jour_semaine(YEAR(Tableau1[[#This Row],[Jour]]),Tableau1[[#This Row],[Semaine]])</f>
        <v>0</v>
      </c>
      <c r="E590" s="43">
        <f>SEMAINE(Tableau1[[#This Row],[Jour]])</f>
        <v>0</v>
      </c>
      <c r="F590" s="16"/>
      <c r="G590" s="16"/>
      <c r="H590" s="16"/>
      <c r="I590" s="16"/>
      <c r="J590" s="16"/>
      <c r="K590" s="16"/>
      <c r="L590" s="16"/>
      <c r="M590" s="16"/>
      <c r="N590" s="16"/>
      <c r="O590" s="16"/>
      <c r="P590" s="46">
        <f>SUM(Tableau1[[#This Row],[LUNDI MATIN]]:Tableau1[[#This Row],[VENDREDI APRES MIDI]])</f>
        <v>0</v>
      </c>
    </row>
    <row r="591" spans="1:16" s="38" customFormat="1">
      <c r="A591" s="17"/>
      <c r="B591" s="18"/>
      <c r="C591" s="44" t="str">
        <f>IFERROR(VLOOKUP(Tableau1[[#This Row],[N° de Tâche]],Tâches!$D$7:$E$117,2,FALSE),"")</f>
        <v/>
      </c>
      <c r="D591" s="45">
        <f>date_1er_jour_semaine(YEAR(Tableau1[[#This Row],[Jour]]),Tableau1[[#This Row],[Semaine]])</f>
        <v>0</v>
      </c>
      <c r="E591" s="18">
        <f>SEMAINE(Tableau1[[#This Row],[Jour]])</f>
        <v>0</v>
      </c>
      <c r="F591" s="18"/>
      <c r="G591" s="18"/>
      <c r="H591" s="18"/>
      <c r="I591" s="18"/>
      <c r="J591" s="18"/>
      <c r="K591" s="18"/>
      <c r="L591" s="18"/>
      <c r="M591" s="18"/>
      <c r="N591" s="18"/>
      <c r="O591" s="18"/>
      <c r="P591" s="47">
        <f>SUM(Tableau1[[#This Row],[LUNDI MATIN]]:Tableau1[[#This Row],[VENDREDI APRES MIDI]])</f>
        <v>0</v>
      </c>
    </row>
    <row r="592" spans="1:16" s="38" customFormat="1">
      <c r="A592" s="15"/>
      <c r="B592" s="16"/>
      <c r="C592" s="41" t="str">
        <f>IFERROR(VLOOKUP(Tableau1[[#This Row],[N° de Tâche]],Tâches!$D$7:$E$117,2,FALSE),"")</f>
        <v/>
      </c>
      <c r="D592" s="42">
        <f>date_1er_jour_semaine(YEAR(Tableau1[[#This Row],[Jour]]),Tableau1[[#This Row],[Semaine]])</f>
        <v>0</v>
      </c>
      <c r="E592" s="43">
        <f>SEMAINE(Tableau1[[#This Row],[Jour]])</f>
        <v>0</v>
      </c>
      <c r="F592" s="16"/>
      <c r="G592" s="16"/>
      <c r="H592" s="16"/>
      <c r="I592" s="16"/>
      <c r="J592" s="16"/>
      <c r="K592" s="16"/>
      <c r="L592" s="16"/>
      <c r="M592" s="16"/>
      <c r="N592" s="16"/>
      <c r="O592" s="16"/>
      <c r="P592" s="46">
        <f>SUM(Tableau1[[#This Row],[LUNDI MATIN]]:Tableau1[[#This Row],[VENDREDI APRES MIDI]])</f>
        <v>0</v>
      </c>
    </row>
    <row r="593" spans="1:16" s="38" customFormat="1">
      <c r="A593" s="17"/>
      <c r="B593" s="18"/>
      <c r="C593" s="44" t="str">
        <f>IFERROR(VLOOKUP(Tableau1[[#This Row],[N° de Tâche]],Tâches!$D$7:$E$117,2,FALSE),"")</f>
        <v/>
      </c>
      <c r="D593" s="45">
        <f>date_1er_jour_semaine(YEAR(Tableau1[[#This Row],[Jour]]),Tableau1[[#This Row],[Semaine]])</f>
        <v>0</v>
      </c>
      <c r="E593" s="18">
        <f>SEMAINE(Tableau1[[#This Row],[Jour]])</f>
        <v>0</v>
      </c>
      <c r="F593" s="18"/>
      <c r="G593" s="18"/>
      <c r="H593" s="18"/>
      <c r="I593" s="18"/>
      <c r="J593" s="18"/>
      <c r="K593" s="18"/>
      <c r="L593" s="18"/>
      <c r="M593" s="18"/>
      <c r="N593" s="18"/>
      <c r="O593" s="18"/>
      <c r="P593" s="47">
        <f>SUM(Tableau1[[#This Row],[LUNDI MATIN]]:Tableau1[[#This Row],[VENDREDI APRES MIDI]])</f>
        <v>0</v>
      </c>
    </row>
    <row r="594" spans="1:16" s="38" customFormat="1">
      <c r="A594" s="15"/>
      <c r="B594" s="16"/>
      <c r="C594" s="41" t="str">
        <f>IFERROR(VLOOKUP(Tableau1[[#This Row],[N° de Tâche]],Tâches!$D$7:$E$117,2,FALSE),"")</f>
        <v/>
      </c>
      <c r="D594" s="42">
        <f>date_1er_jour_semaine(YEAR(Tableau1[[#This Row],[Jour]]),Tableau1[[#This Row],[Semaine]])</f>
        <v>0</v>
      </c>
      <c r="E594" s="43">
        <f>SEMAINE(Tableau1[[#This Row],[Jour]])</f>
        <v>0</v>
      </c>
      <c r="F594" s="16"/>
      <c r="G594" s="16"/>
      <c r="H594" s="16"/>
      <c r="I594" s="16"/>
      <c r="J594" s="16"/>
      <c r="K594" s="16"/>
      <c r="L594" s="16"/>
      <c r="M594" s="16"/>
      <c r="N594" s="16"/>
      <c r="O594" s="16"/>
      <c r="P594" s="46">
        <f>SUM(Tableau1[[#This Row],[LUNDI MATIN]]:Tableau1[[#This Row],[VENDREDI APRES MIDI]])</f>
        <v>0</v>
      </c>
    </row>
    <row r="595" spans="1:16" s="38" customFormat="1">
      <c r="A595" s="17"/>
      <c r="B595" s="18"/>
      <c r="C595" s="44" t="str">
        <f>IFERROR(VLOOKUP(Tableau1[[#This Row],[N° de Tâche]],Tâches!$D$7:$E$117,2,FALSE),"")</f>
        <v/>
      </c>
      <c r="D595" s="45">
        <f>date_1er_jour_semaine(YEAR(Tableau1[[#This Row],[Jour]]),Tableau1[[#This Row],[Semaine]])</f>
        <v>0</v>
      </c>
      <c r="E595" s="18">
        <f>SEMAINE(Tableau1[[#This Row],[Jour]])</f>
        <v>0</v>
      </c>
      <c r="F595" s="18"/>
      <c r="G595" s="18"/>
      <c r="H595" s="18"/>
      <c r="I595" s="18"/>
      <c r="J595" s="18"/>
      <c r="K595" s="18"/>
      <c r="L595" s="18"/>
      <c r="M595" s="18"/>
      <c r="N595" s="18"/>
      <c r="O595" s="18"/>
      <c r="P595" s="47">
        <f>SUM(Tableau1[[#This Row],[LUNDI MATIN]]:Tableau1[[#This Row],[VENDREDI APRES MIDI]])</f>
        <v>0</v>
      </c>
    </row>
    <row r="596" spans="1:16" s="38" customFormat="1">
      <c r="A596" s="15"/>
      <c r="B596" s="16"/>
      <c r="C596" s="41" t="str">
        <f>IFERROR(VLOOKUP(Tableau1[[#This Row],[N° de Tâche]],Tâches!$D$7:$E$117,2,FALSE),"")</f>
        <v/>
      </c>
      <c r="D596" s="42">
        <f>date_1er_jour_semaine(YEAR(Tableau1[[#This Row],[Jour]]),Tableau1[[#This Row],[Semaine]])</f>
        <v>0</v>
      </c>
      <c r="E596" s="43">
        <f>SEMAINE(Tableau1[[#This Row],[Jour]])</f>
        <v>0</v>
      </c>
      <c r="F596" s="16"/>
      <c r="G596" s="16"/>
      <c r="H596" s="16"/>
      <c r="I596" s="16"/>
      <c r="J596" s="16"/>
      <c r="K596" s="16"/>
      <c r="L596" s="16"/>
      <c r="M596" s="16"/>
      <c r="N596" s="16"/>
      <c r="O596" s="16"/>
      <c r="P596" s="46">
        <f>SUM(Tableau1[[#This Row],[LUNDI MATIN]]:Tableau1[[#This Row],[VENDREDI APRES MIDI]])</f>
        <v>0</v>
      </c>
    </row>
    <row r="597" spans="1:16" s="38" customFormat="1">
      <c r="A597" s="17"/>
      <c r="B597" s="18"/>
      <c r="C597" s="44" t="str">
        <f>IFERROR(VLOOKUP(Tableau1[[#This Row],[N° de Tâche]],Tâches!$D$7:$E$117,2,FALSE),"")</f>
        <v/>
      </c>
      <c r="D597" s="45">
        <f>date_1er_jour_semaine(YEAR(Tableau1[[#This Row],[Jour]]),Tableau1[[#This Row],[Semaine]])</f>
        <v>0</v>
      </c>
      <c r="E597" s="18">
        <f>SEMAINE(Tableau1[[#This Row],[Jour]])</f>
        <v>0</v>
      </c>
      <c r="F597" s="18"/>
      <c r="G597" s="18"/>
      <c r="H597" s="18"/>
      <c r="I597" s="18"/>
      <c r="J597" s="18"/>
      <c r="K597" s="18"/>
      <c r="L597" s="18"/>
      <c r="M597" s="18"/>
      <c r="N597" s="18"/>
      <c r="O597" s="18"/>
      <c r="P597" s="47">
        <f>SUM(Tableau1[[#This Row],[LUNDI MATIN]]:Tableau1[[#This Row],[VENDREDI APRES MIDI]])</f>
        <v>0</v>
      </c>
    </row>
    <row r="598" spans="1:16" s="38" customFormat="1">
      <c r="A598" s="15"/>
      <c r="B598" s="16"/>
      <c r="C598" s="41" t="str">
        <f>IFERROR(VLOOKUP(Tableau1[[#This Row],[N° de Tâche]],Tâches!$D$7:$E$117,2,FALSE),"")</f>
        <v/>
      </c>
      <c r="D598" s="42">
        <f>date_1er_jour_semaine(YEAR(Tableau1[[#This Row],[Jour]]),Tableau1[[#This Row],[Semaine]])</f>
        <v>0</v>
      </c>
      <c r="E598" s="43">
        <f>SEMAINE(Tableau1[[#This Row],[Jour]])</f>
        <v>0</v>
      </c>
      <c r="F598" s="16"/>
      <c r="G598" s="16"/>
      <c r="H598" s="16"/>
      <c r="I598" s="16"/>
      <c r="J598" s="16"/>
      <c r="K598" s="16"/>
      <c r="L598" s="16"/>
      <c r="M598" s="16"/>
      <c r="N598" s="16"/>
      <c r="O598" s="16"/>
      <c r="P598" s="46">
        <f>SUM(Tableau1[[#This Row],[LUNDI MATIN]]:Tableau1[[#This Row],[VENDREDI APRES MIDI]])</f>
        <v>0</v>
      </c>
    </row>
    <row r="599" spans="1:16" s="38" customFormat="1">
      <c r="A599" s="17"/>
      <c r="B599" s="18"/>
      <c r="C599" s="44" t="str">
        <f>IFERROR(VLOOKUP(Tableau1[[#This Row],[N° de Tâche]],Tâches!$D$7:$E$117,2,FALSE),"")</f>
        <v/>
      </c>
      <c r="D599" s="45">
        <f>date_1er_jour_semaine(YEAR(Tableau1[[#This Row],[Jour]]),Tableau1[[#This Row],[Semaine]])</f>
        <v>0</v>
      </c>
      <c r="E599" s="18">
        <f>SEMAINE(Tableau1[[#This Row],[Jour]])</f>
        <v>0</v>
      </c>
      <c r="F599" s="18"/>
      <c r="G599" s="18"/>
      <c r="H599" s="18"/>
      <c r="I599" s="18"/>
      <c r="J599" s="18"/>
      <c r="K599" s="18"/>
      <c r="L599" s="18"/>
      <c r="M599" s="18"/>
      <c r="N599" s="18"/>
      <c r="O599" s="18"/>
      <c r="P599" s="47">
        <f>SUM(Tableau1[[#This Row],[LUNDI MATIN]]:Tableau1[[#This Row],[VENDREDI APRES MIDI]])</f>
        <v>0</v>
      </c>
    </row>
    <row r="600" spans="1:16" s="38" customFormat="1">
      <c r="A600" s="15"/>
      <c r="B600" s="16"/>
      <c r="C600" s="41" t="str">
        <f>IFERROR(VLOOKUP(Tableau1[[#This Row],[N° de Tâche]],Tâches!$D$7:$E$117,2,FALSE),"")</f>
        <v/>
      </c>
      <c r="D600" s="42">
        <f>date_1er_jour_semaine(YEAR(Tableau1[[#This Row],[Jour]]),Tableau1[[#This Row],[Semaine]])</f>
        <v>0</v>
      </c>
      <c r="E600" s="43">
        <f>SEMAINE(Tableau1[[#This Row],[Jour]])</f>
        <v>0</v>
      </c>
      <c r="F600" s="16"/>
      <c r="G600" s="16"/>
      <c r="H600" s="16"/>
      <c r="I600" s="16"/>
      <c r="J600" s="16"/>
      <c r="K600" s="16"/>
      <c r="L600" s="16"/>
      <c r="M600" s="16"/>
      <c r="N600" s="16"/>
      <c r="O600" s="16"/>
      <c r="P600" s="46">
        <f>SUM(Tableau1[[#This Row],[LUNDI MATIN]]:Tableau1[[#This Row],[VENDREDI APRES MIDI]])</f>
        <v>0</v>
      </c>
    </row>
    <row r="601" spans="1:16" s="38" customFormat="1">
      <c r="A601" s="17"/>
      <c r="B601" s="18"/>
      <c r="C601" s="44" t="str">
        <f>IFERROR(VLOOKUP(Tableau1[[#This Row],[N° de Tâche]],Tâches!$D$7:$E$117,2,FALSE),"")</f>
        <v/>
      </c>
      <c r="D601" s="45">
        <f>date_1er_jour_semaine(YEAR(Tableau1[[#This Row],[Jour]]),Tableau1[[#This Row],[Semaine]])</f>
        <v>0</v>
      </c>
      <c r="E601" s="18">
        <f>SEMAINE(Tableau1[[#This Row],[Jour]])</f>
        <v>0</v>
      </c>
      <c r="F601" s="18"/>
      <c r="G601" s="18"/>
      <c r="H601" s="18"/>
      <c r="I601" s="18"/>
      <c r="J601" s="18"/>
      <c r="K601" s="18"/>
      <c r="L601" s="18"/>
      <c r="M601" s="18"/>
      <c r="N601" s="18"/>
      <c r="O601" s="18"/>
      <c r="P601" s="47">
        <f>SUM(Tableau1[[#This Row],[LUNDI MATIN]]:Tableau1[[#This Row],[VENDREDI APRES MIDI]])</f>
        <v>0</v>
      </c>
    </row>
    <row r="602" spans="1:16" s="38" customFormat="1">
      <c r="A602" s="15"/>
      <c r="B602" s="16"/>
      <c r="C602" s="41" t="str">
        <f>IFERROR(VLOOKUP(Tableau1[[#This Row],[N° de Tâche]],Tâches!$D$7:$E$117,2,FALSE),"")</f>
        <v/>
      </c>
      <c r="D602" s="42">
        <f>date_1er_jour_semaine(YEAR(Tableau1[[#This Row],[Jour]]),Tableau1[[#This Row],[Semaine]])</f>
        <v>0</v>
      </c>
      <c r="E602" s="43">
        <f>SEMAINE(Tableau1[[#This Row],[Jour]])</f>
        <v>0</v>
      </c>
      <c r="F602" s="16"/>
      <c r="G602" s="16"/>
      <c r="H602" s="16"/>
      <c r="I602" s="16"/>
      <c r="J602" s="16"/>
      <c r="K602" s="16"/>
      <c r="L602" s="16"/>
      <c r="M602" s="16"/>
      <c r="N602" s="16"/>
      <c r="O602" s="16"/>
      <c r="P602" s="46">
        <f>SUM(Tableau1[[#This Row],[LUNDI MATIN]]:Tableau1[[#This Row],[VENDREDI APRES MIDI]])</f>
        <v>0</v>
      </c>
    </row>
    <row r="603" spans="1:16" s="38" customFormat="1">
      <c r="A603" s="17"/>
      <c r="B603" s="18"/>
      <c r="C603" s="44" t="str">
        <f>IFERROR(VLOOKUP(Tableau1[[#This Row],[N° de Tâche]],Tâches!$D$7:$E$117,2,FALSE),"")</f>
        <v/>
      </c>
      <c r="D603" s="45">
        <f>date_1er_jour_semaine(YEAR(Tableau1[[#This Row],[Jour]]),Tableau1[[#This Row],[Semaine]])</f>
        <v>0</v>
      </c>
      <c r="E603" s="18">
        <f>SEMAINE(Tableau1[[#This Row],[Jour]])</f>
        <v>0</v>
      </c>
      <c r="F603" s="18"/>
      <c r="G603" s="18"/>
      <c r="H603" s="18"/>
      <c r="I603" s="18"/>
      <c r="J603" s="18"/>
      <c r="K603" s="18"/>
      <c r="L603" s="18"/>
      <c r="M603" s="18"/>
      <c r="N603" s="18"/>
      <c r="O603" s="18"/>
      <c r="P603" s="47">
        <f>SUM(Tableau1[[#This Row],[LUNDI MATIN]]:Tableau1[[#This Row],[VENDREDI APRES MIDI]])</f>
        <v>0</v>
      </c>
    </row>
    <row r="604" spans="1:16" s="38" customFormat="1">
      <c r="A604" s="15"/>
      <c r="B604" s="16"/>
      <c r="C604" s="41" t="str">
        <f>IFERROR(VLOOKUP(Tableau1[[#This Row],[N° de Tâche]],Tâches!$D$7:$E$117,2,FALSE),"")</f>
        <v/>
      </c>
      <c r="D604" s="42">
        <f>date_1er_jour_semaine(YEAR(Tableau1[[#This Row],[Jour]]),Tableau1[[#This Row],[Semaine]])</f>
        <v>0</v>
      </c>
      <c r="E604" s="43">
        <f>SEMAINE(Tableau1[[#This Row],[Jour]])</f>
        <v>0</v>
      </c>
      <c r="F604" s="16"/>
      <c r="G604" s="16"/>
      <c r="H604" s="16"/>
      <c r="I604" s="16"/>
      <c r="J604" s="16"/>
      <c r="K604" s="16"/>
      <c r="L604" s="16"/>
      <c r="M604" s="16"/>
      <c r="N604" s="16"/>
      <c r="O604" s="16"/>
      <c r="P604" s="46">
        <f>SUM(Tableau1[[#This Row],[LUNDI MATIN]]:Tableau1[[#This Row],[VENDREDI APRES MIDI]])</f>
        <v>0</v>
      </c>
    </row>
    <row r="605" spans="1:16" s="38" customFormat="1">
      <c r="A605" s="17"/>
      <c r="B605" s="18"/>
      <c r="C605" s="44" t="str">
        <f>IFERROR(VLOOKUP(Tableau1[[#This Row],[N° de Tâche]],Tâches!$D$7:$E$117,2,FALSE),"")</f>
        <v/>
      </c>
      <c r="D605" s="45">
        <f>date_1er_jour_semaine(YEAR(Tableau1[[#This Row],[Jour]]),Tableau1[[#This Row],[Semaine]])</f>
        <v>0</v>
      </c>
      <c r="E605" s="18">
        <f>SEMAINE(Tableau1[[#This Row],[Jour]])</f>
        <v>0</v>
      </c>
      <c r="F605" s="18"/>
      <c r="G605" s="18"/>
      <c r="H605" s="18"/>
      <c r="I605" s="18"/>
      <c r="J605" s="18"/>
      <c r="K605" s="18"/>
      <c r="L605" s="18"/>
      <c r="M605" s="18"/>
      <c r="N605" s="18"/>
      <c r="O605" s="18"/>
      <c r="P605" s="47">
        <f>SUM(Tableau1[[#This Row],[LUNDI MATIN]]:Tableau1[[#This Row],[VENDREDI APRES MIDI]])</f>
        <v>0</v>
      </c>
    </row>
    <row r="606" spans="1:16" s="38" customFormat="1">
      <c r="A606" s="15"/>
      <c r="B606" s="16"/>
      <c r="C606" s="41" t="str">
        <f>IFERROR(VLOOKUP(Tableau1[[#This Row],[N° de Tâche]],Tâches!$D$7:$E$117,2,FALSE),"")</f>
        <v/>
      </c>
      <c r="D606" s="42">
        <f>date_1er_jour_semaine(YEAR(Tableau1[[#This Row],[Jour]]),Tableau1[[#This Row],[Semaine]])</f>
        <v>0</v>
      </c>
      <c r="E606" s="43">
        <f>SEMAINE(Tableau1[[#This Row],[Jour]])</f>
        <v>0</v>
      </c>
      <c r="F606" s="16"/>
      <c r="G606" s="16"/>
      <c r="H606" s="16"/>
      <c r="I606" s="16"/>
      <c r="J606" s="16"/>
      <c r="K606" s="16"/>
      <c r="L606" s="16"/>
      <c r="M606" s="16"/>
      <c r="N606" s="16"/>
      <c r="O606" s="16"/>
      <c r="P606" s="46">
        <f>SUM(Tableau1[[#This Row],[LUNDI MATIN]]:Tableau1[[#This Row],[VENDREDI APRES MIDI]])</f>
        <v>0</v>
      </c>
    </row>
    <row r="607" spans="1:16" s="38" customFormat="1">
      <c r="A607" s="17"/>
      <c r="B607" s="18"/>
      <c r="C607" s="44" t="str">
        <f>IFERROR(VLOOKUP(Tableau1[[#This Row],[N° de Tâche]],Tâches!$D$7:$E$117,2,FALSE),"")</f>
        <v/>
      </c>
      <c r="D607" s="45">
        <f>date_1er_jour_semaine(YEAR(Tableau1[[#This Row],[Jour]]),Tableau1[[#This Row],[Semaine]])</f>
        <v>0</v>
      </c>
      <c r="E607" s="18">
        <f>SEMAINE(Tableau1[[#This Row],[Jour]])</f>
        <v>0</v>
      </c>
      <c r="F607" s="18"/>
      <c r="G607" s="18"/>
      <c r="H607" s="18"/>
      <c r="I607" s="18"/>
      <c r="J607" s="18"/>
      <c r="K607" s="18"/>
      <c r="L607" s="18"/>
      <c r="M607" s="18"/>
      <c r="N607" s="18"/>
      <c r="O607" s="18"/>
      <c r="P607" s="47">
        <f>SUM(Tableau1[[#This Row],[LUNDI MATIN]]:Tableau1[[#This Row],[VENDREDI APRES MIDI]])</f>
        <v>0</v>
      </c>
    </row>
    <row r="608" spans="1:16" s="38" customFormat="1">
      <c r="A608" s="15"/>
      <c r="B608" s="16"/>
      <c r="C608" s="41" t="str">
        <f>IFERROR(VLOOKUP(Tableau1[[#This Row],[N° de Tâche]],Tâches!$D$7:$E$117,2,FALSE),"")</f>
        <v/>
      </c>
      <c r="D608" s="42">
        <f>date_1er_jour_semaine(YEAR(Tableau1[[#This Row],[Jour]]),Tableau1[[#This Row],[Semaine]])</f>
        <v>0</v>
      </c>
      <c r="E608" s="43">
        <f>SEMAINE(Tableau1[[#This Row],[Jour]])</f>
        <v>0</v>
      </c>
      <c r="F608" s="16"/>
      <c r="G608" s="16"/>
      <c r="H608" s="16"/>
      <c r="I608" s="16"/>
      <c r="J608" s="16"/>
      <c r="K608" s="16"/>
      <c r="L608" s="16"/>
      <c r="M608" s="16"/>
      <c r="N608" s="16"/>
      <c r="O608" s="16"/>
      <c r="P608" s="46">
        <f>SUM(Tableau1[[#This Row],[LUNDI MATIN]]:Tableau1[[#This Row],[VENDREDI APRES MIDI]])</f>
        <v>0</v>
      </c>
    </row>
    <row r="609" spans="1:16" s="38" customFormat="1">
      <c r="A609" s="17"/>
      <c r="B609" s="18"/>
      <c r="C609" s="44" t="str">
        <f>IFERROR(VLOOKUP(Tableau1[[#This Row],[N° de Tâche]],Tâches!$D$7:$E$117,2,FALSE),"")</f>
        <v/>
      </c>
      <c r="D609" s="45">
        <f>date_1er_jour_semaine(YEAR(Tableau1[[#This Row],[Jour]]),Tableau1[[#This Row],[Semaine]])</f>
        <v>0</v>
      </c>
      <c r="E609" s="18">
        <f>SEMAINE(Tableau1[[#This Row],[Jour]])</f>
        <v>0</v>
      </c>
      <c r="F609" s="18"/>
      <c r="G609" s="18"/>
      <c r="H609" s="18"/>
      <c r="I609" s="18"/>
      <c r="J609" s="18"/>
      <c r="K609" s="18"/>
      <c r="L609" s="18"/>
      <c r="M609" s="18"/>
      <c r="N609" s="18"/>
      <c r="O609" s="18"/>
      <c r="P609" s="47">
        <f>SUM(Tableau1[[#This Row],[LUNDI MATIN]]:Tableau1[[#This Row],[VENDREDI APRES MIDI]])</f>
        <v>0</v>
      </c>
    </row>
    <row r="610" spans="1:16" s="38" customFormat="1">
      <c r="A610" s="15"/>
      <c r="B610" s="16"/>
      <c r="C610" s="41" t="str">
        <f>IFERROR(VLOOKUP(Tableau1[[#This Row],[N° de Tâche]],Tâches!$D$7:$E$117,2,FALSE),"")</f>
        <v/>
      </c>
      <c r="D610" s="42">
        <f>date_1er_jour_semaine(YEAR(Tableau1[[#This Row],[Jour]]),Tableau1[[#This Row],[Semaine]])</f>
        <v>0</v>
      </c>
      <c r="E610" s="43">
        <f>SEMAINE(Tableau1[[#This Row],[Jour]])</f>
        <v>0</v>
      </c>
      <c r="F610" s="16"/>
      <c r="G610" s="16"/>
      <c r="H610" s="16"/>
      <c r="I610" s="16"/>
      <c r="J610" s="16"/>
      <c r="K610" s="16"/>
      <c r="L610" s="16"/>
      <c r="M610" s="16"/>
      <c r="N610" s="16"/>
      <c r="O610" s="16"/>
      <c r="P610" s="46">
        <f>SUM(Tableau1[[#This Row],[LUNDI MATIN]]:Tableau1[[#This Row],[VENDREDI APRES MIDI]])</f>
        <v>0</v>
      </c>
    </row>
    <row r="611" spans="1:16" s="38" customFormat="1">
      <c r="A611" s="17"/>
      <c r="B611" s="18"/>
      <c r="C611" s="44" t="str">
        <f>IFERROR(VLOOKUP(Tableau1[[#This Row],[N° de Tâche]],Tâches!$D$7:$E$117,2,FALSE),"")</f>
        <v/>
      </c>
      <c r="D611" s="45">
        <f>date_1er_jour_semaine(YEAR(Tableau1[[#This Row],[Jour]]),Tableau1[[#This Row],[Semaine]])</f>
        <v>0</v>
      </c>
      <c r="E611" s="18">
        <f>SEMAINE(Tableau1[[#This Row],[Jour]])</f>
        <v>0</v>
      </c>
      <c r="F611" s="18"/>
      <c r="G611" s="18"/>
      <c r="H611" s="18"/>
      <c r="I611" s="18"/>
      <c r="J611" s="18"/>
      <c r="K611" s="18"/>
      <c r="L611" s="18"/>
      <c r="M611" s="18"/>
      <c r="N611" s="18"/>
      <c r="O611" s="18"/>
      <c r="P611" s="47">
        <f>SUM(Tableau1[[#This Row],[LUNDI MATIN]]:Tableau1[[#This Row],[VENDREDI APRES MIDI]])</f>
        <v>0</v>
      </c>
    </row>
    <row r="612" spans="1:16" s="38" customFormat="1">
      <c r="A612" s="15"/>
      <c r="B612" s="16"/>
      <c r="C612" s="41" t="str">
        <f>IFERROR(VLOOKUP(Tableau1[[#This Row],[N° de Tâche]],Tâches!$D$7:$E$117,2,FALSE),"")</f>
        <v/>
      </c>
      <c r="D612" s="42">
        <f>date_1er_jour_semaine(YEAR(Tableau1[[#This Row],[Jour]]),Tableau1[[#This Row],[Semaine]])</f>
        <v>0</v>
      </c>
      <c r="E612" s="43">
        <f>SEMAINE(Tableau1[[#This Row],[Jour]])</f>
        <v>0</v>
      </c>
      <c r="F612" s="16"/>
      <c r="G612" s="16"/>
      <c r="H612" s="16"/>
      <c r="I612" s="16"/>
      <c r="J612" s="16"/>
      <c r="K612" s="16"/>
      <c r="L612" s="16"/>
      <c r="M612" s="16"/>
      <c r="N612" s="16"/>
      <c r="O612" s="16"/>
      <c r="P612" s="46">
        <f>SUM(Tableau1[[#This Row],[LUNDI MATIN]]:Tableau1[[#This Row],[VENDREDI APRES MIDI]])</f>
        <v>0</v>
      </c>
    </row>
    <row r="613" spans="1:16" s="38" customFormat="1">
      <c r="A613" s="17"/>
      <c r="B613" s="18"/>
      <c r="C613" s="44" t="str">
        <f>IFERROR(VLOOKUP(Tableau1[[#This Row],[N° de Tâche]],Tâches!$D$7:$E$117,2,FALSE),"")</f>
        <v/>
      </c>
      <c r="D613" s="45">
        <f>date_1er_jour_semaine(YEAR(Tableau1[[#This Row],[Jour]]),Tableau1[[#This Row],[Semaine]])</f>
        <v>0</v>
      </c>
      <c r="E613" s="18">
        <f>SEMAINE(Tableau1[[#This Row],[Jour]])</f>
        <v>0</v>
      </c>
      <c r="F613" s="18"/>
      <c r="G613" s="18"/>
      <c r="H613" s="18"/>
      <c r="I613" s="18"/>
      <c r="J613" s="18"/>
      <c r="K613" s="18"/>
      <c r="L613" s="18"/>
      <c r="M613" s="18"/>
      <c r="N613" s="18"/>
      <c r="O613" s="18"/>
      <c r="P613" s="47">
        <f>SUM(Tableau1[[#This Row],[LUNDI MATIN]]:Tableau1[[#This Row],[VENDREDI APRES MIDI]])</f>
        <v>0</v>
      </c>
    </row>
    <row r="614" spans="1:16" s="38" customFormat="1">
      <c r="A614" s="15"/>
      <c r="B614" s="16"/>
      <c r="C614" s="41" t="str">
        <f>IFERROR(VLOOKUP(Tableau1[[#This Row],[N° de Tâche]],Tâches!$D$7:$E$117,2,FALSE),"")</f>
        <v/>
      </c>
      <c r="D614" s="42">
        <f>date_1er_jour_semaine(YEAR(Tableau1[[#This Row],[Jour]]),Tableau1[[#This Row],[Semaine]])</f>
        <v>0</v>
      </c>
      <c r="E614" s="43">
        <f>SEMAINE(Tableau1[[#This Row],[Jour]])</f>
        <v>0</v>
      </c>
      <c r="F614" s="16"/>
      <c r="G614" s="16"/>
      <c r="H614" s="16"/>
      <c r="I614" s="16"/>
      <c r="J614" s="16"/>
      <c r="K614" s="16"/>
      <c r="L614" s="16"/>
      <c r="M614" s="16"/>
      <c r="N614" s="16"/>
      <c r="O614" s="16"/>
      <c r="P614" s="46">
        <f>SUM(Tableau1[[#This Row],[LUNDI MATIN]]:Tableau1[[#This Row],[VENDREDI APRES MIDI]])</f>
        <v>0</v>
      </c>
    </row>
    <row r="615" spans="1:16" s="38" customFormat="1">
      <c r="A615" s="17"/>
      <c r="B615" s="18"/>
      <c r="C615" s="44" t="str">
        <f>IFERROR(VLOOKUP(Tableau1[[#This Row],[N° de Tâche]],Tâches!$D$7:$E$117,2,FALSE),"")</f>
        <v/>
      </c>
      <c r="D615" s="45">
        <f>date_1er_jour_semaine(YEAR(Tableau1[[#This Row],[Jour]]),Tableau1[[#This Row],[Semaine]])</f>
        <v>0</v>
      </c>
      <c r="E615" s="18">
        <f>SEMAINE(Tableau1[[#This Row],[Jour]])</f>
        <v>0</v>
      </c>
      <c r="F615" s="18"/>
      <c r="G615" s="18"/>
      <c r="H615" s="18"/>
      <c r="I615" s="18"/>
      <c r="J615" s="18"/>
      <c r="K615" s="18"/>
      <c r="L615" s="18"/>
      <c r="M615" s="18"/>
      <c r="N615" s="18"/>
      <c r="O615" s="18"/>
      <c r="P615" s="47">
        <f>SUM(Tableau1[[#This Row],[LUNDI MATIN]]:Tableau1[[#This Row],[VENDREDI APRES MIDI]])</f>
        <v>0</v>
      </c>
    </row>
    <row r="616" spans="1:16" s="38" customFormat="1">
      <c r="A616" s="15"/>
      <c r="B616" s="16"/>
      <c r="C616" s="41" t="str">
        <f>IFERROR(VLOOKUP(Tableau1[[#This Row],[N° de Tâche]],Tâches!$D$7:$E$117,2,FALSE),"")</f>
        <v/>
      </c>
      <c r="D616" s="42">
        <f>date_1er_jour_semaine(YEAR(Tableau1[[#This Row],[Jour]]),Tableau1[[#This Row],[Semaine]])</f>
        <v>0</v>
      </c>
      <c r="E616" s="43">
        <f>SEMAINE(Tableau1[[#This Row],[Jour]])</f>
        <v>0</v>
      </c>
      <c r="F616" s="16"/>
      <c r="G616" s="16"/>
      <c r="H616" s="16"/>
      <c r="I616" s="16"/>
      <c r="J616" s="16"/>
      <c r="K616" s="16"/>
      <c r="L616" s="16"/>
      <c r="M616" s="16"/>
      <c r="N616" s="16"/>
      <c r="O616" s="16"/>
      <c r="P616" s="46">
        <f>SUM(Tableau1[[#This Row],[LUNDI MATIN]]:Tableau1[[#This Row],[VENDREDI APRES MIDI]])</f>
        <v>0</v>
      </c>
    </row>
    <row r="617" spans="1:16" s="38" customFormat="1">
      <c r="A617" s="17"/>
      <c r="B617" s="18"/>
      <c r="C617" s="44" t="str">
        <f>IFERROR(VLOOKUP(Tableau1[[#This Row],[N° de Tâche]],Tâches!$D$7:$E$117,2,FALSE),"")</f>
        <v/>
      </c>
      <c r="D617" s="45">
        <f>date_1er_jour_semaine(YEAR(Tableau1[[#This Row],[Jour]]),Tableau1[[#This Row],[Semaine]])</f>
        <v>0</v>
      </c>
      <c r="E617" s="18">
        <f>SEMAINE(Tableau1[[#This Row],[Jour]])</f>
        <v>0</v>
      </c>
      <c r="F617" s="18"/>
      <c r="G617" s="18"/>
      <c r="H617" s="18"/>
      <c r="I617" s="18"/>
      <c r="J617" s="18"/>
      <c r="K617" s="18"/>
      <c r="L617" s="18"/>
      <c r="M617" s="18"/>
      <c r="N617" s="18"/>
      <c r="O617" s="18"/>
      <c r="P617" s="47">
        <f>SUM(Tableau1[[#This Row],[LUNDI MATIN]]:Tableau1[[#This Row],[VENDREDI APRES MIDI]])</f>
        <v>0</v>
      </c>
    </row>
    <row r="618" spans="1:16" s="38" customFormat="1">
      <c r="A618" s="15"/>
      <c r="B618" s="16"/>
      <c r="C618" s="41" t="str">
        <f>IFERROR(VLOOKUP(Tableau1[[#This Row],[N° de Tâche]],Tâches!$D$7:$E$117,2,FALSE),"")</f>
        <v/>
      </c>
      <c r="D618" s="42">
        <f>date_1er_jour_semaine(YEAR(Tableau1[[#This Row],[Jour]]),Tableau1[[#This Row],[Semaine]])</f>
        <v>0</v>
      </c>
      <c r="E618" s="43">
        <f>SEMAINE(Tableau1[[#This Row],[Jour]])</f>
        <v>0</v>
      </c>
      <c r="F618" s="16"/>
      <c r="G618" s="16"/>
      <c r="H618" s="16"/>
      <c r="I618" s="16"/>
      <c r="J618" s="16"/>
      <c r="K618" s="16"/>
      <c r="L618" s="16"/>
      <c r="M618" s="16"/>
      <c r="N618" s="16"/>
      <c r="O618" s="16"/>
      <c r="P618" s="46">
        <f>SUM(Tableau1[[#This Row],[LUNDI MATIN]]:Tableau1[[#This Row],[VENDREDI APRES MIDI]])</f>
        <v>0</v>
      </c>
    </row>
    <row r="619" spans="1:16" s="38" customFormat="1">
      <c r="A619" s="17"/>
      <c r="B619" s="18"/>
      <c r="C619" s="44" t="str">
        <f>IFERROR(VLOOKUP(Tableau1[[#This Row],[N° de Tâche]],Tâches!$D$7:$E$117,2,FALSE),"")</f>
        <v/>
      </c>
      <c r="D619" s="45">
        <f>date_1er_jour_semaine(YEAR(Tableau1[[#This Row],[Jour]]),Tableau1[[#This Row],[Semaine]])</f>
        <v>0</v>
      </c>
      <c r="E619" s="18">
        <f>SEMAINE(Tableau1[[#This Row],[Jour]])</f>
        <v>0</v>
      </c>
      <c r="F619" s="18"/>
      <c r="G619" s="18"/>
      <c r="H619" s="18"/>
      <c r="I619" s="18"/>
      <c r="J619" s="18"/>
      <c r="K619" s="18"/>
      <c r="L619" s="18"/>
      <c r="M619" s="18"/>
      <c r="N619" s="18"/>
      <c r="O619" s="18"/>
      <c r="P619" s="47">
        <f>SUM(Tableau1[[#This Row],[LUNDI MATIN]]:Tableau1[[#This Row],[VENDREDI APRES MIDI]])</f>
        <v>0</v>
      </c>
    </row>
    <row r="620" spans="1:16" s="38" customFormat="1">
      <c r="A620" s="15"/>
      <c r="B620" s="16"/>
      <c r="C620" s="41" t="str">
        <f>IFERROR(VLOOKUP(Tableau1[[#This Row],[N° de Tâche]],Tâches!$D$7:$E$117,2,FALSE),"")</f>
        <v/>
      </c>
      <c r="D620" s="42">
        <f>date_1er_jour_semaine(YEAR(Tableau1[[#This Row],[Jour]]),Tableau1[[#This Row],[Semaine]])</f>
        <v>0</v>
      </c>
      <c r="E620" s="43">
        <f>SEMAINE(Tableau1[[#This Row],[Jour]])</f>
        <v>0</v>
      </c>
      <c r="F620" s="16"/>
      <c r="G620" s="16"/>
      <c r="H620" s="16"/>
      <c r="I620" s="16"/>
      <c r="J620" s="16"/>
      <c r="K620" s="16"/>
      <c r="L620" s="16"/>
      <c r="M620" s="16"/>
      <c r="N620" s="16"/>
      <c r="O620" s="16"/>
      <c r="P620" s="46">
        <f>SUM(Tableau1[[#This Row],[LUNDI MATIN]]:Tableau1[[#This Row],[VENDREDI APRES MIDI]])</f>
        <v>0</v>
      </c>
    </row>
    <row r="621" spans="1:16" s="38" customFormat="1">
      <c r="A621" s="17"/>
      <c r="B621" s="18"/>
      <c r="C621" s="44" t="str">
        <f>IFERROR(VLOOKUP(Tableau1[[#This Row],[N° de Tâche]],Tâches!$D$7:$E$117,2,FALSE),"")</f>
        <v/>
      </c>
      <c r="D621" s="45">
        <f>date_1er_jour_semaine(YEAR(Tableau1[[#This Row],[Jour]]),Tableau1[[#This Row],[Semaine]])</f>
        <v>0</v>
      </c>
      <c r="E621" s="18">
        <f>SEMAINE(Tableau1[[#This Row],[Jour]])</f>
        <v>0</v>
      </c>
      <c r="F621" s="18"/>
      <c r="G621" s="18"/>
      <c r="H621" s="18"/>
      <c r="I621" s="18"/>
      <c r="J621" s="18"/>
      <c r="K621" s="18"/>
      <c r="L621" s="18"/>
      <c r="M621" s="18"/>
      <c r="N621" s="18"/>
      <c r="O621" s="18"/>
      <c r="P621" s="47">
        <f>SUM(Tableau1[[#This Row],[LUNDI MATIN]]:Tableau1[[#This Row],[VENDREDI APRES MIDI]])</f>
        <v>0</v>
      </c>
    </row>
    <row r="622" spans="1:16" s="38" customFormat="1">
      <c r="A622" s="15"/>
      <c r="B622" s="16"/>
      <c r="C622" s="41" t="str">
        <f>IFERROR(VLOOKUP(Tableau1[[#This Row],[N° de Tâche]],Tâches!$D$7:$E$117,2,FALSE),"")</f>
        <v/>
      </c>
      <c r="D622" s="42">
        <f>date_1er_jour_semaine(YEAR(Tableau1[[#This Row],[Jour]]),Tableau1[[#This Row],[Semaine]])</f>
        <v>0</v>
      </c>
      <c r="E622" s="43">
        <f>SEMAINE(Tableau1[[#This Row],[Jour]])</f>
        <v>0</v>
      </c>
      <c r="F622" s="16"/>
      <c r="G622" s="16"/>
      <c r="H622" s="16"/>
      <c r="I622" s="16"/>
      <c r="J622" s="16"/>
      <c r="K622" s="16"/>
      <c r="L622" s="16"/>
      <c r="M622" s="16"/>
      <c r="N622" s="16"/>
      <c r="O622" s="16"/>
      <c r="P622" s="46">
        <f>SUM(Tableau1[[#This Row],[LUNDI MATIN]]:Tableau1[[#This Row],[VENDREDI APRES MIDI]])</f>
        <v>0</v>
      </c>
    </row>
    <row r="623" spans="1:16" s="38" customFormat="1">
      <c r="A623" s="17"/>
      <c r="B623" s="18"/>
      <c r="C623" s="44" t="str">
        <f>IFERROR(VLOOKUP(Tableau1[[#This Row],[N° de Tâche]],Tâches!$D$7:$E$117,2,FALSE),"")</f>
        <v/>
      </c>
      <c r="D623" s="45">
        <f>date_1er_jour_semaine(YEAR(Tableau1[[#This Row],[Jour]]),Tableau1[[#This Row],[Semaine]])</f>
        <v>0</v>
      </c>
      <c r="E623" s="18">
        <f>SEMAINE(Tableau1[[#This Row],[Jour]])</f>
        <v>0</v>
      </c>
      <c r="F623" s="18"/>
      <c r="G623" s="18"/>
      <c r="H623" s="18"/>
      <c r="I623" s="18"/>
      <c r="J623" s="18"/>
      <c r="K623" s="18"/>
      <c r="L623" s="18"/>
      <c r="M623" s="18"/>
      <c r="N623" s="18"/>
      <c r="O623" s="18"/>
      <c r="P623" s="47">
        <f>SUM(Tableau1[[#This Row],[LUNDI MATIN]]:Tableau1[[#This Row],[VENDREDI APRES MIDI]])</f>
        <v>0</v>
      </c>
    </row>
    <row r="624" spans="1:16" s="38" customFormat="1">
      <c r="A624" s="15"/>
      <c r="B624" s="16"/>
      <c r="C624" s="41" t="str">
        <f>IFERROR(VLOOKUP(Tableau1[[#This Row],[N° de Tâche]],Tâches!$D$7:$E$117,2,FALSE),"")</f>
        <v/>
      </c>
      <c r="D624" s="42">
        <f>date_1er_jour_semaine(YEAR(Tableau1[[#This Row],[Jour]]),Tableau1[[#This Row],[Semaine]])</f>
        <v>0</v>
      </c>
      <c r="E624" s="43">
        <f>SEMAINE(Tableau1[[#This Row],[Jour]])</f>
        <v>0</v>
      </c>
      <c r="F624" s="16"/>
      <c r="G624" s="16"/>
      <c r="H624" s="16"/>
      <c r="I624" s="16"/>
      <c r="J624" s="16"/>
      <c r="K624" s="16"/>
      <c r="L624" s="16"/>
      <c r="M624" s="16"/>
      <c r="N624" s="16"/>
      <c r="O624" s="16"/>
      <c r="P624" s="46">
        <f>SUM(Tableau1[[#This Row],[LUNDI MATIN]]:Tableau1[[#This Row],[VENDREDI APRES MIDI]])</f>
        <v>0</v>
      </c>
    </row>
    <row r="625" spans="1:16" s="38" customFormat="1">
      <c r="A625" s="17"/>
      <c r="B625" s="18"/>
      <c r="C625" s="44" t="str">
        <f>IFERROR(VLOOKUP(Tableau1[[#This Row],[N° de Tâche]],Tâches!$D$7:$E$117,2,FALSE),"")</f>
        <v/>
      </c>
      <c r="D625" s="45">
        <f>date_1er_jour_semaine(YEAR(Tableau1[[#This Row],[Jour]]),Tableau1[[#This Row],[Semaine]])</f>
        <v>0</v>
      </c>
      <c r="E625" s="18">
        <f>SEMAINE(Tableau1[[#This Row],[Jour]])</f>
        <v>0</v>
      </c>
      <c r="F625" s="18"/>
      <c r="G625" s="18"/>
      <c r="H625" s="18"/>
      <c r="I625" s="18"/>
      <c r="J625" s="18"/>
      <c r="K625" s="18"/>
      <c r="L625" s="18"/>
      <c r="M625" s="18"/>
      <c r="N625" s="18"/>
      <c r="O625" s="18"/>
      <c r="P625" s="47">
        <f>SUM(Tableau1[[#This Row],[LUNDI MATIN]]:Tableau1[[#This Row],[VENDREDI APRES MIDI]])</f>
        <v>0</v>
      </c>
    </row>
    <row r="626" spans="1:16" s="38" customFormat="1">
      <c r="A626" s="15"/>
      <c r="B626" s="16"/>
      <c r="C626" s="41" t="str">
        <f>IFERROR(VLOOKUP(Tableau1[[#This Row],[N° de Tâche]],Tâches!$D$7:$E$117,2,FALSE),"")</f>
        <v/>
      </c>
      <c r="D626" s="42">
        <f>date_1er_jour_semaine(YEAR(Tableau1[[#This Row],[Jour]]),Tableau1[[#This Row],[Semaine]])</f>
        <v>0</v>
      </c>
      <c r="E626" s="43">
        <f>SEMAINE(Tableau1[[#This Row],[Jour]])</f>
        <v>0</v>
      </c>
      <c r="F626" s="16"/>
      <c r="G626" s="16"/>
      <c r="H626" s="16"/>
      <c r="I626" s="16"/>
      <c r="J626" s="16"/>
      <c r="K626" s="16"/>
      <c r="L626" s="16"/>
      <c r="M626" s="16"/>
      <c r="N626" s="16"/>
      <c r="O626" s="16"/>
      <c r="P626" s="46">
        <f>SUM(Tableau1[[#This Row],[LUNDI MATIN]]:Tableau1[[#This Row],[VENDREDI APRES MIDI]])</f>
        <v>0</v>
      </c>
    </row>
    <row r="627" spans="1:16" s="38" customFormat="1">
      <c r="A627" s="17"/>
      <c r="B627" s="18"/>
      <c r="C627" s="44" t="str">
        <f>IFERROR(VLOOKUP(Tableau1[[#This Row],[N° de Tâche]],Tâches!$D$7:$E$117,2,FALSE),"")</f>
        <v/>
      </c>
      <c r="D627" s="45">
        <f>date_1er_jour_semaine(YEAR(Tableau1[[#This Row],[Jour]]),Tableau1[[#This Row],[Semaine]])</f>
        <v>0</v>
      </c>
      <c r="E627" s="18">
        <f>SEMAINE(Tableau1[[#This Row],[Jour]])</f>
        <v>0</v>
      </c>
      <c r="F627" s="18"/>
      <c r="G627" s="18"/>
      <c r="H627" s="18"/>
      <c r="I627" s="18"/>
      <c r="J627" s="18"/>
      <c r="K627" s="18"/>
      <c r="L627" s="18"/>
      <c r="M627" s="18"/>
      <c r="N627" s="18"/>
      <c r="O627" s="18"/>
      <c r="P627" s="47">
        <f>SUM(Tableau1[[#This Row],[LUNDI MATIN]]:Tableau1[[#This Row],[VENDREDI APRES MIDI]])</f>
        <v>0</v>
      </c>
    </row>
    <row r="628" spans="1:16" s="38" customFormat="1">
      <c r="A628" s="15"/>
      <c r="B628" s="16"/>
      <c r="C628" s="41" t="str">
        <f>IFERROR(VLOOKUP(Tableau1[[#This Row],[N° de Tâche]],Tâches!$D$7:$E$117,2,FALSE),"")</f>
        <v/>
      </c>
      <c r="D628" s="42">
        <f>date_1er_jour_semaine(YEAR(Tableau1[[#This Row],[Jour]]),Tableau1[[#This Row],[Semaine]])</f>
        <v>0</v>
      </c>
      <c r="E628" s="43">
        <f>SEMAINE(Tableau1[[#This Row],[Jour]])</f>
        <v>0</v>
      </c>
      <c r="F628" s="16"/>
      <c r="G628" s="16"/>
      <c r="H628" s="16"/>
      <c r="I628" s="16"/>
      <c r="J628" s="16"/>
      <c r="K628" s="16"/>
      <c r="L628" s="16"/>
      <c r="M628" s="16"/>
      <c r="N628" s="16"/>
      <c r="O628" s="16"/>
      <c r="P628" s="46">
        <f>SUM(Tableau1[[#This Row],[LUNDI MATIN]]:Tableau1[[#This Row],[VENDREDI APRES MIDI]])</f>
        <v>0</v>
      </c>
    </row>
    <row r="629" spans="1:16" s="38" customFormat="1">
      <c r="A629" s="17"/>
      <c r="B629" s="18"/>
      <c r="C629" s="44" t="str">
        <f>IFERROR(VLOOKUP(Tableau1[[#This Row],[N° de Tâche]],Tâches!$D$7:$E$117,2,FALSE),"")</f>
        <v/>
      </c>
      <c r="D629" s="45">
        <f>date_1er_jour_semaine(YEAR(Tableau1[[#This Row],[Jour]]),Tableau1[[#This Row],[Semaine]])</f>
        <v>0</v>
      </c>
      <c r="E629" s="18">
        <f>SEMAINE(Tableau1[[#This Row],[Jour]])</f>
        <v>0</v>
      </c>
      <c r="F629" s="18"/>
      <c r="G629" s="18"/>
      <c r="H629" s="18"/>
      <c r="I629" s="18"/>
      <c r="J629" s="18"/>
      <c r="K629" s="18"/>
      <c r="L629" s="18"/>
      <c r="M629" s="18"/>
      <c r="N629" s="18"/>
      <c r="O629" s="18"/>
      <c r="P629" s="47">
        <f>SUM(Tableau1[[#This Row],[LUNDI MATIN]]:Tableau1[[#This Row],[VENDREDI APRES MIDI]])</f>
        <v>0</v>
      </c>
    </row>
    <row r="630" spans="1:16" s="38" customFormat="1">
      <c r="A630" s="15"/>
      <c r="B630" s="16"/>
      <c r="C630" s="41" t="str">
        <f>IFERROR(VLOOKUP(Tableau1[[#This Row],[N° de Tâche]],Tâches!$D$7:$E$117,2,FALSE),"")</f>
        <v/>
      </c>
      <c r="D630" s="42">
        <f>date_1er_jour_semaine(YEAR(Tableau1[[#This Row],[Jour]]),Tableau1[[#This Row],[Semaine]])</f>
        <v>0</v>
      </c>
      <c r="E630" s="43">
        <f>SEMAINE(Tableau1[[#This Row],[Jour]])</f>
        <v>0</v>
      </c>
      <c r="F630" s="16"/>
      <c r="G630" s="16"/>
      <c r="H630" s="16"/>
      <c r="I630" s="16"/>
      <c r="J630" s="16"/>
      <c r="K630" s="16"/>
      <c r="L630" s="16"/>
      <c r="M630" s="16"/>
      <c r="N630" s="16"/>
      <c r="O630" s="16"/>
      <c r="P630" s="46">
        <f>SUM(Tableau1[[#This Row],[LUNDI MATIN]]:Tableau1[[#This Row],[VENDREDI APRES MIDI]])</f>
        <v>0</v>
      </c>
    </row>
    <row r="631" spans="1:16" s="38" customFormat="1">
      <c r="A631" s="17"/>
      <c r="B631" s="18"/>
      <c r="C631" s="44" t="str">
        <f>IFERROR(VLOOKUP(Tableau1[[#This Row],[N° de Tâche]],Tâches!$D$7:$E$117,2,FALSE),"")</f>
        <v/>
      </c>
      <c r="D631" s="45">
        <f>date_1er_jour_semaine(YEAR(Tableau1[[#This Row],[Jour]]),Tableau1[[#This Row],[Semaine]])</f>
        <v>0</v>
      </c>
      <c r="E631" s="18">
        <f>SEMAINE(Tableau1[[#This Row],[Jour]])</f>
        <v>0</v>
      </c>
      <c r="F631" s="18"/>
      <c r="G631" s="18"/>
      <c r="H631" s="18"/>
      <c r="I631" s="18"/>
      <c r="J631" s="18"/>
      <c r="K631" s="18"/>
      <c r="L631" s="18"/>
      <c r="M631" s="18"/>
      <c r="N631" s="18"/>
      <c r="O631" s="18"/>
      <c r="P631" s="47">
        <f>SUM(Tableau1[[#This Row],[LUNDI MATIN]]:Tableau1[[#This Row],[VENDREDI APRES MIDI]])</f>
        <v>0</v>
      </c>
    </row>
    <row r="632" spans="1:16" s="38" customFormat="1">
      <c r="A632" s="15"/>
      <c r="B632" s="16"/>
      <c r="C632" s="41" t="str">
        <f>IFERROR(VLOOKUP(Tableau1[[#This Row],[N° de Tâche]],Tâches!$D$7:$E$117,2,FALSE),"")</f>
        <v/>
      </c>
      <c r="D632" s="42">
        <f>date_1er_jour_semaine(YEAR(Tableau1[[#This Row],[Jour]]),Tableau1[[#This Row],[Semaine]])</f>
        <v>0</v>
      </c>
      <c r="E632" s="43">
        <f>SEMAINE(Tableau1[[#This Row],[Jour]])</f>
        <v>0</v>
      </c>
      <c r="F632" s="16"/>
      <c r="G632" s="16"/>
      <c r="H632" s="16"/>
      <c r="I632" s="16"/>
      <c r="J632" s="16"/>
      <c r="K632" s="16"/>
      <c r="L632" s="16"/>
      <c r="M632" s="16"/>
      <c r="N632" s="16"/>
      <c r="O632" s="16"/>
      <c r="P632" s="46">
        <f>SUM(Tableau1[[#This Row],[LUNDI MATIN]]:Tableau1[[#This Row],[VENDREDI APRES MIDI]])</f>
        <v>0</v>
      </c>
    </row>
    <row r="633" spans="1:16" s="38" customFormat="1">
      <c r="A633" s="17"/>
      <c r="B633" s="18"/>
      <c r="C633" s="44" t="str">
        <f>IFERROR(VLOOKUP(Tableau1[[#This Row],[N° de Tâche]],Tâches!$D$7:$E$117,2,FALSE),"")</f>
        <v/>
      </c>
      <c r="D633" s="45">
        <f>date_1er_jour_semaine(YEAR(Tableau1[[#This Row],[Jour]]),Tableau1[[#This Row],[Semaine]])</f>
        <v>0</v>
      </c>
      <c r="E633" s="18">
        <f>SEMAINE(Tableau1[[#This Row],[Jour]])</f>
        <v>0</v>
      </c>
      <c r="F633" s="18"/>
      <c r="G633" s="18"/>
      <c r="H633" s="18"/>
      <c r="I633" s="18"/>
      <c r="J633" s="18"/>
      <c r="K633" s="18"/>
      <c r="L633" s="18"/>
      <c r="M633" s="18"/>
      <c r="N633" s="18"/>
      <c r="O633" s="18"/>
      <c r="P633" s="47">
        <f>SUM(Tableau1[[#This Row],[LUNDI MATIN]]:Tableau1[[#This Row],[VENDREDI APRES MIDI]])</f>
        <v>0</v>
      </c>
    </row>
    <row r="634" spans="1:16" s="38" customFormat="1">
      <c r="A634" s="15"/>
      <c r="B634" s="16"/>
      <c r="C634" s="41" t="str">
        <f>IFERROR(VLOOKUP(Tableau1[[#This Row],[N° de Tâche]],Tâches!$D$7:$E$117,2,FALSE),"")</f>
        <v/>
      </c>
      <c r="D634" s="42">
        <f>date_1er_jour_semaine(YEAR(Tableau1[[#This Row],[Jour]]),Tableau1[[#This Row],[Semaine]])</f>
        <v>0</v>
      </c>
      <c r="E634" s="43">
        <f>SEMAINE(Tableau1[[#This Row],[Jour]])</f>
        <v>0</v>
      </c>
      <c r="F634" s="16"/>
      <c r="G634" s="16"/>
      <c r="H634" s="16"/>
      <c r="I634" s="16"/>
      <c r="J634" s="16"/>
      <c r="K634" s="16"/>
      <c r="L634" s="16"/>
      <c r="M634" s="16"/>
      <c r="N634" s="16"/>
      <c r="O634" s="16"/>
      <c r="P634" s="46">
        <f>SUM(Tableau1[[#This Row],[LUNDI MATIN]]:Tableau1[[#This Row],[VENDREDI APRES MIDI]])</f>
        <v>0</v>
      </c>
    </row>
    <row r="635" spans="1:16" s="38" customFormat="1">
      <c r="A635" s="17"/>
      <c r="B635" s="18"/>
      <c r="C635" s="44" t="str">
        <f>IFERROR(VLOOKUP(Tableau1[[#This Row],[N° de Tâche]],Tâches!$D$7:$E$117,2,FALSE),"")</f>
        <v/>
      </c>
      <c r="D635" s="45">
        <f>date_1er_jour_semaine(YEAR(Tableau1[[#This Row],[Jour]]),Tableau1[[#This Row],[Semaine]])</f>
        <v>0</v>
      </c>
      <c r="E635" s="18">
        <f>SEMAINE(Tableau1[[#This Row],[Jour]])</f>
        <v>0</v>
      </c>
      <c r="F635" s="18"/>
      <c r="G635" s="18"/>
      <c r="H635" s="18"/>
      <c r="I635" s="18"/>
      <c r="J635" s="18"/>
      <c r="K635" s="18"/>
      <c r="L635" s="18"/>
      <c r="M635" s="18"/>
      <c r="N635" s="18"/>
      <c r="O635" s="18"/>
      <c r="P635" s="47">
        <f>SUM(Tableau1[[#This Row],[LUNDI MATIN]]:Tableau1[[#This Row],[VENDREDI APRES MIDI]])</f>
        <v>0</v>
      </c>
    </row>
    <row r="636" spans="1:16" s="38" customFormat="1">
      <c r="A636" s="15"/>
      <c r="B636" s="16"/>
      <c r="C636" s="41" t="str">
        <f>IFERROR(VLOOKUP(Tableau1[[#This Row],[N° de Tâche]],Tâches!$D$7:$E$117,2,FALSE),"")</f>
        <v/>
      </c>
      <c r="D636" s="42">
        <f>date_1er_jour_semaine(YEAR(Tableau1[[#This Row],[Jour]]),Tableau1[[#This Row],[Semaine]])</f>
        <v>0</v>
      </c>
      <c r="E636" s="43">
        <f>SEMAINE(Tableau1[[#This Row],[Jour]])</f>
        <v>0</v>
      </c>
      <c r="F636" s="16"/>
      <c r="G636" s="16"/>
      <c r="H636" s="16"/>
      <c r="I636" s="16"/>
      <c r="J636" s="16"/>
      <c r="K636" s="16"/>
      <c r="L636" s="16"/>
      <c r="M636" s="16"/>
      <c r="N636" s="16"/>
      <c r="O636" s="16"/>
      <c r="P636" s="46">
        <f>SUM(Tableau1[[#This Row],[LUNDI MATIN]]:Tableau1[[#This Row],[VENDREDI APRES MIDI]])</f>
        <v>0</v>
      </c>
    </row>
    <row r="637" spans="1:16" s="38" customFormat="1">
      <c r="A637" s="17"/>
      <c r="B637" s="18"/>
      <c r="C637" s="44" t="str">
        <f>IFERROR(VLOOKUP(Tableau1[[#This Row],[N° de Tâche]],Tâches!$D$7:$E$117,2,FALSE),"")</f>
        <v/>
      </c>
      <c r="D637" s="45">
        <f>date_1er_jour_semaine(YEAR(Tableau1[[#This Row],[Jour]]),Tableau1[[#This Row],[Semaine]])</f>
        <v>0</v>
      </c>
      <c r="E637" s="18">
        <f>SEMAINE(Tableau1[[#This Row],[Jour]])</f>
        <v>0</v>
      </c>
      <c r="F637" s="18"/>
      <c r="G637" s="18"/>
      <c r="H637" s="18"/>
      <c r="I637" s="18"/>
      <c r="J637" s="18"/>
      <c r="K637" s="18"/>
      <c r="L637" s="18"/>
      <c r="M637" s="18"/>
      <c r="N637" s="18"/>
      <c r="O637" s="18"/>
      <c r="P637" s="47">
        <f>SUM(Tableau1[[#This Row],[LUNDI MATIN]]:Tableau1[[#This Row],[VENDREDI APRES MIDI]])</f>
        <v>0</v>
      </c>
    </row>
    <row r="638" spans="1:16" s="38" customFormat="1">
      <c r="A638" s="15"/>
      <c r="B638" s="16"/>
      <c r="C638" s="41" t="str">
        <f>IFERROR(VLOOKUP(Tableau1[[#This Row],[N° de Tâche]],Tâches!$D$7:$E$117,2,FALSE),"")</f>
        <v/>
      </c>
      <c r="D638" s="42">
        <f>date_1er_jour_semaine(YEAR(Tableau1[[#This Row],[Jour]]),Tableau1[[#This Row],[Semaine]])</f>
        <v>0</v>
      </c>
      <c r="E638" s="43">
        <f>SEMAINE(Tableau1[[#This Row],[Jour]])</f>
        <v>0</v>
      </c>
      <c r="F638" s="16"/>
      <c r="G638" s="16"/>
      <c r="H638" s="16"/>
      <c r="I638" s="16"/>
      <c r="J638" s="16"/>
      <c r="K638" s="16"/>
      <c r="L638" s="16"/>
      <c r="M638" s="16"/>
      <c r="N638" s="16"/>
      <c r="O638" s="16"/>
      <c r="P638" s="46">
        <f>SUM(Tableau1[[#This Row],[LUNDI MATIN]]:Tableau1[[#This Row],[VENDREDI APRES MIDI]])</f>
        <v>0</v>
      </c>
    </row>
    <row r="639" spans="1:16" s="38" customFormat="1">
      <c r="A639" s="17"/>
      <c r="B639" s="18"/>
      <c r="C639" s="44" t="str">
        <f>IFERROR(VLOOKUP(Tableau1[[#This Row],[N° de Tâche]],Tâches!$D$7:$E$117,2,FALSE),"")</f>
        <v/>
      </c>
      <c r="D639" s="45">
        <f>date_1er_jour_semaine(YEAR(Tableau1[[#This Row],[Jour]]),Tableau1[[#This Row],[Semaine]])</f>
        <v>0</v>
      </c>
      <c r="E639" s="18">
        <f>SEMAINE(Tableau1[[#This Row],[Jour]])</f>
        <v>0</v>
      </c>
      <c r="F639" s="18"/>
      <c r="G639" s="18"/>
      <c r="H639" s="18"/>
      <c r="I639" s="18"/>
      <c r="J639" s="18"/>
      <c r="K639" s="18"/>
      <c r="L639" s="18"/>
      <c r="M639" s="18"/>
      <c r="N639" s="18"/>
      <c r="O639" s="18"/>
      <c r="P639" s="47">
        <f>SUM(Tableau1[[#This Row],[LUNDI MATIN]]:Tableau1[[#This Row],[VENDREDI APRES MIDI]])</f>
        <v>0</v>
      </c>
    </row>
    <row r="640" spans="1:16" s="38" customFormat="1">
      <c r="A640" s="15"/>
      <c r="B640" s="16"/>
      <c r="C640" s="41" t="str">
        <f>IFERROR(VLOOKUP(Tableau1[[#This Row],[N° de Tâche]],Tâches!$D$7:$E$117,2,FALSE),"")</f>
        <v/>
      </c>
      <c r="D640" s="42">
        <f>date_1er_jour_semaine(YEAR(Tableau1[[#This Row],[Jour]]),Tableau1[[#This Row],[Semaine]])</f>
        <v>0</v>
      </c>
      <c r="E640" s="43">
        <f>SEMAINE(Tableau1[[#This Row],[Jour]])</f>
        <v>0</v>
      </c>
      <c r="F640" s="16"/>
      <c r="G640" s="16"/>
      <c r="H640" s="16"/>
      <c r="I640" s="16"/>
      <c r="J640" s="16"/>
      <c r="K640" s="16"/>
      <c r="L640" s="16"/>
      <c r="M640" s="16"/>
      <c r="N640" s="16"/>
      <c r="O640" s="16"/>
      <c r="P640" s="46">
        <f>SUM(Tableau1[[#This Row],[LUNDI MATIN]]:Tableau1[[#This Row],[VENDREDI APRES MIDI]])</f>
        <v>0</v>
      </c>
    </row>
    <row r="641" spans="1:16" s="38" customFormat="1">
      <c r="A641" s="17"/>
      <c r="B641" s="18"/>
      <c r="C641" s="44" t="str">
        <f>IFERROR(VLOOKUP(Tableau1[[#This Row],[N° de Tâche]],Tâches!$D$7:$E$117,2,FALSE),"")</f>
        <v/>
      </c>
      <c r="D641" s="45">
        <f>date_1er_jour_semaine(YEAR(Tableau1[[#This Row],[Jour]]),Tableau1[[#This Row],[Semaine]])</f>
        <v>0</v>
      </c>
      <c r="E641" s="18">
        <f>SEMAINE(Tableau1[[#This Row],[Jour]])</f>
        <v>0</v>
      </c>
      <c r="F641" s="18"/>
      <c r="G641" s="18"/>
      <c r="H641" s="18"/>
      <c r="I641" s="18"/>
      <c r="J641" s="18"/>
      <c r="K641" s="18"/>
      <c r="L641" s="18"/>
      <c r="M641" s="18"/>
      <c r="N641" s="18"/>
      <c r="O641" s="18"/>
      <c r="P641" s="47">
        <f>SUM(Tableau1[[#This Row],[LUNDI MATIN]]:Tableau1[[#This Row],[VENDREDI APRES MIDI]])</f>
        <v>0</v>
      </c>
    </row>
    <row r="642" spans="1:16" s="38" customFormat="1">
      <c r="A642" s="15"/>
      <c r="B642" s="16"/>
      <c r="C642" s="41" t="str">
        <f>IFERROR(VLOOKUP(Tableau1[[#This Row],[N° de Tâche]],Tâches!$D$7:$E$117,2,FALSE),"")</f>
        <v/>
      </c>
      <c r="D642" s="42">
        <f>date_1er_jour_semaine(YEAR(Tableau1[[#This Row],[Jour]]),Tableau1[[#This Row],[Semaine]])</f>
        <v>0</v>
      </c>
      <c r="E642" s="43">
        <f>SEMAINE(Tableau1[[#This Row],[Jour]])</f>
        <v>0</v>
      </c>
      <c r="F642" s="16"/>
      <c r="G642" s="16"/>
      <c r="H642" s="16"/>
      <c r="I642" s="16"/>
      <c r="J642" s="16"/>
      <c r="K642" s="16"/>
      <c r="L642" s="16"/>
      <c r="M642" s="16"/>
      <c r="N642" s="16"/>
      <c r="O642" s="16"/>
      <c r="P642" s="46">
        <f>SUM(Tableau1[[#This Row],[LUNDI MATIN]]:Tableau1[[#This Row],[VENDREDI APRES MIDI]])</f>
        <v>0</v>
      </c>
    </row>
    <row r="643" spans="1:16" s="38" customFormat="1">
      <c r="A643" s="17"/>
      <c r="B643" s="18"/>
      <c r="C643" s="44" t="str">
        <f>IFERROR(VLOOKUP(Tableau1[[#This Row],[N° de Tâche]],Tâches!$D$7:$E$117,2,FALSE),"")</f>
        <v/>
      </c>
      <c r="D643" s="45">
        <f>date_1er_jour_semaine(YEAR(Tableau1[[#This Row],[Jour]]),Tableau1[[#This Row],[Semaine]])</f>
        <v>0</v>
      </c>
      <c r="E643" s="18">
        <f>SEMAINE(Tableau1[[#This Row],[Jour]])</f>
        <v>0</v>
      </c>
      <c r="F643" s="18"/>
      <c r="G643" s="18"/>
      <c r="H643" s="18"/>
      <c r="I643" s="18"/>
      <c r="J643" s="18"/>
      <c r="K643" s="18"/>
      <c r="L643" s="18"/>
      <c r="M643" s="18"/>
      <c r="N643" s="18"/>
      <c r="O643" s="18"/>
      <c r="P643" s="47">
        <f>SUM(Tableau1[[#This Row],[LUNDI MATIN]]:Tableau1[[#This Row],[VENDREDI APRES MIDI]])</f>
        <v>0</v>
      </c>
    </row>
    <row r="644" spans="1:16" s="38" customFormat="1">
      <c r="A644" s="15"/>
      <c r="B644" s="16"/>
      <c r="C644" s="41" t="str">
        <f>IFERROR(VLOOKUP(Tableau1[[#This Row],[N° de Tâche]],Tâches!$D$7:$E$117,2,FALSE),"")</f>
        <v/>
      </c>
      <c r="D644" s="42">
        <f>date_1er_jour_semaine(YEAR(Tableau1[[#This Row],[Jour]]),Tableau1[[#This Row],[Semaine]])</f>
        <v>0</v>
      </c>
      <c r="E644" s="43">
        <f>SEMAINE(Tableau1[[#This Row],[Jour]])</f>
        <v>0</v>
      </c>
      <c r="F644" s="16"/>
      <c r="G644" s="16"/>
      <c r="H644" s="16"/>
      <c r="I644" s="16"/>
      <c r="J644" s="16"/>
      <c r="K644" s="16"/>
      <c r="L644" s="16"/>
      <c r="M644" s="16"/>
      <c r="N644" s="16"/>
      <c r="O644" s="16"/>
      <c r="P644" s="46">
        <f>SUM(Tableau1[[#This Row],[LUNDI MATIN]]:Tableau1[[#This Row],[VENDREDI APRES MIDI]])</f>
        <v>0</v>
      </c>
    </row>
    <row r="645" spans="1:16" s="38" customFormat="1">
      <c r="A645" s="17"/>
      <c r="B645" s="18"/>
      <c r="C645" s="44" t="str">
        <f>IFERROR(VLOOKUP(Tableau1[[#This Row],[N° de Tâche]],Tâches!$D$7:$E$117,2,FALSE),"")</f>
        <v/>
      </c>
      <c r="D645" s="45">
        <f>date_1er_jour_semaine(YEAR(Tableau1[[#This Row],[Jour]]),Tableau1[[#This Row],[Semaine]])</f>
        <v>0</v>
      </c>
      <c r="E645" s="18">
        <f>SEMAINE(Tableau1[[#This Row],[Jour]])</f>
        <v>0</v>
      </c>
      <c r="F645" s="18"/>
      <c r="G645" s="18"/>
      <c r="H645" s="18"/>
      <c r="I645" s="18"/>
      <c r="J645" s="18"/>
      <c r="K645" s="18"/>
      <c r="L645" s="18"/>
      <c r="M645" s="18"/>
      <c r="N645" s="18"/>
      <c r="O645" s="18"/>
      <c r="P645" s="47">
        <f>SUM(Tableau1[[#This Row],[LUNDI MATIN]]:Tableau1[[#This Row],[VENDREDI APRES MIDI]])</f>
        <v>0</v>
      </c>
    </row>
    <row r="646" spans="1:16" s="38" customFormat="1">
      <c r="A646" s="15"/>
      <c r="B646" s="16"/>
      <c r="C646" s="41" t="str">
        <f>IFERROR(VLOOKUP(Tableau1[[#This Row],[N° de Tâche]],Tâches!$D$7:$E$117,2,FALSE),"")</f>
        <v/>
      </c>
      <c r="D646" s="42">
        <f>date_1er_jour_semaine(YEAR(Tableau1[[#This Row],[Jour]]),Tableau1[[#This Row],[Semaine]])</f>
        <v>0</v>
      </c>
      <c r="E646" s="43">
        <f>SEMAINE(Tableau1[[#This Row],[Jour]])</f>
        <v>0</v>
      </c>
      <c r="F646" s="16"/>
      <c r="G646" s="16"/>
      <c r="H646" s="16"/>
      <c r="I646" s="16"/>
      <c r="J646" s="16"/>
      <c r="K646" s="16"/>
      <c r="L646" s="16"/>
      <c r="M646" s="16"/>
      <c r="N646" s="16"/>
      <c r="O646" s="16"/>
      <c r="P646" s="46">
        <f>SUM(Tableau1[[#This Row],[LUNDI MATIN]]:Tableau1[[#This Row],[VENDREDI APRES MIDI]])</f>
        <v>0</v>
      </c>
    </row>
    <row r="647" spans="1:16" s="38" customFormat="1">
      <c r="A647" s="17"/>
      <c r="B647" s="18"/>
      <c r="C647" s="44" t="str">
        <f>IFERROR(VLOOKUP(Tableau1[[#This Row],[N° de Tâche]],Tâches!$D$7:$E$117,2,FALSE),"")</f>
        <v/>
      </c>
      <c r="D647" s="45">
        <f>date_1er_jour_semaine(YEAR(Tableau1[[#This Row],[Jour]]),Tableau1[[#This Row],[Semaine]])</f>
        <v>0</v>
      </c>
      <c r="E647" s="18">
        <f>SEMAINE(Tableau1[[#This Row],[Jour]])</f>
        <v>0</v>
      </c>
      <c r="F647" s="18"/>
      <c r="G647" s="18"/>
      <c r="H647" s="18"/>
      <c r="I647" s="18"/>
      <c r="J647" s="18"/>
      <c r="K647" s="18"/>
      <c r="L647" s="18"/>
      <c r="M647" s="18"/>
      <c r="N647" s="18"/>
      <c r="O647" s="18"/>
      <c r="P647" s="47">
        <f>SUM(Tableau1[[#This Row],[LUNDI MATIN]]:Tableau1[[#This Row],[VENDREDI APRES MIDI]])</f>
        <v>0</v>
      </c>
    </row>
    <row r="648" spans="1:16" s="38" customFormat="1">
      <c r="A648" s="15"/>
      <c r="B648" s="16"/>
      <c r="C648" s="41" t="str">
        <f>IFERROR(VLOOKUP(Tableau1[[#This Row],[N° de Tâche]],Tâches!$D$7:$E$117,2,FALSE),"")</f>
        <v/>
      </c>
      <c r="D648" s="42">
        <f>date_1er_jour_semaine(YEAR(Tableau1[[#This Row],[Jour]]),Tableau1[[#This Row],[Semaine]])</f>
        <v>0</v>
      </c>
      <c r="E648" s="43">
        <f>SEMAINE(Tableau1[[#This Row],[Jour]])</f>
        <v>0</v>
      </c>
      <c r="F648" s="16"/>
      <c r="G648" s="16"/>
      <c r="H648" s="16"/>
      <c r="I648" s="16"/>
      <c r="J648" s="16"/>
      <c r="K648" s="16"/>
      <c r="L648" s="16"/>
      <c r="M648" s="16"/>
      <c r="N648" s="16"/>
      <c r="O648" s="16"/>
      <c r="P648" s="46">
        <f>SUM(Tableau1[[#This Row],[LUNDI MATIN]]:Tableau1[[#This Row],[VENDREDI APRES MIDI]])</f>
        <v>0</v>
      </c>
    </row>
    <row r="649" spans="1:16" s="38" customFormat="1">
      <c r="A649" s="17"/>
      <c r="B649" s="18"/>
      <c r="C649" s="44" t="str">
        <f>IFERROR(VLOOKUP(Tableau1[[#This Row],[N° de Tâche]],Tâches!$D$7:$E$117,2,FALSE),"")</f>
        <v/>
      </c>
      <c r="D649" s="45">
        <f>date_1er_jour_semaine(YEAR(Tableau1[[#This Row],[Jour]]),Tableau1[[#This Row],[Semaine]])</f>
        <v>0</v>
      </c>
      <c r="E649" s="18">
        <f>SEMAINE(Tableau1[[#This Row],[Jour]])</f>
        <v>0</v>
      </c>
      <c r="F649" s="18"/>
      <c r="G649" s="18"/>
      <c r="H649" s="18"/>
      <c r="I649" s="18"/>
      <c r="J649" s="18"/>
      <c r="K649" s="18"/>
      <c r="L649" s="18"/>
      <c r="M649" s="18"/>
      <c r="N649" s="18"/>
      <c r="O649" s="18"/>
      <c r="P649" s="47">
        <f>SUM(Tableau1[[#This Row],[LUNDI MATIN]]:Tableau1[[#This Row],[VENDREDI APRES MIDI]])</f>
        <v>0</v>
      </c>
    </row>
    <row r="650" spans="1:16" s="38" customFormat="1">
      <c r="A650" s="15"/>
      <c r="B650" s="16"/>
      <c r="C650" s="41" t="str">
        <f>IFERROR(VLOOKUP(Tableau1[[#This Row],[N° de Tâche]],Tâches!$D$7:$E$117,2,FALSE),"")</f>
        <v/>
      </c>
      <c r="D650" s="42">
        <f>date_1er_jour_semaine(YEAR(Tableau1[[#This Row],[Jour]]),Tableau1[[#This Row],[Semaine]])</f>
        <v>0</v>
      </c>
      <c r="E650" s="43">
        <f>SEMAINE(Tableau1[[#This Row],[Jour]])</f>
        <v>0</v>
      </c>
      <c r="F650" s="16"/>
      <c r="G650" s="16"/>
      <c r="H650" s="16"/>
      <c r="I650" s="16"/>
      <c r="J650" s="16"/>
      <c r="K650" s="16"/>
      <c r="L650" s="16"/>
      <c r="M650" s="16"/>
      <c r="N650" s="16"/>
      <c r="O650" s="16"/>
      <c r="P650" s="46">
        <f>SUM(Tableau1[[#This Row],[LUNDI MATIN]]:Tableau1[[#This Row],[VENDREDI APRES MIDI]])</f>
        <v>0</v>
      </c>
    </row>
    <row r="651" spans="1:16" s="38" customFormat="1">
      <c r="A651" s="17"/>
      <c r="B651" s="18"/>
      <c r="C651" s="44" t="str">
        <f>IFERROR(VLOOKUP(Tableau1[[#This Row],[N° de Tâche]],Tâches!$D$7:$E$117,2,FALSE),"")</f>
        <v/>
      </c>
      <c r="D651" s="45">
        <f>date_1er_jour_semaine(YEAR(Tableau1[[#This Row],[Jour]]),Tableau1[[#This Row],[Semaine]])</f>
        <v>0</v>
      </c>
      <c r="E651" s="18">
        <f>SEMAINE(Tableau1[[#This Row],[Jour]])</f>
        <v>0</v>
      </c>
      <c r="F651" s="18"/>
      <c r="G651" s="18"/>
      <c r="H651" s="18"/>
      <c r="I651" s="18"/>
      <c r="J651" s="18"/>
      <c r="K651" s="18"/>
      <c r="L651" s="18"/>
      <c r="M651" s="18"/>
      <c r="N651" s="18"/>
      <c r="O651" s="18"/>
      <c r="P651" s="47">
        <f>SUM(Tableau1[[#This Row],[LUNDI MATIN]]:Tableau1[[#This Row],[VENDREDI APRES MIDI]])</f>
        <v>0</v>
      </c>
    </row>
    <row r="652" spans="1:16" s="38" customFormat="1">
      <c r="A652" s="15"/>
      <c r="B652" s="16"/>
      <c r="C652" s="41" t="str">
        <f>IFERROR(VLOOKUP(Tableau1[[#This Row],[N° de Tâche]],Tâches!$D$7:$E$117,2,FALSE),"")</f>
        <v/>
      </c>
      <c r="D652" s="42">
        <f>date_1er_jour_semaine(YEAR(Tableau1[[#This Row],[Jour]]),Tableau1[[#This Row],[Semaine]])</f>
        <v>0</v>
      </c>
      <c r="E652" s="43">
        <f>SEMAINE(Tableau1[[#This Row],[Jour]])</f>
        <v>0</v>
      </c>
      <c r="F652" s="16"/>
      <c r="G652" s="16"/>
      <c r="H652" s="16"/>
      <c r="I652" s="16"/>
      <c r="J652" s="16"/>
      <c r="K652" s="16"/>
      <c r="L652" s="16"/>
      <c r="M652" s="16"/>
      <c r="N652" s="16"/>
      <c r="O652" s="16"/>
      <c r="P652" s="46">
        <f>SUM(Tableau1[[#This Row],[LUNDI MATIN]]:Tableau1[[#This Row],[VENDREDI APRES MIDI]])</f>
        <v>0</v>
      </c>
    </row>
    <row r="653" spans="1:16" s="38" customFormat="1">
      <c r="A653" s="17"/>
      <c r="B653" s="18"/>
      <c r="C653" s="44" t="str">
        <f>IFERROR(VLOOKUP(Tableau1[[#This Row],[N° de Tâche]],Tâches!$D$7:$E$117,2,FALSE),"")</f>
        <v/>
      </c>
      <c r="D653" s="45">
        <f>date_1er_jour_semaine(YEAR(Tableau1[[#This Row],[Jour]]),Tableau1[[#This Row],[Semaine]])</f>
        <v>0</v>
      </c>
      <c r="E653" s="18">
        <f>SEMAINE(Tableau1[[#This Row],[Jour]])</f>
        <v>0</v>
      </c>
      <c r="F653" s="18"/>
      <c r="G653" s="18"/>
      <c r="H653" s="18"/>
      <c r="I653" s="18"/>
      <c r="J653" s="18"/>
      <c r="K653" s="18"/>
      <c r="L653" s="18"/>
      <c r="M653" s="18"/>
      <c r="N653" s="18"/>
      <c r="O653" s="18"/>
      <c r="P653" s="47">
        <f>SUM(Tableau1[[#This Row],[LUNDI MATIN]]:Tableau1[[#This Row],[VENDREDI APRES MIDI]])</f>
        <v>0</v>
      </c>
    </row>
    <row r="654" spans="1:16" s="38" customFormat="1">
      <c r="A654" s="15"/>
      <c r="B654" s="16"/>
      <c r="C654" s="41" t="str">
        <f>IFERROR(VLOOKUP(Tableau1[[#This Row],[N° de Tâche]],Tâches!$D$7:$E$117,2,FALSE),"")</f>
        <v/>
      </c>
      <c r="D654" s="42">
        <f>date_1er_jour_semaine(YEAR(Tableau1[[#This Row],[Jour]]),Tableau1[[#This Row],[Semaine]])</f>
        <v>0</v>
      </c>
      <c r="E654" s="43">
        <f>SEMAINE(Tableau1[[#This Row],[Jour]])</f>
        <v>0</v>
      </c>
      <c r="F654" s="16"/>
      <c r="G654" s="16"/>
      <c r="H654" s="16"/>
      <c r="I654" s="16"/>
      <c r="J654" s="16"/>
      <c r="K654" s="16"/>
      <c r="L654" s="16"/>
      <c r="M654" s="16"/>
      <c r="N654" s="16"/>
      <c r="O654" s="16"/>
      <c r="P654" s="46">
        <f>SUM(Tableau1[[#This Row],[LUNDI MATIN]]:Tableau1[[#This Row],[VENDREDI APRES MIDI]])</f>
        <v>0</v>
      </c>
    </row>
    <row r="655" spans="1:16" s="38" customFormat="1">
      <c r="A655" s="17"/>
      <c r="B655" s="18"/>
      <c r="C655" s="44" t="str">
        <f>IFERROR(VLOOKUP(Tableau1[[#This Row],[N° de Tâche]],Tâches!$D$7:$E$117,2,FALSE),"")</f>
        <v/>
      </c>
      <c r="D655" s="45">
        <f>date_1er_jour_semaine(YEAR(Tableau1[[#This Row],[Jour]]),Tableau1[[#This Row],[Semaine]])</f>
        <v>0</v>
      </c>
      <c r="E655" s="18">
        <f>SEMAINE(Tableau1[[#This Row],[Jour]])</f>
        <v>0</v>
      </c>
      <c r="F655" s="18"/>
      <c r="G655" s="18"/>
      <c r="H655" s="18"/>
      <c r="I655" s="18"/>
      <c r="J655" s="18"/>
      <c r="K655" s="18"/>
      <c r="L655" s="18"/>
      <c r="M655" s="18"/>
      <c r="N655" s="18"/>
      <c r="O655" s="18"/>
      <c r="P655" s="47">
        <f>SUM(Tableau1[[#This Row],[LUNDI MATIN]]:Tableau1[[#This Row],[VENDREDI APRES MIDI]])</f>
        <v>0</v>
      </c>
    </row>
    <row r="656" spans="1:16" s="38" customFormat="1">
      <c r="A656" s="15"/>
      <c r="B656" s="16"/>
      <c r="C656" s="41" t="str">
        <f>IFERROR(VLOOKUP(Tableau1[[#This Row],[N° de Tâche]],Tâches!$D$7:$E$117,2,FALSE),"")</f>
        <v/>
      </c>
      <c r="D656" s="42">
        <f>date_1er_jour_semaine(YEAR(Tableau1[[#This Row],[Jour]]),Tableau1[[#This Row],[Semaine]])</f>
        <v>0</v>
      </c>
      <c r="E656" s="43">
        <f>SEMAINE(Tableau1[[#This Row],[Jour]])</f>
        <v>0</v>
      </c>
      <c r="F656" s="16"/>
      <c r="G656" s="16"/>
      <c r="H656" s="16"/>
      <c r="I656" s="16"/>
      <c r="J656" s="16"/>
      <c r="K656" s="16"/>
      <c r="L656" s="16"/>
      <c r="M656" s="16"/>
      <c r="N656" s="16"/>
      <c r="O656" s="16"/>
      <c r="P656" s="46">
        <f>SUM(Tableau1[[#This Row],[LUNDI MATIN]]:Tableau1[[#This Row],[VENDREDI APRES MIDI]])</f>
        <v>0</v>
      </c>
    </row>
    <row r="657" spans="1:16" s="38" customFormat="1">
      <c r="A657" s="17"/>
      <c r="B657" s="18"/>
      <c r="C657" s="44" t="str">
        <f>IFERROR(VLOOKUP(Tableau1[[#This Row],[N° de Tâche]],Tâches!$D$7:$E$117,2,FALSE),"")</f>
        <v/>
      </c>
      <c r="D657" s="45">
        <f>date_1er_jour_semaine(YEAR(Tableau1[[#This Row],[Jour]]),Tableau1[[#This Row],[Semaine]])</f>
        <v>0</v>
      </c>
      <c r="E657" s="18">
        <f>SEMAINE(Tableau1[[#This Row],[Jour]])</f>
        <v>0</v>
      </c>
      <c r="F657" s="18"/>
      <c r="G657" s="18"/>
      <c r="H657" s="18"/>
      <c r="I657" s="18"/>
      <c r="J657" s="18"/>
      <c r="K657" s="18"/>
      <c r="L657" s="18"/>
      <c r="M657" s="18"/>
      <c r="N657" s="18"/>
      <c r="O657" s="18"/>
      <c r="P657" s="47">
        <f>SUM(Tableau1[[#This Row],[LUNDI MATIN]]:Tableau1[[#This Row],[VENDREDI APRES MIDI]])</f>
        <v>0</v>
      </c>
    </row>
    <row r="658" spans="1:16" s="38" customFormat="1">
      <c r="A658" s="15"/>
      <c r="B658" s="16"/>
      <c r="C658" s="41" t="str">
        <f>IFERROR(VLOOKUP(Tableau1[[#This Row],[N° de Tâche]],Tâches!$D$7:$E$117,2,FALSE),"")</f>
        <v/>
      </c>
      <c r="D658" s="42">
        <f>date_1er_jour_semaine(YEAR(Tableau1[[#This Row],[Jour]]),Tableau1[[#This Row],[Semaine]])</f>
        <v>0</v>
      </c>
      <c r="E658" s="43">
        <f>SEMAINE(Tableau1[[#This Row],[Jour]])</f>
        <v>0</v>
      </c>
      <c r="F658" s="16"/>
      <c r="G658" s="16"/>
      <c r="H658" s="16"/>
      <c r="I658" s="16"/>
      <c r="J658" s="16"/>
      <c r="K658" s="16"/>
      <c r="L658" s="16"/>
      <c r="M658" s="16"/>
      <c r="N658" s="16"/>
      <c r="O658" s="16"/>
      <c r="P658" s="46">
        <f>SUM(Tableau1[[#This Row],[LUNDI MATIN]]:Tableau1[[#This Row],[VENDREDI APRES MIDI]])</f>
        <v>0</v>
      </c>
    </row>
    <row r="659" spans="1:16" s="38" customFormat="1">
      <c r="A659" s="17"/>
      <c r="B659" s="18"/>
      <c r="C659" s="44" t="str">
        <f>IFERROR(VLOOKUP(Tableau1[[#This Row],[N° de Tâche]],Tâches!$D$7:$E$117,2,FALSE),"")</f>
        <v/>
      </c>
      <c r="D659" s="45">
        <f>date_1er_jour_semaine(YEAR(Tableau1[[#This Row],[Jour]]),Tableau1[[#This Row],[Semaine]])</f>
        <v>0</v>
      </c>
      <c r="E659" s="18">
        <f>SEMAINE(Tableau1[[#This Row],[Jour]])</f>
        <v>0</v>
      </c>
      <c r="F659" s="18"/>
      <c r="G659" s="18"/>
      <c r="H659" s="18"/>
      <c r="I659" s="18"/>
      <c r="J659" s="18"/>
      <c r="K659" s="18"/>
      <c r="L659" s="18"/>
      <c r="M659" s="18"/>
      <c r="N659" s="18"/>
      <c r="O659" s="18"/>
      <c r="P659" s="47">
        <f>SUM(Tableau1[[#This Row],[LUNDI MATIN]]:Tableau1[[#This Row],[VENDREDI APRES MIDI]])</f>
        <v>0</v>
      </c>
    </row>
    <row r="660" spans="1:16" s="38" customFormat="1">
      <c r="A660" s="15"/>
      <c r="B660" s="16"/>
      <c r="C660" s="41" t="str">
        <f>IFERROR(VLOOKUP(Tableau1[[#This Row],[N° de Tâche]],Tâches!$D$7:$E$117,2,FALSE),"")</f>
        <v/>
      </c>
      <c r="D660" s="42">
        <f>date_1er_jour_semaine(YEAR(Tableau1[[#This Row],[Jour]]),Tableau1[[#This Row],[Semaine]])</f>
        <v>0</v>
      </c>
      <c r="E660" s="43">
        <f>SEMAINE(Tableau1[[#This Row],[Jour]])</f>
        <v>0</v>
      </c>
      <c r="F660" s="16"/>
      <c r="G660" s="16"/>
      <c r="H660" s="16"/>
      <c r="I660" s="16"/>
      <c r="J660" s="16"/>
      <c r="K660" s="16"/>
      <c r="L660" s="16"/>
      <c r="M660" s="16"/>
      <c r="N660" s="16"/>
      <c r="O660" s="16"/>
      <c r="P660" s="46">
        <f>SUM(Tableau1[[#This Row],[LUNDI MATIN]]:Tableau1[[#This Row],[VENDREDI APRES MIDI]])</f>
        <v>0</v>
      </c>
    </row>
    <row r="661" spans="1:16" s="38" customFormat="1">
      <c r="A661" s="17"/>
      <c r="B661" s="18"/>
      <c r="C661" s="44" t="str">
        <f>IFERROR(VLOOKUP(Tableau1[[#This Row],[N° de Tâche]],Tâches!$D$7:$E$117,2,FALSE),"")</f>
        <v/>
      </c>
      <c r="D661" s="45">
        <f>date_1er_jour_semaine(YEAR(Tableau1[[#This Row],[Jour]]),Tableau1[[#This Row],[Semaine]])</f>
        <v>0</v>
      </c>
      <c r="E661" s="18">
        <f>SEMAINE(Tableau1[[#This Row],[Jour]])</f>
        <v>0</v>
      </c>
      <c r="F661" s="18"/>
      <c r="G661" s="18"/>
      <c r="H661" s="18"/>
      <c r="I661" s="18"/>
      <c r="J661" s="18"/>
      <c r="K661" s="18"/>
      <c r="L661" s="18"/>
      <c r="M661" s="18"/>
      <c r="N661" s="18"/>
      <c r="O661" s="18"/>
      <c r="P661" s="47">
        <f>SUM(Tableau1[[#This Row],[LUNDI MATIN]]:Tableau1[[#This Row],[VENDREDI APRES MIDI]])</f>
        <v>0</v>
      </c>
    </row>
    <row r="662" spans="1:16" s="38" customFormat="1">
      <c r="A662" s="15"/>
      <c r="B662" s="16"/>
      <c r="C662" s="41" t="str">
        <f>IFERROR(VLOOKUP(Tableau1[[#This Row],[N° de Tâche]],Tâches!$D$7:$E$117,2,FALSE),"")</f>
        <v/>
      </c>
      <c r="D662" s="42">
        <f>date_1er_jour_semaine(YEAR(Tableau1[[#This Row],[Jour]]),Tableau1[[#This Row],[Semaine]])</f>
        <v>0</v>
      </c>
      <c r="E662" s="43">
        <f>SEMAINE(Tableau1[[#This Row],[Jour]])</f>
        <v>0</v>
      </c>
      <c r="F662" s="16"/>
      <c r="G662" s="16"/>
      <c r="H662" s="16"/>
      <c r="I662" s="16"/>
      <c r="J662" s="16"/>
      <c r="K662" s="16"/>
      <c r="L662" s="16"/>
      <c r="M662" s="16"/>
      <c r="N662" s="16"/>
      <c r="O662" s="16"/>
      <c r="P662" s="46">
        <f>SUM(Tableau1[[#This Row],[LUNDI MATIN]]:Tableau1[[#This Row],[VENDREDI APRES MIDI]])</f>
        <v>0</v>
      </c>
    </row>
    <row r="663" spans="1:16" s="38" customFormat="1">
      <c r="A663" s="17"/>
      <c r="B663" s="18"/>
      <c r="C663" s="44" t="str">
        <f>IFERROR(VLOOKUP(Tableau1[[#This Row],[N° de Tâche]],Tâches!$D$7:$E$117,2,FALSE),"")</f>
        <v/>
      </c>
      <c r="D663" s="45">
        <f>date_1er_jour_semaine(YEAR(Tableau1[[#This Row],[Jour]]),Tableau1[[#This Row],[Semaine]])</f>
        <v>0</v>
      </c>
      <c r="E663" s="18">
        <f>SEMAINE(Tableau1[[#This Row],[Jour]])</f>
        <v>0</v>
      </c>
      <c r="F663" s="18"/>
      <c r="G663" s="18"/>
      <c r="H663" s="18"/>
      <c r="I663" s="18"/>
      <c r="J663" s="18"/>
      <c r="K663" s="18"/>
      <c r="L663" s="18"/>
      <c r="M663" s="18"/>
      <c r="N663" s="18"/>
      <c r="O663" s="18"/>
      <c r="P663" s="47">
        <f>SUM(Tableau1[[#This Row],[LUNDI MATIN]]:Tableau1[[#This Row],[VENDREDI APRES MIDI]])</f>
        <v>0</v>
      </c>
    </row>
    <row r="664" spans="1:16" s="38" customFormat="1">
      <c r="A664" s="15"/>
      <c r="B664" s="16"/>
      <c r="C664" s="41" t="str">
        <f>IFERROR(VLOOKUP(Tableau1[[#This Row],[N° de Tâche]],Tâches!$D$7:$E$117,2,FALSE),"")</f>
        <v/>
      </c>
      <c r="D664" s="42">
        <f>date_1er_jour_semaine(YEAR(Tableau1[[#This Row],[Jour]]),Tableau1[[#This Row],[Semaine]])</f>
        <v>0</v>
      </c>
      <c r="E664" s="43">
        <f>SEMAINE(Tableau1[[#This Row],[Jour]])</f>
        <v>0</v>
      </c>
      <c r="F664" s="16"/>
      <c r="G664" s="16"/>
      <c r="H664" s="16"/>
      <c r="I664" s="16"/>
      <c r="J664" s="16"/>
      <c r="K664" s="16"/>
      <c r="L664" s="16"/>
      <c r="M664" s="16"/>
      <c r="N664" s="16"/>
      <c r="O664" s="16"/>
      <c r="P664" s="46">
        <f>SUM(Tableau1[[#This Row],[LUNDI MATIN]]:Tableau1[[#This Row],[VENDREDI APRES MIDI]])</f>
        <v>0</v>
      </c>
    </row>
    <row r="665" spans="1:16" s="38" customFormat="1">
      <c r="A665" s="17"/>
      <c r="B665" s="18"/>
      <c r="C665" s="44" t="str">
        <f>IFERROR(VLOOKUP(Tableau1[[#This Row],[N° de Tâche]],Tâches!$D$7:$E$117,2,FALSE),"")</f>
        <v/>
      </c>
      <c r="D665" s="45">
        <f>date_1er_jour_semaine(YEAR(Tableau1[[#This Row],[Jour]]),Tableau1[[#This Row],[Semaine]])</f>
        <v>0</v>
      </c>
      <c r="E665" s="18">
        <f>SEMAINE(Tableau1[[#This Row],[Jour]])</f>
        <v>0</v>
      </c>
      <c r="F665" s="18"/>
      <c r="G665" s="18"/>
      <c r="H665" s="18"/>
      <c r="I665" s="18"/>
      <c r="J665" s="18"/>
      <c r="K665" s="18"/>
      <c r="L665" s="18"/>
      <c r="M665" s="18"/>
      <c r="N665" s="18"/>
      <c r="O665" s="18"/>
      <c r="P665" s="47">
        <f>SUM(Tableau1[[#This Row],[LUNDI MATIN]]:Tableau1[[#This Row],[VENDREDI APRES MIDI]])</f>
        <v>0</v>
      </c>
    </row>
    <row r="666" spans="1:16" s="38" customFormat="1">
      <c r="A666" s="15"/>
      <c r="B666" s="16"/>
      <c r="C666" s="41" t="str">
        <f>IFERROR(VLOOKUP(Tableau1[[#This Row],[N° de Tâche]],Tâches!$D$7:$E$117,2,FALSE),"")</f>
        <v/>
      </c>
      <c r="D666" s="42">
        <f>date_1er_jour_semaine(YEAR(Tableau1[[#This Row],[Jour]]),Tableau1[[#This Row],[Semaine]])</f>
        <v>0</v>
      </c>
      <c r="E666" s="43">
        <f>SEMAINE(Tableau1[[#This Row],[Jour]])</f>
        <v>0</v>
      </c>
      <c r="F666" s="16"/>
      <c r="G666" s="16"/>
      <c r="H666" s="16"/>
      <c r="I666" s="16"/>
      <c r="J666" s="16"/>
      <c r="K666" s="16"/>
      <c r="L666" s="16"/>
      <c r="M666" s="16"/>
      <c r="N666" s="16"/>
      <c r="O666" s="16"/>
      <c r="P666" s="46">
        <f>SUM(Tableau1[[#This Row],[LUNDI MATIN]]:Tableau1[[#This Row],[VENDREDI APRES MIDI]])</f>
        <v>0</v>
      </c>
    </row>
    <row r="667" spans="1:16" s="38" customFormat="1">
      <c r="A667" s="17"/>
      <c r="B667" s="18"/>
      <c r="C667" s="44" t="str">
        <f>IFERROR(VLOOKUP(Tableau1[[#This Row],[N° de Tâche]],Tâches!$D$7:$E$117,2,FALSE),"")</f>
        <v/>
      </c>
      <c r="D667" s="45">
        <f>date_1er_jour_semaine(YEAR(Tableau1[[#This Row],[Jour]]),Tableau1[[#This Row],[Semaine]])</f>
        <v>0</v>
      </c>
      <c r="E667" s="18">
        <f>SEMAINE(Tableau1[[#This Row],[Jour]])</f>
        <v>0</v>
      </c>
      <c r="F667" s="18"/>
      <c r="G667" s="18"/>
      <c r="H667" s="18"/>
      <c r="I667" s="18"/>
      <c r="J667" s="18"/>
      <c r="K667" s="18"/>
      <c r="L667" s="18"/>
      <c r="M667" s="18"/>
      <c r="N667" s="18"/>
      <c r="O667" s="18"/>
      <c r="P667" s="47">
        <f>SUM(Tableau1[[#This Row],[LUNDI MATIN]]:Tableau1[[#This Row],[VENDREDI APRES MIDI]])</f>
        <v>0</v>
      </c>
    </row>
    <row r="668" spans="1:16" s="38" customFormat="1">
      <c r="A668" s="15"/>
      <c r="B668" s="16"/>
      <c r="C668" s="41" t="str">
        <f>IFERROR(VLOOKUP(Tableau1[[#This Row],[N° de Tâche]],Tâches!$D$7:$E$117,2,FALSE),"")</f>
        <v/>
      </c>
      <c r="D668" s="42">
        <f>date_1er_jour_semaine(YEAR(Tableau1[[#This Row],[Jour]]),Tableau1[[#This Row],[Semaine]])</f>
        <v>0</v>
      </c>
      <c r="E668" s="43">
        <f>SEMAINE(Tableau1[[#This Row],[Jour]])</f>
        <v>0</v>
      </c>
      <c r="F668" s="16"/>
      <c r="G668" s="16"/>
      <c r="H668" s="16"/>
      <c r="I668" s="16"/>
      <c r="J668" s="16"/>
      <c r="K668" s="16"/>
      <c r="L668" s="16"/>
      <c r="M668" s="16"/>
      <c r="N668" s="16"/>
      <c r="O668" s="16"/>
      <c r="P668" s="46">
        <f>SUM(Tableau1[[#This Row],[LUNDI MATIN]]:Tableau1[[#This Row],[VENDREDI APRES MIDI]])</f>
        <v>0</v>
      </c>
    </row>
    <row r="669" spans="1:16" s="38" customFormat="1">
      <c r="A669" s="17"/>
      <c r="B669" s="18"/>
      <c r="C669" s="44" t="str">
        <f>IFERROR(VLOOKUP(Tableau1[[#This Row],[N° de Tâche]],Tâches!$D$7:$E$117,2,FALSE),"")</f>
        <v/>
      </c>
      <c r="D669" s="45">
        <f>date_1er_jour_semaine(YEAR(Tableau1[[#This Row],[Jour]]),Tableau1[[#This Row],[Semaine]])</f>
        <v>0</v>
      </c>
      <c r="E669" s="18">
        <f>SEMAINE(Tableau1[[#This Row],[Jour]])</f>
        <v>0</v>
      </c>
      <c r="F669" s="18"/>
      <c r="G669" s="18"/>
      <c r="H669" s="18"/>
      <c r="I669" s="18"/>
      <c r="J669" s="18"/>
      <c r="K669" s="18"/>
      <c r="L669" s="18"/>
      <c r="M669" s="18"/>
      <c r="N669" s="18"/>
      <c r="O669" s="18"/>
      <c r="P669" s="47">
        <f>SUM(Tableau1[[#This Row],[LUNDI MATIN]]:Tableau1[[#This Row],[VENDREDI APRES MIDI]])</f>
        <v>0</v>
      </c>
    </row>
    <row r="670" spans="1:16" s="38" customFormat="1">
      <c r="A670" s="15"/>
      <c r="B670" s="16"/>
      <c r="C670" s="41" t="str">
        <f>IFERROR(VLOOKUP(Tableau1[[#This Row],[N° de Tâche]],Tâches!$D$7:$E$117,2,FALSE),"")</f>
        <v/>
      </c>
      <c r="D670" s="42">
        <f>date_1er_jour_semaine(YEAR(Tableau1[[#This Row],[Jour]]),Tableau1[[#This Row],[Semaine]])</f>
        <v>0</v>
      </c>
      <c r="E670" s="43">
        <f>SEMAINE(Tableau1[[#This Row],[Jour]])</f>
        <v>0</v>
      </c>
      <c r="F670" s="16"/>
      <c r="G670" s="16"/>
      <c r="H670" s="16"/>
      <c r="I670" s="16"/>
      <c r="J670" s="16"/>
      <c r="K670" s="16"/>
      <c r="L670" s="16"/>
      <c r="M670" s="16"/>
      <c r="N670" s="16"/>
      <c r="O670" s="16"/>
      <c r="P670" s="46">
        <f>SUM(Tableau1[[#This Row],[LUNDI MATIN]]:Tableau1[[#This Row],[VENDREDI APRES MIDI]])</f>
        <v>0</v>
      </c>
    </row>
    <row r="671" spans="1:16" s="38" customFormat="1">
      <c r="A671" s="17"/>
      <c r="B671" s="18"/>
      <c r="C671" s="44" t="str">
        <f>IFERROR(VLOOKUP(Tableau1[[#This Row],[N° de Tâche]],Tâches!$D$7:$E$117,2,FALSE),"")</f>
        <v/>
      </c>
      <c r="D671" s="45">
        <f>date_1er_jour_semaine(YEAR(Tableau1[[#This Row],[Jour]]),Tableau1[[#This Row],[Semaine]])</f>
        <v>0</v>
      </c>
      <c r="E671" s="18">
        <f>SEMAINE(Tableau1[[#This Row],[Jour]])</f>
        <v>0</v>
      </c>
      <c r="F671" s="18"/>
      <c r="G671" s="18"/>
      <c r="H671" s="18"/>
      <c r="I671" s="18"/>
      <c r="J671" s="18"/>
      <c r="K671" s="18"/>
      <c r="L671" s="18"/>
      <c r="M671" s="18"/>
      <c r="N671" s="18"/>
      <c r="O671" s="18"/>
      <c r="P671" s="47">
        <f>SUM(Tableau1[[#This Row],[LUNDI MATIN]]:Tableau1[[#This Row],[VENDREDI APRES MIDI]])</f>
        <v>0</v>
      </c>
    </row>
    <row r="672" spans="1:16" s="38" customFormat="1">
      <c r="A672" s="15"/>
      <c r="B672" s="16"/>
      <c r="C672" s="41" t="str">
        <f>IFERROR(VLOOKUP(Tableau1[[#This Row],[N° de Tâche]],Tâches!$D$7:$E$117,2,FALSE),"")</f>
        <v/>
      </c>
      <c r="D672" s="42">
        <f>date_1er_jour_semaine(YEAR(Tableau1[[#This Row],[Jour]]),Tableau1[[#This Row],[Semaine]])</f>
        <v>0</v>
      </c>
      <c r="E672" s="43">
        <f>SEMAINE(Tableau1[[#This Row],[Jour]])</f>
        <v>0</v>
      </c>
      <c r="F672" s="16"/>
      <c r="G672" s="16"/>
      <c r="H672" s="16"/>
      <c r="I672" s="16"/>
      <c r="J672" s="16"/>
      <c r="K672" s="16"/>
      <c r="L672" s="16"/>
      <c r="M672" s="16"/>
      <c r="N672" s="16"/>
      <c r="O672" s="16"/>
      <c r="P672" s="46">
        <f>SUM(Tableau1[[#This Row],[LUNDI MATIN]]:Tableau1[[#This Row],[VENDREDI APRES MIDI]])</f>
        <v>0</v>
      </c>
    </row>
    <row r="673" spans="1:16" s="38" customFormat="1">
      <c r="A673" s="17"/>
      <c r="B673" s="18"/>
      <c r="C673" s="44" t="str">
        <f>IFERROR(VLOOKUP(Tableau1[[#This Row],[N° de Tâche]],Tâches!$D$7:$E$117,2,FALSE),"")</f>
        <v/>
      </c>
      <c r="D673" s="45">
        <f>date_1er_jour_semaine(YEAR(Tableau1[[#This Row],[Jour]]),Tableau1[[#This Row],[Semaine]])</f>
        <v>0</v>
      </c>
      <c r="E673" s="18">
        <f>SEMAINE(Tableau1[[#This Row],[Jour]])</f>
        <v>0</v>
      </c>
      <c r="F673" s="18"/>
      <c r="G673" s="18"/>
      <c r="H673" s="18"/>
      <c r="I673" s="18"/>
      <c r="J673" s="18"/>
      <c r="K673" s="18"/>
      <c r="L673" s="18"/>
      <c r="M673" s="18"/>
      <c r="N673" s="18"/>
      <c r="O673" s="18"/>
      <c r="P673" s="47">
        <f>SUM(Tableau1[[#This Row],[LUNDI MATIN]]:Tableau1[[#This Row],[VENDREDI APRES MIDI]])</f>
        <v>0</v>
      </c>
    </row>
    <row r="674" spans="1:16" s="38" customFormat="1">
      <c r="A674" s="15"/>
      <c r="B674" s="16"/>
      <c r="C674" s="41" t="str">
        <f>IFERROR(VLOOKUP(Tableau1[[#This Row],[N° de Tâche]],Tâches!$D$7:$E$117,2,FALSE),"")</f>
        <v/>
      </c>
      <c r="D674" s="42">
        <f>date_1er_jour_semaine(YEAR(Tableau1[[#This Row],[Jour]]),Tableau1[[#This Row],[Semaine]])</f>
        <v>0</v>
      </c>
      <c r="E674" s="43">
        <f>SEMAINE(Tableau1[[#This Row],[Jour]])</f>
        <v>0</v>
      </c>
      <c r="F674" s="16"/>
      <c r="G674" s="16"/>
      <c r="H674" s="16"/>
      <c r="I674" s="16"/>
      <c r="J674" s="16"/>
      <c r="K674" s="16"/>
      <c r="L674" s="16"/>
      <c r="M674" s="16"/>
      <c r="N674" s="16"/>
      <c r="O674" s="16"/>
      <c r="P674" s="46">
        <f>SUM(Tableau1[[#This Row],[LUNDI MATIN]]:Tableau1[[#This Row],[VENDREDI APRES MIDI]])</f>
        <v>0</v>
      </c>
    </row>
    <row r="675" spans="1:16" s="38" customFormat="1">
      <c r="A675" s="17"/>
      <c r="B675" s="18"/>
      <c r="C675" s="44" t="str">
        <f>IFERROR(VLOOKUP(Tableau1[[#This Row],[N° de Tâche]],Tâches!$D$7:$E$117,2,FALSE),"")</f>
        <v/>
      </c>
      <c r="D675" s="45">
        <f>date_1er_jour_semaine(YEAR(Tableau1[[#This Row],[Jour]]),Tableau1[[#This Row],[Semaine]])</f>
        <v>0</v>
      </c>
      <c r="E675" s="18">
        <f>SEMAINE(Tableau1[[#This Row],[Jour]])</f>
        <v>0</v>
      </c>
      <c r="F675" s="18"/>
      <c r="G675" s="18"/>
      <c r="H675" s="18"/>
      <c r="I675" s="18"/>
      <c r="J675" s="18"/>
      <c r="K675" s="18"/>
      <c r="L675" s="18"/>
      <c r="M675" s="18"/>
      <c r="N675" s="18"/>
      <c r="O675" s="18"/>
      <c r="P675" s="47">
        <f>SUM(Tableau1[[#This Row],[LUNDI MATIN]]:Tableau1[[#This Row],[VENDREDI APRES MIDI]])</f>
        <v>0</v>
      </c>
    </row>
    <row r="676" spans="1:16" s="38" customFormat="1">
      <c r="A676" s="15"/>
      <c r="B676" s="16"/>
      <c r="C676" s="41" t="str">
        <f>IFERROR(VLOOKUP(Tableau1[[#This Row],[N° de Tâche]],Tâches!$D$7:$E$117,2,FALSE),"")</f>
        <v/>
      </c>
      <c r="D676" s="42">
        <f>date_1er_jour_semaine(YEAR(Tableau1[[#This Row],[Jour]]),Tableau1[[#This Row],[Semaine]])</f>
        <v>0</v>
      </c>
      <c r="E676" s="43">
        <f>SEMAINE(Tableau1[[#This Row],[Jour]])</f>
        <v>0</v>
      </c>
      <c r="F676" s="16"/>
      <c r="G676" s="16"/>
      <c r="H676" s="16"/>
      <c r="I676" s="16"/>
      <c r="J676" s="16"/>
      <c r="K676" s="16"/>
      <c r="L676" s="16"/>
      <c r="M676" s="16"/>
      <c r="N676" s="16"/>
      <c r="O676" s="16"/>
      <c r="P676" s="46">
        <f>SUM(Tableau1[[#This Row],[LUNDI MATIN]]:Tableau1[[#This Row],[VENDREDI APRES MIDI]])</f>
        <v>0</v>
      </c>
    </row>
    <row r="677" spans="1:16" s="38" customFormat="1">
      <c r="A677" s="17"/>
      <c r="B677" s="18"/>
      <c r="C677" s="44" t="str">
        <f>IFERROR(VLOOKUP(Tableau1[[#This Row],[N° de Tâche]],Tâches!$D$7:$E$117,2,FALSE),"")</f>
        <v/>
      </c>
      <c r="D677" s="45">
        <f>date_1er_jour_semaine(YEAR(Tableau1[[#This Row],[Jour]]),Tableau1[[#This Row],[Semaine]])</f>
        <v>0</v>
      </c>
      <c r="E677" s="18">
        <f>SEMAINE(Tableau1[[#This Row],[Jour]])</f>
        <v>0</v>
      </c>
      <c r="F677" s="18"/>
      <c r="G677" s="18"/>
      <c r="H677" s="18"/>
      <c r="I677" s="18"/>
      <c r="J677" s="18"/>
      <c r="K677" s="18"/>
      <c r="L677" s="18"/>
      <c r="M677" s="18"/>
      <c r="N677" s="18"/>
      <c r="O677" s="18"/>
      <c r="P677" s="47">
        <f>SUM(Tableau1[[#This Row],[LUNDI MATIN]]:Tableau1[[#This Row],[VENDREDI APRES MIDI]])</f>
        <v>0</v>
      </c>
    </row>
    <row r="678" spans="1:16" s="38" customFormat="1">
      <c r="A678" s="15"/>
      <c r="B678" s="16"/>
      <c r="C678" s="41" t="str">
        <f>IFERROR(VLOOKUP(Tableau1[[#This Row],[N° de Tâche]],Tâches!$D$7:$E$117,2,FALSE),"")</f>
        <v/>
      </c>
      <c r="D678" s="42">
        <f>date_1er_jour_semaine(YEAR(Tableau1[[#This Row],[Jour]]),Tableau1[[#This Row],[Semaine]])</f>
        <v>0</v>
      </c>
      <c r="E678" s="43">
        <f>SEMAINE(Tableau1[[#This Row],[Jour]])</f>
        <v>0</v>
      </c>
      <c r="F678" s="16"/>
      <c r="G678" s="16"/>
      <c r="H678" s="16"/>
      <c r="I678" s="16"/>
      <c r="J678" s="16"/>
      <c r="K678" s="16"/>
      <c r="L678" s="16"/>
      <c r="M678" s="16"/>
      <c r="N678" s="16"/>
      <c r="O678" s="16"/>
      <c r="P678" s="46">
        <f>SUM(Tableau1[[#This Row],[LUNDI MATIN]]:Tableau1[[#This Row],[VENDREDI APRES MIDI]])</f>
        <v>0</v>
      </c>
    </row>
    <row r="679" spans="1:16" s="38" customFormat="1">
      <c r="A679" s="17"/>
      <c r="B679" s="18"/>
      <c r="C679" s="44" t="str">
        <f>IFERROR(VLOOKUP(Tableau1[[#This Row],[N° de Tâche]],Tâches!$D$7:$E$117,2,FALSE),"")</f>
        <v/>
      </c>
      <c r="D679" s="45">
        <f>date_1er_jour_semaine(YEAR(Tableau1[[#This Row],[Jour]]),Tableau1[[#This Row],[Semaine]])</f>
        <v>0</v>
      </c>
      <c r="E679" s="18">
        <f>SEMAINE(Tableau1[[#This Row],[Jour]])</f>
        <v>0</v>
      </c>
      <c r="F679" s="18"/>
      <c r="G679" s="18"/>
      <c r="H679" s="18"/>
      <c r="I679" s="18"/>
      <c r="J679" s="18"/>
      <c r="K679" s="18"/>
      <c r="L679" s="18"/>
      <c r="M679" s="18"/>
      <c r="N679" s="18"/>
      <c r="O679" s="18"/>
      <c r="P679" s="47">
        <f>SUM(Tableau1[[#This Row],[LUNDI MATIN]]:Tableau1[[#This Row],[VENDREDI APRES MIDI]])</f>
        <v>0</v>
      </c>
    </row>
    <row r="680" spans="1:16" s="38" customFormat="1">
      <c r="A680" s="15"/>
      <c r="B680" s="16"/>
      <c r="C680" s="41" t="str">
        <f>IFERROR(VLOOKUP(Tableau1[[#This Row],[N° de Tâche]],Tâches!$D$7:$E$117,2,FALSE),"")</f>
        <v/>
      </c>
      <c r="D680" s="42">
        <f>date_1er_jour_semaine(YEAR(Tableau1[[#This Row],[Jour]]),Tableau1[[#This Row],[Semaine]])</f>
        <v>0</v>
      </c>
      <c r="E680" s="43">
        <f>SEMAINE(Tableau1[[#This Row],[Jour]])</f>
        <v>0</v>
      </c>
      <c r="F680" s="16"/>
      <c r="G680" s="16"/>
      <c r="H680" s="16"/>
      <c r="I680" s="16"/>
      <c r="J680" s="16"/>
      <c r="K680" s="16"/>
      <c r="L680" s="16"/>
      <c r="M680" s="16"/>
      <c r="N680" s="16"/>
      <c r="O680" s="16"/>
      <c r="P680" s="46">
        <f>SUM(Tableau1[[#This Row],[LUNDI MATIN]]:Tableau1[[#This Row],[VENDREDI APRES MIDI]])</f>
        <v>0</v>
      </c>
    </row>
    <row r="681" spans="1:16" s="38" customFormat="1">
      <c r="A681" s="17"/>
      <c r="B681" s="18"/>
      <c r="C681" s="44" t="str">
        <f>IFERROR(VLOOKUP(Tableau1[[#This Row],[N° de Tâche]],Tâches!$D$7:$E$117,2,FALSE),"")</f>
        <v/>
      </c>
      <c r="D681" s="45">
        <f>date_1er_jour_semaine(YEAR(Tableau1[[#This Row],[Jour]]),Tableau1[[#This Row],[Semaine]])</f>
        <v>0</v>
      </c>
      <c r="E681" s="18">
        <f>SEMAINE(Tableau1[[#This Row],[Jour]])</f>
        <v>0</v>
      </c>
      <c r="F681" s="18"/>
      <c r="G681" s="18"/>
      <c r="H681" s="18"/>
      <c r="I681" s="18"/>
      <c r="J681" s="18"/>
      <c r="K681" s="18"/>
      <c r="L681" s="18"/>
      <c r="M681" s="18"/>
      <c r="N681" s="18"/>
      <c r="O681" s="18"/>
      <c r="P681" s="47">
        <f>SUM(Tableau1[[#This Row],[LUNDI MATIN]]:Tableau1[[#This Row],[VENDREDI APRES MIDI]])</f>
        <v>0</v>
      </c>
    </row>
    <row r="682" spans="1:16" s="38" customFormat="1">
      <c r="A682" s="15"/>
      <c r="B682" s="16"/>
      <c r="C682" s="41" t="str">
        <f>IFERROR(VLOOKUP(Tableau1[[#This Row],[N° de Tâche]],Tâches!$D$7:$E$117,2,FALSE),"")</f>
        <v/>
      </c>
      <c r="D682" s="42">
        <f>date_1er_jour_semaine(YEAR(Tableau1[[#This Row],[Jour]]),Tableau1[[#This Row],[Semaine]])</f>
        <v>0</v>
      </c>
      <c r="E682" s="43">
        <f>SEMAINE(Tableau1[[#This Row],[Jour]])</f>
        <v>0</v>
      </c>
      <c r="F682" s="16"/>
      <c r="G682" s="16"/>
      <c r="H682" s="16"/>
      <c r="I682" s="16"/>
      <c r="J682" s="16"/>
      <c r="K682" s="16"/>
      <c r="L682" s="16"/>
      <c r="M682" s="16"/>
      <c r="N682" s="16"/>
      <c r="O682" s="16"/>
      <c r="P682" s="46">
        <f>SUM(Tableau1[[#This Row],[LUNDI MATIN]]:Tableau1[[#This Row],[VENDREDI APRES MIDI]])</f>
        <v>0</v>
      </c>
    </row>
    <row r="683" spans="1:16" s="38" customFormat="1">
      <c r="A683" s="17"/>
      <c r="B683" s="18"/>
      <c r="C683" s="44" t="str">
        <f>IFERROR(VLOOKUP(Tableau1[[#This Row],[N° de Tâche]],Tâches!$D$7:$E$117,2,FALSE),"")</f>
        <v/>
      </c>
      <c r="D683" s="45">
        <f>date_1er_jour_semaine(YEAR(Tableau1[[#This Row],[Jour]]),Tableau1[[#This Row],[Semaine]])</f>
        <v>0</v>
      </c>
      <c r="E683" s="18">
        <f>SEMAINE(Tableau1[[#This Row],[Jour]])</f>
        <v>0</v>
      </c>
      <c r="F683" s="18"/>
      <c r="G683" s="18"/>
      <c r="H683" s="18"/>
      <c r="I683" s="18"/>
      <c r="J683" s="18"/>
      <c r="K683" s="18"/>
      <c r="L683" s="18"/>
      <c r="M683" s="18"/>
      <c r="N683" s="18"/>
      <c r="O683" s="18"/>
      <c r="P683" s="47">
        <f>SUM(Tableau1[[#This Row],[LUNDI MATIN]]:Tableau1[[#This Row],[VENDREDI APRES MIDI]])</f>
        <v>0</v>
      </c>
    </row>
    <row r="684" spans="1:16" s="38" customFormat="1">
      <c r="A684" s="15"/>
      <c r="B684" s="16"/>
      <c r="C684" s="41" t="str">
        <f>IFERROR(VLOOKUP(Tableau1[[#This Row],[N° de Tâche]],Tâches!$D$7:$E$117,2,FALSE),"")</f>
        <v/>
      </c>
      <c r="D684" s="42">
        <f>date_1er_jour_semaine(YEAR(Tableau1[[#This Row],[Jour]]),Tableau1[[#This Row],[Semaine]])</f>
        <v>0</v>
      </c>
      <c r="E684" s="43">
        <f>SEMAINE(Tableau1[[#This Row],[Jour]])</f>
        <v>0</v>
      </c>
      <c r="F684" s="16"/>
      <c r="G684" s="16"/>
      <c r="H684" s="16"/>
      <c r="I684" s="16"/>
      <c r="J684" s="16"/>
      <c r="K684" s="16"/>
      <c r="L684" s="16"/>
      <c r="M684" s="16"/>
      <c r="N684" s="16"/>
      <c r="O684" s="16"/>
      <c r="P684" s="46">
        <f>SUM(Tableau1[[#This Row],[LUNDI MATIN]]:Tableau1[[#This Row],[VENDREDI APRES MIDI]])</f>
        <v>0</v>
      </c>
    </row>
    <row r="685" spans="1:16" s="38" customFormat="1">
      <c r="A685" s="17"/>
      <c r="B685" s="18"/>
      <c r="C685" s="44" t="str">
        <f>IFERROR(VLOOKUP(Tableau1[[#This Row],[N° de Tâche]],Tâches!$D$7:$E$117,2,FALSE),"")</f>
        <v/>
      </c>
      <c r="D685" s="45">
        <f>date_1er_jour_semaine(YEAR(Tableau1[[#This Row],[Jour]]),Tableau1[[#This Row],[Semaine]])</f>
        <v>0</v>
      </c>
      <c r="E685" s="18">
        <f>SEMAINE(Tableau1[[#This Row],[Jour]])</f>
        <v>0</v>
      </c>
      <c r="F685" s="18"/>
      <c r="G685" s="18"/>
      <c r="H685" s="18"/>
      <c r="I685" s="18"/>
      <c r="J685" s="18"/>
      <c r="K685" s="18"/>
      <c r="L685" s="18"/>
      <c r="M685" s="18"/>
      <c r="N685" s="18"/>
      <c r="O685" s="18"/>
      <c r="P685" s="47">
        <f>SUM(Tableau1[[#This Row],[LUNDI MATIN]]:Tableau1[[#This Row],[VENDREDI APRES MIDI]])</f>
        <v>0</v>
      </c>
    </row>
    <row r="686" spans="1:16" s="38" customFormat="1">
      <c r="A686" s="15"/>
      <c r="B686" s="16"/>
      <c r="C686" s="41" t="str">
        <f>IFERROR(VLOOKUP(Tableau1[[#This Row],[N° de Tâche]],Tâches!$D$7:$E$117,2,FALSE),"")</f>
        <v/>
      </c>
      <c r="D686" s="42">
        <f>date_1er_jour_semaine(YEAR(Tableau1[[#This Row],[Jour]]),Tableau1[[#This Row],[Semaine]])</f>
        <v>0</v>
      </c>
      <c r="E686" s="43">
        <f>SEMAINE(Tableau1[[#This Row],[Jour]])</f>
        <v>0</v>
      </c>
      <c r="F686" s="16"/>
      <c r="G686" s="16"/>
      <c r="H686" s="16"/>
      <c r="I686" s="16"/>
      <c r="J686" s="16"/>
      <c r="K686" s="16"/>
      <c r="L686" s="16"/>
      <c r="M686" s="16"/>
      <c r="N686" s="16"/>
      <c r="O686" s="16"/>
      <c r="P686" s="46">
        <f>SUM(Tableau1[[#This Row],[LUNDI MATIN]]:Tableau1[[#This Row],[VENDREDI APRES MIDI]])</f>
        <v>0</v>
      </c>
    </row>
    <row r="687" spans="1:16" s="38" customFormat="1">
      <c r="A687" s="17"/>
      <c r="B687" s="18"/>
      <c r="C687" s="44" t="str">
        <f>IFERROR(VLOOKUP(Tableau1[[#This Row],[N° de Tâche]],Tâches!$D$7:$E$117,2,FALSE),"")</f>
        <v/>
      </c>
      <c r="D687" s="45">
        <f>date_1er_jour_semaine(YEAR(Tableau1[[#This Row],[Jour]]),Tableau1[[#This Row],[Semaine]])</f>
        <v>0</v>
      </c>
      <c r="E687" s="18">
        <f>SEMAINE(Tableau1[[#This Row],[Jour]])</f>
        <v>0</v>
      </c>
      <c r="F687" s="18"/>
      <c r="G687" s="18"/>
      <c r="H687" s="18"/>
      <c r="I687" s="18"/>
      <c r="J687" s="18"/>
      <c r="K687" s="18"/>
      <c r="L687" s="18"/>
      <c r="M687" s="18"/>
      <c r="N687" s="18"/>
      <c r="O687" s="18"/>
      <c r="P687" s="47">
        <f>SUM(Tableau1[[#This Row],[LUNDI MATIN]]:Tableau1[[#This Row],[VENDREDI APRES MIDI]])</f>
        <v>0</v>
      </c>
    </row>
    <row r="688" spans="1:16" s="38" customFormat="1">
      <c r="A688" s="15"/>
      <c r="B688" s="16"/>
      <c r="C688" s="41" t="str">
        <f>IFERROR(VLOOKUP(Tableau1[[#This Row],[N° de Tâche]],Tâches!$D$7:$E$117,2,FALSE),"")</f>
        <v/>
      </c>
      <c r="D688" s="42">
        <f>date_1er_jour_semaine(YEAR(Tableau1[[#This Row],[Jour]]),Tableau1[[#This Row],[Semaine]])</f>
        <v>0</v>
      </c>
      <c r="E688" s="43">
        <f>SEMAINE(Tableau1[[#This Row],[Jour]])</f>
        <v>0</v>
      </c>
      <c r="F688" s="16"/>
      <c r="G688" s="16"/>
      <c r="H688" s="16"/>
      <c r="I688" s="16"/>
      <c r="J688" s="16"/>
      <c r="K688" s="16"/>
      <c r="L688" s="16"/>
      <c r="M688" s="16"/>
      <c r="N688" s="16"/>
      <c r="O688" s="16"/>
      <c r="P688" s="46">
        <f>SUM(Tableau1[[#This Row],[LUNDI MATIN]]:Tableau1[[#This Row],[VENDREDI APRES MIDI]])</f>
        <v>0</v>
      </c>
    </row>
    <row r="689" spans="1:16" s="38" customFormat="1">
      <c r="A689" s="17"/>
      <c r="B689" s="18"/>
      <c r="C689" s="44" t="str">
        <f>IFERROR(VLOOKUP(Tableau1[[#This Row],[N° de Tâche]],Tâches!$D$7:$E$117,2,FALSE),"")</f>
        <v/>
      </c>
      <c r="D689" s="45">
        <f>date_1er_jour_semaine(YEAR(Tableau1[[#This Row],[Jour]]),Tableau1[[#This Row],[Semaine]])</f>
        <v>0</v>
      </c>
      <c r="E689" s="18">
        <f>SEMAINE(Tableau1[[#This Row],[Jour]])</f>
        <v>0</v>
      </c>
      <c r="F689" s="18"/>
      <c r="G689" s="18"/>
      <c r="H689" s="18"/>
      <c r="I689" s="18"/>
      <c r="J689" s="18"/>
      <c r="K689" s="18"/>
      <c r="L689" s="18"/>
      <c r="M689" s="18"/>
      <c r="N689" s="18"/>
      <c r="O689" s="18"/>
      <c r="P689" s="47">
        <f>SUM(Tableau1[[#This Row],[LUNDI MATIN]]:Tableau1[[#This Row],[VENDREDI APRES MIDI]])</f>
        <v>0</v>
      </c>
    </row>
    <row r="690" spans="1:16" s="38" customFormat="1">
      <c r="A690" s="15"/>
      <c r="B690" s="16"/>
      <c r="C690" s="41" t="str">
        <f>IFERROR(VLOOKUP(Tableau1[[#This Row],[N° de Tâche]],Tâches!$D$7:$E$117,2,FALSE),"")</f>
        <v/>
      </c>
      <c r="D690" s="42">
        <f>date_1er_jour_semaine(YEAR(Tableau1[[#This Row],[Jour]]),Tableau1[[#This Row],[Semaine]])</f>
        <v>0</v>
      </c>
      <c r="E690" s="43">
        <f>SEMAINE(Tableau1[[#This Row],[Jour]])</f>
        <v>0</v>
      </c>
      <c r="F690" s="16"/>
      <c r="G690" s="16"/>
      <c r="H690" s="16"/>
      <c r="I690" s="16"/>
      <c r="J690" s="16"/>
      <c r="K690" s="16"/>
      <c r="L690" s="16"/>
      <c r="M690" s="16"/>
      <c r="N690" s="16"/>
      <c r="O690" s="16"/>
      <c r="P690" s="46">
        <f>SUM(Tableau1[[#This Row],[LUNDI MATIN]]:Tableau1[[#This Row],[VENDREDI APRES MIDI]])</f>
        <v>0</v>
      </c>
    </row>
    <row r="691" spans="1:16" s="38" customFormat="1">
      <c r="A691" s="17"/>
      <c r="B691" s="18"/>
      <c r="C691" s="44" t="str">
        <f>IFERROR(VLOOKUP(Tableau1[[#This Row],[N° de Tâche]],Tâches!$D$7:$E$117,2,FALSE),"")</f>
        <v/>
      </c>
      <c r="D691" s="45">
        <f>date_1er_jour_semaine(YEAR(Tableau1[[#This Row],[Jour]]),Tableau1[[#This Row],[Semaine]])</f>
        <v>0</v>
      </c>
      <c r="E691" s="18">
        <f>SEMAINE(Tableau1[[#This Row],[Jour]])</f>
        <v>0</v>
      </c>
      <c r="F691" s="18"/>
      <c r="G691" s="18"/>
      <c r="H691" s="18"/>
      <c r="I691" s="18"/>
      <c r="J691" s="18"/>
      <c r="K691" s="18"/>
      <c r="L691" s="18"/>
      <c r="M691" s="18"/>
      <c r="N691" s="18"/>
      <c r="O691" s="18"/>
      <c r="P691" s="47">
        <f>SUM(Tableau1[[#This Row],[LUNDI MATIN]]:Tableau1[[#This Row],[VENDREDI APRES MIDI]])</f>
        <v>0</v>
      </c>
    </row>
    <row r="692" spans="1:16" s="38" customFormat="1">
      <c r="A692" s="15"/>
      <c r="B692" s="16"/>
      <c r="C692" s="41" t="str">
        <f>IFERROR(VLOOKUP(Tableau1[[#This Row],[N° de Tâche]],Tâches!$D$7:$E$117,2,FALSE),"")</f>
        <v/>
      </c>
      <c r="D692" s="42">
        <f>date_1er_jour_semaine(YEAR(Tableau1[[#This Row],[Jour]]),Tableau1[[#This Row],[Semaine]])</f>
        <v>0</v>
      </c>
      <c r="E692" s="43">
        <f>SEMAINE(Tableau1[[#This Row],[Jour]])</f>
        <v>0</v>
      </c>
      <c r="F692" s="16"/>
      <c r="G692" s="16"/>
      <c r="H692" s="16"/>
      <c r="I692" s="16"/>
      <c r="J692" s="16"/>
      <c r="K692" s="16"/>
      <c r="L692" s="16"/>
      <c r="M692" s="16"/>
      <c r="N692" s="16"/>
      <c r="O692" s="16"/>
      <c r="P692" s="46">
        <f>SUM(Tableau1[[#This Row],[LUNDI MATIN]]:Tableau1[[#This Row],[VENDREDI APRES MIDI]])</f>
        <v>0</v>
      </c>
    </row>
    <row r="693" spans="1:16" s="38" customFormat="1">
      <c r="A693" s="17"/>
      <c r="B693" s="18"/>
      <c r="C693" s="44" t="str">
        <f>IFERROR(VLOOKUP(Tableau1[[#This Row],[N° de Tâche]],Tâches!$D$7:$E$117,2,FALSE),"")</f>
        <v/>
      </c>
      <c r="D693" s="45">
        <f>date_1er_jour_semaine(YEAR(Tableau1[[#This Row],[Jour]]),Tableau1[[#This Row],[Semaine]])</f>
        <v>0</v>
      </c>
      <c r="E693" s="18">
        <f>SEMAINE(Tableau1[[#This Row],[Jour]])</f>
        <v>0</v>
      </c>
      <c r="F693" s="18"/>
      <c r="G693" s="18"/>
      <c r="H693" s="18"/>
      <c r="I693" s="18"/>
      <c r="J693" s="18"/>
      <c r="K693" s="18"/>
      <c r="L693" s="18"/>
      <c r="M693" s="18"/>
      <c r="N693" s="18"/>
      <c r="O693" s="18"/>
      <c r="P693" s="47">
        <f>SUM(Tableau1[[#This Row],[LUNDI MATIN]]:Tableau1[[#This Row],[VENDREDI APRES MIDI]])</f>
        <v>0</v>
      </c>
    </row>
    <row r="694" spans="1:16" s="38" customFormat="1">
      <c r="A694" s="15"/>
      <c r="B694" s="16"/>
      <c r="C694" s="41" t="str">
        <f>IFERROR(VLOOKUP(Tableau1[[#This Row],[N° de Tâche]],Tâches!$D$7:$E$117,2,FALSE),"")</f>
        <v/>
      </c>
      <c r="D694" s="42">
        <f>date_1er_jour_semaine(YEAR(Tableau1[[#This Row],[Jour]]),Tableau1[[#This Row],[Semaine]])</f>
        <v>0</v>
      </c>
      <c r="E694" s="43">
        <f>SEMAINE(Tableau1[[#This Row],[Jour]])</f>
        <v>0</v>
      </c>
      <c r="F694" s="16"/>
      <c r="G694" s="16"/>
      <c r="H694" s="16"/>
      <c r="I694" s="16"/>
      <c r="J694" s="16"/>
      <c r="K694" s="16"/>
      <c r="L694" s="16"/>
      <c r="M694" s="16"/>
      <c r="N694" s="16"/>
      <c r="O694" s="16"/>
      <c r="P694" s="46">
        <f>SUM(Tableau1[[#This Row],[LUNDI MATIN]]:Tableau1[[#This Row],[VENDREDI APRES MIDI]])</f>
        <v>0</v>
      </c>
    </row>
    <row r="695" spans="1:16" s="38" customFormat="1">
      <c r="A695" s="17"/>
      <c r="B695" s="18"/>
      <c r="C695" s="44" t="str">
        <f>IFERROR(VLOOKUP(Tableau1[[#This Row],[N° de Tâche]],Tâches!$D$7:$E$117,2,FALSE),"")</f>
        <v/>
      </c>
      <c r="D695" s="45">
        <f>date_1er_jour_semaine(YEAR(Tableau1[[#This Row],[Jour]]),Tableau1[[#This Row],[Semaine]])</f>
        <v>0</v>
      </c>
      <c r="E695" s="18">
        <f>SEMAINE(Tableau1[[#This Row],[Jour]])</f>
        <v>0</v>
      </c>
      <c r="F695" s="18"/>
      <c r="G695" s="18"/>
      <c r="H695" s="18"/>
      <c r="I695" s="18"/>
      <c r="J695" s="18"/>
      <c r="K695" s="18"/>
      <c r="L695" s="18"/>
      <c r="M695" s="18"/>
      <c r="N695" s="18"/>
      <c r="O695" s="18"/>
      <c r="P695" s="47">
        <f>SUM(Tableau1[[#This Row],[LUNDI MATIN]]:Tableau1[[#This Row],[VENDREDI APRES MIDI]])</f>
        <v>0</v>
      </c>
    </row>
    <row r="696" spans="1:16" s="38" customFormat="1">
      <c r="A696" s="15"/>
      <c r="B696" s="16"/>
      <c r="C696" s="41" t="str">
        <f>IFERROR(VLOOKUP(Tableau1[[#This Row],[N° de Tâche]],Tâches!$D$7:$E$117,2,FALSE),"")</f>
        <v/>
      </c>
      <c r="D696" s="42">
        <f>date_1er_jour_semaine(YEAR(Tableau1[[#This Row],[Jour]]),Tableau1[[#This Row],[Semaine]])</f>
        <v>0</v>
      </c>
      <c r="E696" s="43">
        <f>SEMAINE(Tableau1[[#This Row],[Jour]])</f>
        <v>0</v>
      </c>
      <c r="F696" s="16"/>
      <c r="G696" s="16"/>
      <c r="H696" s="16"/>
      <c r="I696" s="16"/>
      <c r="J696" s="16"/>
      <c r="K696" s="16"/>
      <c r="L696" s="16"/>
      <c r="M696" s="16"/>
      <c r="N696" s="16"/>
      <c r="O696" s="16"/>
      <c r="P696" s="46">
        <f>SUM(Tableau1[[#This Row],[LUNDI MATIN]]:Tableau1[[#This Row],[VENDREDI APRES MIDI]])</f>
        <v>0</v>
      </c>
    </row>
    <row r="697" spans="1:16" s="38" customFormat="1">
      <c r="A697" s="17"/>
      <c r="B697" s="18"/>
      <c r="C697" s="44" t="str">
        <f>IFERROR(VLOOKUP(Tableau1[[#This Row],[N° de Tâche]],Tâches!$D$7:$E$117,2,FALSE),"")</f>
        <v/>
      </c>
      <c r="D697" s="45">
        <f>date_1er_jour_semaine(YEAR(Tableau1[[#This Row],[Jour]]),Tableau1[[#This Row],[Semaine]])</f>
        <v>0</v>
      </c>
      <c r="E697" s="18">
        <f>SEMAINE(Tableau1[[#This Row],[Jour]])</f>
        <v>0</v>
      </c>
      <c r="F697" s="18"/>
      <c r="G697" s="18"/>
      <c r="H697" s="18"/>
      <c r="I697" s="18"/>
      <c r="J697" s="18"/>
      <c r="K697" s="18"/>
      <c r="L697" s="18"/>
      <c r="M697" s="18"/>
      <c r="N697" s="18"/>
      <c r="O697" s="18"/>
      <c r="P697" s="47">
        <f>SUM(Tableau1[[#This Row],[LUNDI MATIN]]:Tableau1[[#This Row],[VENDREDI APRES MIDI]])</f>
        <v>0</v>
      </c>
    </row>
    <row r="698" spans="1:16" s="38" customFormat="1">
      <c r="A698" s="15"/>
      <c r="B698" s="16"/>
      <c r="C698" s="41" t="str">
        <f>IFERROR(VLOOKUP(Tableau1[[#This Row],[N° de Tâche]],Tâches!$D$7:$E$117,2,FALSE),"")</f>
        <v/>
      </c>
      <c r="D698" s="42">
        <f>date_1er_jour_semaine(YEAR(Tableau1[[#This Row],[Jour]]),Tableau1[[#This Row],[Semaine]])</f>
        <v>0</v>
      </c>
      <c r="E698" s="43">
        <f>SEMAINE(Tableau1[[#This Row],[Jour]])</f>
        <v>0</v>
      </c>
      <c r="F698" s="16"/>
      <c r="G698" s="16"/>
      <c r="H698" s="16"/>
      <c r="I698" s="16"/>
      <c r="J698" s="16"/>
      <c r="K698" s="16"/>
      <c r="L698" s="16"/>
      <c r="M698" s="16"/>
      <c r="N698" s="16"/>
      <c r="O698" s="16"/>
      <c r="P698" s="46">
        <f>SUM(Tableau1[[#This Row],[LUNDI MATIN]]:Tableau1[[#This Row],[VENDREDI APRES MIDI]])</f>
        <v>0</v>
      </c>
    </row>
    <row r="699" spans="1:16" s="38" customFormat="1">
      <c r="A699" s="17"/>
      <c r="B699" s="18"/>
      <c r="C699" s="44" t="str">
        <f>IFERROR(VLOOKUP(Tableau1[[#This Row],[N° de Tâche]],Tâches!$D$7:$E$117,2,FALSE),"")</f>
        <v/>
      </c>
      <c r="D699" s="45">
        <f>date_1er_jour_semaine(YEAR(Tableau1[[#This Row],[Jour]]),Tableau1[[#This Row],[Semaine]])</f>
        <v>0</v>
      </c>
      <c r="E699" s="18">
        <f>SEMAINE(Tableau1[[#This Row],[Jour]])</f>
        <v>0</v>
      </c>
      <c r="F699" s="18"/>
      <c r="G699" s="18"/>
      <c r="H699" s="18"/>
      <c r="I699" s="18"/>
      <c r="J699" s="18"/>
      <c r="K699" s="18"/>
      <c r="L699" s="18"/>
      <c r="M699" s="18"/>
      <c r="N699" s="18"/>
      <c r="O699" s="18"/>
      <c r="P699" s="47">
        <f>SUM(Tableau1[[#This Row],[LUNDI MATIN]]:Tableau1[[#This Row],[VENDREDI APRES MIDI]])</f>
        <v>0</v>
      </c>
    </row>
    <row r="700" spans="1:16" s="38" customFormat="1">
      <c r="A700" s="15"/>
      <c r="B700" s="16"/>
      <c r="C700" s="41" t="str">
        <f>IFERROR(VLOOKUP(Tableau1[[#This Row],[N° de Tâche]],Tâches!$D$7:$E$117,2,FALSE),"")</f>
        <v/>
      </c>
      <c r="D700" s="42">
        <f>date_1er_jour_semaine(YEAR(Tableau1[[#This Row],[Jour]]),Tableau1[[#This Row],[Semaine]])</f>
        <v>0</v>
      </c>
      <c r="E700" s="43">
        <f>SEMAINE(Tableau1[[#This Row],[Jour]])</f>
        <v>0</v>
      </c>
      <c r="F700" s="16"/>
      <c r="G700" s="16"/>
      <c r="H700" s="16"/>
      <c r="I700" s="16"/>
      <c r="J700" s="16"/>
      <c r="K700" s="16"/>
      <c r="L700" s="16"/>
      <c r="M700" s="16"/>
      <c r="N700" s="16"/>
      <c r="O700" s="16"/>
      <c r="P700" s="46">
        <f>SUM(Tableau1[[#This Row],[LUNDI MATIN]]:Tableau1[[#This Row],[VENDREDI APRES MIDI]])</f>
        <v>0</v>
      </c>
    </row>
    <row r="701" spans="1:16" s="38" customFormat="1">
      <c r="A701" s="17"/>
      <c r="B701" s="18"/>
      <c r="C701" s="44" t="str">
        <f>IFERROR(VLOOKUP(Tableau1[[#This Row],[N° de Tâche]],Tâches!$D$7:$E$117,2,FALSE),"")</f>
        <v/>
      </c>
      <c r="D701" s="45">
        <f>date_1er_jour_semaine(YEAR(Tableau1[[#This Row],[Jour]]),Tableau1[[#This Row],[Semaine]])</f>
        <v>0</v>
      </c>
      <c r="E701" s="18">
        <f>SEMAINE(Tableau1[[#This Row],[Jour]])</f>
        <v>0</v>
      </c>
      <c r="F701" s="18"/>
      <c r="G701" s="18"/>
      <c r="H701" s="18"/>
      <c r="I701" s="18"/>
      <c r="J701" s="18"/>
      <c r="K701" s="18"/>
      <c r="L701" s="18"/>
      <c r="M701" s="18"/>
      <c r="N701" s="18"/>
      <c r="O701" s="18"/>
      <c r="P701" s="47">
        <f>SUM(Tableau1[[#This Row],[LUNDI MATIN]]:Tableau1[[#This Row],[VENDREDI APRES MIDI]])</f>
        <v>0</v>
      </c>
    </row>
    <row r="702" spans="1:16" s="38" customFormat="1">
      <c r="A702" s="15"/>
      <c r="B702" s="16"/>
      <c r="C702" s="41" t="str">
        <f>IFERROR(VLOOKUP(Tableau1[[#This Row],[N° de Tâche]],Tâches!$D$7:$E$117,2,FALSE),"")</f>
        <v/>
      </c>
      <c r="D702" s="42">
        <f>date_1er_jour_semaine(YEAR(Tableau1[[#This Row],[Jour]]),Tableau1[[#This Row],[Semaine]])</f>
        <v>0</v>
      </c>
      <c r="E702" s="43">
        <f>SEMAINE(Tableau1[[#This Row],[Jour]])</f>
        <v>0</v>
      </c>
      <c r="F702" s="16"/>
      <c r="G702" s="16"/>
      <c r="H702" s="16"/>
      <c r="I702" s="16"/>
      <c r="J702" s="16"/>
      <c r="K702" s="16"/>
      <c r="L702" s="16"/>
      <c r="M702" s="16"/>
      <c r="N702" s="16"/>
      <c r="O702" s="16"/>
      <c r="P702" s="46">
        <f>SUM(Tableau1[[#This Row],[LUNDI MATIN]]:Tableau1[[#This Row],[VENDREDI APRES MIDI]])</f>
        <v>0</v>
      </c>
    </row>
    <row r="703" spans="1:16" s="38" customFormat="1">
      <c r="A703" s="17"/>
      <c r="B703" s="18"/>
      <c r="C703" s="44" t="str">
        <f>IFERROR(VLOOKUP(Tableau1[[#This Row],[N° de Tâche]],Tâches!$D$7:$E$117,2,FALSE),"")</f>
        <v/>
      </c>
      <c r="D703" s="45">
        <f>date_1er_jour_semaine(YEAR(Tableau1[[#This Row],[Jour]]),Tableau1[[#This Row],[Semaine]])</f>
        <v>0</v>
      </c>
      <c r="E703" s="18">
        <f>SEMAINE(Tableau1[[#This Row],[Jour]])</f>
        <v>0</v>
      </c>
      <c r="F703" s="18"/>
      <c r="G703" s="18"/>
      <c r="H703" s="18"/>
      <c r="I703" s="18"/>
      <c r="J703" s="18"/>
      <c r="K703" s="18"/>
      <c r="L703" s="18"/>
      <c r="M703" s="18"/>
      <c r="N703" s="18"/>
      <c r="O703" s="18"/>
      <c r="P703" s="47">
        <f>SUM(Tableau1[[#This Row],[LUNDI MATIN]]:Tableau1[[#This Row],[VENDREDI APRES MIDI]])</f>
        <v>0</v>
      </c>
    </row>
    <row r="704" spans="1:16" s="38" customFormat="1">
      <c r="A704" s="15"/>
      <c r="B704" s="16"/>
      <c r="C704" s="41" t="str">
        <f>IFERROR(VLOOKUP(Tableau1[[#This Row],[N° de Tâche]],Tâches!$D$7:$E$117,2,FALSE),"")</f>
        <v/>
      </c>
      <c r="D704" s="42">
        <f>date_1er_jour_semaine(YEAR(Tableau1[[#This Row],[Jour]]),Tableau1[[#This Row],[Semaine]])</f>
        <v>0</v>
      </c>
      <c r="E704" s="43">
        <f>SEMAINE(Tableau1[[#This Row],[Jour]])</f>
        <v>0</v>
      </c>
      <c r="F704" s="16"/>
      <c r="G704" s="16"/>
      <c r="H704" s="16"/>
      <c r="I704" s="16"/>
      <c r="J704" s="16"/>
      <c r="K704" s="16"/>
      <c r="L704" s="16"/>
      <c r="M704" s="16"/>
      <c r="N704" s="16"/>
      <c r="O704" s="16"/>
      <c r="P704" s="46">
        <f>SUM(Tableau1[[#This Row],[LUNDI MATIN]]:Tableau1[[#This Row],[VENDREDI APRES MIDI]])</f>
        <v>0</v>
      </c>
    </row>
    <row r="705" spans="1:16" s="38" customFormat="1">
      <c r="A705" s="17"/>
      <c r="B705" s="18"/>
      <c r="C705" s="44" t="str">
        <f>IFERROR(VLOOKUP(Tableau1[[#This Row],[N° de Tâche]],Tâches!$D$7:$E$117,2,FALSE),"")</f>
        <v/>
      </c>
      <c r="D705" s="45">
        <f>date_1er_jour_semaine(YEAR(Tableau1[[#This Row],[Jour]]),Tableau1[[#This Row],[Semaine]])</f>
        <v>0</v>
      </c>
      <c r="E705" s="18">
        <f>SEMAINE(Tableau1[[#This Row],[Jour]])</f>
        <v>0</v>
      </c>
      <c r="F705" s="18"/>
      <c r="G705" s="18"/>
      <c r="H705" s="18"/>
      <c r="I705" s="18"/>
      <c r="J705" s="18"/>
      <c r="K705" s="18"/>
      <c r="L705" s="18"/>
      <c r="M705" s="18"/>
      <c r="N705" s="18"/>
      <c r="O705" s="18"/>
      <c r="P705" s="47">
        <f>SUM(Tableau1[[#This Row],[LUNDI MATIN]]:Tableau1[[#This Row],[VENDREDI APRES MIDI]])</f>
        <v>0</v>
      </c>
    </row>
    <row r="706" spans="1:16" s="38" customFormat="1">
      <c r="A706" s="15"/>
      <c r="B706" s="16"/>
      <c r="C706" s="41" t="str">
        <f>IFERROR(VLOOKUP(Tableau1[[#This Row],[N° de Tâche]],Tâches!$D$7:$E$117,2,FALSE),"")</f>
        <v/>
      </c>
      <c r="D706" s="42">
        <f>date_1er_jour_semaine(YEAR(Tableau1[[#This Row],[Jour]]),Tableau1[[#This Row],[Semaine]])</f>
        <v>0</v>
      </c>
      <c r="E706" s="43">
        <f>SEMAINE(Tableau1[[#This Row],[Jour]])</f>
        <v>0</v>
      </c>
      <c r="F706" s="16"/>
      <c r="G706" s="16"/>
      <c r="H706" s="16"/>
      <c r="I706" s="16"/>
      <c r="J706" s="16"/>
      <c r="K706" s="16"/>
      <c r="L706" s="16"/>
      <c r="M706" s="16"/>
      <c r="N706" s="16"/>
      <c r="O706" s="16"/>
      <c r="P706" s="46">
        <f>SUM(Tableau1[[#This Row],[LUNDI MATIN]]:Tableau1[[#This Row],[VENDREDI APRES MIDI]])</f>
        <v>0</v>
      </c>
    </row>
    <row r="707" spans="1:16" s="38" customFormat="1">
      <c r="A707" s="17"/>
      <c r="B707" s="18"/>
      <c r="C707" s="44" t="str">
        <f>IFERROR(VLOOKUP(Tableau1[[#This Row],[N° de Tâche]],Tâches!$D$7:$E$117,2,FALSE),"")</f>
        <v/>
      </c>
      <c r="D707" s="45">
        <f>date_1er_jour_semaine(YEAR(Tableau1[[#This Row],[Jour]]),Tableau1[[#This Row],[Semaine]])</f>
        <v>0</v>
      </c>
      <c r="E707" s="18">
        <f>SEMAINE(Tableau1[[#This Row],[Jour]])</f>
        <v>0</v>
      </c>
      <c r="F707" s="18"/>
      <c r="G707" s="18"/>
      <c r="H707" s="18"/>
      <c r="I707" s="18"/>
      <c r="J707" s="18"/>
      <c r="K707" s="18"/>
      <c r="L707" s="18"/>
      <c r="M707" s="18"/>
      <c r="N707" s="18"/>
      <c r="O707" s="18"/>
      <c r="P707" s="47">
        <f>SUM(Tableau1[[#This Row],[LUNDI MATIN]]:Tableau1[[#This Row],[VENDREDI APRES MIDI]])</f>
        <v>0</v>
      </c>
    </row>
    <row r="708" spans="1:16" s="38" customFormat="1">
      <c r="A708" s="15"/>
      <c r="B708" s="16"/>
      <c r="C708" s="41" t="str">
        <f>IFERROR(VLOOKUP(Tableau1[[#This Row],[N° de Tâche]],Tâches!$D$7:$E$117,2,FALSE),"")</f>
        <v/>
      </c>
      <c r="D708" s="42">
        <f>date_1er_jour_semaine(YEAR(Tableau1[[#This Row],[Jour]]),Tableau1[[#This Row],[Semaine]])</f>
        <v>0</v>
      </c>
      <c r="E708" s="43">
        <f>SEMAINE(Tableau1[[#This Row],[Jour]])</f>
        <v>0</v>
      </c>
      <c r="F708" s="16"/>
      <c r="G708" s="16"/>
      <c r="H708" s="16"/>
      <c r="I708" s="16"/>
      <c r="J708" s="16"/>
      <c r="K708" s="16"/>
      <c r="L708" s="16"/>
      <c r="M708" s="16"/>
      <c r="N708" s="16"/>
      <c r="O708" s="16"/>
      <c r="P708" s="46">
        <f>SUM(Tableau1[[#This Row],[LUNDI MATIN]]:Tableau1[[#This Row],[VENDREDI APRES MIDI]])</f>
        <v>0</v>
      </c>
    </row>
    <row r="709" spans="1:16" s="38" customFormat="1">
      <c r="A709" s="17"/>
      <c r="B709" s="18"/>
      <c r="C709" s="44" t="str">
        <f>IFERROR(VLOOKUP(Tableau1[[#This Row],[N° de Tâche]],Tâches!$D$7:$E$117,2,FALSE),"")</f>
        <v/>
      </c>
      <c r="D709" s="45">
        <f>date_1er_jour_semaine(YEAR(Tableau1[[#This Row],[Jour]]),Tableau1[[#This Row],[Semaine]])</f>
        <v>0</v>
      </c>
      <c r="E709" s="18">
        <f>SEMAINE(Tableau1[[#This Row],[Jour]])</f>
        <v>0</v>
      </c>
      <c r="F709" s="18"/>
      <c r="G709" s="18"/>
      <c r="H709" s="18"/>
      <c r="I709" s="18"/>
      <c r="J709" s="18"/>
      <c r="K709" s="18"/>
      <c r="L709" s="18"/>
      <c r="M709" s="18"/>
      <c r="N709" s="18"/>
      <c r="O709" s="18"/>
      <c r="P709" s="47">
        <f>SUM(Tableau1[[#This Row],[LUNDI MATIN]]:Tableau1[[#This Row],[VENDREDI APRES MIDI]])</f>
        <v>0</v>
      </c>
    </row>
    <row r="710" spans="1:16" s="38" customFormat="1">
      <c r="A710" s="15"/>
      <c r="B710" s="16"/>
      <c r="C710" s="41" t="str">
        <f>IFERROR(VLOOKUP(Tableau1[[#This Row],[N° de Tâche]],Tâches!$D$7:$E$117,2,FALSE),"")</f>
        <v/>
      </c>
      <c r="D710" s="42">
        <f>date_1er_jour_semaine(YEAR(Tableau1[[#This Row],[Jour]]),Tableau1[[#This Row],[Semaine]])</f>
        <v>0</v>
      </c>
      <c r="E710" s="43">
        <f>SEMAINE(Tableau1[[#This Row],[Jour]])</f>
        <v>0</v>
      </c>
      <c r="F710" s="16"/>
      <c r="G710" s="16"/>
      <c r="H710" s="16"/>
      <c r="I710" s="16"/>
      <c r="J710" s="16"/>
      <c r="K710" s="16"/>
      <c r="L710" s="16"/>
      <c r="M710" s="16"/>
      <c r="N710" s="16"/>
      <c r="O710" s="16"/>
      <c r="P710" s="46">
        <f>SUM(Tableau1[[#This Row],[LUNDI MATIN]]:Tableau1[[#This Row],[VENDREDI APRES MIDI]])</f>
        <v>0</v>
      </c>
    </row>
    <row r="711" spans="1:16" s="38" customFormat="1">
      <c r="A711" s="17"/>
      <c r="B711" s="18"/>
      <c r="C711" s="44" t="str">
        <f>IFERROR(VLOOKUP(Tableau1[[#This Row],[N° de Tâche]],Tâches!$D$7:$E$117,2,FALSE),"")</f>
        <v/>
      </c>
      <c r="D711" s="45">
        <f>date_1er_jour_semaine(YEAR(Tableau1[[#This Row],[Jour]]),Tableau1[[#This Row],[Semaine]])</f>
        <v>0</v>
      </c>
      <c r="E711" s="18">
        <f>SEMAINE(Tableau1[[#This Row],[Jour]])</f>
        <v>0</v>
      </c>
      <c r="F711" s="18"/>
      <c r="G711" s="18"/>
      <c r="H711" s="18"/>
      <c r="I711" s="18"/>
      <c r="J711" s="18"/>
      <c r="K711" s="18"/>
      <c r="L711" s="18"/>
      <c r="M711" s="18"/>
      <c r="N711" s="18"/>
      <c r="O711" s="18"/>
      <c r="P711" s="47">
        <f>SUM(Tableau1[[#This Row],[LUNDI MATIN]]:Tableau1[[#This Row],[VENDREDI APRES MIDI]])</f>
        <v>0</v>
      </c>
    </row>
    <row r="712" spans="1:16" s="38" customFormat="1">
      <c r="A712" s="15"/>
      <c r="B712" s="16"/>
      <c r="C712" s="41" t="str">
        <f>IFERROR(VLOOKUP(Tableau1[[#This Row],[N° de Tâche]],Tâches!$D$7:$E$117,2,FALSE),"")</f>
        <v/>
      </c>
      <c r="D712" s="42">
        <f>date_1er_jour_semaine(YEAR(Tableau1[[#This Row],[Jour]]),Tableau1[[#This Row],[Semaine]])</f>
        <v>0</v>
      </c>
      <c r="E712" s="43">
        <f>SEMAINE(Tableau1[[#This Row],[Jour]])</f>
        <v>0</v>
      </c>
      <c r="F712" s="16"/>
      <c r="G712" s="16"/>
      <c r="H712" s="16"/>
      <c r="I712" s="16"/>
      <c r="J712" s="16"/>
      <c r="K712" s="16"/>
      <c r="L712" s="16"/>
      <c r="M712" s="16"/>
      <c r="N712" s="16"/>
      <c r="O712" s="16"/>
      <c r="P712" s="46">
        <f>SUM(Tableau1[[#This Row],[LUNDI MATIN]]:Tableau1[[#This Row],[VENDREDI APRES MIDI]])</f>
        <v>0</v>
      </c>
    </row>
    <row r="713" spans="1:16" s="38" customFormat="1">
      <c r="A713" s="17"/>
      <c r="B713" s="18"/>
      <c r="C713" s="44" t="str">
        <f>IFERROR(VLOOKUP(Tableau1[[#This Row],[N° de Tâche]],Tâches!$D$7:$E$117,2,FALSE),"")</f>
        <v/>
      </c>
      <c r="D713" s="45">
        <f>date_1er_jour_semaine(YEAR(Tableau1[[#This Row],[Jour]]),Tableau1[[#This Row],[Semaine]])</f>
        <v>0</v>
      </c>
      <c r="E713" s="18">
        <f>SEMAINE(Tableau1[[#This Row],[Jour]])</f>
        <v>0</v>
      </c>
      <c r="F713" s="18"/>
      <c r="G713" s="18"/>
      <c r="H713" s="18"/>
      <c r="I713" s="18"/>
      <c r="J713" s="18"/>
      <c r="K713" s="18"/>
      <c r="L713" s="18"/>
      <c r="M713" s="18"/>
      <c r="N713" s="18"/>
      <c r="O713" s="18"/>
      <c r="P713" s="47">
        <f>SUM(Tableau1[[#This Row],[LUNDI MATIN]]:Tableau1[[#This Row],[VENDREDI APRES MIDI]])</f>
        <v>0</v>
      </c>
    </row>
    <row r="714" spans="1:16" s="38" customFormat="1">
      <c r="A714" s="15"/>
      <c r="B714" s="16"/>
      <c r="C714" s="41" t="str">
        <f>IFERROR(VLOOKUP(Tableau1[[#This Row],[N° de Tâche]],Tâches!$D$7:$E$117,2,FALSE),"")</f>
        <v/>
      </c>
      <c r="D714" s="42">
        <f>date_1er_jour_semaine(YEAR(Tableau1[[#This Row],[Jour]]),Tableau1[[#This Row],[Semaine]])</f>
        <v>0</v>
      </c>
      <c r="E714" s="43">
        <f>SEMAINE(Tableau1[[#This Row],[Jour]])</f>
        <v>0</v>
      </c>
      <c r="F714" s="16"/>
      <c r="G714" s="16"/>
      <c r="H714" s="16"/>
      <c r="I714" s="16"/>
      <c r="J714" s="16"/>
      <c r="K714" s="16"/>
      <c r="L714" s="16"/>
      <c r="M714" s="16"/>
      <c r="N714" s="16"/>
      <c r="O714" s="16"/>
      <c r="P714" s="46">
        <f>SUM(Tableau1[[#This Row],[LUNDI MATIN]]:Tableau1[[#This Row],[VENDREDI APRES MIDI]])</f>
        <v>0</v>
      </c>
    </row>
    <row r="715" spans="1:16" s="38" customFormat="1">
      <c r="A715" s="17"/>
      <c r="B715" s="18"/>
      <c r="C715" s="44" t="str">
        <f>IFERROR(VLOOKUP(Tableau1[[#This Row],[N° de Tâche]],Tâches!$D$7:$E$117,2,FALSE),"")</f>
        <v/>
      </c>
      <c r="D715" s="45">
        <f>date_1er_jour_semaine(YEAR(Tableau1[[#This Row],[Jour]]),Tableau1[[#This Row],[Semaine]])</f>
        <v>0</v>
      </c>
      <c r="E715" s="18">
        <f>SEMAINE(Tableau1[[#This Row],[Jour]])</f>
        <v>0</v>
      </c>
      <c r="F715" s="18"/>
      <c r="G715" s="18"/>
      <c r="H715" s="18"/>
      <c r="I715" s="18"/>
      <c r="J715" s="18"/>
      <c r="K715" s="18"/>
      <c r="L715" s="18"/>
      <c r="M715" s="18"/>
      <c r="N715" s="18"/>
      <c r="O715" s="18"/>
      <c r="P715" s="47">
        <f>SUM(Tableau1[[#This Row],[LUNDI MATIN]]:Tableau1[[#This Row],[VENDREDI APRES MIDI]])</f>
        <v>0</v>
      </c>
    </row>
    <row r="716" spans="1:16" s="38" customFormat="1">
      <c r="A716" s="15"/>
      <c r="B716" s="16"/>
      <c r="C716" s="41" t="str">
        <f>IFERROR(VLOOKUP(Tableau1[[#This Row],[N° de Tâche]],Tâches!$D$7:$E$117,2,FALSE),"")</f>
        <v/>
      </c>
      <c r="D716" s="42">
        <f>date_1er_jour_semaine(YEAR(Tableau1[[#This Row],[Jour]]),Tableau1[[#This Row],[Semaine]])</f>
        <v>0</v>
      </c>
      <c r="E716" s="43">
        <f>SEMAINE(Tableau1[[#This Row],[Jour]])</f>
        <v>0</v>
      </c>
      <c r="F716" s="16"/>
      <c r="G716" s="16"/>
      <c r="H716" s="16"/>
      <c r="I716" s="16"/>
      <c r="J716" s="16"/>
      <c r="K716" s="16"/>
      <c r="L716" s="16"/>
      <c r="M716" s="16"/>
      <c r="N716" s="16"/>
      <c r="O716" s="16"/>
      <c r="P716" s="46">
        <f>SUM(Tableau1[[#This Row],[LUNDI MATIN]]:Tableau1[[#This Row],[VENDREDI APRES MIDI]])</f>
        <v>0</v>
      </c>
    </row>
    <row r="717" spans="1:16" s="38" customFormat="1">
      <c r="A717" s="17"/>
      <c r="B717" s="18"/>
      <c r="C717" s="44" t="str">
        <f>IFERROR(VLOOKUP(Tableau1[[#This Row],[N° de Tâche]],Tâches!$D$7:$E$117,2,FALSE),"")</f>
        <v/>
      </c>
      <c r="D717" s="45">
        <f>date_1er_jour_semaine(YEAR(Tableau1[[#This Row],[Jour]]),Tableau1[[#This Row],[Semaine]])</f>
        <v>0</v>
      </c>
      <c r="E717" s="18">
        <f>SEMAINE(Tableau1[[#This Row],[Jour]])</f>
        <v>0</v>
      </c>
      <c r="F717" s="18"/>
      <c r="G717" s="18"/>
      <c r="H717" s="18"/>
      <c r="I717" s="18"/>
      <c r="J717" s="18"/>
      <c r="K717" s="18"/>
      <c r="L717" s="18"/>
      <c r="M717" s="18"/>
      <c r="N717" s="18"/>
      <c r="O717" s="18"/>
      <c r="P717" s="47">
        <f>SUM(Tableau1[[#This Row],[LUNDI MATIN]]:Tableau1[[#This Row],[VENDREDI APRES MIDI]])</f>
        <v>0</v>
      </c>
    </row>
    <row r="718" spans="1:16" s="38" customFormat="1">
      <c r="A718" s="15"/>
      <c r="B718" s="16"/>
      <c r="C718" s="41" t="str">
        <f>IFERROR(VLOOKUP(Tableau1[[#This Row],[N° de Tâche]],Tâches!$D$7:$E$117,2,FALSE),"")</f>
        <v/>
      </c>
      <c r="D718" s="42">
        <f>date_1er_jour_semaine(YEAR(Tableau1[[#This Row],[Jour]]),Tableau1[[#This Row],[Semaine]])</f>
        <v>0</v>
      </c>
      <c r="E718" s="43">
        <f>SEMAINE(Tableau1[[#This Row],[Jour]])</f>
        <v>0</v>
      </c>
      <c r="F718" s="16"/>
      <c r="G718" s="16"/>
      <c r="H718" s="16"/>
      <c r="I718" s="16"/>
      <c r="J718" s="16"/>
      <c r="K718" s="16"/>
      <c r="L718" s="16"/>
      <c r="M718" s="16"/>
      <c r="N718" s="16"/>
      <c r="O718" s="16"/>
      <c r="P718" s="46">
        <f>SUM(Tableau1[[#This Row],[LUNDI MATIN]]:Tableau1[[#This Row],[VENDREDI APRES MIDI]])</f>
        <v>0</v>
      </c>
    </row>
    <row r="719" spans="1:16" s="38" customFormat="1">
      <c r="A719" s="17"/>
      <c r="B719" s="18"/>
      <c r="C719" s="44" t="str">
        <f>IFERROR(VLOOKUP(Tableau1[[#This Row],[N° de Tâche]],Tâches!$D$7:$E$117,2,FALSE),"")</f>
        <v/>
      </c>
      <c r="D719" s="45">
        <f>date_1er_jour_semaine(YEAR(Tableau1[[#This Row],[Jour]]),Tableau1[[#This Row],[Semaine]])</f>
        <v>0</v>
      </c>
      <c r="E719" s="18">
        <f>SEMAINE(Tableau1[[#This Row],[Jour]])</f>
        <v>0</v>
      </c>
      <c r="F719" s="18"/>
      <c r="G719" s="18"/>
      <c r="H719" s="18"/>
      <c r="I719" s="18"/>
      <c r="J719" s="18"/>
      <c r="K719" s="18"/>
      <c r="L719" s="18"/>
      <c r="M719" s="18"/>
      <c r="N719" s="18"/>
      <c r="O719" s="18"/>
      <c r="P719" s="47">
        <f>SUM(Tableau1[[#This Row],[LUNDI MATIN]]:Tableau1[[#This Row],[VENDREDI APRES MIDI]])</f>
        <v>0</v>
      </c>
    </row>
    <row r="720" spans="1:16" s="38" customFormat="1">
      <c r="A720" s="15"/>
      <c r="B720" s="16"/>
      <c r="C720" s="41" t="str">
        <f>IFERROR(VLOOKUP(Tableau1[[#This Row],[N° de Tâche]],Tâches!$D$7:$E$117,2,FALSE),"")</f>
        <v/>
      </c>
      <c r="D720" s="42">
        <f>date_1er_jour_semaine(YEAR(Tableau1[[#This Row],[Jour]]),Tableau1[[#This Row],[Semaine]])</f>
        <v>0</v>
      </c>
      <c r="E720" s="43">
        <f>SEMAINE(Tableau1[[#This Row],[Jour]])</f>
        <v>0</v>
      </c>
      <c r="F720" s="16"/>
      <c r="G720" s="16"/>
      <c r="H720" s="16"/>
      <c r="I720" s="16"/>
      <c r="J720" s="16"/>
      <c r="K720" s="16"/>
      <c r="L720" s="16"/>
      <c r="M720" s="16"/>
      <c r="N720" s="16"/>
      <c r="O720" s="16"/>
      <c r="P720" s="46">
        <f>SUM(Tableau1[[#This Row],[LUNDI MATIN]]:Tableau1[[#This Row],[VENDREDI APRES MIDI]])</f>
        <v>0</v>
      </c>
    </row>
    <row r="721" spans="1:16" s="38" customFormat="1">
      <c r="A721" s="17"/>
      <c r="B721" s="18"/>
      <c r="C721" s="44" t="str">
        <f>IFERROR(VLOOKUP(Tableau1[[#This Row],[N° de Tâche]],Tâches!$D$7:$E$117,2,FALSE),"")</f>
        <v/>
      </c>
      <c r="D721" s="45">
        <f>date_1er_jour_semaine(YEAR(Tableau1[[#This Row],[Jour]]),Tableau1[[#This Row],[Semaine]])</f>
        <v>0</v>
      </c>
      <c r="E721" s="18">
        <f>SEMAINE(Tableau1[[#This Row],[Jour]])</f>
        <v>0</v>
      </c>
      <c r="F721" s="18"/>
      <c r="G721" s="18"/>
      <c r="H721" s="18"/>
      <c r="I721" s="18"/>
      <c r="J721" s="18"/>
      <c r="K721" s="18"/>
      <c r="L721" s="18"/>
      <c r="M721" s="18"/>
      <c r="N721" s="18"/>
      <c r="O721" s="18"/>
      <c r="P721" s="47">
        <f>SUM(Tableau1[[#This Row],[LUNDI MATIN]]:Tableau1[[#This Row],[VENDREDI APRES MIDI]])</f>
        <v>0</v>
      </c>
    </row>
    <row r="722" spans="1:16" s="38" customFormat="1">
      <c r="A722" s="15"/>
      <c r="B722" s="16"/>
      <c r="C722" s="41" t="str">
        <f>IFERROR(VLOOKUP(Tableau1[[#This Row],[N° de Tâche]],Tâches!$D$7:$E$117,2,FALSE),"")</f>
        <v/>
      </c>
      <c r="D722" s="42">
        <f>date_1er_jour_semaine(YEAR(Tableau1[[#This Row],[Jour]]),Tableau1[[#This Row],[Semaine]])</f>
        <v>0</v>
      </c>
      <c r="E722" s="43">
        <f>SEMAINE(Tableau1[[#This Row],[Jour]])</f>
        <v>0</v>
      </c>
      <c r="F722" s="16"/>
      <c r="G722" s="16"/>
      <c r="H722" s="16"/>
      <c r="I722" s="16"/>
      <c r="J722" s="16"/>
      <c r="K722" s="16"/>
      <c r="L722" s="16"/>
      <c r="M722" s="16"/>
      <c r="N722" s="16"/>
      <c r="O722" s="16"/>
      <c r="P722" s="46">
        <f>SUM(Tableau1[[#This Row],[LUNDI MATIN]]:Tableau1[[#This Row],[VENDREDI APRES MIDI]])</f>
        <v>0</v>
      </c>
    </row>
    <row r="723" spans="1:16" s="38" customFormat="1">
      <c r="A723" s="17"/>
      <c r="B723" s="18"/>
      <c r="C723" s="44" t="str">
        <f>IFERROR(VLOOKUP(Tableau1[[#This Row],[N° de Tâche]],Tâches!$D$7:$E$117,2,FALSE),"")</f>
        <v/>
      </c>
      <c r="D723" s="45">
        <f>date_1er_jour_semaine(YEAR(Tableau1[[#This Row],[Jour]]),Tableau1[[#This Row],[Semaine]])</f>
        <v>0</v>
      </c>
      <c r="E723" s="18">
        <f>SEMAINE(Tableau1[[#This Row],[Jour]])</f>
        <v>0</v>
      </c>
      <c r="F723" s="18"/>
      <c r="G723" s="18"/>
      <c r="H723" s="18"/>
      <c r="I723" s="18"/>
      <c r="J723" s="18"/>
      <c r="K723" s="18"/>
      <c r="L723" s="18"/>
      <c r="M723" s="18"/>
      <c r="N723" s="18"/>
      <c r="O723" s="18"/>
      <c r="P723" s="47">
        <f>SUM(Tableau1[[#This Row],[LUNDI MATIN]]:Tableau1[[#This Row],[VENDREDI APRES MIDI]])</f>
        <v>0</v>
      </c>
    </row>
    <row r="724" spans="1:16" s="38" customFormat="1">
      <c r="A724" s="15"/>
      <c r="B724" s="16"/>
      <c r="C724" s="41" t="str">
        <f>IFERROR(VLOOKUP(Tableau1[[#This Row],[N° de Tâche]],Tâches!$D$7:$E$117,2,FALSE),"")</f>
        <v/>
      </c>
      <c r="D724" s="42">
        <f>date_1er_jour_semaine(YEAR(Tableau1[[#This Row],[Jour]]),Tableau1[[#This Row],[Semaine]])</f>
        <v>0</v>
      </c>
      <c r="E724" s="43">
        <f>SEMAINE(Tableau1[[#This Row],[Jour]])</f>
        <v>0</v>
      </c>
      <c r="F724" s="16"/>
      <c r="G724" s="16"/>
      <c r="H724" s="16"/>
      <c r="I724" s="16"/>
      <c r="J724" s="16"/>
      <c r="K724" s="16"/>
      <c r="L724" s="16"/>
      <c r="M724" s="16"/>
      <c r="N724" s="16"/>
      <c r="O724" s="16"/>
      <c r="P724" s="46">
        <f>SUM(Tableau1[[#This Row],[LUNDI MATIN]]:Tableau1[[#This Row],[VENDREDI APRES MIDI]])</f>
        <v>0</v>
      </c>
    </row>
    <row r="725" spans="1:16" s="38" customFormat="1">
      <c r="A725" s="17"/>
      <c r="B725" s="18"/>
      <c r="C725" s="44" t="str">
        <f>IFERROR(VLOOKUP(Tableau1[[#This Row],[N° de Tâche]],Tâches!$D$7:$E$117,2,FALSE),"")</f>
        <v/>
      </c>
      <c r="D725" s="45">
        <f>date_1er_jour_semaine(YEAR(Tableau1[[#This Row],[Jour]]),Tableau1[[#This Row],[Semaine]])</f>
        <v>0</v>
      </c>
      <c r="E725" s="18">
        <f>SEMAINE(Tableau1[[#This Row],[Jour]])</f>
        <v>0</v>
      </c>
      <c r="F725" s="18"/>
      <c r="G725" s="18"/>
      <c r="H725" s="18"/>
      <c r="I725" s="18"/>
      <c r="J725" s="18"/>
      <c r="K725" s="18"/>
      <c r="L725" s="18"/>
      <c r="M725" s="18"/>
      <c r="N725" s="18"/>
      <c r="O725" s="18"/>
      <c r="P725" s="47">
        <f>SUM(Tableau1[[#This Row],[LUNDI MATIN]]:Tableau1[[#This Row],[VENDREDI APRES MIDI]])</f>
        <v>0</v>
      </c>
    </row>
    <row r="726" spans="1:16" s="38" customFormat="1">
      <c r="A726" s="15"/>
      <c r="B726" s="16"/>
      <c r="C726" s="41" t="str">
        <f>IFERROR(VLOOKUP(Tableau1[[#This Row],[N° de Tâche]],Tâches!$D$7:$E$117,2,FALSE),"")</f>
        <v/>
      </c>
      <c r="D726" s="42">
        <f>date_1er_jour_semaine(YEAR(Tableau1[[#This Row],[Jour]]),Tableau1[[#This Row],[Semaine]])</f>
        <v>0</v>
      </c>
      <c r="E726" s="43">
        <f>SEMAINE(Tableau1[[#This Row],[Jour]])</f>
        <v>0</v>
      </c>
      <c r="F726" s="16"/>
      <c r="G726" s="16"/>
      <c r="H726" s="16"/>
      <c r="I726" s="16"/>
      <c r="J726" s="16"/>
      <c r="K726" s="16"/>
      <c r="L726" s="16"/>
      <c r="M726" s="16"/>
      <c r="N726" s="16"/>
      <c r="O726" s="16"/>
      <c r="P726" s="46">
        <f>SUM(Tableau1[[#This Row],[LUNDI MATIN]]:Tableau1[[#This Row],[VENDREDI APRES MIDI]])</f>
        <v>0</v>
      </c>
    </row>
    <row r="727" spans="1:16" s="38" customFormat="1">
      <c r="A727" s="17"/>
      <c r="B727" s="18"/>
      <c r="C727" s="44" t="str">
        <f>IFERROR(VLOOKUP(Tableau1[[#This Row],[N° de Tâche]],Tâches!$D$7:$E$117,2,FALSE),"")</f>
        <v/>
      </c>
      <c r="D727" s="45">
        <f>date_1er_jour_semaine(YEAR(Tableau1[[#This Row],[Jour]]),Tableau1[[#This Row],[Semaine]])</f>
        <v>0</v>
      </c>
      <c r="E727" s="18">
        <f>SEMAINE(Tableau1[[#This Row],[Jour]])</f>
        <v>0</v>
      </c>
      <c r="F727" s="18"/>
      <c r="G727" s="18"/>
      <c r="H727" s="18"/>
      <c r="I727" s="18"/>
      <c r="J727" s="18"/>
      <c r="K727" s="18"/>
      <c r="L727" s="18"/>
      <c r="M727" s="18"/>
      <c r="N727" s="18"/>
      <c r="O727" s="18"/>
      <c r="P727" s="47">
        <f>SUM(Tableau1[[#This Row],[LUNDI MATIN]]:Tableau1[[#This Row],[VENDREDI APRES MIDI]])</f>
        <v>0</v>
      </c>
    </row>
    <row r="728" spans="1:16" s="38" customFormat="1">
      <c r="A728" s="15"/>
      <c r="B728" s="16"/>
      <c r="C728" s="41" t="str">
        <f>IFERROR(VLOOKUP(Tableau1[[#This Row],[N° de Tâche]],Tâches!$D$7:$E$117,2,FALSE),"")</f>
        <v/>
      </c>
      <c r="D728" s="42">
        <f>date_1er_jour_semaine(YEAR(Tableau1[[#This Row],[Jour]]),Tableau1[[#This Row],[Semaine]])</f>
        <v>0</v>
      </c>
      <c r="E728" s="43">
        <f>SEMAINE(Tableau1[[#This Row],[Jour]])</f>
        <v>0</v>
      </c>
      <c r="F728" s="16"/>
      <c r="G728" s="16"/>
      <c r="H728" s="16"/>
      <c r="I728" s="16"/>
      <c r="J728" s="16"/>
      <c r="K728" s="16"/>
      <c r="L728" s="16"/>
      <c r="M728" s="16"/>
      <c r="N728" s="16"/>
      <c r="O728" s="16"/>
      <c r="P728" s="46">
        <f>SUM(Tableau1[[#This Row],[LUNDI MATIN]]:Tableau1[[#This Row],[VENDREDI APRES MIDI]])</f>
        <v>0</v>
      </c>
    </row>
    <row r="729" spans="1:16" s="38" customFormat="1">
      <c r="A729" s="17"/>
      <c r="B729" s="18"/>
      <c r="C729" s="44" t="str">
        <f>IFERROR(VLOOKUP(Tableau1[[#This Row],[N° de Tâche]],Tâches!$D$7:$E$117,2,FALSE),"")</f>
        <v/>
      </c>
      <c r="D729" s="45">
        <f>date_1er_jour_semaine(YEAR(Tableau1[[#This Row],[Jour]]),Tableau1[[#This Row],[Semaine]])</f>
        <v>0</v>
      </c>
      <c r="E729" s="18">
        <f>SEMAINE(Tableau1[[#This Row],[Jour]])</f>
        <v>0</v>
      </c>
      <c r="F729" s="18"/>
      <c r="G729" s="18"/>
      <c r="H729" s="18"/>
      <c r="I729" s="18"/>
      <c r="J729" s="18"/>
      <c r="K729" s="18"/>
      <c r="L729" s="18"/>
      <c r="M729" s="18"/>
      <c r="N729" s="18"/>
      <c r="O729" s="18"/>
      <c r="P729" s="47">
        <f>SUM(Tableau1[[#This Row],[LUNDI MATIN]]:Tableau1[[#This Row],[VENDREDI APRES MIDI]])</f>
        <v>0</v>
      </c>
    </row>
    <row r="730" spans="1:16" s="38" customFormat="1">
      <c r="A730" s="15"/>
      <c r="B730" s="16"/>
      <c r="C730" s="41" t="str">
        <f>IFERROR(VLOOKUP(Tableau1[[#This Row],[N° de Tâche]],Tâches!$D$7:$E$117,2,FALSE),"")</f>
        <v/>
      </c>
      <c r="D730" s="42">
        <f>date_1er_jour_semaine(YEAR(Tableau1[[#This Row],[Jour]]),Tableau1[[#This Row],[Semaine]])</f>
        <v>0</v>
      </c>
      <c r="E730" s="43">
        <f>SEMAINE(Tableau1[[#This Row],[Jour]])</f>
        <v>0</v>
      </c>
      <c r="F730" s="16"/>
      <c r="G730" s="16"/>
      <c r="H730" s="16"/>
      <c r="I730" s="16"/>
      <c r="J730" s="16"/>
      <c r="K730" s="16"/>
      <c r="L730" s="16"/>
      <c r="M730" s="16"/>
      <c r="N730" s="16"/>
      <c r="O730" s="16"/>
      <c r="P730" s="46">
        <f>SUM(Tableau1[[#This Row],[LUNDI MATIN]]:Tableau1[[#This Row],[VENDREDI APRES MIDI]])</f>
        <v>0</v>
      </c>
    </row>
    <row r="731" spans="1:16" s="38" customFormat="1">
      <c r="A731" s="17"/>
      <c r="B731" s="18"/>
      <c r="C731" s="44" t="str">
        <f>IFERROR(VLOOKUP(Tableau1[[#This Row],[N° de Tâche]],Tâches!$D$7:$E$117,2,FALSE),"")</f>
        <v/>
      </c>
      <c r="D731" s="45">
        <f>date_1er_jour_semaine(YEAR(Tableau1[[#This Row],[Jour]]),Tableau1[[#This Row],[Semaine]])</f>
        <v>0</v>
      </c>
      <c r="E731" s="18">
        <f>SEMAINE(Tableau1[[#This Row],[Jour]])</f>
        <v>0</v>
      </c>
      <c r="F731" s="18"/>
      <c r="G731" s="18"/>
      <c r="H731" s="18"/>
      <c r="I731" s="18"/>
      <c r="J731" s="18"/>
      <c r="K731" s="18"/>
      <c r="L731" s="18"/>
      <c r="M731" s="18"/>
      <c r="N731" s="18"/>
      <c r="O731" s="18"/>
      <c r="P731" s="47">
        <f>SUM(Tableau1[[#This Row],[LUNDI MATIN]]:Tableau1[[#This Row],[VENDREDI APRES MIDI]])</f>
        <v>0</v>
      </c>
    </row>
    <row r="732" spans="1:16" s="38" customFormat="1">
      <c r="A732" s="15"/>
      <c r="B732" s="16"/>
      <c r="C732" s="41" t="str">
        <f>IFERROR(VLOOKUP(Tableau1[[#This Row],[N° de Tâche]],Tâches!$D$7:$E$117,2,FALSE),"")</f>
        <v/>
      </c>
      <c r="D732" s="42">
        <f>date_1er_jour_semaine(YEAR(Tableau1[[#This Row],[Jour]]),Tableau1[[#This Row],[Semaine]])</f>
        <v>0</v>
      </c>
      <c r="E732" s="43">
        <f>SEMAINE(Tableau1[[#This Row],[Jour]])</f>
        <v>0</v>
      </c>
      <c r="F732" s="16"/>
      <c r="G732" s="16"/>
      <c r="H732" s="16"/>
      <c r="I732" s="16"/>
      <c r="J732" s="16"/>
      <c r="K732" s="16"/>
      <c r="L732" s="16"/>
      <c r="M732" s="16"/>
      <c r="N732" s="16"/>
      <c r="O732" s="16"/>
      <c r="P732" s="46">
        <f>SUM(Tableau1[[#This Row],[LUNDI MATIN]]:Tableau1[[#This Row],[VENDREDI APRES MIDI]])</f>
        <v>0</v>
      </c>
    </row>
    <row r="733" spans="1:16" s="38" customFormat="1">
      <c r="A733" s="17"/>
      <c r="B733" s="18"/>
      <c r="C733" s="44" t="str">
        <f>IFERROR(VLOOKUP(Tableau1[[#This Row],[N° de Tâche]],Tâches!$D$7:$E$117,2,FALSE),"")</f>
        <v/>
      </c>
      <c r="D733" s="45">
        <f>date_1er_jour_semaine(YEAR(Tableau1[[#This Row],[Jour]]),Tableau1[[#This Row],[Semaine]])</f>
        <v>0</v>
      </c>
      <c r="E733" s="18">
        <f>SEMAINE(Tableau1[[#This Row],[Jour]])</f>
        <v>0</v>
      </c>
      <c r="F733" s="18"/>
      <c r="G733" s="18"/>
      <c r="H733" s="18"/>
      <c r="I733" s="18"/>
      <c r="J733" s="18"/>
      <c r="K733" s="18"/>
      <c r="L733" s="18"/>
      <c r="M733" s="18"/>
      <c r="N733" s="18"/>
      <c r="O733" s="18"/>
      <c r="P733" s="47">
        <f>SUM(Tableau1[[#This Row],[LUNDI MATIN]]:Tableau1[[#This Row],[VENDREDI APRES MIDI]])</f>
        <v>0</v>
      </c>
    </row>
    <row r="734" spans="1:16" s="38" customFormat="1">
      <c r="A734" s="15"/>
      <c r="B734" s="16"/>
      <c r="C734" s="41" t="str">
        <f>IFERROR(VLOOKUP(Tableau1[[#This Row],[N° de Tâche]],Tâches!$D$7:$E$117,2,FALSE),"")</f>
        <v/>
      </c>
      <c r="D734" s="42">
        <f>date_1er_jour_semaine(YEAR(Tableau1[[#This Row],[Jour]]),Tableau1[[#This Row],[Semaine]])</f>
        <v>0</v>
      </c>
      <c r="E734" s="43">
        <f>SEMAINE(Tableau1[[#This Row],[Jour]])</f>
        <v>0</v>
      </c>
      <c r="F734" s="16"/>
      <c r="G734" s="16"/>
      <c r="H734" s="16"/>
      <c r="I734" s="16"/>
      <c r="J734" s="16"/>
      <c r="K734" s="16"/>
      <c r="L734" s="16"/>
      <c r="M734" s="16"/>
      <c r="N734" s="16"/>
      <c r="O734" s="16"/>
      <c r="P734" s="46">
        <f>SUM(Tableau1[[#This Row],[LUNDI MATIN]]:Tableau1[[#This Row],[VENDREDI APRES MIDI]])</f>
        <v>0</v>
      </c>
    </row>
    <row r="735" spans="1:16" s="38" customFormat="1">
      <c r="A735" s="17"/>
      <c r="B735" s="18"/>
      <c r="C735" s="44" t="str">
        <f>IFERROR(VLOOKUP(Tableau1[[#This Row],[N° de Tâche]],Tâches!$D$7:$E$117,2,FALSE),"")</f>
        <v/>
      </c>
      <c r="D735" s="45">
        <f>date_1er_jour_semaine(YEAR(Tableau1[[#This Row],[Jour]]),Tableau1[[#This Row],[Semaine]])</f>
        <v>0</v>
      </c>
      <c r="E735" s="18">
        <f>SEMAINE(Tableau1[[#This Row],[Jour]])</f>
        <v>0</v>
      </c>
      <c r="F735" s="18"/>
      <c r="G735" s="18"/>
      <c r="H735" s="18"/>
      <c r="I735" s="18"/>
      <c r="J735" s="18"/>
      <c r="K735" s="18"/>
      <c r="L735" s="18"/>
      <c r="M735" s="18"/>
      <c r="N735" s="18"/>
      <c r="O735" s="18"/>
      <c r="P735" s="47">
        <f>SUM(Tableau1[[#This Row],[LUNDI MATIN]]:Tableau1[[#This Row],[VENDREDI APRES MIDI]])</f>
        <v>0</v>
      </c>
    </row>
    <row r="736" spans="1:16" s="38" customFormat="1">
      <c r="A736" s="15"/>
      <c r="B736" s="16"/>
      <c r="C736" s="41" t="str">
        <f>IFERROR(VLOOKUP(Tableau1[[#This Row],[N° de Tâche]],Tâches!$D$7:$E$117,2,FALSE),"")</f>
        <v/>
      </c>
      <c r="D736" s="42">
        <f>date_1er_jour_semaine(YEAR(Tableau1[[#This Row],[Jour]]),Tableau1[[#This Row],[Semaine]])</f>
        <v>0</v>
      </c>
      <c r="E736" s="43">
        <f>SEMAINE(Tableau1[[#This Row],[Jour]])</f>
        <v>0</v>
      </c>
      <c r="F736" s="16"/>
      <c r="G736" s="16"/>
      <c r="H736" s="16"/>
      <c r="I736" s="16"/>
      <c r="J736" s="16"/>
      <c r="K736" s="16"/>
      <c r="L736" s="16"/>
      <c r="M736" s="16"/>
      <c r="N736" s="16"/>
      <c r="O736" s="16"/>
      <c r="P736" s="46">
        <f>SUM(Tableau1[[#This Row],[LUNDI MATIN]]:Tableau1[[#This Row],[VENDREDI APRES MIDI]])</f>
        <v>0</v>
      </c>
    </row>
    <row r="737" spans="1:16" s="38" customFormat="1">
      <c r="A737" s="17"/>
      <c r="B737" s="18"/>
      <c r="C737" s="44" t="str">
        <f>IFERROR(VLOOKUP(Tableau1[[#This Row],[N° de Tâche]],Tâches!$D$7:$E$117,2,FALSE),"")</f>
        <v/>
      </c>
      <c r="D737" s="45">
        <f>date_1er_jour_semaine(YEAR(Tableau1[[#This Row],[Jour]]),Tableau1[[#This Row],[Semaine]])</f>
        <v>0</v>
      </c>
      <c r="E737" s="18">
        <f>SEMAINE(Tableau1[[#This Row],[Jour]])</f>
        <v>0</v>
      </c>
      <c r="F737" s="18"/>
      <c r="G737" s="18"/>
      <c r="H737" s="18"/>
      <c r="I737" s="18"/>
      <c r="J737" s="18"/>
      <c r="K737" s="18"/>
      <c r="L737" s="18"/>
      <c r="M737" s="18"/>
      <c r="N737" s="18"/>
      <c r="O737" s="18"/>
      <c r="P737" s="47">
        <f>SUM(Tableau1[[#This Row],[LUNDI MATIN]]:Tableau1[[#This Row],[VENDREDI APRES MIDI]])</f>
        <v>0</v>
      </c>
    </row>
    <row r="738" spans="1:16" s="38" customFormat="1">
      <c r="A738" s="15"/>
      <c r="B738" s="16"/>
      <c r="C738" s="41" t="str">
        <f>IFERROR(VLOOKUP(Tableau1[[#This Row],[N° de Tâche]],Tâches!$D$7:$E$117,2,FALSE),"")</f>
        <v/>
      </c>
      <c r="D738" s="42">
        <f>date_1er_jour_semaine(YEAR(Tableau1[[#This Row],[Jour]]),Tableau1[[#This Row],[Semaine]])</f>
        <v>0</v>
      </c>
      <c r="E738" s="43">
        <f>SEMAINE(Tableau1[[#This Row],[Jour]])</f>
        <v>0</v>
      </c>
      <c r="F738" s="16"/>
      <c r="G738" s="16"/>
      <c r="H738" s="16"/>
      <c r="I738" s="16"/>
      <c r="J738" s="16"/>
      <c r="K738" s="16"/>
      <c r="L738" s="16"/>
      <c r="M738" s="16"/>
      <c r="N738" s="16"/>
      <c r="O738" s="16"/>
      <c r="P738" s="46">
        <f>SUM(Tableau1[[#This Row],[LUNDI MATIN]]:Tableau1[[#This Row],[VENDREDI APRES MIDI]])</f>
        <v>0</v>
      </c>
    </row>
    <row r="739" spans="1:16" s="38" customFormat="1">
      <c r="A739" s="17"/>
      <c r="B739" s="18"/>
      <c r="C739" s="44" t="str">
        <f>IFERROR(VLOOKUP(Tableau1[[#This Row],[N° de Tâche]],Tâches!$D$7:$E$117,2,FALSE),"")</f>
        <v/>
      </c>
      <c r="D739" s="45">
        <f>date_1er_jour_semaine(YEAR(Tableau1[[#This Row],[Jour]]),Tableau1[[#This Row],[Semaine]])</f>
        <v>0</v>
      </c>
      <c r="E739" s="18">
        <f>SEMAINE(Tableau1[[#This Row],[Jour]])</f>
        <v>0</v>
      </c>
      <c r="F739" s="18"/>
      <c r="G739" s="18"/>
      <c r="H739" s="18"/>
      <c r="I739" s="18"/>
      <c r="J739" s="18"/>
      <c r="K739" s="18"/>
      <c r="L739" s="18"/>
      <c r="M739" s="18"/>
      <c r="N739" s="18"/>
      <c r="O739" s="18"/>
      <c r="P739" s="47">
        <f>SUM(Tableau1[[#This Row],[LUNDI MATIN]]:Tableau1[[#This Row],[VENDREDI APRES MIDI]])</f>
        <v>0</v>
      </c>
    </row>
    <row r="740" spans="1:16" s="38" customFormat="1">
      <c r="A740" s="15"/>
      <c r="B740" s="16"/>
      <c r="C740" s="41" t="str">
        <f>IFERROR(VLOOKUP(Tableau1[[#This Row],[N° de Tâche]],Tâches!$D$7:$E$117,2,FALSE),"")</f>
        <v/>
      </c>
      <c r="D740" s="42">
        <f>date_1er_jour_semaine(YEAR(Tableau1[[#This Row],[Jour]]),Tableau1[[#This Row],[Semaine]])</f>
        <v>0</v>
      </c>
      <c r="E740" s="43">
        <f>SEMAINE(Tableau1[[#This Row],[Jour]])</f>
        <v>0</v>
      </c>
      <c r="F740" s="16"/>
      <c r="G740" s="16"/>
      <c r="H740" s="16"/>
      <c r="I740" s="16"/>
      <c r="J740" s="16"/>
      <c r="K740" s="16"/>
      <c r="L740" s="16"/>
      <c r="M740" s="16"/>
      <c r="N740" s="16"/>
      <c r="O740" s="16"/>
      <c r="P740" s="46">
        <f>SUM(Tableau1[[#This Row],[LUNDI MATIN]]:Tableau1[[#This Row],[VENDREDI APRES MIDI]])</f>
        <v>0</v>
      </c>
    </row>
    <row r="741" spans="1:16" s="38" customFormat="1">
      <c r="A741" s="17"/>
      <c r="B741" s="18"/>
      <c r="C741" s="44" t="str">
        <f>IFERROR(VLOOKUP(Tableau1[[#This Row],[N° de Tâche]],Tâches!$D$7:$E$117,2,FALSE),"")</f>
        <v/>
      </c>
      <c r="D741" s="45">
        <f>date_1er_jour_semaine(YEAR(Tableau1[[#This Row],[Jour]]),Tableau1[[#This Row],[Semaine]])</f>
        <v>0</v>
      </c>
      <c r="E741" s="18">
        <f>SEMAINE(Tableau1[[#This Row],[Jour]])</f>
        <v>0</v>
      </c>
      <c r="F741" s="18"/>
      <c r="G741" s="18"/>
      <c r="H741" s="18"/>
      <c r="I741" s="18"/>
      <c r="J741" s="18"/>
      <c r="K741" s="18"/>
      <c r="L741" s="18"/>
      <c r="M741" s="18"/>
      <c r="N741" s="18"/>
      <c r="O741" s="18"/>
      <c r="P741" s="47">
        <f>SUM(Tableau1[[#This Row],[LUNDI MATIN]]:Tableau1[[#This Row],[VENDREDI APRES MIDI]])</f>
        <v>0</v>
      </c>
    </row>
    <row r="742" spans="1:16" s="38" customFormat="1">
      <c r="A742" s="15"/>
      <c r="B742" s="16"/>
      <c r="C742" s="41" t="str">
        <f>IFERROR(VLOOKUP(Tableau1[[#This Row],[N° de Tâche]],Tâches!$D$7:$E$117,2,FALSE),"")</f>
        <v/>
      </c>
      <c r="D742" s="42">
        <f>date_1er_jour_semaine(YEAR(Tableau1[[#This Row],[Jour]]),Tableau1[[#This Row],[Semaine]])</f>
        <v>0</v>
      </c>
      <c r="E742" s="43">
        <f>SEMAINE(Tableau1[[#This Row],[Jour]])</f>
        <v>0</v>
      </c>
      <c r="F742" s="16"/>
      <c r="G742" s="16"/>
      <c r="H742" s="16"/>
      <c r="I742" s="16"/>
      <c r="J742" s="16"/>
      <c r="K742" s="16"/>
      <c r="L742" s="16"/>
      <c r="M742" s="16"/>
      <c r="N742" s="16"/>
      <c r="O742" s="16"/>
      <c r="P742" s="46">
        <f>SUM(Tableau1[[#This Row],[LUNDI MATIN]]:Tableau1[[#This Row],[VENDREDI APRES MIDI]])</f>
        <v>0</v>
      </c>
    </row>
    <row r="743" spans="1:16" s="38" customFormat="1">
      <c r="A743" s="17"/>
      <c r="B743" s="18"/>
      <c r="C743" s="44" t="str">
        <f>IFERROR(VLOOKUP(Tableau1[[#This Row],[N° de Tâche]],Tâches!$D$7:$E$117,2,FALSE),"")</f>
        <v/>
      </c>
      <c r="D743" s="45">
        <f>date_1er_jour_semaine(YEAR(Tableau1[[#This Row],[Jour]]),Tableau1[[#This Row],[Semaine]])</f>
        <v>0</v>
      </c>
      <c r="E743" s="18">
        <f>SEMAINE(Tableau1[[#This Row],[Jour]])</f>
        <v>0</v>
      </c>
      <c r="F743" s="18"/>
      <c r="G743" s="18"/>
      <c r="H743" s="18"/>
      <c r="I743" s="18"/>
      <c r="J743" s="18"/>
      <c r="K743" s="18"/>
      <c r="L743" s="18"/>
      <c r="M743" s="18"/>
      <c r="N743" s="18"/>
      <c r="O743" s="18"/>
      <c r="P743" s="47">
        <f>SUM(Tableau1[[#This Row],[LUNDI MATIN]]:Tableau1[[#This Row],[VENDREDI APRES MIDI]])</f>
        <v>0</v>
      </c>
    </row>
    <row r="744" spans="1:16" s="38" customFormat="1">
      <c r="A744" s="15"/>
      <c r="B744" s="16"/>
      <c r="C744" s="41" t="str">
        <f>IFERROR(VLOOKUP(Tableau1[[#This Row],[N° de Tâche]],Tâches!$D$7:$E$117,2,FALSE),"")</f>
        <v/>
      </c>
      <c r="D744" s="42">
        <f>date_1er_jour_semaine(YEAR(Tableau1[[#This Row],[Jour]]),Tableau1[[#This Row],[Semaine]])</f>
        <v>0</v>
      </c>
      <c r="E744" s="43">
        <f>SEMAINE(Tableau1[[#This Row],[Jour]])</f>
        <v>0</v>
      </c>
      <c r="F744" s="16"/>
      <c r="G744" s="16"/>
      <c r="H744" s="16"/>
      <c r="I744" s="16"/>
      <c r="J744" s="16"/>
      <c r="K744" s="16"/>
      <c r="L744" s="16"/>
      <c r="M744" s="16"/>
      <c r="N744" s="16"/>
      <c r="O744" s="16"/>
      <c r="P744" s="46">
        <f>SUM(Tableau1[[#This Row],[LUNDI MATIN]]:Tableau1[[#This Row],[VENDREDI APRES MIDI]])</f>
        <v>0</v>
      </c>
    </row>
    <row r="745" spans="1:16" s="38" customFormat="1">
      <c r="A745" s="17"/>
      <c r="B745" s="18"/>
      <c r="C745" s="44" t="str">
        <f>IFERROR(VLOOKUP(Tableau1[[#This Row],[N° de Tâche]],Tâches!$D$7:$E$117,2,FALSE),"")</f>
        <v/>
      </c>
      <c r="D745" s="45">
        <f>date_1er_jour_semaine(YEAR(Tableau1[[#This Row],[Jour]]),Tableau1[[#This Row],[Semaine]])</f>
        <v>0</v>
      </c>
      <c r="E745" s="18">
        <f>SEMAINE(Tableau1[[#This Row],[Jour]])</f>
        <v>0</v>
      </c>
      <c r="F745" s="18"/>
      <c r="G745" s="18"/>
      <c r="H745" s="18"/>
      <c r="I745" s="18"/>
      <c r="J745" s="18"/>
      <c r="K745" s="18"/>
      <c r="L745" s="18"/>
      <c r="M745" s="18"/>
      <c r="N745" s="18"/>
      <c r="O745" s="18"/>
      <c r="P745" s="47">
        <f>SUM(Tableau1[[#This Row],[LUNDI MATIN]]:Tableau1[[#This Row],[VENDREDI APRES MIDI]])</f>
        <v>0</v>
      </c>
    </row>
    <row r="746" spans="1:16" s="38" customFormat="1">
      <c r="A746" s="15"/>
      <c r="B746" s="16"/>
      <c r="C746" s="41" t="str">
        <f>IFERROR(VLOOKUP(Tableau1[[#This Row],[N° de Tâche]],Tâches!$D$7:$E$117,2,FALSE),"")</f>
        <v/>
      </c>
      <c r="D746" s="42">
        <f>date_1er_jour_semaine(YEAR(Tableau1[[#This Row],[Jour]]),Tableau1[[#This Row],[Semaine]])</f>
        <v>0</v>
      </c>
      <c r="E746" s="43">
        <f>SEMAINE(Tableau1[[#This Row],[Jour]])</f>
        <v>0</v>
      </c>
      <c r="F746" s="16"/>
      <c r="G746" s="16"/>
      <c r="H746" s="16"/>
      <c r="I746" s="16"/>
      <c r="J746" s="16"/>
      <c r="K746" s="16"/>
      <c r="L746" s="16"/>
      <c r="M746" s="16"/>
      <c r="N746" s="16"/>
      <c r="O746" s="16"/>
      <c r="P746" s="46">
        <f>SUM(Tableau1[[#This Row],[LUNDI MATIN]]:Tableau1[[#This Row],[VENDREDI APRES MIDI]])</f>
        <v>0</v>
      </c>
    </row>
    <row r="747" spans="1:16" s="38" customFormat="1">
      <c r="A747" s="17"/>
      <c r="B747" s="18"/>
      <c r="C747" s="44" t="str">
        <f>IFERROR(VLOOKUP(Tableau1[[#This Row],[N° de Tâche]],Tâches!$D$7:$E$117,2,FALSE),"")</f>
        <v/>
      </c>
      <c r="D747" s="45">
        <f>date_1er_jour_semaine(YEAR(Tableau1[[#This Row],[Jour]]),Tableau1[[#This Row],[Semaine]])</f>
        <v>0</v>
      </c>
      <c r="E747" s="18">
        <f>SEMAINE(Tableau1[[#This Row],[Jour]])</f>
        <v>0</v>
      </c>
      <c r="F747" s="18"/>
      <c r="G747" s="18"/>
      <c r="H747" s="18"/>
      <c r="I747" s="18"/>
      <c r="J747" s="18"/>
      <c r="K747" s="18"/>
      <c r="L747" s="18"/>
      <c r="M747" s="18"/>
      <c r="N747" s="18"/>
      <c r="O747" s="18"/>
      <c r="P747" s="47">
        <f>SUM(Tableau1[[#This Row],[LUNDI MATIN]]:Tableau1[[#This Row],[VENDREDI APRES MIDI]])</f>
        <v>0</v>
      </c>
    </row>
    <row r="748" spans="1:16" s="38" customFormat="1">
      <c r="A748" s="15"/>
      <c r="B748" s="16"/>
      <c r="C748" s="41" t="str">
        <f>IFERROR(VLOOKUP(Tableau1[[#This Row],[N° de Tâche]],Tâches!$D$7:$E$117,2,FALSE),"")</f>
        <v/>
      </c>
      <c r="D748" s="42">
        <f>date_1er_jour_semaine(YEAR(Tableau1[[#This Row],[Jour]]),Tableau1[[#This Row],[Semaine]])</f>
        <v>0</v>
      </c>
      <c r="E748" s="43">
        <f>SEMAINE(Tableau1[[#This Row],[Jour]])</f>
        <v>0</v>
      </c>
      <c r="F748" s="16"/>
      <c r="G748" s="16"/>
      <c r="H748" s="16"/>
      <c r="I748" s="16"/>
      <c r="J748" s="16"/>
      <c r="K748" s="16"/>
      <c r="L748" s="16"/>
      <c r="M748" s="16"/>
      <c r="N748" s="16"/>
      <c r="O748" s="16"/>
      <c r="P748" s="46">
        <f>SUM(Tableau1[[#This Row],[LUNDI MATIN]]:Tableau1[[#This Row],[VENDREDI APRES MIDI]])</f>
        <v>0</v>
      </c>
    </row>
    <row r="749" spans="1:16" s="38" customFormat="1">
      <c r="A749" s="17"/>
      <c r="B749" s="18"/>
      <c r="C749" s="44" t="str">
        <f>IFERROR(VLOOKUP(Tableau1[[#This Row],[N° de Tâche]],Tâches!$D$7:$E$117,2,FALSE),"")</f>
        <v/>
      </c>
      <c r="D749" s="45">
        <f>date_1er_jour_semaine(YEAR(Tableau1[[#This Row],[Jour]]),Tableau1[[#This Row],[Semaine]])</f>
        <v>0</v>
      </c>
      <c r="E749" s="18">
        <f>SEMAINE(Tableau1[[#This Row],[Jour]])</f>
        <v>0</v>
      </c>
      <c r="F749" s="18"/>
      <c r="G749" s="18"/>
      <c r="H749" s="18"/>
      <c r="I749" s="18"/>
      <c r="J749" s="18"/>
      <c r="K749" s="18"/>
      <c r="L749" s="18"/>
      <c r="M749" s="18"/>
      <c r="N749" s="18"/>
      <c r="O749" s="18"/>
      <c r="P749" s="47">
        <f>SUM(Tableau1[[#This Row],[LUNDI MATIN]]:Tableau1[[#This Row],[VENDREDI APRES MIDI]])</f>
        <v>0</v>
      </c>
    </row>
    <row r="750" spans="1:16" s="38" customFormat="1">
      <c r="A750" s="15"/>
      <c r="B750" s="16"/>
      <c r="C750" s="41" t="str">
        <f>IFERROR(VLOOKUP(Tableau1[[#This Row],[N° de Tâche]],Tâches!$D$7:$E$117,2,FALSE),"")</f>
        <v/>
      </c>
      <c r="D750" s="42">
        <f>date_1er_jour_semaine(YEAR(Tableau1[[#This Row],[Jour]]),Tableau1[[#This Row],[Semaine]])</f>
        <v>0</v>
      </c>
      <c r="E750" s="43">
        <f>SEMAINE(Tableau1[[#This Row],[Jour]])</f>
        <v>0</v>
      </c>
      <c r="F750" s="16"/>
      <c r="G750" s="16"/>
      <c r="H750" s="16"/>
      <c r="I750" s="16"/>
      <c r="J750" s="16"/>
      <c r="K750" s="16"/>
      <c r="L750" s="16"/>
      <c r="M750" s="16"/>
      <c r="N750" s="16"/>
      <c r="O750" s="16"/>
      <c r="P750" s="46">
        <f>SUM(Tableau1[[#This Row],[LUNDI MATIN]]:Tableau1[[#This Row],[VENDREDI APRES MIDI]])</f>
        <v>0</v>
      </c>
    </row>
    <row r="751" spans="1:16" s="38" customFormat="1">
      <c r="A751" s="17"/>
      <c r="B751" s="18"/>
      <c r="C751" s="44" t="str">
        <f>IFERROR(VLOOKUP(Tableau1[[#This Row],[N° de Tâche]],Tâches!$D$7:$E$117,2,FALSE),"")</f>
        <v/>
      </c>
      <c r="D751" s="45">
        <f>date_1er_jour_semaine(YEAR(Tableau1[[#This Row],[Jour]]),Tableau1[[#This Row],[Semaine]])</f>
        <v>0</v>
      </c>
      <c r="E751" s="18">
        <f>SEMAINE(Tableau1[[#This Row],[Jour]])</f>
        <v>0</v>
      </c>
      <c r="F751" s="18"/>
      <c r="G751" s="18"/>
      <c r="H751" s="18"/>
      <c r="I751" s="18"/>
      <c r="J751" s="18"/>
      <c r="K751" s="18"/>
      <c r="L751" s="18"/>
      <c r="M751" s="18"/>
      <c r="N751" s="18"/>
      <c r="O751" s="18"/>
      <c r="P751" s="47">
        <f>SUM(Tableau1[[#This Row],[LUNDI MATIN]]:Tableau1[[#This Row],[VENDREDI APRES MIDI]])</f>
        <v>0</v>
      </c>
    </row>
    <row r="752" spans="1:16" s="38" customFormat="1">
      <c r="A752" s="15"/>
      <c r="B752" s="16"/>
      <c r="C752" s="41" t="str">
        <f>IFERROR(VLOOKUP(Tableau1[[#This Row],[N° de Tâche]],Tâches!$D$7:$E$117,2,FALSE),"")</f>
        <v/>
      </c>
      <c r="D752" s="42">
        <f>date_1er_jour_semaine(YEAR(Tableau1[[#This Row],[Jour]]),Tableau1[[#This Row],[Semaine]])</f>
        <v>0</v>
      </c>
      <c r="E752" s="43">
        <f>SEMAINE(Tableau1[[#This Row],[Jour]])</f>
        <v>0</v>
      </c>
      <c r="F752" s="16"/>
      <c r="G752" s="16"/>
      <c r="H752" s="16"/>
      <c r="I752" s="16"/>
      <c r="J752" s="16"/>
      <c r="K752" s="16"/>
      <c r="L752" s="16"/>
      <c r="M752" s="16"/>
      <c r="N752" s="16"/>
      <c r="O752" s="16"/>
      <c r="P752" s="46">
        <f>SUM(Tableau1[[#This Row],[LUNDI MATIN]]:Tableau1[[#This Row],[VENDREDI APRES MIDI]])</f>
        <v>0</v>
      </c>
    </row>
    <row r="753" spans="1:16" s="38" customFormat="1">
      <c r="A753" s="17"/>
      <c r="B753" s="18"/>
      <c r="C753" s="44" t="str">
        <f>IFERROR(VLOOKUP(Tableau1[[#This Row],[N° de Tâche]],Tâches!$D$7:$E$117,2,FALSE),"")</f>
        <v/>
      </c>
      <c r="D753" s="45">
        <f>date_1er_jour_semaine(YEAR(Tableau1[[#This Row],[Jour]]),Tableau1[[#This Row],[Semaine]])</f>
        <v>0</v>
      </c>
      <c r="E753" s="18">
        <f>SEMAINE(Tableau1[[#This Row],[Jour]])</f>
        <v>0</v>
      </c>
      <c r="F753" s="18"/>
      <c r="G753" s="18"/>
      <c r="H753" s="18"/>
      <c r="I753" s="18"/>
      <c r="J753" s="18"/>
      <c r="K753" s="18"/>
      <c r="L753" s="18"/>
      <c r="M753" s="18"/>
      <c r="N753" s="18"/>
      <c r="O753" s="18"/>
      <c r="P753" s="47">
        <f>SUM(Tableau1[[#This Row],[LUNDI MATIN]]:Tableau1[[#This Row],[VENDREDI APRES MIDI]])</f>
        <v>0</v>
      </c>
    </row>
    <row r="754" spans="1:16" s="38" customFormat="1">
      <c r="A754" s="15"/>
      <c r="B754" s="16"/>
      <c r="C754" s="41" t="str">
        <f>IFERROR(VLOOKUP(Tableau1[[#This Row],[N° de Tâche]],Tâches!$D$7:$E$117,2,FALSE),"")</f>
        <v/>
      </c>
      <c r="D754" s="42">
        <f>date_1er_jour_semaine(YEAR(Tableau1[[#This Row],[Jour]]),Tableau1[[#This Row],[Semaine]])</f>
        <v>0</v>
      </c>
      <c r="E754" s="43">
        <f>SEMAINE(Tableau1[[#This Row],[Jour]])</f>
        <v>0</v>
      </c>
      <c r="F754" s="16"/>
      <c r="G754" s="16"/>
      <c r="H754" s="16"/>
      <c r="I754" s="16"/>
      <c r="J754" s="16"/>
      <c r="K754" s="16"/>
      <c r="L754" s="16"/>
      <c r="M754" s="16"/>
      <c r="N754" s="16"/>
      <c r="O754" s="16"/>
      <c r="P754" s="46">
        <f>SUM(Tableau1[[#This Row],[LUNDI MATIN]]:Tableau1[[#This Row],[VENDREDI APRES MIDI]])</f>
        <v>0</v>
      </c>
    </row>
    <row r="755" spans="1:16">
      <c r="A755" s="17"/>
      <c r="B755" s="18"/>
      <c r="C755" s="44" t="str">
        <f>IFERROR(VLOOKUP(Tableau1[[#This Row],[N° de Tâche]],Tâches!$D$7:$E$117,2,FALSE),"")</f>
        <v/>
      </c>
      <c r="D755" s="45">
        <f>date_1er_jour_semaine(YEAR(Tableau1[[#This Row],[Jour]]),Tableau1[[#This Row],[Semaine]])</f>
        <v>0</v>
      </c>
      <c r="E755" s="18">
        <f>SEMAINE(Tableau1[[#This Row],[Jour]])</f>
        <v>0</v>
      </c>
      <c r="F755" s="18"/>
      <c r="G755" s="18"/>
      <c r="H755" s="18"/>
      <c r="I755" s="18"/>
      <c r="J755" s="18"/>
      <c r="K755" s="18"/>
      <c r="L755" s="18"/>
      <c r="M755" s="18"/>
      <c r="N755" s="18"/>
      <c r="O755" s="18"/>
      <c r="P755" s="47">
        <f>SUM(Tableau1[[#This Row],[LUNDI MATIN]]:Tableau1[[#This Row],[VENDREDI APRES MIDI]])</f>
        <v>0</v>
      </c>
    </row>
    <row r="756" spans="1:16" s="38" customFormat="1">
      <c r="A756" s="15"/>
      <c r="B756" s="16"/>
      <c r="C756" s="41" t="str">
        <f>IFERROR(VLOOKUP(Tableau1[[#This Row],[N° de Tâche]],Tâches!$D$7:$E$117,2,FALSE),"")</f>
        <v/>
      </c>
      <c r="D756" s="42">
        <f>date_1er_jour_semaine(YEAR(Tableau1[[#This Row],[Jour]]),Tableau1[[#This Row],[Semaine]])</f>
        <v>0</v>
      </c>
      <c r="E756" s="43">
        <f>SEMAINE(Tableau1[[#This Row],[Jour]])</f>
        <v>0</v>
      </c>
      <c r="F756" s="16"/>
      <c r="G756" s="16"/>
      <c r="H756" s="16"/>
      <c r="I756" s="16"/>
      <c r="J756" s="16"/>
      <c r="K756" s="16"/>
      <c r="L756" s="16"/>
      <c r="M756" s="16"/>
      <c r="N756" s="16"/>
      <c r="O756" s="16"/>
      <c r="P756" s="46">
        <f>SUM(Tableau1[[#This Row],[LUNDI MATIN]]:Tableau1[[#This Row],[VENDREDI APRES MIDI]])</f>
        <v>0</v>
      </c>
    </row>
    <row r="757" spans="1:16">
      <c r="A757" s="17"/>
      <c r="B757" s="18"/>
      <c r="C757" s="44" t="str">
        <f>IFERROR(VLOOKUP(Tableau1[[#This Row],[N° de Tâche]],Tâches!$D$7:$E$117,2,FALSE),"")</f>
        <v/>
      </c>
      <c r="D757" s="45">
        <f>date_1er_jour_semaine(YEAR(Tableau1[[#This Row],[Jour]]),Tableau1[[#This Row],[Semaine]])</f>
        <v>0</v>
      </c>
      <c r="E757" s="18">
        <f>SEMAINE(Tableau1[[#This Row],[Jour]])</f>
        <v>0</v>
      </c>
      <c r="F757" s="18"/>
      <c r="G757" s="18"/>
      <c r="H757" s="18"/>
      <c r="I757" s="18"/>
      <c r="J757" s="18"/>
      <c r="K757" s="18"/>
      <c r="L757" s="18"/>
      <c r="M757" s="18"/>
      <c r="N757" s="18"/>
      <c r="O757" s="18"/>
      <c r="P757" s="47">
        <f>SUM(Tableau1[[#This Row],[LUNDI MATIN]]:Tableau1[[#This Row],[VENDREDI APRES MIDI]])</f>
        <v>0</v>
      </c>
    </row>
    <row r="758" spans="1:16" s="38" customFormat="1">
      <c r="A758" s="15"/>
      <c r="B758" s="16"/>
      <c r="C758" s="41" t="str">
        <f>IFERROR(VLOOKUP(Tableau1[[#This Row],[N° de Tâche]],Tâches!$D$7:$E$117,2,FALSE),"")</f>
        <v/>
      </c>
      <c r="D758" s="42">
        <f>date_1er_jour_semaine(YEAR(Tableau1[[#This Row],[Jour]]),Tableau1[[#This Row],[Semaine]])</f>
        <v>0</v>
      </c>
      <c r="E758" s="43">
        <f>SEMAINE(Tableau1[[#This Row],[Jour]])</f>
        <v>0</v>
      </c>
      <c r="F758" s="16"/>
      <c r="G758" s="16"/>
      <c r="H758" s="16"/>
      <c r="I758" s="16"/>
      <c r="J758" s="16"/>
      <c r="K758" s="16"/>
      <c r="L758" s="16"/>
      <c r="M758" s="16"/>
      <c r="N758" s="16"/>
      <c r="O758" s="16"/>
      <c r="P758" s="46">
        <f>SUM(Tableau1[[#This Row],[LUNDI MATIN]]:Tableau1[[#This Row],[VENDREDI APRES MIDI]])</f>
        <v>0</v>
      </c>
    </row>
    <row r="759" spans="1:16">
      <c r="A759" s="17"/>
      <c r="B759" s="18"/>
      <c r="C759" s="44" t="str">
        <f>IFERROR(VLOOKUP(Tableau1[[#This Row],[N° de Tâche]],Tâches!$D$7:$E$117,2,FALSE),"")</f>
        <v/>
      </c>
      <c r="D759" s="45">
        <f>date_1er_jour_semaine(YEAR(Tableau1[[#This Row],[Jour]]),Tableau1[[#This Row],[Semaine]])</f>
        <v>0</v>
      </c>
      <c r="E759" s="18">
        <f>SEMAINE(Tableau1[[#This Row],[Jour]])</f>
        <v>0</v>
      </c>
      <c r="F759" s="18"/>
      <c r="G759" s="18"/>
      <c r="H759" s="18"/>
      <c r="I759" s="18"/>
      <c r="J759" s="18"/>
      <c r="K759" s="18"/>
      <c r="L759" s="18"/>
      <c r="M759" s="18"/>
      <c r="N759" s="18"/>
      <c r="O759" s="18"/>
      <c r="P759" s="47">
        <f>SUM(Tableau1[[#This Row],[LUNDI MATIN]]:Tableau1[[#This Row],[VENDREDI APRES MIDI]])</f>
        <v>0</v>
      </c>
    </row>
    <row r="760" spans="1:16" s="38" customFormat="1">
      <c r="A760" s="15"/>
      <c r="B760" s="16"/>
      <c r="C760" s="41" t="str">
        <f>IFERROR(VLOOKUP(Tableau1[[#This Row],[N° de Tâche]],Tâches!$D$7:$E$117,2,FALSE),"")</f>
        <v/>
      </c>
      <c r="D760" s="42">
        <f>date_1er_jour_semaine(YEAR(Tableau1[[#This Row],[Jour]]),Tableau1[[#This Row],[Semaine]])</f>
        <v>0</v>
      </c>
      <c r="E760" s="43">
        <f>SEMAINE(Tableau1[[#This Row],[Jour]])</f>
        <v>0</v>
      </c>
      <c r="F760" s="16"/>
      <c r="G760" s="16"/>
      <c r="H760" s="16"/>
      <c r="I760" s="16"/>
      <c r="J760" s="16"/>
      <c r="K760" s="16"/>
      <c r="L760" s="16"/>
      <c r="M760" s="16"/>
      <c r="N760" s="16"/>
      <c r="O760" s="16"/>
      <c r="P760" s="46">
        <f>SUM(Tableau1[[#This Row],[LUNDI MATIN]]:Tableau1[[#This Row],[VENDREDI APRES MIDI]])</f>
        <v>0</v>
      </c>
    </row>
    <row r="761" spans="1:16">
      <c r="A761" s="17"/>
      <c r="B761" s="18"/>
      <c r="C761" s="44" t="str">
        <f>IFERROR(VLOOKUP(Tableau1[[#This Row],[N° de Tâche]],Tâches!$D$7:$E$117,2,FALSE),"")</f>
        <v/>
      </c>
      <c r="D761" s="45">
        <f>date_1er_jour_semaine(YEAR(Tableau1[[#This Row],[Jour]]),Tableau1[[#This Row],[Semaine]])</f>
        <v>0</v>
      </c>
      <c r="E761" s="18">
        <f>SEMAINE(Tableau1[[#This Row],[Jour]])</f>
        <v>0</v>
      </c>
      <c r="F761" s="18"/>
      <c r="G761" s="18"/>
      <c r="H761" s="18"/>
      <c r="I761" s="18"/>
      <c r="J761" s="18"/>
      <c r="K761" s="18"/>
      <c r="L761" s="18"/>
      <c r="M761" s="18"/>
      <c r="N761" s="18"/>
      <c r="O761" s="18"/>
      <c r="P761" s="47">
        <f>SUM(Tableau1[[#This Row],[LUNDI MATIN]]:Tableau1[[#This Row],[VENDREDI APRES MIDI]])</f>
        <v>0</v>
      </c>
    </row>
    <row r="762" spans="1:16" s="38" customFormat="1">
      <c r="A762" s="15"/>
      <c r="B762" s="16"/>
      <c r="C762" s="41" t="str">
        <f>IFERROR(VLOOKUP(Tableau1[[#This Row],[N° de Tâche]],Tâches!$D$7:$E$117,2,FALSE),"")</f>
        <v/>
      </c>
      <c r="D762" s="42">
        <f>date_1er_jour_semaine(YEAR(Tableau1[[#This Row],[Jour]]),Tableau1[[#This Row],[Semaine]])</f>
        <v>0</v>
      </c>
      <c r="E762" s="43">
        <f>SEMAINE(Tableau1[[#This Row],[Jour]])</f>
        <v>0</v>
      </c>
      <c r="F762" s="16"/>
      <c r="G762" s="16"/>
      <c r="H762" s="16"/>
      <c r="I762" s="16"/>
      <c r="J762" s="16"/>
      <c r="K762" s="16"/>
      <c r="L762" s="16"/>
      <c r="M762" s="16"/>
      <c r="N762" s="16"/>
      <c r="O762" s="16"/>
      <c r="P762" s="46">
        <f>SUM(Tableau1[[#This Row],[LUNDI MATIN]]:Tableau1[[#This Row],[VENDREDI APRES MIDI]])</f>
        <v>0</v>
      </c>
    </row>
    <row r="763" spans="1:16">
      <c r="A763" s="17"/>
      <c r="B763" s="18"/>
      <c r="C763" s="44" t="str">
        <f>IFERROR(VLOOKUP(Tableau1[[#This Row],[N° de Tâche]],Tâches!$D$7:$E$117,2,FALSE),"")</f>
        <v/>
      </c>
      <c r="D763" s="45">
        <f>date_1er_jour_semaine(YEAR(Tableau1[[#This Row],[Jour]]),Tableau1[[#This Row],[Semaine]])</f>
        <v>0</v>
      </c>
      <c r="E763" s="18">
        <f>SEMAINE(Tableau1[[#This Row],[Jour]])</f>
        <v>0</v>
      </c>
      <c r="F763" s="18"/>
      <c r="G763" s="18"/>
      <c r="H763" s="18"/>
      <c r="I763" s="18"/>
      <c r="J763" s="18"/>
      <c r="K763" s="18"/>
      <c r="L763" s="18"/>
      <c r="M763" s="18"/>
      <c r="N763" s="18"/>
      <c r="O763" s="18"/>
      <c r="P763" s="47">
        <f>SUM(Tableau1[[#This Row],[LUNDI MATIN]]:Tableau1[[#This Row],[VENDREDI APRES MIDI]])</f>
        <v>0</v>
      </c>
    </row>
    <row r="764" spans="1:16" s="38" customFormat="1">
      <c r="A764" s="15"/>
      <c r="B764" s="16"/>
      <c r="C764" s="41" t="str">
        <f>IFERROR(VLOOKUP(Tableau1[[#This Row],[N° de Tâche]],Tâches!$D$7:$E$117,2,FALSE),"")</f>
        <v/>
      </c>
      <c r="D764" s="42">
        <f>date_1er_jour_semaine(YEAR(Tableau1[[#This Row],[Jour]]),Tableau1[[#This Row],[Semaine]])</f>
        <v>0</v>
      </c>
      <c r="E764" s="43">
        <f>SEMAINE(Tableau1[[#This Row],[Jour]])</f>
        <v>0</v>
      </c>
      <c r="F764" s="16"/>
      <c r="G764" s="16"/>
      <c r="H764" s="16"/>
      <c r="I764" s="16"/>
      <c r="J764" s="16"/>
      <c r="K764" s="16"/>
      <c r="L764" s="16"/>
      <c r="M764" s="16"/>
      <c r="N764" s="16"/>
      <c r="O764" s="16"/>
      <c r="P764" s="46">
        <f>SUM(Tableau1[[#This Row],[LUNDI MATIN]]:Tableau1[[#This Row],[VENDREDI APRES MIDI]])</f>
        <v>0</v>
      </c>
    </row>
    <row r="765" spans="1:16">
      <c r="A765" s="17"/>
      <c r="B765" s="18"/>
      <c r="C765" s="44" t="str">
        <f>IFERROR(VLOOKUP(Tableau1[[#This Row],[N° de Tâche]],Tâches!$D$7:$E$117,2,FALSE),"")</f>
        <v/>
      </c>
      <c r="D765" s="45">
        <f>date_1er_jour_semaine(YEAR(Tableau1[[#This Row],[Jour]]),Tableau1[[#This Row],[Semaine]])</f>
        <v>0</v>
      </c>
      <c r="E765" s="18">
        <f>SEMAINE(Tableau1[[#This Row],[Jour]])</f>
        <v>0</v>
      </c>
      <c r="F765" s="18"/>
      <c r="G765" s="18"/>
      <c r="H765" s="18"/>
      <c r="I765" s="18"/>
      <c r="J765" s="18"/>
      <c r="K765" s="18"/>
      <c r="L765" s="18"/>
      <c r="M765" s="18"/>
      <c r="N765" s="18"/>
      <c r="O765" s="18"/>
      <c r="P765" s="47">
        <f>SUM(Tableau1[[#This Row],[LUNDI MATIN]]:Tableau1[[#This Row],[VENDREDI APRES MIDI]])</f>
        <v>0</v>
      </c>
    </row>
    <row r="766" spans="1:16" s="38" customFormat="1">
      <c r="A766" s="15"/>
      <c r="B766" s="16"/>
      <c r="C766" s="41" t="str">
        <f>IFERROR(VLOOKUP(Tableau1[[#This Row],[N° de Tâche]],Tâches!$D$7:$E$117,2,FALSE),"")</f>
        <v/>
      </c>
      <c r="D766" s="42">
        <f>date_1er_jour_semaine(YEAR(Tableau1[[#This Row],[Jour]]),Tableau1[[#This Row],[Semaine]])</f>
        <v>0</v>
      </c>
      <c r="E766" s="43">
        <f>SEMAINE(Tableau1[[#This Row],[Jour]])</f>
        <v>0</v>
      </c>
      <c r="F766" s="16"/>
      <c r="G766" s="16"/>
      <c r="H766" s="16"/>
      <c r="I766" s="16"/>
      <c r="J766" s="16"/>
      <c r="K766" s="16"/>
      <c r="L766" s="16"/>
      <c r="M766" s="16"/>
      <c r="N766" s="16"/>
      <c r="O766" s="16"/>
      <c r="P766" s="46">
        <f>SUM(Tableau1[[#This Row],[LUNDI MATIN]]:Tableau1[[#This Row],[VENDREDI APRES MIDI]])</f>
        <v>0</v>
      </c>
    </row>
    <row r="767" spans="1:16">
      <c r="A767" s="17"/>
      <c r="B767" s="18"/>
      <c r="C767" s="44" t="str">
        <f>IFERROR(VLOOKUP(Tableau1[[#This Row],[N° de Tâche]],Tâches!$D$7:$E$117,2,FALSE),"")</f>
        <v/>
      </c>
      <c r="D767" s="45">
        <f>date_1er_jour_semaine(YEAR(Tableau1[[#This Row],[Jour]]),Tableau1[[#This Row],[Semaine]])</f>
        <v>0</v>
      </c>
      <c r="E767" s="18">
        <f>SEMAINE(Tableau1[[#This Row],[Jour]])</f>
        <v>0</v>
      </c>
      <c r="F767" s="18"/>
      <c r="G767" s="18"/>
      <c r="H767" s="18"/>
      <c r="I767" s="18"/>
      <c r="J767" s="18"/>
      <c r="K767" s="18"/>
      <c r="L767" s="18"/>
      <c r="M767" s="18"/>
      <c r="N767" s="18"/>
      <c r="O767" s="18"/>
      <c r="P767" s="47">
        <f>SUM(Tableau1[[#This Row],[LUNDI MATIN]]:Tableau1[[#This Row],[VENDREDI APRES MIDI]])</f>
        <v>0</v>
      </c>
    </row>
    <row r="768" spans="1:16" s="38" customFormat="1">
      <c r="A768" s="15"/>
      <c r="B768" s="16"/>
      <c r="C768" s="41" t="str">
        <f>IFERROR(VLOOKUP(Tableau1[[#This Row],[N° de Tâche]],Tâches!$D$7:$E$117,2,FALSE),"")</f>
        <v/>
      </c>
      <c r="D768" s="42">
        <f>date_1er_jour_semaine(YEAR(Tableau1[[#This Row],[Jour]]),Tableau1[[#This Row],[Semaine]])</f>
        <v>0</v>
      </c>
      <c r="E768" s="43">
        <f>SEMAINE(Tableau1[[#This Row],[Jour]])</f>
        <v>0</v>
      </c>
      <c r="F768" s="16"/>
      <c r="G768" s="16"/>
      <c r="H768" s="16"/>
      <c r="I768" s="16"/>
      <c r="J768" s="16"/>
      <c r="K768" s="16"/>
      <c r="L768" s="16"/>
      <c r="M768" s="16"/>
      <c r="N768" s="16"/>
      <c r="O768" s="16"/>
      <c r="P768" s="46">
        <f>SUM(Tableau1[[#This Row],[LUNDI MATIN]]:Tableau1[[#This Row],[VENDREDI APRES MIDI]])</f>
        <v>0</v>
      </c>
    </row>
    <row r="769" spans="1:16">
      <c r="A769" s="17"/>
      <c r="B769" s="18"/>
      <c r="C769" s="44" t="str">
        <f>IFERROR(VLOOKUP(Tableau1[[#This Row],[N° de Tâche]],Tâches!$D$7:$E$117,2,FALSE),"")</f>
        <v/>
      </c>
      <c r="D769" s="45">
        <f>date_1er_jour_semaine(YEAR(Tableau1[[#This Row],[Jour]]),Tableau1[[#This Row],[Semaine]])</f>
        <v>0</v>
      </c>
      <c r="E769" s="18">
        <f>SEMAINE(Tableau1[[#This Row],[Jour]])</f>
        <v>0</v>
      </c>
      <c r="F769" s="18"/>
      <c r="G769" s="18"/>
      <c r="H769" s="18"/>
      <c r="I769" s="18"/>
      <c r="J769" s="18"/>
      <c r="K769" s="18"/>
      <c r="L769" s="18"/>
      <c r="M769" s="18"/>
      <c r="N769" s="18"/>
      <c r="O769" s="18"/>
      <c r="P769" s="47">
        <f>SUM(Tableau1[[#This Row],[LUNDI MATIN]]:Tableau1[[#This Row],[VENDREDI APRES MIDI]])</f>
        <v>0</v>
      </c>
    </row>
    <row r="770" spans="1:16" s="38" customFormat="1">
      <c r="A770" s="15"/>
      <c r="B770" s="16"/>
      <c r="C770" s="41" t="str">
        <f>IFERROR(VLOOKUP(Tableau1[[#This Row],[N° de Tâche]],Tâches!$D$7:$E$117,2,FALSE),"")</f>
        <v/>
      </c>
      <c r="D770" s="42">
        <f>date_1er_jour_semaine(YEAR(Tableau1[[#This Row],[Jour]]),Tableau1[[#This Row],[Semaine]])</f>
        <v>0</v>
      </c>
      <c r="E770" s="43">
        <f>SEMAINE(Tableau1[[#This Row],[Jour]])</f>
        <v>0</v>
      </c>
      <c r="F770" s="16"/>
      <c r="G770" s="16"/>
      <c r="H770" s="16"/>
      <c r="I770" s="16"/>
      <c r="J770" s="16"/>
      <c r="K770" s="16"/>
      <c r="L770" s="16"/>
      <c r="M770" s="16"/>
      <c r="N770" s="16"/>
      <c r="O770" s="16"/>
      <c r="P770" s="46">
        <f>SUM(Tableau1[[#This Row],[LUNDI MATIN]]:Tableau1[[#This Row],[VENDREDI APRES MIDI]])</f>
        <v>0</v>
      </c>
    </row>
    <row r="771" spans="1:16">
      <c r="A771" s="17"/>
      <c r="B771" s="18"/>
      <c r="C771" s="44" t="str">
        <f>IFERROR(VLOOKUP(Tableau1[[#This Row],[N° de Tâche]],Tâches!$D$7:$E$117,2,FALSE),"")</f>
        <v/>
      </c>
      <c r="D771" s="45">
        <f>date_1er_jour_semaine(YEAR(Tableau1[[#This Row],[Jour]]),Tableau1[[#This Row],[Semaine]])</f>
        <v>0</v>
      </c>
      <c r="E771" s="18">
        <f>SEMAINE(Tableau1[[#This Row],[Jour]])</f>
        <v>0</v>
      </c>
      <c r="F771" s="18"/>
      <c r="G771" s="18"/>
      <c r="H771" s="18"/>
      <c r="I771" s="18"/>
      <c r="J771" s="18"/>
      <c r="K771" s="18"/>
      <c r="L771" s="18"/>
      <c r="M771" s="18"/>
      <c r="N771" s="18"/>
      <c r="O771" s="18"/>
      <c r="P771" s="47">
        <f>SUM(Tableau1[[#This Row],[LUNDI MATIN]]:Tableau1[[#This Row],[VENDREDI APRES MIDI]])</f>
        <v>0</v>
      </c>
    </row>
    <row r="772" spans="1:16" s="38" customFormat="1">
      <c r="A772" s="15"/>
      <c r="B772" s="16"/>
      <c r="C772" s="41" t="str">
        <f>IFERROR(VLOOKUP(Tableau1[[#This Row],[N° de Tâche]],Tâches!$D$7:$E$117,2,FALSE),"")</f>
        <v/>
      </c>
      <c r="D772" s="42">
        <f>date_1er_jour_semaine(YEAR(Tableau1[[#This Row],[Jour]]),Tableau1[[#This Row],[Semaine]])</f>
        <v>0</v>
      </c>
      <c r="E772" s="43">
        <f>SEMAINE(Tableau1[[#This Row],[Jour]])</f>
        <v>0</v>
      </c>
      <c r="F772" s="16"/>
      <c r="G772" s="16"/>
      <c r="H772" s="16"/>
      <c r="I772" s="16"/>
      <c r="J772" s="16"/>
      <c r="K772" s="16"/>
      <c r="L772" s="16"/>
      <c r="M772" s="16"/>
      <c r="N772" s="16"/>
      <c r="O772" s="16"/>
      <c r="P772" s="46">
        <f>SUM(Tableau1[[#This Row],[LUNDI MATIN]]:Tableau1[[#This Row],[VENDREDI APRES MIDI]])</f>
        <v>0</v>
      </c>
    </row>
    <row r="773" spans="1:16">
      <c r="A773" s="17"/>
      <c r="B773" s="18"/>
      <c r="C773" s="44" t="str">
        <f>IFERROR(VLOOKUP(Tableau1[[#This Row],[N° de Tâche]],Tâches!$D$7:$E$117,2,FALSE),"")</f>
        <v/>
      </c>
      <c r="D773" s="45">
        <f>date_1er_jour_semaine(YEAR(Tableau1[[#This Row],[Jour]]),Tableau1[[#This Row],[Semaine]])</f>
        <v>0</v>
      </c>
      <c r="E773" s="18">
        <f>SEMAINE(Tableau1[[#This Row],[Jour]])</f>
        <v>0</v>
      </c>
      <c r="F773" s="18"/>
      <c r="G773" s="18"/>
      <c r="H773" s="18"/>
      <c r="I773" s="18"/>
      <c r="J773" s="18"/>
      <c r="K773" s="18"/>
      <c r="L773" s="18"/>
      <c r="M773" s="18"/>
      <c r="N773" s="18"/>
      <c r="O773" s="18"/>
      <c r="P773" s="47">
        <f>SUM(Tableau1[[#This Row],[LUNDI MATIN]]:Tableau1[[#This Row],[VENDREDI APRES MIDI]])</f>
        <v>0</v>
      </c>
    </row>
    <row r="774" spans="1:16" s="38" customFormat="1">
      <c r="A774" s="15"/>
      <c r="B774" s="16"/>
      <c r="C774" s="41" t="str">
        <f>IFERROR(VLOOKUP(Tableau1[[#This Row],[N° de Tâche]],Tâches!$D$7:$E$117,2,FALSE),"")</f>
        <v/>
      </c>
      <c r="D774" s="42">
        <f>date_1er_jour_semaine(YEAR(Tableau1[[#This Row],[Jour]]),Tableau1[[#This Row],[Semaine]])</f>
        <v>0</v>
      </c>
      <c r="E774" s="43">
        <f>SEMAINE(Tableau1[[#This Row],[Jour]])</f>
        <v>0</v>
      </c>
      <c r="F774" s="16"/>
      <c r="G774" s="16"/>
      <c r="H774" s="16"/>
      <c r="I774" s="16"/>
      <c r="J774" s="16"/>
      <c r="K774" s="16"/>
      <c r="L774" s="16"/>
      <c r="M774" s="16"/>
      <c r="N774" s="16"/>
      <c r="O774" s="16"/>
      <c r="P774" s="46">
        <f>SUM(Tableau1[[#This Row],[LUNDI MATIN]]:Tableau1[[#This Row],[VENDREDI APRES MIDI]])</f>
        <v>0</v>
      </c>
    </row>
    <row r="775" spans="1:16">
      <c r="A775" s="17"/>
      <c r="B775" s="18"/>
      <c r="C775" s="44" t="str">
        <f>IFERROR(VLOOKUP(Tableau1[[#This Row],[N° de Tâche]],Tâches!$D$7:$E$117,2,FALSE),"")</f>
        <v/>
      </c>
      <c r="D775" s="45">
        <f>date_1er_jour_semaine(YEAR(Tableau1[[#This Row],[Jour]]),Tableau1[[#This Row],[Semaine]])</f>
        <v>0</v>
      </c>
      <c r="E775" s="18">
        <f>SEMAINE(Tableau1[[#This Row],[Jour]])</f>
        <v>0</v>
      </c>
      <c r="F775" s="18"/>
      <c r="G775" s="18"/>
      <c r="H775" s="18"/>
      <c r="I775" s="18"/>
      <c r="J775" s="18"/>
      <c r="K775" s="18"/>
      <c r="L775" s="18"/>
      <c r="M775" s="18"/>
      <c r="N775" s="18"/>
      <c r="O775" s="18"/>
      <c r="P775" s="47">
        <f>SUM(Tableau1[[#This Row],[LUNDI MATIN]]:Tableau1[[#This Row],[VENDREDI APRES MIDI]])</f>
        <v>0</v>
      </c>
    </row>
    <row r="776" spans="1:16" s="38" customFormat="1">
      <c r="A776" s="15"/>
      <c r="B776" s="16"/>
      <c r="C776" s="41" t="str">
        <f>IFERROR(VLOOKUP(Tableau1[[#This Row],[N° de Tâche]],Tâches!$D$7:$E$117,2,FALSE),"")</f>
        <v/>
      </c>
      <c r="D776" s="42">
        <f>date_1er_jour_semaine(YEAR(Tableau1[[#This Row],[Jour]]),Tableau1[[#This Row],[Semaine]])</f>
        <v>0</v>
      </c>
      <c r="E776" s="43">
        <f>SEMAINE(Tableau1[[#This Row],[Jour]])</f>
        <v>0</v>
      </c>
      <c r="F776" s="16"/>
      <c r="G776" s="16"/>
      <c r="H776" s="16"/>
      <c r="I776" s="16"/>
      <c r="J776" s="16"/>
      <c r="K776" s="16"/>
      <c r="L776" s="16"/>
      <c r="M776" s="16"/>
      <c r="N776" s="16"/>
      <c r="O776" s="16"/>
      <c r="P776" s="46">
        <f>SUM(Tableau1[[#This Row],[LUNDI MATIN]]:Tableau1[[#This Row],[VENDREDI APRES MIDI]])</f>
        <v>0</v>
      </c>
    </row>
    <row r="777" spans="1:16">
      <c r="A777" s="17"/>
      <c r="B777" s="18"/>
      <c r="C777" s="44" t="str">
        <f>IFERROR(VLOOKUP(Tableau1[[#This Row],[N° de Tâche]],Tâches!$D$7:$E$117,2,FALSE),"")</f>
        <v/>
      </c>
      <c r="D777" s="45">
        <f>date_1er_jour_semaine(YEAR(Tableau1[[#This Row],[Jour]]),Tableau1[[#This Row],[Semaine]])</f>
        <v>0</v>
      </c>
      <c r="E777" s="18">
        <f>SEMAINE(Tableau1[[#This Row],[Jour]])</f>
        <v>0</v>
      </c>
      <c r="F777" s="18"/>
      <c r="G777" s="18"/>
      <c r="H777" s="18"/>
      <c r="I777" s="18"/>
      <c r="J777" s="18"/>
      <c r="K777" s="18"/>
      <c r="L777" s="18"/>
      <c r="M777" s="18"/>
      <c r="N777" s="18"/>
      <c r="O777" s="18"/>
      <c r="P777" s="47">
        <f>SUM(Tableau1[[#This Row],[LUNDI MATIN]]:Tableau1[[#This Row],[VENDREDI APRES MIDI]])</f>
        <v>0</v>
      </c>
    </row>
    <row r="778" spans="1:16" s="38" customFormat="1">
      <c r="A778" s="15"/>
      <c r="B778" s="16"/>
      <c r="C778" s="41" t="str">
        <f>IFERROR(VLOOKUP(Tableau1[[#This Row],[N° de Tâche]],Tâches!$D$7:$E$117,2,FALSE),"")</f>
        <v/>
      </c>
      <c r="D778" s="42">
        <f>date_1er_jour_semaine(YEAR(Tableau1[[#This Row],[Jour]]),Tableau1[[#This Row],[Semaine]])</f>
        <v>0</v>
      </c>
      <c r="E778" s="43">
        <f>SEMAINE(Tableau1[[#This Row],[Jour]])</f>
        <v>0</v>
      </c>
      <c r="F778" s="16"/>
      <c r="G778" s="16"/>
      <c r="H778" s="16"/>
      <c r="I778" s="16"/>
      <c r="J778" s="16"/>
      <c r="K778" s="16"/>
      <c r="L778" s="16"/>
      <c r="M778" s="16"/>
      <c r="N778" s="16"/>
      <c r="O778" s="16"/>
      <c r="P778" s="46">
        <f>SUM(Tableau1[[#This Row],[LUNDI MATIN]]:Tableau1[[#This Row],[VENDREDI APRES MIDI]])</f>
        <v>0</v>
      </c>
    </row>
    <row r="779" spans="1:16">
      <c r="A779" s="17"/>
      <c r="B779" s="18"/>
      <c r="C779" s="44" t="str">
        <f>IFERROR(VLOOKUP(Tableau1[[#This Row],[N° de Tâche]],Tâches!$D$7:$E$117,2,FALSE),"")</f>
        <v/>
      </c>
      <c r="D779" s="45">
        <f>date_1er_jour_semaine(YEAR(Tableau1[[#This Row],[Jour]]),Tableau1[[#This Row],[Semaine]])</f>
        <v>0</v>
      </c>
      <c r="E779" s="18">
        <f>SEMAINE(Tableau1[[#This Row],[Jour]])</f>
        <v>0</v>
      </c>
      <c r="F779" s="18"/>
      <c r="G779" s="18"/>
      <c r="H779" s="18"/>
      <c r="I779" s="18"/>
      <c r="J779" s="18"/>
      <c r="K779" s="18"/>
      <c r="L779" s="18"/>
      <c r="M779" s="18"/>
      <c r="N779" s="18"/>
      <c r="O779" s="18"/>
      <c r="P779" s="47">
        <f>SUM(Tableau1[[#This Row],[LUNDI MATIN]]:Tableau1[[#This Row],[VENDREDI APRES MIDI]])</f>
        <v>0</v>
      </c>
    </row>
    <row r="780" spans="1:16" s="38" customFormat="1">
      <c r="A780" s="15"/>
      <c r="B780" s="16"/>
      <c r="C780" s="41" t="str">
        <f>IFERROR(VLOOKUP(Tableau1[[#This Row],[N° de Tâche]],Tâches!$D$7:$E$117,2,FALSE),"")</f>
        <v/>
      </c>
      <c r="D780" s="42">
        <f>date_1er_jour_semaine(YEAR(Tableau1[[#This Row],[Jour]]),Tableau1[[#This Row],[Semaine]])</f>
        <v>0</v>
      </c>
      <c r="E780" s="43">
        <f>SEMAINE(Tableau1[[#This Row],[Jour]])</f>
        <v>0</v>
      </c>
      <c r="F780" s="16"/>
      <c r="G780" s="16"/>
      <c r="H780" s="16"/>
      <c r="I780" s="16"/>
      <c r="J780" s="16"/>
      <c r="K780" s="16"/>
      <c r="L780" s="16"/>
      <c r="M780" s="16"/>
      <c r="N780" s="16"/>
      <c r="O780" s="16"/>
      <c r="P780" s="46">
        <f>SUM(Tableau1[[#This Row],[LUNDI MATIN]]:Tableau1[[#This Row],[VENDREDI APRES MIDI]])</f>
        <v>0</v>
      </c>
    </row>
    <row r="781" spans="1:16">
      <c r="A781" s="17"/>
      <c r="B781" s="18"/>
      <c r="C781" s="44" t="str">
        <f>IFERROR(VLOOKUP(Tableau1[[#This Row],[N° de Tâche]],Tâches!$D$7:$E$117,2,FALSE),"")</f>
        <v/>
      </c>
      <c r="D781" s="45">
        <f>date_1er_jour_semaine(YEAR(Tableau1[[#This Row],[Jour]]),Tableau1[[#This Row],[Semaine]])</f>
        <v>0</v>
      </c>
      <c r="E781" s="18">
        <f>SEMAINE(Tableau1[[#This Row],[Jour]])</f>
        <v>0</v>
      </c>
      <c r="F781" s="18"/>
      <c r="G781" s="18"/>
      <c r="H781" s="18"/>
      <c r="I781" s="18"/>
      <c r="J781" s="18"/>
      <c r="K781" s="18"/>
      <c r="L781" s="18"/>
      <c r="M781" s="18"/>
      <c r="N781" s="18"/>
      <c r="O781" s="18"/>
      <c r="P781" s="47">
        <f>SUM(Tableau1[[#This Row],[LUNDI MATIN]]:Tableau1[[#This Row],[VENDREDI APRES MIDI]])</f>
        <v>0</v>
      </c>
    </row>
    <row r="782" spans="1:16" s="38" customFormat="1">
      <c r="A782" s="15"/>
      <c r="B782" s="16"/>
      <c r="C782" s="41" t="str">
        <f>IFERROR(VLOOKUP(Tableau1[[#This Row],[N° de Tâche]],Tâches!$D$7:$E$117,2,FALSE),"")</f>
        <v/>
      </c>
      <c r="D782" s="42">
        <f>date_1er_jour_semaine(YEAR(Tableau1[[#This Row],[Jour]]),Tableau1[[#This Row],[Semaine]])</f>
        <v>0</v>
      </c>
      <c r="E782" s="43">
        <f>SEMAINE(Tableau1[[#This Row],[Jour]])</f>
        <v>0</v>
      </c>
      <c r="F782" s="16"/>
      <c r="G782" s="16"/>
      <c r="H782" s="16"/>
      <c r="I782" s="16"/>
      <c r="J782" s="16"/>
      <c r="K782" s="16"/>
      <c r="L782" s="16"/>
      <c r="M782" s="16"/>
      <c r="N782" s="16"/>
      <c r="O782" s="16"/>
      <c r="P782" s="46">
        <f>SUM(Tableau1[[#This Row],[LUNDI MATIN]]:Tableau1[[#This Row],[VENDREDI APRES MIDI]])</f>
        <v>0</v>
      </c>
    </row>
    <row r="783" spans="1:16">
      <c r="A783" s="17"/>
      <c r="B783" s="18"/>
      <c r="C783" s="44" t="str">
        <f>IFERROR(VLOOKUP(Tableau1[[#This Row],[N° de Tâche]],Tâches!$D$7:$E$117,2,FALSE),"")</f>
        <v/>
      </c>
      <c r="D783" s="45">
        <f>date_1er_jour_semaine(YEAR(Tableau1[[#This Row],[Jour]]),Tableau1[[#This Row],[Semaine]])</f>
        <v>0</v>
      </c>
      <c r="E783" s="18">
        <f>SEMAINE(Tableau1[[#This Row],[Jour]])</f>
        <v>0</v>
      </c>
      <c r="F783" s="18"/>
      <c r="G783" s="18"/>
      <c r="H783" s="18"/>
      <c r="I783" s="18"/>
      <c r="J783" s="18"/>
      <c r="K783" s="18"/>
      <c r="L783" s="18"/>
      <c r="M783" s="18"/>
      <c r="N783" s="18"/>
      <c r="O783" s="18"/>
      <c r="P783" s="47">
        <f>SUM(Tableau1[[#This Row],[LUNDI MATIN]]:Tableau1[[#This Row],[VENDREDI APRES MIDI]])</f>
        <v>0</v>
      </c>
    </row>
    <row r="784" spans="1:16" s="38" customFormat="1">
      <c r="A784" s="15"/>
      <c r="B784" s="16"/>
      <c r="C784" s="41" t="str">
        <f>IFERROR(VLOOKUP(Tableau1[[#This Row],[N° de Tâche]],Tâches!$D$7:$E$117,2,FALSE),"")</f>
        <v/>
      </c>
      <c r="D784" s="42">
        <f>date_1er_jour_semaine(YEAR(Tableau1[[#This Row],[Jour]]),Tableau1[[#This Row],[Semaine]])</f>
        <v>0</v>
      </c>
      <c r="E784" s="43">
        <f>SEMAINE(Tableau1[[#This Row],[Jour]])</f>
        <v>0</v>
      </c>
      <c r="F784" s="16"/>
      <c r="G784" s="16"/>
      <c r="H784" s="16"/>
      <c r="I784" s="16"/>
      <c r="J784" s="16"/>
      <c r="K784" s="16"/>
      <c r="L784" s="16"/>
      <c r="M784" s="16"/>
      <c r="N784" s="16"/>
      <c r="O784" s="16"/>
      <c r="P784" s="46">
        <f>SUM(Tableau1[[#This Row],[LUNDI MATIN]]:Tableau1[[#This Row],[VENDREDI APRES MIDI]])</f>
        <v>0</v>
      </c>
    </row>
    <row r="785" spans="1:16">
      <c r="A785" s="17"/>
      <c r="B785" s="18"/>
      <c r="C785" s="44" t="str">
        <f>IFERROR(VLOOKUP(Tableau1[[#This Row],[N° de Tâche]],Tâches!$D$7:$E$117,2,FALSE),"")</f>
        <v/>
      </c>
      <c r="D785" s="45">
        <f>date_1er_jour_semaine(YEAR(Tableau1[[#This Row],[Jour]]),Tableau1[[#This Row],[Semaine]])</f>
        <v>0</v>
      </c>
      <c r="E785" s="18">
        <f>SEMAINE(Tableau1[[#This Row],[Jour]])</f>
        <v>0</v>
      </c>
      <c r="F785" s="18"/>
      <c r="G785" s="18"/>
      <c r="H785" s="18"/>
      <c r="I785" s="18"/>
      <c r="J785" s="18"/>
      <c r="K785" s="18"/>
      <c r="L785" s="18"/>
      <c r="M785" s="18"/>
      <c r="N785" s="18"/>
      <c r="O785" s="18"/>
      <c r="P785" s="47">
        <f>SUM(Tableau1[[#This Row],[LUNDI MATIN]]:Tableau1[[#This Row],[VENDREDI APRES MIDI]])</f>
        <v>0</v>
      </c>
    </row>
    <row r="786" spans="1:16" s="38" customFormat="1">
      <c r="A786" s="15"/>
      <c r="B786" s="16"/>
      <c r="C786" s="41" t="str">
        <f>IFERROR(VLOOKUP(Tableau1[[#This Row],[N° de Tâche]],Tâches!$D$7:$E$117,2,FALSE),"")</f>
        <v/>
      </c>
      <c r="D786" s="42">
        <f>date_1er_jour_semaine(YEAR(Tableau1[[#This Row],[Jour]]),Tableau1[[#This Row],[Semaine]])</f>
        <v>0</v>
      </c>
      <c r="E786" s="43">
        <f>SEMAINE(Tableau1[[#This Row],[Jour]])</f>
        <v>0</v>
      </c>
      <c r="F786" s="16"/>
      <c r="G786" s="16"/>
      <c r="H786" s="16"/>
      <c r="I786" s="16"/>
      <c r="J786" s="16"/>
      <c r="K786" s="16"/>
      <c r="L786" s="16"/>
      <c r="M786" s="16"/>
      <c r="N786" s="16"/>
      <c r="O786" s="16"/>
      <c r="P786" s="46">
        <f>SUM(Tableau1[[#This Row],[LUNDI MATIN]]:Tableau1[[#This Row],[VENDREDI APRES MIDI]])</f>
        <v>0</v>
      </c>
    </row>
    <row r="787" spans="1:16">
      <c r="A787" s="17"/>
      <c r="B787" s="18"/>
      <c r="C787" s="44" t="str">
        <f>IFERROR(VLOOKUP(Tableau1[[#This Row],[N° de Tâche]],Tâches!$D$7:$E$117,2,FALSE),"")</f>
        <v/>
      </c>
      <c r="D787" s="45">
        <f>date_1er_jour_semaine(YEAR(Tableau1[[#This Row],[Jour]]),Tableau1[[#This Row],[Semaine]])</f>
        <v>0</v>
      </c>
      <c r="E787" s="18">
        <f>SEMAINE(Tableau1[[#This Row],[Jour]])</f>
        <v>0</v>
      </c>
      <c r="F787" s="18"/>
      <c r="G787" s="18"/>
      <c r="H787" s="18"/>
      <c r="I787" s="18"/>
      <c r="J787" s="18"/>
      <c r="K787" s="18"/>
      <c r="L787" s="18"/>
      <c r="M787" s="18"/>
      <c r="N787" s="18"/>
      <c r="O787" s="18"/>
      <c r="P787" s="47">
        <f>SUM(Tableau1[[#This Row],[LUNDI MATIN]]:Tableau1[[#This Row],[VENDREDI APRES MIDI]])</f>
        <v>0</v>
      </c>
    </row>
    <row r="788" spans="1:16" s="38" customFormat="1">
      <c r="A788" s="15"/>
      <c r="B788" s="16"/>
      <c r="C788" s="41" t="str">
        <f>IFERROR(VLOOKUP(Tableau1[[#This Row],[N° de Tâche]],Tâches!$D$7:$E$117,2,FALSE),"")</f>
        <v/>
      </c>
      <c r="D788" s="42">
        <f>date_1er_jour_semaine(YEAR(Tableau1[[#This Row],[Jour]]),Tableau1[[#This Row],[Semaine]])</f>
        <v>0</v>
      </c>
      <c r="E788" s="43">
        <f>SEMAINE(Tableau1[[#This Row],[Jour]])</f>
        <v>0</v>
      </c>
      <c r="F788" s="16"/>
      <c r="G788" s="16"/>
      <c r="H788" s="16"/>
      <c r="I788" s="16"/>
      <c r="J788" s="16"/>
      <c r="K788" s="16"/>
      <c r="L788" s="16"/>
      <c r="M788" s="16"/>
      <c r="N788" s="16"/>
      <c r="O788" s="16"/>
      <c r="P788" s="46">
        <f>SUM(Tableau1[[#This Row],[LUNDI MATIN]]:Tableau1[[#This Row],[VENDREDI APRES MIDI]])</f>
        <v>0</v>
      </c>
    </row>
    <row r="789" spans="1:16">
      <c r="A789" s="17"/>
      <c r="B789" s="18"/>
      <c r="C789" s="44" t="str">
        <f>IFERROR(VLOOKUP(Tableau1[[#This Row],[N° de Tâche]],Tâches!$D$7:$E$117,2,FALSE),"")</f>
        <v/>
      </c>
      <c r="D789" s="45">
        <f>date_1er_jour_semaine(YEAR(Tableau1[[#This Row],[Jour]]),Tableau1[[#This Row],[Semaine]])</f>
        <v>0</v>
      </c>
      <c r="E789" s="18">
        <f>SEMAINE(Tableau1[[#This Row],[Jour]])</f>
        <v>0</v>
      </c>
      <c r="F789" s="18"/>
      <c r="G789" s="18"/>
      <c r="H789" s="18"/>
      <c r="I789" s="18"/>
      <c r="J789" s="18"/>
      <c r="K789" s="18"/>
      <c r="L789" s="18"/>
      <c r="M789" s="18"/>
      <c r="N789" s="18"/>
      <c r="O789" s="18"/>
      <c r="P789" s="47">
        <f>SUM(Tableau1[[#This Row],[LUNDI MATIN]]:Tableau1[[#This Row],[VENDREDI APRES MIDI]])</f>
        <v>0</v>
      </c>
    </row>
    <row r="790" spans="1:16" s="38" customFormat="1">
      <c r="A790" s="15"/>
      <c r="B790" s="16"/>
      <c r="C790" s="41" t="str">
        <f>IFERROR(VLOOKUP(Tableau1[[#This Row],[N° de Tâche]],Tâches!$D$7:$E$117,2,FALSE),"")</f>
        <v/>
      </c>
      <c r="D790" s="42">
        <f>date_1er_jour_semaine(YEAR(Tableau1[[#This Row],[Jour]]),Tableau1[[#This Row],[Semaine]])</f>
        <v>0</v>
      </c>
      <c r="E790" s="43">
        <f>SEMAINE(Tableau1[[#This Row],[Jour]])</f>
        <v>0</v>
      </c>
      <c r="F790" s="16"/>
      <c r="G790" s="16"/>
      <c r="H790" s="16"/>
      <c r="I790" s="16"/>
      <c r="J790" s="16"/>
      <c r="K790" s="16"/>
      <c r="L790" s="16"/>
      <c r="M790" s="16"/>
      <c r="N790" s="16"/>
      <c r="O790" s="16"/>
      <c r="P790" s="46">
        <f>SUM(Tableau1[[#This Row],[LUNDI MATIN]]:Tableau1[[#This Row],[VENDREDI APRES MIDI]])</f>
        <v>0</v>
      </c>
    </row>
    <row r="791" spans="1:16">
      <c r="A791" s="17"/>
      <c r="B791" s="18"/>
      <c r="C791" s="44" t="str">
        <f>IFERROR(VLOOKUP(Tableau1[[#This Row],[N° de Tâche]],Tâches!$D$7:$E$117,2,FALSE),"")</f>
        <v/>
      </c>
      <c r="D791" s="45">
        <f>date_1er_jour_semaine(YEAR(Tableau1[[#This Row],[Jour]]),Tableau1[[#This Row],[Semaine]])</f>
        <v>0</v>
      </c>
      <c r="E791" s="18">
        <f>SEMAINE(Tableau1[[#This Row],[Jour]])</f>
        <v>0</v>
      </c>
      <c r="F791" s="18"/>
      <c r="G791" s="18"/>
      <c r="H791" s="18"/>
      <c r="I791" s="18"/>
      <c r="J791" s="18"/>
      <c r="K791" s="18"/>
      <c r="L791" s="18"/>
      <c r="M791" s="18"/>
      <c r="N791" s="18"/>
      <c r="O791" s="18"/>
      <c r="P791" s="47">
        <f>SUM(Tableau1[[#This Row],[LUNDI MATIN]]:Tableau1[[#This Row],[VENDREDI APRES MIDI]])</f>
        <v>0</v>
      </c>
    </row>
    <row r="792" spans="1:16" s="38" customFormat="1">
      <c r="A792" s="15"/>
      <c r="B792" s="16"/>
      <c r="C792" s="41" t="str">
        <f>IFERROR(VLOOKUP(Tableau1[[#This Row],[N° de Tâche]],Tâches!$D$7:$E$117,2,FALSE),"")</f>
        <v/>
      </c>
      <c r="D792" s="42">
        <f>date_1er_jour_semaine(YEAR(Tableau1[[#This Row],[Jour]]),Tableau1[[#This Row],[Semaine]])</f>
        <v>0</v>
      </c>
      <c r="E792" s="43">
        <f>SEMAINE(Tableau1[[#This Row],[Jour]])</f>
        <v>0</v>
      </c>
      <c r="F792" s="16"/>
      <c r="G792" s="16"/>
      <c r="H792" s="16"/>
      <c r="I792" s="16"/>
      <c r="J792" s="16"/>
      <c r="K792" s="16"/>
      <c r="L792" s="16"/>
      <c r="M792" s="16"/>
      <c r="N792" s="16"/>
      <c r="O792" s="16"/>
      <c r="P792" s="46">
        <f>SUM(Tableau1[[#This Row],[LUNDI MATIN]]:Tableau1[[#This Row],[VENDREDI APRES MIDI]])</f>
        <v>0</v>
      </c>
    </row>
    <row r="793" spans="1:16">
      <c r="A793" s="17"/>
      <c r="B793" s="18"/>
      <c r="C793" s="44" t="str">
        <f>IFERROR(VLOOKUP(Tableau1[[#This Row],[N° de Tâche]],Tâches!$D$7:$E$117,2,FALSE),"")</f>
        <v/>
      </c>
      <c r="D793" s="45">
        <f>date_1er_jour_semaine(YEAR(Tableau1[[#This Row],[Jour]]),Tableau1[[#This Row],[Semaine]])</f>
        <v>0</v>
      </c>
      <c r="E793" s="18">
        <f>SEMAINE(Tableau1[[#This Row],[Jour]])</f>
        <v>0</v>
      </c>
      <c r="F793" s="18"/>
      <c r="G793" s="18"/>
      <c r="H793" s="18"/>
      <c r="I793" s="18"/>
      <c r="J793" s="18"/>
      <c r="K793" s="18"/>
      <c r="L793" s="18"/>
      <c r="M793" s="18"/>
      <c r="N793" s="18"/>
      <c r="O793" s="18"/>
      <c r="P793" s="47">
        <f>SUM(Tableau1[[#This Row],[LUNDI MATIN]]:Tableau1[[#This Row],[VENDREDI APRES MIDI]])</f>
        <v>0</v>
      </c>
    </row>
    <row r="794" spans="1:16" s="38" customFormat="1">
      <c r="A794" s="15"/>
      <c r="B794" s="16"/>
      <c r="C794" s="41" t="str">
        <f>IFERROR(VLOOKUP(Tableau1[[#This Row],[N° de Tâche]],Tâches!$D$7:$E$117,2,FALSE),"")</f>
        <v/>
      </c>
      <c r="D794" s="42">
        <f>date_1er_jour_semaine(YEAR(Tableau1[[#This Row],[Jour]]),Tableau1[[#This Row],[Semaine]])</f>
        <v>0</v>
      </c>
      <c r="E794" s="43">
        <f>SEMAINE(Tableau1[[#This Row],[Jour]])</f>
        <v>0</v>
      </c>
      <c r="F794" s="16"/>
      <c r="G794" s="16"/>
      <c r="H794" s="16"/>
      <c r="I794" s="16"/>
      <c r="J794" s="16"/>
      <c r="K794" s="16"/>
      <c r="L794" s="16"/>
      <c r="M794" s="16"/>
      <c r="N794" s="16"/>
      <c r="O794" s="16"/>
      <c r="P794" s="46">
        <f>SUM(Tableau1[[#This Row],[LUNDI MATIN]]:Tableau1[[#This Row],[VENDREDI APRES MIDI]])</f>
        <v>0</v>
      </c>
    </row>
    <row r="795" spans="1:16">
      <c r="A795" s="17"/>
      <c r="B795" s="18"/>
      <c r="C795" s="44" t="str">
        <f>IFERROR(VLOOKUP(Tableau1[[#This Row],[N° de Tâche]],Tâches!$D$7:$E$117,2,FALSE),"")</f>
        <v/>
      </c>
      <c r="D795" s="45">
        <f>date_1er_jour_semaine(YEAR(Tableau1[[#This Row],[Jour]]),Tableau1[[#This Row],[Semaine]])</f>
        <v>0</v>
      </c>
      <c r="E795" s="18">
        <f>SEMAINE(Tableau1[[#This Row],[Jour]])</f>
        <v>0</v>
      </c>
      <c r="F795" s="18"/>
      <c r="G795" s="18"/>
      <c r="H795" s="18"/>
      <c r="I795" s="18"/>
      <c r="J795" s="18"/>
      <c r="K795" s="18"/>
      <c r="L795" s="18"/>
      <c r="M795" s="18"/>
      <c r="N795" s="18"/>
      <c r="O795" s="18"/>
      <c r="P795" s="47">
        <f>SUM(Tableau1[[#This Row],[LUNDI MATIN]]:Tableau1[[#This Row],[VENDREDI APRES MIDI]])</f>
        <v>0</v>
      </c>
    </row>
    <row r="796" spans="1:16" s="38" customFormat="1">
      <c r="A796" s="15"/>
      <c r="B796" s="16"/>
      <c r="C796" s="41" t="str">
        <f>IFERROR(VLOOKUP(Tableau1[[#This Row],[N° de Tâche]],Tâches!$D$7:$E$117,2,FALSE),"")</f>
        <v/>
      </c>
      <c r="D796" s="42">
        <f>date_1er_jour_semaine(YEAR(Tableau1[[#This Row],[Jour]]),Tableau1[[#This Row],[Semaine]])</f>
        <v>0</v>
      </c>
      <c r="E796" s="43">
        <f>SEMAINE(Tableau1[[#This Row],[Jour]])</f>
        <v>0</v>
      </c>
      <c r="F796" s="16"/>
      <c r="G796" s="16"/>
      <c r="H796" s="16"/>
      <c r="I796" s="16"/>
      <c r="J796" s="16"/>
      <c r="K796" s="16"/>
      <c r="L796" s="16"/>
      <c r="M796" s="16"/>
      <c r="N796" s="16"/>
      <c r="O796" s="16"/>
      <c r="P796" s="46">
        <f>SUM(Tableau1[[#This Row],[LUNDI MATIN]]:Tableau1[[#This Row],[VENDREDI APRES MIDI]])</f>
        <v>0</v>
      </c>
    </row>
    <row r="797" spans="1:16">
      <c r="A797" s="17"/>
      <c r="B797" s="18"/>
      <c r="C797" s="44" t="str">
        <f>IFERROR(VLOOKUP(Tableau1[[#This Row],[N° de Tâche]],Tâches!$D$7:$E$117,2,FALSE),"")</f>
        <v/>
      </c>
      <c r="D797" s="45">
        <f>date_1er_jour_semaine(YEAR(Tableau1[[#This Row],[Jour]]),Tableau1[[#This Row],[Semaine]])</f>
        <v>0</v>
      </c>
      <c r="E797" s="18">
        <f>SEMAINE(Tableau1[[#This Row],[Jour]])</f>
        <v>0</v>
      </c>
      <c r="F797" s="18"/>
      <c r="G797" s="18"/>
      <c r="H797" s="18"/>
      <c r="I797" s="18"/>
      <c r="J797" s="18"/>
      <c r="K797" s="18"/>
      <c r="L797" s="18"/>
      <c r="M797" s="18"/>
      <c r="N797" s="18"/>
      <c r="O797" s="18"/>
      <c r="P797" s="47">
        <f>SUM(Tableau1[[#This Row],[LUNDI MATIN]]:Tableau1[[#This Row],[VENDREDI APRES MIDI]])</f>
        <v>0</v>
      </c>
    </row>
    <row r="798" spans="1:16" s="38" customFormat="1">
      <c r="A798" s="15"/>
      <c r="B798" s="16"/>
      <c r="C798" s="41" t="str">
        <f>IFERROR(VLOOKUP(Tableau1[[#This Row],[N° de Tâche]],Tâches!$D$7:$E$117,2,FALSE),"")</f>
        <v/>
      </c>
      <c r="D798" s="42">
        <f>date_1er_jour_semaine(YEAR(Tableau1[[#This Row],[Jour]]),Tableau1[[#This Row],[Semaine]])</f>
        <v>0</v>
      </c>
      <c r="E798" s="43">
        <f>SEMAINE(Tableau1[[#This Row],[Jour]])</f>
        <v>0</v>
      </c>
      <c r="F798" s="16"/>
      <c r="G798" s="16"/>
      <c r="H798" s="16"/>
      <c r="I798" s="16"/>
      <c r="J798" s="16"/>
      <c r="K798" s="16"/>
      <c r="L798" s="16"/>
      <c r="M798" s="16"/>
      <c r="N798" s="16"/>
      <c r="O798" s="16"/>
      <c r="P798" s="46">
        <f>SUM(Tableau1[[#This Row],[LUNDI MATIN]]:Tableau1[[#This Row],[VENDREDI APRES MIDI]])</f>
        <v>0</v>
      </c>
    </row>
    <row r="799" spans="1:16">
      <c r="A799" s="17"/>
      <c r="B799" s="18"/>
      <c r="C799" s="44" t="str">
        <f>IFERROR(VLOOKUP(Tableau1[[#This Row],[N° de Tâche]],Tâches!$D$7:$E$117,2,FALSE),"")</f>
        <v/>
      </c>
      <c r="D799" s="45">
        <f>date_1er_jour_semaine(YEAR(Tableau1[[#This Row],[Jour]]),Tableau1[[#This Row],[Semaine]])</f>
        <v>0</v>
      </c>
      <c r="E799" s="18">
        <f>SEMAINE(Tableau1[[#This Row],[Jour]])</f>
        <v>0</v>
      </c>
      <c r="F799" s="18"/>
      <c r="G799" s="18"/>
      <c r="H799" s="18"/>
      <c r="I799" s="18"/>
      <c r="J799" s="18"/>
      <c r="K799" s="18"/>
      <c r="L799" s="18"/>
      <c r="M799" s="18"/>
      <c r="N799" s="18"/>
      <c r="O799" s="18"/>
      <c r="P799" s="47">
        <f>SUM(Tableau1[[#This Row],[LUNDI MATIN]]:Tableau1[[#This Row],[VENDREDI APRES MIDI]])</f>
        <v>0</v>
      </c>
    </row>
    <row r="800" spans="1:16" s="38" customFormat="1">
      <c r="A800" s="15"/>
      <c r="B800" s="16"/>
      <c r="C800" s="41" t="str">
        <f>IFERROR(VLOOKUP(Tableau1[[#This Row],[N° de Tâche]],Tâches!$D$7:$E$117,2,FALSE),"")</f>
        <v/>
      </c>
      <c r="D800" s="42">
        <f>date_1er_jour_semaine(YEAR(Tableau1[[#This Row],[Jour]]),Tableau1[[#This Row],[Semaine]])</f>
        <v>0</v>
      </c>
      <c r="E800" s="43">
        <f>SEMAINE(Tableau1[[#This Row],[Jour]])</f>
        <v>0</v>
      </c>
      <c r="F800" s="16"/>
      <c r="G800" s="16"/>
      <c r="H800" s="16"/>
      <c r="I800" s="16"/>
      <c r="J800" s="16"/>
      <c r="K800" s="16"/>
      <c r="L800" s="16"/>
      <c r="M800" s="16"/>
      <c r="N800" s="16"/>
      <c r="O800" s="16"/>
      <c r="P800" s="46">
        <f>SUM(Tableau1[[#This Row],[LUNDI MATIN]]:Tableau1[[#This Row],[VENDREDI APRES MIDI]])</f>
        <v>0</v>
      </c>
    </row>
    <row r="801" spans="1:16">
      <c r="A801" s="17"/>
      <c r="B801" s="18"/>
      <c r="C801" s="44" t="str">
        <f>IFERROR(VLOOKUP(Tableau1[[#This Row],[N° de Tâche]],Tâches!$D$7:$E$117,2,FALSE),"")</f>
        <v/>
      </c>
      <c r="D801" s="45">
        <f>date_1er_jour_semaine(YEAR(Tableau1[[#This Row],[Jour]]),Tableau1[[#This Row],[Semaine]])</f>
        <v>0</v>
      </c>
      <c r="E801" s="18">
        <f>SEMAINE(Tableau1[[#This Row],[Jour]])</f>
        <v>0</v>
      </c>
      <c r="F801" s="18"/>
      <c r="G801" s="18"/>
      <c r="H801" s="18"/>
      <c r="I801" s="18"/>
      <c r="J801" s="18"/>
      <c r="K801" s="18"/>
      <c r="L801" s="18"/>
      <c r="M801" s="18"/>
      <c r="N801" s="18"/>
      <c r="O801" s="18"/>
      <c r="P801" s="47">
        <f>SUM(Tableau1[[#This Row],[LUNDI MATIN]]:Tableau1[[#This Row],[VENDREDI APRES MIDI]])</f>
        <v>0</v>
      </c>
    </row>
    <row r="802" spans="1:16" s="38" customFormat="1">
      <c r="A802" s="15"/>
      <c r="B802" s="16"/>
      <c r="C802" s="41" t="str">
        <f>IFERROR(VLOOKUP(Tableau1[[#This Row],[N° de Tâche]],Tâches!$D$7:$E$117,2,FALSE),"")</f>
        <v/>
      </c>
      <c r="D802" s="42">
        <f>date_1er_jour_semaine(YEAR(Tableau1[[#This Row],[Jour]]),Tableau1[[#This Row],[Semaine]])</f>
        <v>0</v>
      </c>
      <c r="E802" s="43">
        <f>SEMAINE(Tableau1[[#This Row],[Jour]])</f>
        <v>0</v>
      </c>
      <c r="F802" s="16"/>
      <c r="G802" s="16"/>
      <c r="H802" s="16"/>
      <c r="I802" s="16"/>
      <c r="J802" s="16"/>
      <c r="K802" s="16"/>
      <c r="L802" s="16"/>
      <c r="M802" s="16"/>
      <c r="N802" s="16"/>
      <c r="O802" s="16"/>
      <c r="P802" s="46">
        <f>SUM(Tableau1[[#This Row],[LUNDI MATIN]]:Tableau1[[#This Row],[VENDREDI APRES MIDI]])</f>
        <v>0</v>
      </c>
    </row>
    <row r="803" spans="1:16">
      <c r="A803" s="17"/>
      <c r="B803" s="18"/>
      <c r="C803" s="44" t="str">
        <f>IFERROR(VLOOKUP(Tableau1[[#This Row],[N° de Tâche]],Tâches!$D$7:$E$117,2,FALSE),"")</f>
        <v/>
      </c>
      <c r="D803" s="45">
        <f>date_1er_jour_semaine(YEAR(Tableau1[[#This Row],[Jour]]),Tableau1[[#This Row],[Semaine]])</f>
        <v>0</v>
      </c>
      <c r="E803" s="18">
        <f>SEMAINE(Tableau1[[#This Row],[Jour]])</f>
        <v>0</v>
      </c>
      <c r="F803" s="18"/>
      <c r="G803" s="18"/>
      <c r="H803" s="18"/>
      <c r="I803" s="18"/>
      <c r="J803" s="18"/>
      <c r="K803" s="18"/>
      <c r="L803" s="18"/>
      <c r="M803" s="18"/>
      <c r="N803" s="18"/>
      <c r="O803" s="18"/>
      <c r="P803" s="47">
        <f>SUM(Tableau1[[#This Row],[LUNDI MATIN]]:Tableau1[[#This Row],[VENDREDI APRES MIDI]])</f>
        <v>0</v>
      </c>
    </row>
    <row r="804" spans="1:16" s="38" customFormat="1">
      <c r="A804" s="15"/>
      <c r="B804" s="16"/>
      <c r="C804" s="41" t="str">
        <f>IFERROR(VLOOKUP(Tableau1[[#This Row],[N° de Tâche]],Tâches!$D$7:$E$117,2,FALSE),"")</f>
        <v/>
      </c>
      <c r="D804" s="42">
        <f>date_1er_jour_semaine(YEAR(Tableau1[[#This Row],[Jour]]),Tableau1[[#This Row],[Semaine]])</f>
        <v>0</v>
      </c>
      <c r="E804" s="43">
        <f>SEMAINE(Tableau1[[#This Row],[Jour]])</f>
        <v>0</v>
      </c>
      <c r="F804" s="16"/>
      <c r="G804" s="16"/>
      <c r="H804" s="16"/>
      <c r="I804" s="16"/>
      <c r="J804" s="16"/>
      <c r="K804" s="16"/>
      <c r="L804" s="16"/>
      <c r="M804" s="16"/>
      <c r="N804" s="16"/>
      <c r="O804" s="16"/>
      <c r="P804" s="46">
        <f>SUM(Tableau1[[#This Row],[LUNDI MATIN]]:Tableau1[[#This Row],[VENDREDI APRES MIDI]])</f>
        <v>0</v>
      </c>
    </row>
    <row r="805" spans="1:16">
      <c r="A805" s="17"/>
      <c r="B805" s="18"/>
      <c r="C805" s="44" t="str">
        <f>IFERROR(VLOOKUP(Tableau1[[#This Row],[N° de Tâche]],Tâches!$D$7:$E$117,2,FALSE),"")</f>
        <v/>
      </c>
      <c r="D805" s="45">
        <f>date_1er_jour_semaine(YEAR(Tableau1[[#This Row],[Jour]]),Tableau1[[#This Row],[Semaine]])</f>
        <v>0</v>
      </c>
      <c r="E805" s="18">
        <f>SEMAINE(Tableau1[[#This Row],[Jour]])</f>
        <v>0</v>
      </c>
      <c r="F805" s="18"/>
      <c r="G805" s="18"/>
      <c r="H805" s="18"/>
      <c r="I805" s="18"/>
      <c r="J805" s="18"/>
      <c r="K805" s="18"/>
      <c r="L805" s="18"/>
      <c r="M805" s="18"/>
      <c r="N805" s="18"/>
      <c r="O805" s="18"/>
      <c r="P805" s="47">
        <f>SUM(Tableau1[[#This Row],[LUNDI MATIN]]:Tableau1[[#This Row],[VENDREDI APRES MIDI]])</f>
        <v>0</v>
      </c>
    </row>
    <row r="806" spans="1:16" s="38" customFormat="1">
      <c r="A806" s="15"/>
      <c r="B806" s="16"/>
      <c r="C806" s="41" t="str">
        <f>IFERROR(VLOOKUP(Tableau1[[#This Row],[N° de Tâche]],Tâches!$D$7:$E$117,2,FALSE),"")</f>
        <v/>
      </c>
      <c r="D806" s="42">
        <f>date_1er_jour_semaine(YEAR(Tableau1[[#This Row],[Jour]]),Tableau1[[#This Row],[Semaine]])</f>
        <v>0</v>
      </c>
      <c r="E806" s="43">
        <f>SEMAINE(Tableau1[[#This Row],[Jour]])</f>
        <v>0</v>
      </c>
      <c r="F806" s="16"/>
      <c r="G806" s="16"/>
      <c r="H806" s="16"/>
      <c r="I806" s="16"/>
      <c r="J806" s="16"/>
      <c r="K806" s="16"/>
      <c r="L806" s="16"/>
      <c r="M806" s="16"/>
      <c r="N806" s="16"/>
      <c r="O806" s="16"/>
      <c r="P806" s="46">
        <f>SUM(Tableau1[[#This Row],[LUNDI MATIN]]:Tableau1[[#This Row],[VENDREDI APRES MIDI]])</f>
        <v>0</v>
      </c>
    </row>
    <row r="807" spans="1:16">
      <c r="A807" s="17"/>
      <c r="B807" s="18"/>
      <c r="C807" s="44" t="str">
        <f>IFERROR(VLOOKUP(Tableau1[[#This Row],[N° de Tâche]],Tâches!$D$7:$E$117,2,FALSE),"")</f>
        <v/>
      </c>
      <c r="D807" s="45">
        <f>date_1er_jour_semaine(YEAR(Tableau1[[#This Row],[Jour]]),Tableau1[[#This Row],[Semaine]])</f>
        <v>0</v>
      </c>
      <c r="E807" s="18">
        <f>SEMAINE(Tableau1[[#This Row],[Jour]])</f>
        <v>0</v>
      </c>
      <c r="F807" s="18"/>
      <c r="G807" s="18"/>
      <c r="H807" s="18"/>
      <c r="I807" s="18"/>
      <c r="J807" s="18"/>
      <c r="K807" s="18"/>
      <c r="L807" s="18"/>
      <c r="M807" s="18"/>
      <c r="N807" s="18"/>
      <c r="O807" s="18"/>
      <c r="P807" s="47">
        <f>SUM(Tableau1[[#This Row],[LUNDI MATIN]]:Tableau1[[#This Row],[VENDREDI APRES MIDI]])</f>
        <v>0</v>
      </c>
    </row>
    <row r="808" spans="1:16" s="38" customFormat="1">
      <c r="A808" s="15"/>
      <c r="B808" s="16"/>
      <c r="C808" s="41" t="str">
        <f>IFERROR(VLOOKUP(Tableau1[[#This Row],[N° de Tâche]],Tâches!$D$7:$E$117,2,FALSE),"")</f>
        <v/>
      </c>
      <c r="D808" s="42">
        <f>date_1er_jour_semaine(YEAR(Tableau1[[#This Row],[Jour]]),Tableau1[[#This Row],[Semaine]])</f>
        <v>0</v>
      </c>
      <c r="E808" s="43">
        <f>SEMAINE(Tableau1[[#This Row],[Jour]])</f>
        <v>0</v>
      </c>
      <c r="F808" s="16"/>
      <c r="G808" s="16"/>
      <c r="H808" s="16"/>
      <c r="I808" s="16"/>
      <c r="J808" s="16"/>
      <c r="K808" s="16"/>
      <c r="L808" s="16"/>
      <c r="M808" s="16"/>
      <c r="N808" s="16"/>
      <c r="O808" s="16"/>
      <c r="P808" s="46">
        <f>SUM(Tableau1[[#This Row],[LUNDI MATIN]]:Tableau1[[#This Row],[VENDREDI APRES MIDI]])</f>
        <v>0</v>
      </c>
    </row>
    <row r="809" spans="1:16">
      <c r="A809" s="17"/>
      <c r="B809" s="18"/>
      <c r="C809" s="44" t="str">
        <f>IFERROR(VLOOKUP(Tableau1[[#This Row],[N° de Tâche]],Tâches!$D$7:$E$117,2,FALSE),"")</f>
        <v/>
      </c>
      <c r="D809" s="45">
        <f>date_1er_jour_semaine(YEAR(Tableau1[[#This Row],[Jour]]),Tableau1[[#This Row],[Semaine]])</f>
        <v>0</v>
      </c>
      <c r="E809" s="18">
        <f>SEMAINE(Tableau1[[#This Row],[Jour]])</f>
        <v>0</v>
      </c>
      <c r="F809" s="18"/>
      <c r="G809" s="18"/>
      <c r="H809" s="18"/>
      <c r="I809" s="18"/>
      <c r="J809" s="18"/>
      <c r="K809" s="18"/>
      <c r="L809" s="18"/>
      <c r="M809" s="18"/>
      <c r="N809" s="18"/>
      <c r="O809" s="18"/>
      <c r="P809" s="47">
        <f>SUM(Tableau1[[#This Row],[LUNDI MATIN]]:Tableau1[[#This Row],[VENDREDI APRES MIDI]])</f>
        <v>0</v>
      </c>
    </row>
    <row r="810" spans="1:16" s="38" customFormat="1">
      <c r="A810" s="15"/>
      <c r="B810" s="16"/>
      <c r="C810" s="41" t="str">
        <f>IFERROR(VLOOKUP(Tableau1[[#This Row],[N° de Tâche]],Tâches!$D$7:$E$117,2,FALSE),"")</f>
        <v/>
      </c>
      <c r="D810" s="42">
        <f>date_1er_jour_semaine(YEAR(Tableau1[[#This Row],[Jour]]),Tableau1[[#This Row],[Semaine]])</f>
        <v>0</v>
      </c>
      <c r="E810" s="43">
        <f>SEMAINE(Tableau1[[#This Row],[Jour]])</f>
        <v>0</v>
      </c>
      <c r="F810" s="16"/>
      <c r="G810" s="16"/>
      <c r="H810" s="16"/>
      <c r="I810" s="16"/>
      <c r="J810" s="16"/>
      <c r="K810" s="16"/>
      <c r="L810" s="16"/>
      <c r="M810" s="16"/>
      <c r="N810" s="16"/>
      <c r="O810" s="16"/>
      <c r="P810" s="46">
        <f>SUM(Tableau1[[#This Row],[LUNDI MATIN]]:Tableau1[[#This Row],[VENDREDI APRES MIDI]])</f>
        <v>0</v>
      </c>
    </row>
    <row r="811" spans="1:16">
      <c r="A811" s="17"/>
      <c r="B811" s="18"/>
      <c r="C811" s="44" t="str">
        <f>IFERROR(VLOOKUP(Tableau1[[#This Row],[N° de Tâche]],Tâches!$D$7:$E$117,2,FALSE),"")</f>
        <v/>
      </c>
      <c r="D811" s="45">
        <f>date_1er_jour_semaine(YEAR(Tableau1[[#This Row],[Jour]]),Tableau1[[#This Row],[Semaine]])</f>
        <v>0</v>
      </c>
      <c r="E811" s="18">
        <f>SEMAINE(Tableau1[[#This Row],[Jour]])</f>
        <v>0</v>
      </c>
      <c r="F811" s="18"/>
      <c r="G811" s="18"/>
      <c r="H811" s="18"/>
      <c r="I811" s="18"/>
      <c r="J811" s="18"/>
      <c r="K811" s="18"/>
      <c r="L811" s="18"/>
      <c r="M811" s="18"/>
      <c r="N811" s="18"/>
      <c r="O811" s="18"/>
      <c r="P811" s="47">
        <f>SUM(Tableau1[[#This Row],[LUNDI MATIN]]:Tableau1[[#This Row],[VENDREDI APRES MIDI]])</f>
        <v>0</v>
      </c>
    </row>
    <row r="812" spans="1:16" s="38" customFormat="1">
      <c r="A812" s="15"/>
      <c r="B812" s="16"/>
      <c r="C812" s="41" t="str">
        <f>IFERROR(VLOOKUP(Tableau1[[#This Row],[N° de Tâche]],Tâches!$D$7:$E$117,2,FALSE),"")</f>
        <v/>
      </c>
      <c r="D812" s="42">
        <f>date_1er_jour_semaine(YEAR(Tableau1[[#This Row],[Jour]]),Tableau1[[#This Row],[Semaine]])</f>
        <v>0</v>
      </c>
      <c r="E812" s="43">
        <f>SEMAINE(Tableau1[[#This Row],[Jour]])</f>
        <v>0</v>
      </c>
      <c r="F812" s="16"/>
      <c r="G812" s="16"/>
      <c r="H812" s="16"/>
      <c r="I812" s="16"/>
      <c r="J812" s="16"/>
      <c r="K812" s="16"/>
      <c r="L812" s="16"/>
      <c r="M812" s="16"/>
      <c r="N812" s="16"/>
      <c r="O812" s="16"/>
      <c r="P812" s="46">
        <f>SUM(Tableau1[[#This Row],[LUNDI MATIN]]:Tableau1[[#This Row],[VENDREDI APRES MIDI]])</f>
        <v>0</v>
      </c>
    </row>
    <row r="813" spans="1:16">
      <c r="A813" s="17"/>
      <c r="B813" s="18"/>
      <c r="C813" s="44" t="str">
        <f>IFERROR(VLOOKUP(Tableau1[[#This Row],[N° de Tâche]],Tâches!$D$7:$E$117,2,FALSE),"")</f>
        <v/>
      </c>
      <c r="D813" s="45">
        <f>date_1er_jour_semaine(YEAR(Tableau1[[#This Row],[Jour]]),Tableau1[[#This Row],[Semaine]])</f>
        <v>0</v>
      </c>
      <c r="E813" s="18">
        <f>SEMAINE(Tableau1[[#This Row],[Jour]])</f>
        <v>0</v>
      </c>
      <c r="F813" s="18"/>
      <c r="G813" s="18"/>
      <c r="H813" s="18"/>
      <c r="I813" s="18"/>
      <c r="J813" s="18"/>
      <c r="K813" s="18"/>
      <c r="L813" s="18"/>
      <c r="M813" s="18"/>
      <c r="N813" s="18"/>
      <c r="O813" s="18"/>
      <c r="P813" s="47">
        <f>SUM(Tableau1[[#This Row],[LUNDI MATIN]]:Tableau1[[#This Row],[VENDREDI APRES MIDI]])</f>
        <v>0</v>
      </c>
    </row>
    <row r="814" spans="1:16" s="38" customFormat="1">
      <c r="A814" s="15"/>
      <c r="B814" s="16"/>
      <c r="C814" s="41" t="str">
        <f>IFERROR(VLOOKUP(Tableau1[[#This Row],[N° de Tâche]],Tâches!$D$7:$E$117,2,FALSE),"")</f>
        <v/>
      </c>
      <c r="D814" s="42">
        <f>date_1er_jour_semaine(YEAR(Tableau1[[#This Row],[Jour]]),Tableau1[[#This Row],[Semaine]])</f>
        <v>0</v>
      </c>
      <c r="E814" s="43">
        <f>SEMAINE(Tableau1[[#This Row],[Jour]])</f>
        <v>0</v>
      </c>
      <c r="F814" s="16"/>
      <c r="G814" s="16"/>
      <c r="H814" s="16"/>
      <c r="I814" s="16"/>
      <c r="J814" s="16"/>
      <c r="K814" s="16"/>
      <c r="L814" s="16"/>
      <c r="M814" s="16"/>
      <c r="N814" s="16"/>
      <c r="O814" s="16"/>
      <c r="P814" s="46">
        <f>SUM(Tableau1[[#This Row],[LUNDI MATIN]]:Tableau1[[#This Row],[VENDREDI APRES MIDI]])</f>
        <v>0</v>
      </c>
    </row>
    <row r="815" spans="1:16">
      <c r="A815" s="17"/>
      <c r="B815" s="18"/>
      <c r="C815" s="44" t="str">
        <f>IFERROR(VLOOKUP(Tableau1[[#This Row],[N° de Tâche]],Tâches!$D$7:$E$117,2,FALSE),"")</f>
        <v/>
      </c>
      <c r="D815" s="45">
        <f>date_1er_jour_semaine(YEAR(Tableau1[[#This Row],[Jour]]),Tableau1[[#This Row],[Semaine]])</f>
        <v>0</v>
      </c>
      <c r="E815" s="18">
        <f>SEMAINE(Tableau1[[#This Row],[Jour]])</f>
        <v>0</v>
      </c>
      <c r="F815" s="18"/>
      <c r="G815" s="18"/>
      <c r="H815" s="18"/>
      <c r="I815" s="18"/>
      <c r="J815" s="18"/>
      <c r="K815" s="18"/>
      <c r="L815" s="18"/>
      <c r="M815" s="18"/>
      <c r="N815" s="18"/>
      <c r="O815" s="18"/>
      <c r="P815" s="47">
        <f>SUM(Tableau1[[#This Row],[LUNDI MATIN]]:Tableau1[[#This Row],[VENDREDI APRES MIDI]])</f>
        <v>0</v>
      </c>
    </row>
    <row r="816" spans="1:16" s="38" customFormat="1">
      <c r="A816" s="15"/>
      <c r="B816" s="16"/>
      <c r="C816" s="41" t="str">
        <f>IFERROR(VLOOKUP(Tableau1[[#This Row],[N° de Tâche]],Tâches!$D$7:$E$117,2,FALSE),"")</f>
        <v/>
      </c>
      <c r="D816" s="42">
        <f>date_1er_jour_semaine(YEAR(Tableau1[[#This Row],[Jour]]),Tableau1[[#This Row],[Semaine]])</f>
        <v>0</v>
      </c>
      <c r="E816" s="43">
        <f>SEMAINE(Tableau1[[#This Row],[Jour]])</f>
        <v>0</v>
      </c>
      <c r="F816" s="16"/>
      <c r="G816" s="16"/>
      <c r="H816" s="16"/>
      <c r="I816" s="16"/>
      <c r="J816" s="16"/>
      <c r="K816" s="16"/>
      <c r="L816" s="16"/>
      <c r="M816" s="16"/>
      <c r="N816" s="16"/>
      <c r="O816" s="16"/>
      <c r="P816" s="46">
        <f>SUM(Tableau1[[#This Row],[LUNDI MATIN]]:Tableau1[[#This Row],[VENDREDI APRES MIDI]])</f>
        <v>0</v>
      </c>
    </row>
    <row r="817" spans="1:16">
      <c r="A817" s="17"/>
      <c r="B817" s="18"/>
      <c r="C817" s="44" t="str">
        <f>IFERROR(VLOOKUP(Tableau1[[#This Row],[N° de Tâche]],Tâches!$D$7:$E$117,2,FALSE),"")</f>
        <v/>
      </c>
      <c r="D817" s="45">
        <f>date_1er_jour_semaine(YEAR(Tableau1[[#This Row],[Jour]]),Tableau1[[#This Row],[Semaine]])</f>
        <v>0</v>
      </c>
      <c r="E817" s="18">
        <f>SEMAINE(Tableau1[[#This Row],[Jour]])</f>
        <v>0</v>
      </c>
      <c r="F817" s="18"/>
      <c r="G817" s="18"/>
      <c r="H817" s="18"/>
      <c r="I817" s="18"/>
      <c r="J817" s="18"/>
      <c r="K817" s="18"/>
      <c r="L817" s="18"/>
      <c r="M817" s="18"/>
      <c r="N817" s="18"/>
      <c r="O817" s="18"/>
      <c r="P817" s="47">
        <f>SUM(Tableau1[[#This Row],[LUNDI MATIN]]:Tableau1[[#This Row],[VENDREDI APRES MIDI]])</f>
        <v>0</v>
      </c>
    </row>
    <row r="818" spans="1:16" s="38" customFormat="1">
      <c r="A818" s="15"/>
      <c r="B818" s="16"/>
      <c r="C818" s="41" t="str">
        <f>IFERROR(VLOOKUP(Tableau1[[#This Row],[N° de Tâche]],Tâches!$D$7:$E$117,2,FALSE),"")</f>
        <v/>
      </c>
      <c r="D818" s="42">
        <f>date_1er_jour_semaine(YEAR(Tableau1[[#This Row],[Jour]]),Tableau1[[#This Row],[Semaine]])</f>
        <v>0</v>
      </c>
      <c r="E818" s="43">
        <f>SEMAINE(Tableau1[[#This Row],[Jour]])</f>
        <v>0</v>
      </c>
      <c r="F818" s="16"/>
      <c r="G818" s="16"/>
      <c r="H818" s="16"/>
      <c r="I818" s="16"/>
      <c r="J818" s="16"/>
      <c r="K818" s="16"/>
      <c r="L818" s="16"/>
      <c r="M818" s="16"/>
      <c r="N818" s="16"/>
      <c r="O818" s="16"/>
      <c r="P818" s="46">
        <f>SUM(Tableau1[[#This Row],[LUNDI MATIN]]:Tableau1[[#This Row],[VENDREDI APRES MIDI]])</f>
        <v>0</v>
      </c>
    </row>
    <row r="819" spans="1:16">
      <c r="A819" s="17"/>
      <c r="B819" s="18"/>
      <c r="C819" s="44" t="str">
        <f>IFERROR(VLOOKUP(Tableau1[[#This Row],[N° de Tâche]],Tâches!$D$7:$E$117,2,FALSE),"")</f>
        <v/>
      </c>
      <c r="D819" s="45">
        <f>date_1er_jour_semaine(YEAR(Tableau1[[#This Row],[Jour]]),Tableau1[[#This Row],[Semaine]])</f>
        <v>0</v>
      </c>
      <c r="E819" s="18">
        <f>SEMAINE(Tableau1[[#This Row],[Jour]])</f>
        <v>0</v>
      </c>
      <c r="F819" s="18"/>
      <c r="G819" s="18"/>
      <c r="H819" s="18"/>
      <c r="I819" s="18"/>
      <c r="J819" s="18"/>
      <c r="K819" s="18"/>
      <c r="L819" s="18"/>
      <c r="M819" s="18"/>
      <c r="N819" s="18"/>
      <c r="O819" s="18"/>
      <c r="P819" s="47">
        <f>SUM(Tableau1[[#This Row],[LUNDI MATIN]]:Tableau1[[#This Row],[VENDREDI APRES MIDI]])</f>
        <v>0</v>
      </c>
    </row>
    <row r="820" spans="1:16" s="38" customFormat="1">
      <c r="A820" s="15"/>
      <c r="B820" s="16"/>
      <c r="C820" s="41" t="str">
        <f>IFERROR(VLOOKUP(Tableau1[[#This Row],[N° de Tâche]],Tâches!$D$7:$E$117,2,FALSE),"")</f>
        <v/>
      </c>
      <c r="D820" s="42">
        <f>date_1er_jour_semaine(YEAR(Tableau1[[#This Row],[Jour]]),Tableau1[[#This Row],[Semaine]])</f>
        <v>0</v>
      </c>
      <c r="E820" s="43">
        <f>SEMAINE(Tableau1[[#This Row],[Jour]])</f>
        <v>0</v>
      </c>
      <c r="F820" s="16"/>
      <c r="G820" s="16"/>
      <c r="H820" s="16"/>
      <c r="I820" s="16"/>
      <c r="J820" s="16"/>
      <c r="K820" s="16"/>
      <c r="L820" s="16"/>
      <c r="M820" s="16"/>
      <c r="N820" s="16"/>
      <c r="O820" s="16"/>
      <c r="P820" s="46">
        <f>SUM(Tableau1[[#This Row],[LUNDI MATIN]]:Tableau1[[#This Row],[VENDREDI APRES MIDI]])</f>
        <v>0</v>
      </c>
    </row>
    <row r="821" spans="1:16">
      <c r="A821" s="17"/>
      <c r="B821" s="18"/>
      <c r="C821" s="44" t="str">
        <f>IFERROR(VLOOKUP(Tableau1[[#This Row],[N° de Tâche]],Tâches!$D$7:$E$117,2,FALSE),"")</f>
        <v/>
      </c>
      <c r="D821" s="45">
        <f>date_1er_jour_semaine(YEAR(Tableau1[[#This Row],[Jour]]),Tableau1[[#This Row],[Semaine]])</f>
        <v>0</v>
      </c>
      <c r="E821" s="18">
        <f>SEMAINE(Tableau1[[#This Row],[Jour]])</f>
        <v>0</v>
      </c>
      <c r="F821" s="18"/>
      <c r="G821" s="18"/>
      <c r="H821" s="18"/>
      <c r="I821" s="18"/>
      <c r="J821" s="18"/>
      <c r="K821" s="18"/>
      <c r="L821" s="18"/>
      <c r="M821" s="18"/>
      <c r="N821" s="18"/>
      <c r="O821" s="18"/>
      <c r="P821" s="47">
        <f>SUM(Tableau1[[#This Row],[LUNDI MATIN]]:Tableau1[[#This Row],[VENDREDI APRES MIDI]])</f>
        <v>0</v>
      </c>
    </row>
    <row r="822" spans="1:16" s="38" customFormat="1">
      <c r="A822" s="15"/>
      <c r="B822" s="16"/>
      <c r="C822" s="41" t="str">
        <f>IFERROR(VLOOKUP(Tableau1[[#This Row],[N° de Tâche]],Tâches!$D$7:$E$117,2,FALSE),"")</f>
        <v/>
      </c>
      <c r="D822" s="42">
        <f>date_1er_jour_semaine(YEAR(Tableau1[[#This Row],[Jour]]),Tableau1[[#This Row],[Semaine]])</f>
        <v>0</v>
      </c>
      <c r="E822" s="43">
        <f>SEMAINE(Tableau1[[#This Row],[Jour]])</f>
        <v>0</v>
      </c>
      <c r="F822" s="16"/>
      <c r="G822" s="16"/>
      <c r="H822" s="16"/>
      <c r="I822" s="16"/>
      <c r="J822" s="16"/>
      <c r="K822" s="16"/>
      <c r="L822" s="16"/>
      <c r="M822" s="16"/>
      <c r="N822" s="16"/>
      <c r="O822" s="16"/>
      <c r="P822" s="46">
        <f>SUM(Tableau1[[#This Row],[LUNDI MATIN]]:Tableau1[[#This Row],[VENDREDI APRES MIDI]])</f>
        <v>0</v>
      </c>
    </row>
    <row r="823" spans="1:16">
      <c r="A823" s="17"/>
      <c r="B823" s="18"/>
      <c r="C823" s="44" t="str">
        <f>IFERROR(VLOOKUP(Tableau1[[#This Row],[N° de Tâche]],Tâches!$D$7:$E$117,2,FALSE),"")</f>
        <v/>
      </c>
      <c r="D823" s="45">
        <f>date_1er_jour_semaine(YEAR(Tableau1[[#This Row],[Jour]]),Tableau1[[#This Row],[Semaine]])</f>
        <v>0</v>
      </c>
      <c r="E823" s="18">
        <f>SEMAINE(Tableau1[[#This Row],[Jour]])</f>
        <v>0</v>
      </c>
      <c r="F823" s="18"/>
      <c r="G823" s="18"/>
      <c r="H823" s="18"/>
      <c r="I823" s="18"/>
      <c r="J823" s="18"/>
      <c r="K823" s="18"/>
      <c r="L823" s="18"/>
      <c r="M823" s="18"/>
      <c r="N823" s="18"/>
      <c r="O823" s="18"/>
      <c r="P823" s="47">
        <f>SUM(Tableau1[[#This Row],[LUNDI MATIN]]:Tableau1[[#This Row],[VENDREDI APRES MIDI]])</f>
        <v>0</v>
      </c>
    </row>
    <row r="824" spans="1:16" s="38" customFormat="1">
      <c r="A824" s="15"/>
      <c r="B824" s="16"/>
      <c r="C824" s="41" t="str">
        <f>IFERROR(VLOOKUP(Tableau1[[#This Row],[N° de Tâche]],Tâches!$D$7:$E$117,2,FALSE),"")</f>
        <v/>
      </c>
      <c r="D824" s="42">
        <f>date_1er_jour_semaine(YEAR(Tableau1[[#This Row],[Jour]]),Tableau1[[#This Row],[Semaine]])</f>
        <v>0</v>
      </c>
      <c r="E824" s="43">
        <f>SEMAINE(Tableau1[[#This Row],[Jour]])</f>
        <v>0</v>
      </c>
      <c r="F824" s="16"/>
      <c r="G824" s="16"/>
      <c r="H824" s="16"/>
      <c r="I824" s="16"/>
      <c r="J824" s="16"/>
      <c r="K824" s="16"/>
      <c r="L824" s="16"/>
      <c r="M824" s="16"/>
      <c r="N824" s="16"/>
      <c r="O824" s="16"/>
      <c r="P824" s="46">
        <f>SUM(Tableau1[[#This Row],[LUNDI MATIN]]:Tableau1[[#This Row],[VENDREDI APRES MIDI]])</f>
        <v>0</v>
      </c>
    </row>
    <row r="825" spans="1:16">
      <c r="A825" s="17"/>
      <c r="B825" s="18"/>
      <c r="C825" s="44" t="str">
        <f>IFERROR(VLOOKUP(Tableau1[[#This Row],[N° de Tâche]],Tâches!$D$7:$E$117,2,FALSE),"")</f>
        <v/>
      </c>
      <c r="D825" s="45">
        <f>date_1er_jour_semaine(YEAR(Tableau1[[#This Row],[Jour]]),Tableau1[[#This Row],[Semaine]])</f>
        <v>0</v>
      </c>
      <c r="E825" s="18">
        <f>SEMAINE(Tableau1[[#This Row],[Jour]])</f>
        <v>0</v>
      </c>
      <c r="F825" s="18"/>
      <c r="G825" s="18"/>
      <c r="H825" s="18"/>
      <c r="I825" s="18"/>
      <c r="J825" s="18"/>
      <c r="K825" s="18"/>
      <c r="L825" s="18"/>
      <c r="M825" s="18"/>
      <c r="N825" s="18"/>
      <c r="O825" s="18"/>
      <c r="P825" s="47">
        <f>SUM(Tableau1[[#This Row],[LUNDI MATIN]]:Tableau1[[#This Row],[VENDREDI APRES MIDI]])</f>
        <v>0</v>
      </c>
    </row>
    <row r="826" spans="1:16" s="38" customFormat="1">
      <c r="A826" s="15"/>
      <c r="B826" s="16"/>
      <c r="C826" s="41" t="str">
        <f>IFERROR(VLOOKUP(Tableau1[[#This Row],[N° de Tâche]],Tâches!$D$7:$E$117,2,FALSE),"")</f>
        <v/>
      </c>
      <c r="D826" s="42">
        <f>date_1er_jour_semaine(YEAR(Tableau1[[#This Row],[Jour]]),Tableau1[[#This Row],[Semaine]])</f>
        <v>0</v>
      </c>
      <c r="E826" s="43">
        <f>SEMAINE(Tableau1[[#This Row],[Jour]])</f>
        <v>0</v>
      </c>
      <c r="F826" s="16"/>
      <c r="G826" s="16"/>
      <c r="H826" s="16"/>
      <c r="I826" s="16"/>
      <c r="J826" s="16"/>
      <c r="K826" s="16"/>
      <c r="L826" s="16"/>
      <c r="M826" s="16"/>
      <c r="N826" s="16"/>
      <c r="O826" s="16"/>
      <c r="P826" s="46">
        <f>SUM(Tableau1[[#This Row],[LUNDI MATIN]]:Tableau1[[#This Row],[VENDREDI APRES MIDI]])</f>
        <v>0</v>
      </c>
    </row>
    <row r="827" spans="1:16">
      <c r="A827" s="17"/>
      <c r="B827" s="18"/>
      <c r="C827" s="44" t="str">
        <f>IFERROR(VLOOKUP(Tableau1[[#This Row],[N° de Tâche]],Tâches!$D$7:$E$117,2,FALSE),"")</f>
        <v/>
      </c>
      <c r="D827" s="45">
        <f>date_1er_jour_semaine(YEAR(Tableau1[[#This Row],[Jour]]),Tableau1[[#This Row],[Semaine]])</f>
        <v>0</v>
      </c>
      <c r="E827" s="18">
        <f>SEMAINE(Tableau1[[#This Row],[Jour]])</f>
        <v>0</v>
      </c>
      <c r="F827" s="18"/>
      <c r="G827" s="18"/>
      <c r="H827" s="18"/>
      <c r="I827" s="18"/>
      <c r="J827" s="18"/>
      <c r="K827" s="18"/>
      <c r="L827" s="18"/>
      <c r="M827" s="18"/>
      <c r="N827" s="18"/>
      <c r="O827" s="18"/>
      <c r="P827" s="47">
        <f>SUM(Tableau1[[#This Row],[LUNDI MATIN]]:Tableau1[[#This Row],[VENDREDI APRES MIDI]])</f>
        <v>0</v>
      </c>
    </row>
    <row r="828" spans="1:16" s="38" customFormat="1">
      <c r="A828" s="15"/>
      <c r="B828" s="16"/>
      <c r="C828" s="41" t="str">
        <f>IFERROR(VLOOKUP(Tableau1[[#This Row],[N° de Tâche]],Tâches!$D$7:$E$117,2,FALSE),"")</f>
        <v/>
      </c>
      <c r="D828" s="42">
        <f>date_1er_jour_semaine(YEAR(Tableau1[[#This Row],[Jour]]),Tableau1[[#This Row],[Semaine]])</f>
        <v>0</v>
      </c>
      <c r="E828" s="43">
        <f>SEMAINE(Tableau1[[#This Row],[Jour]])</f>
        <v>0</v>
      </c>
      <c r="F828" s="16"/>
      <c r="G828" s="16"/>
      <c r="H828" s="16"/>
      <c r="I828" s="16"/>
      <c r="J828" s="16"/>
      <c r="K828" s="16"/>
      <c r="L828" s="16"/>
      <c r="M828" s="16"/>
      <c r="N828" s="16"/>
      <c r="O828" s="16"/>
      <c r="P828" s="46">
        <f>SUM(Tableau1[[#This Row],[LUNDI MATIN]]:Tableau1[[#This Row],[VENDREDI APRES MIDI]])</f>
        <v>0</v>
      </c>
    </row>
    <row r="829" spans="1:16">
      <c r="A829" s="17"/>
      <c r="B829" s="18"/>
      <c r="C829" s="44" t="str">
        <f>IFERROR(VLOOKUP(Tableau1[[#This Row],[N° de Tâche]],Tâches!$D$7:$E$117,2,FALSE),"")</f>
        <v/>
      </c>
      <c r="D829" s="45">
        <f>date_1er_jour_semaine(YEAR(Tableau1[[#This Row],[Jour]]),Tableau1[[#This Row],[Semaine]])</f>
        <v>0</v>
      </c>
      <c r="E829" s="18">
        <f>SEMAINE(Tableau1[[#This Row],[Jour]])</f>
        <v>0</v>
      </c>
      <c r="F829" s="18"/>
      <c r="G829" s="18"/>
      <c r="H829" s="18"/>
      <c r="I829" s="18"/>
      <c r="J829" s="18"/>
      <c r="K829" s="18"/>
      <c r="L829" s="18"/>
      <c r="M829" s="18"/>
      <c r="N829" s="18"/>
      <c r="O829" s="18"/>
      <c r="P829" s="47">
        <f>SUM(Tableau1[[#This Row],[LUNDI MATIN]]:Tableau1[[#This Row],[VENDREDI APRES MIDI]])</f>
        <v>0</v>
      </c>
    </row>
    <row r="830" spans="1:16" s="38" customFormat="1">
      <c r="A830" s="15"/>
      <c r="B830" s="16"/>
      <c r="C830" s="41" t="str">
        <f>IFERROR(VLOOKUP(Tableau1[[#This Row],[N° de Tâche]],Tâches!$D$7:$E$117,2,FALSE),"")</f>
        <v/>
      </c>
      <c r="D830" s="42">
        <f>date_1er_jour_semaine(YEAR(Tableau1[[#This Row],[Jour]]),Tableau1[[#This Row],[Semaine]])</f>
        <v>0</v>
      </c>
      <c r="E830" s="43">
        <f>SEMAINE(Tableau1[[#This Row],[Jour]])</f>
        <v>0</v>
      </c>
      <c r="F830" s="16"/>
      <c r="G830" s="16"/>
      <c r="H830" s="16"/>
      <c r="I830" s="16"/>
      <c r="J830" s="16"/>
      <c r="K830" s="16"/>
      <c r="L830" s="16"/>
      <c r="M830" s="16"/>
      <c r="N830" s="16"/>
      <c r="O830" s="16"/>
      <c r="P830" s="46">
        <f>SUM(Tableau1[[#This Row],[LUNDI MATIN]]:Tableau1[[#This Row],[VENDREDI APRES MIDI]])</f>
        <v>0</v>
      </c>
    </row>
    <row r="831" spans="1:16">
      <c r="A831" s="17"/>
      <c r="B831" s="18"/>
      <c r="C831" s="44" t="str">
        <f>IFERROR(VLOOKUP(Tableau1[[#This Row],[N° de Tâche]],Tâches!$D$7:$E$117,2,FALSE),"")</f>
        <v/>
      </c>
      <c r="D831" s="45">
        <f>date_1er_jour_semaine(YEAR(Tableau1[[#This Row],[Jour]]),Tableau1[[#This Row],[Semaine]])</f>
        <v>0</v>
      </c>
      <c r="E831" s="18">
        <f>SEMAINE(Tableau1[[#This Row],[Jour]])</f>
        <v>0</v>
      </c>
      <c r="F831" s="18"/>
      <c r="G831" s="18"/>
      <c r="H831" s="18"/>
      <c r="I831" s="18"/>
      <c r="J831" s="18"/>
      <c r="K831" s="18"/>
      <c r="L831" s="18"/>
      <c r="M831" s="18"/>
      <c r="N831" s="18"/>
      <c r="O831" s="18"/>
      <c r="P831" s="47">
        <f>SUM(Tableau1[[#This Row],[LUNDI MATIN]]:Tableau1[[#This Row],[VENDREDI APRES MIDI]])</f>
        <v>0</v>
      </c>
    </row>
    <row r="832" spans="1:16" s="38" customFormat="1">
      <c r="A832" s="15"/>
      <c r="B832" s="16"/>
      <c r="C832" s="41" t="str">
        <f>IFERROR(VLOOKUP(Tableau1[[#This Row],[N° de Tâche]],Tâches!$D$7:$E$117,2,FALSE),"")</f>
        <v/>
      </c>
      <c r="D832" s="42">
        <f>date_1er_jour_semaine(YEAR(Tableau1[[#This Row],[Jour]]),Tableau1[[#This Row],[Semaine]])</f>
        <v>0</v>
      </c>
      <c r="E832" s="43">
        <f>SEMAINE(Tableau1[[#This Row],[Jour]])</f>
        <v>0</v>
      </c>
      <c r="F832" s="16"/>
      <c r="G832" s="16"/>
      <c r="H832" s="16"/>
      <c r="I832" s="16"/>
      <c r="J832" s="16"/>
      <c r="K832" s="16"/>
      <c r="L832" s="16"/>
      <c r="M832" s="16"/>
      <c r="N832" s="16"/>
      <c r="O832" s="16"/>
      <c r="P832" s="46">
        <f>SUM(Tableau1[[#This Row],[LUNDI MATIN]]:Tableau1[[#This Row],[VENDREDI APRES MIDI]])</f>
        <v>0</v>
      </c>
    </row>
    <row r="833" spans="1:16">
      <c r="A833" s="17"/>
      <c r="B833" s="18"/>
      <c r="C833" s="44" t="str">
        <f>IFERROR(VLOOKUP(Tableau1[[#This Row],[N° de Tâche]],Tâches!$D$7:$E$117,2,FALSE),"")</f>
        <v/>
      </c>
      <c r="D833" s="45">
        <f>date_1er_jour_semaine(YEAR(Tableau1[[#This Row],[Jour]]),Tableau1[[#This Row],[Semaine]])</f>
        <v>0</v>
      </c>
      <c r="E833" s="18">
        <f>SEMAINE(Tableau1[[#This Row],[Jour]])</f>
        <v>0</v>
      </c>
      <c r="F833" s="18"/>
      <c r="G833" s="18"/>
      <c r="H833" s="18"/>
      <c r="I833" s="18"/>
      <c r="J833" s="18"/>
      <c r="K833" s="18"/>
      <c r="L833" s="18"/>
      <c r="M833" s="18"/>
      <c r="N833" s="18"/>
      <c r="O833" s="18"/>
      <c r="P833" s="47">
        <f>SUM(Tableau1[[#This Row],[LUNDI MATIN]]:Tableau1[[#This Row],[VENDREDI APRES MIDI]])</f>
        <v>0</v>
      </c>
    </row>
    <row r="834" spans="1:16" s="38" customFormat="1">
      <c r="A834" s="15"/>
      <c r="B834" s="16"/>
      <c r="C834" s="41" t="str">
        <f>IFERROR(VLOOKUP(Tableau1[[#This Row],[N° de Tâche]],Tâches!$D$7:$E$117,2,FALSE),"")</f>
        <v/>
      </c>
      <c r="D834" s="42">
        <f>date_1er_jour_semaine(YEAR(Tableau1[[#This Row],[Jour]]),Tableau1[[#This Row],[Semaine]])</f>
        <v>0</v>
      </c>
      <c r="E834" s="43">
        <f>SEMAINE(Tableau1[[#This Row],[Jour]])</f>
        <v>0</v>
      </c>
      <c r="F834" s="16"/>
      <c r="G834" s="16"/>
      <c r="H834" s="16"/>
      <c r="I834" s="16"/>
      <c r="J834" s="16"/>
      <c r="K834" s="16"/>
      <c r="L834" s="16"/>
      <c r="M834" s="16"/>
      <c r="N834" s="16"/>
      <c r="O834" s="16"/>
      <c r="P834" s="46">
        <f>SUM(Tableau1[[#This Row],[LUNDI MATIN]]:Tableau1[[#This Row],[VENDREDI APRES MIDI]])</f>
        <v>0</v>
      </c>
    </row>
    <row r="835" spans="1:16">
      <c r="A835" s="17"/>
      <c r="B835" s="18"/>
      <c r="C835" s="44" t="str">
        <f>IFERROR(VLOOKUP(Tableau1[[#This Row],[N° de Tâche]],Tâches!$D$7:$E$117,2,FALSE),"")</f>
        <v/>
      </c>
      <c r="D835" s="45">
        <f>date_1er_jour_semaine(YEAR(Tableau1[[#This Row],[Jour]]),Tableau1[[#This Row],[Semaine]])</f>
        <v>0</v>
      </c>
      <c r="E835" s="18">
        <f>SEMAINE(Tableau1[[#This Row],[Jour]])</f>
        <v>0</v>
      </c>
      <c r="F835" s="18"/>
      <c r="G835" s="18"/>
      <c r="H835" s="18"/>
      <c r="I835" s="18"/>
      <c r="J835" s="18"/>
      <c r="K835" s="18"/>
      <c r="L835" s="18"/>
      <c r="M835" s="18"/>
      <c r="N835" s="18"/>
      <c r="O835" s="18"/>
      <c r="P835" s="47">
        <f>SUM(Tableau1[[#This Row],[LUNDI MATIN]]:Tableau1[[#This Row],[VENDREDI APRES MIDI]])</f>
        <v>0</v>
      </c>
    </row>
    <row r="836" spans="1:16" s="38" customFormat="1">
      <c r="A836" s="15"/>
      <c r="B836" s="16"/>
      <c r="C836" s="41" t="str">
        <f>IFERROR(VLOOKUP(Tableau1[[#This Row],[N° de Tâche]],Tâches!$D$7:$E$117,2,FALSE),"")</f>
        <v/>
      </c>
      <c r="D836" s="42">
        <f>date_1er_jour_semaine(YEAR(Tableau1[[#This Row],[Jour]]),Tableau1[[#This Row],[Semaine]])</f>
        <v>0</v>
      </c>
      <c r="E836" s="43">
        <f>SEMAINE(Tableau1[[#This Row],[Jour]])</f>
        <v>0</v>
      </c>
      <c r="F836" s="16"/>
      <c r="G836" s="16"/>
      <c r="H836" s="16"/>
      <c r="I836" s="16"/>
      <c r="J836" s="16"/>
      <c r="K836" s="16"/>
      <c r="L836" s="16"/>
      <c r="M836" s="16"/>
      <c r="N836" s="16"/>
      <c r="O836" s="16"/>
      <c r="P836" s="46">
        <f>SUM(Tableau1[[#This Row],[LUNDI MATIN]]:Tableau1[[#This Row],[VENDREDI APRES MIDI]])</f>
        <v>0</v>
      </c>
    </row>
    <row r="837" spans="1:16">
      <c r="A837" s="17"/>
      <c r="B837" s="18"/>
      <c r="C837" s="44" t="str">
        <f>IFERROR(VLOOKUP(Tableau1[[#This Row],[N° de Tâche]],Tâches!$D$7:$E$117,2,FALSE),"")</f>
        <v/>
      </c>
      <c r="D837" s="45">
        <f>date_1er_jour_semaine(YEAR(Tableau1[[#This Row],[Jour]]),Tableau1[[#This Row],[Semaine]])</f>
        <v>0</v>
      </c>
      <c r="E837" s="18">
        <f>SEMAINE(Tableau1[[#This Row],[Jour]])</f>
        <v>0</v>
      </c>
      <c r="F837" s="18"/>
      <c r="G837" s="18"/>
      <c r="H837" s="18"/>
      <c r="I837" s="18"/>
      <c r="J837" s="18"/>
      <c r="K837" s="18"/>
      <c r="L837" s="18"/>
      <c r="M837" s="18"/>
      <c r="N837" s="18"/>
      <c r="O837" s="18"/>
      <c r="P837" s="47">
        <f>SUM(Tableau1[[#This Row],[LUNDI MATIN]]:Tableau1[[#This Row],[VENDREDI APRES MIDI]])</f>
        <v>0</v>
      </c>
    </row>
    <row r="838" spans="1:16" s="38" customFormat="1">
      <c r="A838" s="15"/>
      <c r="B838" s="16"/>
      <c r="C838" s="41" t="str">
        <f>IFERROR(VLOOKUP(Tableau1[[#This Row],[N° de Tâche]],Tâches!$D$7:$E$117,2,FALSE),"")</f>
        <v/>
      </c>
      <c r="D838" s="42">
        <f>date_1er_jour_semaine(YEAR(Tableau1[[#This Row],[Jour]]),Tableau1[[#This Row],[Semaine]])</f>
        <v>0</v>
      </c>
      <c r="E838" s="43">
        <f>SEMAINE(Tableau1[[#This Row],[Jour]])</f>
        <v>0</v>
      </c>
      <c r="F838" s="16"/>
      <c r="G838" s="16"/>
      <c r="H838" s="16"/>
      <c r="I838" s="16"/>
      <c r="J838" s="16"/>
      <c r="K838" s="16"/>
      <c r="L838" s="16"/>
      <c r="M838" s="16"/>
      <c r="N838" s="16"/>
      <c r="O838" s="16"/>
      <c r="P838" s="46">
        <f>SUM(Tableau1[[#This Row],[LUNDI MATIN]]:Tableau1[[#This Row],[VENDREDI APRES MIDI]])</f>
        <v>0</v>
      </c>
    </row>
    <row r="839" spans="1:16">
      <c r="A839" s="17"/>
      <c r="B839" s="18"/>
      <c r="C839" s="44" t="str">
        <f>IFERROR(VLOOKUP(Tableau1[[#This Row],[N° de Tâche]],Tâches!$D$7:$E$117,2,FALSE),"")</f>
        <v/>
      </c>
      <c r="D839" s="45">
        <f>date_1er_jour_semaine(YEAR(Tableau1[[#This Row],[Jour]]),Tableau1[[#This Row],[Semaine]])</f>
        <v>0</v>
      </c>
      <c r="E839" s="18">
        <f>SEMAINE(Tableau1[[#This Row],[Jour]])</f>
        <v>0</v>
      </c>
      <c r="F839" s="18"/>
      <c r="G839" s="18"/>
      <c r="H839" s="18"/>
      <c r="I839" s="18"/>
      <c r="J839" s="18"/>
      <c r="K839" s="18"/>
      <c r="L839" s="18"/>
      <c r="M839" s="18"/>
      <c r="N839" s="18"/>
      <c r="O839" s="18"/>
      <c r="P839" s="47">
        <f>SUM(Tableau1[[#This Row],[LUNDI MATIN]]:Tableau1[[#This Row],[VENDREDI APRES MIDI]])</f>
        <v>0</v>
      </c>
    </row>
    <row r="840" spans="1:16" s="38" customFormat="1">
      <c r="A840" s="15"/>
      <c r="B840" s="16"/>
      <c r="C840" s="41" t="str">
        <f>IFERROR(VLOOKUP(Tableau1[[#This Row],[N° de Tâche]],Tâches!$D$7:$E$117,2,FALSE),"")</f>
        <v/>
      </c>
      <c r="D840" s="42">
        <f>date_1er_jour_semaine(YEAR(Tableau1[[#This Row],[Jour]]),Tableau1[[#This Row],[Semaine]])</f>
        <v>0</v>
      </c>
      <c r="E840" s="43">
        <f>SEMAINE(Tableau1[[#This Row],[Jour]])</f>
        <v>0</v>
      </c>
      <c r="F840" s="16"/>
      <c r="G840" s="16"/>
      <c r="H840" s="16"/>
      <c r="I840" s="16"/>
      <c r="J840" s="16"/>
      <c r="K840" s="16"/>
      <c r="L840" s="16"/>
      <c r="M840" s="16"/>
      <c r="N840" s="16"/>
      <c r="O840" s="16"/>
      <c r="P840" s="46">
        <f>SUM(Tableau1[[#This Row],[LUNDI MATIN]]:Tableau1[[#This Row],[VENDREDI APRES MIDI]])</f>
        <v>0</v>
      </c>
    </row>
    <row r="841" spans="1:16">
      <c r="A841" s="17"/>
      <c r="B841" s="18"/>
      <c r="C841" s="44" t="str">
        <f>IFERROR(VLOOKUP(Tableau1[[#This Row],[N° de Tâche]],Tâches!$D$7:$E$117,2,FALSE),"")</f>
        <v/>
      </c>
      <c r="D841" s="45">
        <f>date_1er_jour_semaine(YEAR(Tableau1[[#This Row],[Jour]]),Tableau1[[#This Row],[Semaine]])</f>
        <v>0</v>
      </c>
      <c r="E841" s="18">
        <f>SEMAINE(Tableau1[[#This Row],[Jour]])</f>
        <v>0</v>
      </c>
      <c r="F841" s="18"/>
      <c r="G841" s="18"/>
      <c r="H841" s="18"/>
      <c r="I841" s="18"/>
      <c r="J841" s="18"/>
      <c r="K841" s="18"/>
      <c r="L841" s="18"/>
      <c r="M841" s="18"/>
      <c r="N841" s="18"/>
      <c r="O841" s="18"/>
      <c r="P841" s="47">
        <f>SUM(Tableau1[[#This Row],[LUNDI MATIN]]:Tableau1[[#This Row],[VENDREDI APRES MIDI]])</f>
        <v>0</v>
      </c>
    </row>
    <row r="842" spans="1:16" s="38" customFormat="1">
      <c r="A842" s="15"/>
      <c r="B842" s="16"/>
      <c r="C842" s="41" t="str">
        <f>IFERROR(VLOOKUP(Tableau1[[#This Row],[N° de Tâche]],Tâches!$D$7:$E$117,2,FALSE),"")</f>
        <v/>
      </c>
      <c r="D842" s="42">
        <f>date_1er_jour_semaine(YEAR(Tableau1[[#This Row],[Jour]]),Tableau1[[#This Row],[Semaine]])</f>
        <v>0</v>
      </c>
      <c r="E842" s="43">
        <f>SEMAINE(Tableau1[[#This Row],[Jour]])</f>
        <v>0</v>
      </c>
      <c r="F842" s="16"/>
      <c r="G842" s="16"/>
      <c r="H842" s="16"/>
      <c r="I842" s="16"/>
      <c r="J842" s="16"/>
      <c r="K842" s="16"/>
      <c r="L842" s="16"/>
      <c r="M842" s="16"/>
      <c r="N842" s="16"/>
      <c r="O842" s="16"/>
      <c r="P842" s="46">
        <f>SUM(Tableau1[[#This Row],[LUNDI MATIN]]:Tableau1[[#This Row],[VENDREDI APRES MIDI]])</f>
        <v>0</v>
      </c>
    </row>
    <row r="843" spans="1:16">
      <c r="A843" s="17"/>
      <c r="B843" s="18"/>
      <c r="C843" s="44" t="str">
        <f>IFERROR(VLOOKUP(Tableau1[[#This Row],[N° de Tâche]],Tâches!$D$7:$E$117,2,FALSE),"")</f>
        <v/>
      </c>
      <c r="D843" s="45">
        <f>date_1er_jour_semaine(YEAR(Tableau1[[#This Row],[Jour]]),Tableau1[[#This Row],[Semaine]])</f>
        <v>0</v>
      </c>
      <c r="E843" s="18">
        <f>SEMAINE(Tableau1[[#This Row],[Jour]])</f>
        <v>0</v>
      </c>
      <c r="F843" s="18"/>
      <c r="G843" s="18"/>
      <c r="H843" s="18"/>
      <c r="I843" s="18"/>
      <c r="J843" s="18"/>
      <c r="K843" s="18"/>
      <c r="L843" s="18"/>
      <c r="M843" s="18"/>
      <c r="N843" s="18"/>
      <c r="O843" s="18"/>
      <c r="P843" s="47">
        <f>SUM(Tableau1[[#This Row],[LUNDI MATIN]]:Tableau1[[#This Row],[VENDREDI APRES MIDI]])</f>
        <v>0</v>
      </c>
    </row>
    <row r="844" spans="1:16" s="38" customFormat="1">
      <c r="A844" s="15"/>
      <c r="B844" s="16"/>
      <c r="C844" s="41" t="str">
        <f>IFERROR(VLOOKUP(Tableau1[[#This Row],[N° de Tâche]],Tâches!$D$7:$E$117,2,FALSE),"")</f>
        <v/>
      </c>
      <c r="D844" s="42">
        <f>date_1er_jour_semaine(YEAR(Tableau1[[#This Row],[Jour]]),Tableau1[[#This Row],[Semaine]])</f>
        <v>0</v>
      </c>
      <c r="E844" s="43">
        <f>SEMAINE(Tableau1[[#This Row],[Jour]])</f>
        <v>0</v>
      </c>
      <c r="F844" s="16"/>
      <c r="G844" s="16"/>
      <c r="H844" s="16"/>
      <c r="I844" s="16"/>
      <c r="J844" s="16"/>
      <c r="K844" s="16"/>
      <c r="L844" s="16"/>
      <c r="M844" s="16"/>
      <c r="N844" s="16"/>
      <c r="O844" s="16"/>
      <c r="P844" s="46">
        <f>SUM(Tableau1[[#This Row],[LUNDI MATIN]]:Tableau1[[#This Row],[VENDREDI APRES MIDI]])</f>
        <v>0</v>
      </c>
    </row>
    <row r="845" spans="1:16">
      <c r="A845" s="17"/>
      <c r="B845" s="18"/>
      <c r="C845" s="44" t="str">
        <f>IFERROR(VLOOKUP(Tableau1[[#This Row],[N° de Tâche]],Tâches!$D$7:$E$117,2,FALSE),"")</f>
        <v/>
      </c>
      <c r="D845" s="45">
        <f>date_1er_jour_semaine(YEAR(Tableau1[[#This Row],[Jour]]),Tableau1[[#This Row],[Semaine]])</f>
        <v>0</v>
      </c>
      <c r="E845" s="18">
        <f>SEMAINE(Tableau1[[#This Row],[Jour]])</f>
        <v>0</v>
      </c>
      <c r="F845" s="18"/>
      <c r="G845" s="18"/>
      <c r="H845" s="18"/>
      <c r="I845" s="18"/>
      <c r="J845" s="18"/>
      <c r="K845" s="18"/>
      <c r="L845" s="18"/>
      <c r="M845" s="18"/>
      <c r="N845" s="18"/>
      <c r="O845" s="18"/>
      <c r="P845" s="47">
        <f>SUM(Tableau1[[#This Row],[LUNDI MATIN]]:Tableau1[[#This Row],[VENDREDI APRES MIDI]])</f>
        <v>0</v>
      </c>
    </row>
    <row r="846" spans="1:16" s="38" customFormat="1">
      <c r="A846" s="15"/>
      <c r="B846" s="16"/>
      <c r="C846" s="41" t="str">
        <f>IFERROR(VLOOKUP(Tableau1[[#This Row],[N° de Tâche]],Tâches!$D$7:$E$117,2,FALSE),"")</f>
        <v/>
      </c>
      <c r="D846" s="42">
        <f>date_1er_jour_semaine(YEAR(Tableau1[[#This Row],[Jour]]),Tableau1[[#This Row],[Semaine]])</f>
        <v>0</v>
      </c>
      <c r="E846" s="43">
        <f>SEMAINE(Tableau1[[#This Row],[Jour]])</f>
        <v>0</v>
      </c>
      <c r="F846" s="16"/>
      <c r="G846" s="16"/>
      <c r="H846" s="16"/>
      <c r="I846" s="16"/>
      <c r="J846" s="16"/>
      <c r="K846" s="16"/>
      <c r="L846" s="16"/>
      <c r="M846" s="16"/>
      <c r="N846" s="16"/>
      <c r="O846" s="16"/>
      <c r="P846" s="46">
        <f>SUM(Tableau1[[#This Row],[LUNDI MATIN]]:Tableau1[[#This Row],[VENDREDI APRES MIDI]])</f>
        <v>0</v>
      </c>
    </row>
    <row r="847" spans="1:16">
      <c r="A847" s="17"/>
      <c r="B847" s="18"/>
      <c r="C847" s="44" t="str">
        <f>IFERROR(VLOOKUP(Tableau1[[#This Row],[N° de Tâche]],Tâches!$D$7:$E$117,2,FALSE),"")</f>
        <v/>
      </c>
      <c r="D847" s="45">
        <f>date_1er_jour_semaine(YEAR(Tableau1[[#This Row],[Jour]]),Tableau1[[#This Row],[Semaine]])</f>
        <v>0</v>
      </c>
      <c r="E847" s="18">
        <f>SEMAINE(Tableau1[[#This Row],[Jour]])</f>
        <v>0</v>
      </c>
      <c r="F847" s="18"/>
      <c r="G847" s="18"/>
      <c r="H847" s="18"/>
      <c r="I847" s="18"/>
      <c r="J847" s="18"/>
      <c r="K847" s="18"/>
      <c r="L847" s="18"/>
      <c r="M847" s="18"/>
      <c r="N847" s="18"/>
      <c r="O847" s="18"/>
      <c r="P847" s="47">
        <f>SUM(Tableau1[[#This Row],[LUNDI MATIN]]:Tableau1[[#This Row],[VENDREDI APRES MIDI]])</f>
        <v>0</v>
      </c>
    </row>
    <row r="848" spans="1:16" s="38" customFormat="1">
      <c r="A848" s="15"/>
      <c r="B848" s="16"/>
      <c r="C848" s="41" t="str">
        <f>IFERROR(VLOOKUP(Tableau1[[#This Row],[N° de Tâche]],Tâches!$D$7:$E$117,2,FALSE),"")</f>
        <v/>
      </c>
      <c r="D848" s="42">
        <f>date_1er_jour_semaine(YEAR(Tableau1[[#This Row],[Jour]]),Tableau1[[#This Row],[Semaine]])</f>
        <v>0</v>
      </c>
      <c r="E848" s="43">
        <f>SEMAINE(Tableau1[[#This Row],[Jour]])</f>
        <v>0</v>
      </c>
      <c r="F848" s="16"/>
      <c r="G848" s="16"/>
      <c r="H848" s="16"/>
      <c r="I848" s="16"/>
      <c r="J848" s="16"/>
      <c r="K848" s="16"/>
      <c r="L848" s="16"/>
      <c r="M848" s="16"/>
      <c r="N848" s="16"/>
      <c r="O848" s="16"/>
      <c r="P848" s="46">
        <f>SUM(Tableau1[[#This Row],[LUNDI MATIN]]:Tableau1[[#This Row],[VENDREDI APRES MIDI]])</f>
        <v>0</v>
      </c>
    </row>
    <row r="849" spans="1:16">
      <c r="A849" s="17"/>
      <c r="B849" s="18"/>
      <c r="C849" s="44" t="str">
        <f>IFERROR(VLOOKUP(Tableau1[[#This Row],[N° de Tâche]],Tâches!$D$7:$E$117,2,FALSE),"")</f>
        <v/>
      </c>
      <c r="D849" s="45">
        <f>date_1er_jour_semaine(YEAR(Tableau1[[#This Row],[Jour]]),Tableau1[[#This Row],[Semaine]])</f>
        <v>0</v>
      </c>
      <c r="E849" s="18">
        <f>SEMAINE(Tableau1[[#This Row],[Jour]])</f>
        <v>0</v>
      </c>
      <c r="F849" s="18"/>
      <c r="G849" s="18"/>
      <c r="H849" s="18"/>
      <c r="I849" s="18"/>
      <c r="J849" s="18"/>
      <c r="K849" s="18"/>
      <c r="L849" s="18"/>
      <c r="M849" s="18"/>
      <c r="N849" s="18"/>
      <c r="O849" s="18"/>
      <c r="P849" s="47">
        <f>SUM(Tableau1[[#This Row],[LUNDI MATIN]]:Tableau1[[#This Row],[VENDREDI APRES MIDI]])</f>
        <v>0</v>
      </c>
    </row>
    <row r="850" spans="1:16" s="38" customFormat="1">
      <c r="A850" s="15"/>
      <c r="B850" s="16"/>
      <c r="C850" s="41" t="str">
        <f>IFERROR(VLOOKUP(Tableau1[[#This Row],[N° de Tâche]],Tâches!$D$7:$E$117,2,FALSE),"")</f>
        <v/>
      </c>
      <c r="D850" s="42">
        <f>date_1er_jour_semaine(YEAR(Tableau1[[#This Row],[Jour]]),Tableau1[[#This Row],[Semaine]])</f>
        <v>0</v>
      </c>
      <c r="E850" s="43">
        <f>SEMAINE(Tableau1[[#This Row],[Jour]])</f>
        <v>0</v>
      </c>
      <c r="F850" s="16"/>
      <c r="G850" s="16"/>
      <c r="H850" s="16"/>
      <c r="I850" s="16"/>
      <c r="J850" s="16"/>
      <c r="K850" s="16"/>
      <c r="L850" s="16"/>
      <c r="M850" s="16"/>
      <c r="N850" s="16"/>
      <c r="O850" s="16"/>
      <c r="P850" s="46">
        <f>SUM(Tableau1[[#This Row],[LUNDI MATIN]]:Tableau1[[#This Row],[VENDREDI APRES MIDI]])</f>
        <v>0</v>
      </c>
    </row>
    <row r="851" spans="1:16">
      <c r="A851" s="17"/>
      <c r="B851" s="18"/>
      <c r="C851" s="44" t="str">
        <f>IFERROR(VLOOKUP(Tableau1[[#This Row],[N° de Tâche]],Tâches!$D$7:$E$117,2,FALSE),"")</f>
        <v/>
      </c>
      <c r="D851" s="45">
        <f>date_1er_jour_semaine(YEAR(Tableau1[[#This Row],[Jour]]),Tableau1[[#This Row],[Semaine]])</f>
        <v>0</v>
      </c>
      <c r="E851" s="18">
        <f>SEMAINE(Tableau1[[#This Row],[Jour]])</f>
        <v>0</v>
      </c>
      <c r="F851" s="18"/>
      <c r="G851" s="18"/>
      <c r="H851" s="18"/>
      <c r="I851" s="18"/>
      <c r="J851" s="18"/>
      <c r="K851" s="18"/>
      <c r="L851" s="18"/>
      <c r="M851" s="18"/>
      <c r="N851" s="18"/>
      <c r="O851" s="18"/>
      <c r="P851" s="47">
        <f>SUM(Tableau1[[#This Row],[LUNDI MATIN]]:Tableau1[[#This Row],[VENDREDI APRES MIDI]])</f>
        <v>0</v>
      </c>
    </row>
    <row r="852" spans="1:16" s="38" customFormat="1">
      <c r="A852" s="15"/>
      <c r="B852" s="16"/>
      <c r="C852" s="41" t="str">
        <f>IFERROR(VLOOKUP(Tableau1[[#This Row],[N° de Tâche]],Tâches!$D$7:$E$117,2,FALSE),"")</f>
        <v/>
      </c>
      <c r="D852" s="42">
        <f>date_1er_jour_semaine(YEAR(Tableau1[[#This Row],[Jour]]),Tableau1[[#This Row],[Semaine]])</f>
        <v>0</v>
      </c>
      <c r="E852" s="43">
        <f>SEMAINE(Tableau1[[#This Row],[Jour]])</f>
        <v>0</v>
      </c>
      <c r="F852" s="16"/>
      <c r="G852" s="16"/>
      <c r="H852" s="16"/>
      <c r="I852" s="16"/>
      <c r="J852" s="16"/>
      <c r="K852" s="16"/>
      <c r="L852" s="16"/>
      <c r="M852" s="16"/>
      <c r="N852" s="16"/>
      <c r="O852" s="16"/>
      <c r="P852" s="46">
        <f>SUM(Tableau1[[#This Row],[LUNDI MATIN]]:Tableau1[[#This Row],[VENDREDI APRES MIDI]])</f>
        <v>0</v>
      </c>
    </row>
    <row r="853" spans="1:16">
      <c r="A853" s="17"/>
      <c r="B853" s="18"/>
      <c r="C853" s="44" t="str">
        <f>IFERROR(VLOOKUP(Tableau1[[#This Row],[N° de Tâche]],Tâches!$D$7:$E$117,2,FALSE),"")</f>
        <v/>
      </c>
      <c r="D853" s="45">
        <f>date_1er_jour_semaine(YEAR(Tableau1[[#This Row],[Jour]]),Tableau1[[#This Row],[Semaine]])</f>
        <v>0</v>
      </c>
      <c r="E853" s="18">
        <f>SEMAINE(Tableau1[[#This Row],[Jour]])</f>
        <v>0</v>
      </c>
      <c r="F853" s="18"/>
      <c r="G853" s="18"/>
      <c r="H853" s="18"/>
      <c r="I853" s="18"/>
      <c r="J853" s="18"/>
      <c r="K853" s="18"/>
      <c r="L853" s="18"/>
      <c r="M853" s="18"/>
      <c r="N853" s="18"/>
      <c r="O853" s="18"/>
      <c r="P853" s="47">
        <f>SUM(Tableau1[[#This Row],[LUNDI MATIN]]:Tableau1[[#This Row],[VENDREDI APRES MIDI]])</f>
        <v>0</v>
      </c>
    </row>
    <row r="854" spans="1:16" s="38" customFormat="1">
      <c r="A854" s="15"/>
      <c r="B854" s="16"/>
      <c r="C854" s="41" t="str">
        <f>IFERROR(VLOOKUP(Tableau1[[#This Row],[N° de Tâche]],Tâches!$D$7:$E$117,2,FALSE),"")</f>
        <v/>
      </c>
      <c r="D854" s="42">
        <f>date_1er_jour_semaine(YEAR(Tableau1[[#This Row],[Jour]]),Tableau1[[#This Row],[Semaine]])</f>
        <v>0</v>
      </c>
      <c r="E854" s="43">
        <f>SEMAINE(Tableau1[[#This Row],[Jour]])</f>
        <v>0</v>
      </c>
      <c r="F854" s="16"/>
      <c r="G854" s="16"/>
      <c r="H854" s="16"/>
      <c r="I854" s="16"/>
      <c r="J854" s="16"/>
      <c r="K854" s="16"/>
      <c r="L854" s="16"/>
      <c r="M854" s="16"/>
      <c r="N854" s="16"/>
      <c r="O854" s="16"/>
      <c r="P854" s="46">
        <f>SUM(Tableau1[[#This Row],[LUNDI MATIN]]:Tableau1[[#This Row],[VENDREDI APRES MIDI]])</f>
        <v>0</v>
      </c>
    </row>
    <row r="855" spans="1:16">
      <c r="A855" s="17"/>
      <c r="B855" s="18"/>
      <c r="C855" s="44" t="str">
        <f>IFERROR(VLOOKUP(Tableau1[[#This Row],[N° de Tâche]],Tâches!$D$7:$E$117,2,FALSE),"")</f>
        <v/>
      </c>
      <c r="D855" s="45">
        <f>date_1er_jour_semaine(YEAR(Tableau1[[#This Row],[Jour]]),Tableau1[[#This Row],[Semaine]])</f>
        <v>0</v>
      </c>
      <c r="E855" s="18">
        <f>SEMAINE(Tableau1[[#This Row],[Jour]])</f>
        <v>0</v>
      </c>
      <c r="F855" s="18"/>
      <c r="G855" s="18"/>
      <c r="H855" s="18"/>
      <c r="I855" s="18"/>
      <c r="J855" s="18"/>
      <c r="K855" s="18"/>
      <c r="L855" s="18"/>
      <c r="M855" s="18"/>
      <c r="N855" s="18"/>
      <c r="O855" s="18"/>
      <c r="P855" s="47">
        <f>SUM(Tableau1[[#This Row],[LUNDI MATIN]]:Tableau1[[#This Row],[VENDREDI APRES MIDI]])</f>
        <v>0</v>
      </c>
    </row>
    <row r="856" spans="1:16" s="38" customFormat="1">
      <c r="A856" s="15"/>
      <c r="B856" s="16"/>
      <c r="C856" s="41" t="str">
        <f>IFERROR(VLOOKUP(Tableau1[[#This Row],[N° de Tâche]],Tâches!$D$7:$E$117,2,FALSE),"")</f>
        <v/>
      </c>
      <c r="D856" s="42">
        <f>date_1er_jour_semaine(YEAR(Tableau1[[#This Row],[Jour]]),Tableau1[[#This Row],[Semaine]])</f>
        <v>0</v>
      </c>
      <c r="E856" s="43">
        <f>SEMAINE(Tableau1[[#This Row],[Jour]])</f>
        <v>0</v>
      </c>
      <c r="F856" s="16"/>
      <c r="G856" s="16"/>
      <c r="H856" s="16"/>
      <c r="I856" s="16"/>
      <c r="J856" s="16"/>
      <c r="K856" s="16"/>
      <c r="L856" s="16"/>
      <c r="M856" s="16"/>
      <c r="N856" s="16"/>
      <c r="O856" s="16"/>
      <c r="P856" s="46">
        <f>SUM(Tableau1[[#This Row],[LUNDI MATIN]]:Tableau1[[#This Row],[VENDREDI APRES MIDI]])</f>
        <v>0</v>
      </c>
    </row>
    <row r="857" spans="1:16">
      <c r="A857" s="17"/>
      <c r="B857" s="18"/>
      <c r="C857" s="44" t="str">
        <f>IFERROR(VLOOKUP(Tableau1[[#This Row],[N° de Tâche]],Tâches!$D$7:$E$117,2,FALSE),"")</f>
        <v/>
      </c>
      <c r="D857" s="45">
        <f>date_1er_jour_semaine(YEAR(Tableau1[[#This Row],[Jour]]),Tableau1[[#This Row],[Semaine]])</f>
        <v>0</v>
      </c>
      <c r="E857" s="18">
        <f>SEMAINE(Tableau1[[#This Row],[Jour]])</f>
        <v>0</v>
      </c>
      <c r="F857" s="18"/>
      <c r="G857" s="18"/>
      <c r="H857" s="18"/>
      <c r="I857" s="18"/>
      <c r="J857" s="18"/>
      <c r="K857" s="18"/>
      <c r="L857" s="18"/>
      <c r="M857" s="18"/>
      <c r="N857" s="18"/>
      <c r="O857" s="18"/>
      <c r="P857" s="47">
        <f>SUM(Tableau1[[#This Row],[LUNDI MATIN]]:Tableau1[[#This Row],[VENDREDI APRES MIDI]])</f>
        <v>0</v>
      </c>
    </row>
    <row r="858" spans="1:16" s="38" customFormat="1">
      <c r="A858" s="15"/>
      <c r="B858" s="16"/>
      <c r="C858" s="41" t="str">
        <f>IFERROR(VLOOKUP(Tableau1[[#This Row],[N° de Tâche]],Tâches!$D$7:$E$117,2,FALSE),"")</f>
        <v/>
      </c>
      <c r="D858" s="42">
        <f>date_1er_jour_semaine(YEAR(Tableau1[[#This Row],[Jour]]),Tableau1[[#This Row],[Semaine]])</f>
        <v>0</v>
      </c>
      <c r="E858" s="43">
        <f>SEMAINE(Tableau1[[#This Row],[Jour]])</f>
        <v>0</v>
      </c>
      <c r="F858" s="16"/>
      <c r="G858" s="16"/>
      <c r="H858" s="16"/>
      <c r="I858" s="16"/>
      <c r="J858" s="16"/>
      <c r="K858" s="16"/>
      <c r="L858" s="16"/>
      <c r="M858" s="16"/>
      <c r="N858" s="16"/>
      <c r="O858" s="16"/>
      <c r="P858" s="46">
        <f>SUM(Tableau1[[#This Row],[LUNDI MATIN]]:Tableau1[[#This Row],[VENDREDI APRES MIDI]])</f>
        <v>0</v>
      </c>
    </row>
    <row r="859" spans="1:16">
      <c r="A859" s="17"/>
      <c r="B859" s="18"/>
      <c r="C859" s="44" t="str">
        <f>IFERROR(VLOOKUP(Tableau1[[#This Row],[N° de Tâche]],Tâches!$D$7:$E$117,2,FALSE),"")</f>
        <v/>
      </c>
      <c r="D859" s="45">
        <f>date_1er_jour_semaine(YEAR(Tableau1[[#This Row],[Jour]]),Tableau1[[#This Row],[Semaine]])</f>
        <v>0</v>
      </c>
      <c r="E859" s="18">
        <f>SEMAINE(Tableau1[[#This Row],[Jour]])</f>
        <v>0</v>
      </c>
      <c r="F859" s="18"/>
      <c r="G859" s="18"/>
      <c r="H859" s="18"/>
      <c r="I859" s="18"/>
      <c r="J859" s="18"/>
      <c r="K859" s="18"/>
      <c r="L859" s="18"/>
      <c r="M859" s="18"/>
      <c r="N859" s="18"/>
      <c r="O859" s="18"/>
      <c r="P859" s="47">
        <f>SUM(Tableau1[[#This Row],[LUNDI MATIN]]:Tableau1[[#This Row],[VENDREDI APRES MIDI]])</f>
        <v>0</v>
      </c>
    </row>
    <row r="860" spans="1:16" s="38" customFormat="1">
      <c r="A860" s="15"/>
      <c r="B860" s="16"/>
      <c r="C860" s="41" t="str">
        <f>IFERROR(VLOOKUP(Tableau1[[#This Row],[N° de Tâche]],Tâches!$D$7:$E$117,2,FALSE),"")</f>
        <v/>
      </c>
      <c r="D860" s="42">
        <f>date_1er_jour_semaine(YEAR(Tableau1[[#This Row],[Jour]]),Tableau1[[#This Row],[Semaine]])</f>
        <v>0</v>
      </c>
      <c r="E860" s="43">
        <f>SEMAINE(Tableau1[[#This Row],[Jour]])</f>
        <v>0</v>
      </c>
      <c r="F860" s="16"/>
      <c r="G860" s="16"/>
      <c r="H860" s="16"/>
      <c r="I860" s="16"/>
      <c r="J860" s="16"/>
      <c r="K860" s="16"/>
      <c r="L860" s="16"/>
      <c r="M860" s="16"/>
      <c r="N860" s="16"/>
      <c r="O860" s="16"/>
      <c r="P860" s="46">
        <f>SUM(Tableau1[[#This Row],[LUNDI MATIN]]:Tableau1[[#This Row],[VENDREDI APRES MIDI]])</f>
        <v>0</v>
      </c>
    </row>
    <row r="861" spans="1:16">
      <c r="A861" s="17"/>
      <c r="B861" s="18"/>
      <c r="C861" s="44" t="str">
        <f>IFERROR(VLOOKUP(Tableau1[[#This Row],[N° de Tâche]],Tâches!$D$7:$E$117,2,FALSE),"")</f>
        <v/>
      </c>
      <c r="D861" s="45">
        <f>date_1er_jour_semaine(YEAR(Tableau1[[#This Row],[Jour]]),Tableau1[[#This Row],[Semaine]])</f>
        <v>0</v>
      </c>
      <c r="E861" s="18">
        <f>SEMAINE(Tableau1[[#This Row],[Jour]])</f>
        <v>0</v>
      </c>
      <c r="F861" s="18"/>
      <c r="G861" s="18"/>
      <c r="H861" s="18"/>
      <c r="I861" s="18"/>
      <c r="J861" s="18"/>
      <c r="K861" s="18"/>
      <c r="L861" s="18"/>
      <c r="M861" s="18"/>
      <c r="N861" s="18"/>
      <c r="O861" s="18"/>
      <c r="P861" s="47">
        <f>SUM(Tableau1[[#This Row],[LUNDI MATIN]]:Tableau1[[#This Row],[VENDREDI APRES MIDI]])</f>
        <v>0</v>
      </c>
    </row>
    <row r="862" spans="1:16" s="38" customFormat="1">
      <c r="A862" s="15"/>
      <c r="B862" s="16"/>
      <c r="C862" s="41" t="str">
        <f>IFERROR(VLOOKUP(Tableau1[[#This Row],[N° de Tâche]],Tâches!$D$7:$E$117,2,FALSE),"")</f>
        <v/>
      </c>
      <c r="D862" s="42">
        <f>date_1er_jour_semaine(YEAR(Tableau1[[#This Row],[Jour]]),Tableau1[[#This Row],[Semaine]])</f>
        <v>0</v>
      </c>
      <c r="E862" s="43">
        <f>SEMAINE(Tableau1[[#This Row],[Jour]])</f>
        <v>0</v>
      </c>
      <c r="F862" s="16"/>
      <c r="G862" s="16"/>
      <c r="H862" s="16"/>
      <c r="I862" s="16"/>
      <c r="J862" s="16"/>
      <c r="K862" s="16"/>
      <c r="L862" s="16"/>
      <c r="M862" s="16"/>
      <c r="N862" s="16"/>
      <c r="O862" s="16"/>
      <c r="P862" s="46">
        <f>SUM(Tableau1[[#This Row],[LUNDI MATIN]]:Tableau1[[#This Row],[VENDREDI APRES MIDI]])</f>
        <v>0</v>
      </c>
    </row>
    <row r="863" spans="1:16">
      <c r="A863" s="17"/>
      <c r="B863" s="18"/>
      <c r="C863" s="44" t="str">
        <f>IFERROR(VLOOKUP(Tableau1[[#This Row],[N° de Tâche]],Tâches!$D$7:$E$117,2,FALSE),"")</f>
        <v/>
      </c>
      <c r="D863" s="45">
        <f>date_1er_jour_semaine(YEAR(Tableau1[[#This Row],[Jour]]),Tableau1[[#This Row],[Semaine]])</f>
        <v>0</v>
      </c>
      <c r="E863" s="18">
        <f>SEMAINE(Tableau1[[#This Row],[Jour]])</f>
        <v>0</v>
      </c>
      <c r="F863" s="18"/>
      <c r="G863" s="18"/>
      <c r="H863" s="18"/>
      <c r="I863" s="18"/>
      <c r="J863" s="18"/>
      <c r="K863" s="18"/>
      <c r="L863" s="18"/>
      <c r="M863" s="18"/>
      <c r="N863" s="18"/>
      <c r="O863" s="18"/>
      <c r="P863" s="47">
        <f>SUM(Tableau1[[#This Row],[LUNDI MATIN]]:Tableau1[[#This Row],[VENDREDI APRES MIDI]])</f>
        <v>0</v>
      </c>
    </row>
    <row r="864" spans="1:16" s="38" customFormat="1">
      <c r="A864" s="15"/>
      <c r="B864" s="16"/>
      <c r="C864" s="41" t="str">
        <f>IFERROR(VLOOKUP(Tableau1[[#This Row],[N° de Tâche]],Tâches!$D$7:$E$117,2,FALSE),"")</f>
        <v/>
      </c>
      <c r="D864" s="42">
        <f>date_1er_jour_semaine(YEAR(Tableau1[[#This Row],[Jour]]),Tableau1[[#This Row],[Semaine]])</f>
        <v>0</v>
      </c>
      <c r="E864" s="43">
        <f>SEMAINE(Tableau1[[#This Row],[Jour]])</f>
        <v>0</v>
      </c>
      <c r="F864" s="16"/>
      <c r="G864" s="16"/>
      <c r="H864" s="16"/>
      <c r="I864" s="16"/>
      <c r="J864" s="16"/>
      <c r="K864" s="16"/>
      <c r="L864" s="16"/>
      <c r="M864" s="16"/>
      <c r="N864" s="16"/>
      <c r="O864" s="16"/>
      <c r="P864" s="46">
        <f>SUM(Tableau1[[#This Row],[LUNDI MATIN]]:Tableau1[[#This Row],[VENDREDI APRES MIDI]])</f>
        <v>0</v>
      </c>
    </row>
    <row r="865" spans="1:16">
      <c r="A865" s="17"/>
      <c r="B865" s="18"/>
      <c r="C865" s="44" t="str">
        <f>IFERROR(VLOOKUP(Tableau1[[#This Row],[N° de Tâche]],Tâches!$D$7:$E$117,2,FALSE),"")</f>
        <v/>
      </c>
      <c r="D865" s="45">
        <f>date_1er_jour_semaine(YEAR(Tableau1[[#This Row],[Jour]]),Tableau1[[#This Row],[Semaine]])</f>
        <v>0</v>
      </c>
      <c r="E865" s="18">
        <f>SEMAINE(Tableau1[[#This Row],[Jour]])</f>
        <v>0</v>
      </c>
      <c r="F865" s="18"/>
      <c r="G865" s="18"/>
      <c r="H865" s="18"/>
      <c r="I865" s="18"/>
      <c r="J865" s="18"/>
      <c r="K865" s="18"/>
      <c r="L865" s="18"/>
      <c r="M865" s="18"/>
      <c r="N865" s="18"/>
      <c r="O865" s="18"/>
      <c r="P865" s="47">
        <f>SUM(Tableau1[[#This Row],[LUNDI MATIN]]:Tableau1[[#This Row],[VENDREDI APRES MIDI]])</f>
        <v>0</v>
      </c>
    </row>
    <row r="866" spans="1:16" s="38" customFormat="1">
      <c r="A866" s="15"/>
      <c r="B866" s="16"/>
      <c r="C866" s="41" t="str">
        <f>IFERROR(VLOOKUP(Tableau1[[#This Row],[N° de Tâche]],Tâches!$D$7:$E$117,2,FALSE),"")</f>
        <v/>
      </c>
      <c r="D866" s="42">
        <f>date_1er_jour_semaine(YEAR(Tableau1[[#This Row],[Jour]]),Tableau1[[#This Row],[Semaine]])</f>
        <v>0</v>
      </c>
      <c r="E866" s="43">
        <f>SEMAINE(Tableau1[[#This Row],[Jour]])</f>
        <v>0</v>
      </c>
      <c r="F866" s="16"/>
      <c r="G866" s="16"/>
      <c r="H866" s="16"/>
      <c r="I866" s="16"/>
      <c r="J866" s="16"/>
      <c r="K866" s="16"/>
      <c r="L866" s="16"/>
      <c r="M866" s="16"/>
      <c r="N866" s="16"/>
      <c r="O866" s="16"/>
      <c r="P866" s="46">
        <f>SUM(Tableau1[[#This Row],[LUNDI MATIN]]:Tableau1[[#This Row],[VENDREDI APRES MIDI]])</f>
        <v>0</v>
      </c>
    </row>
    <row r="867" spans="1:16">
      <c r="A867" s="17"/>
      <c r="B867" s="18"/>
      <c r="C867" s="44" t="str">
        <f>IFERROR(VLOOKUP(Tableau1[[#This Row],[N° de Tâche]],Tâches!$D$7:$E$117,2,FALSE),"")</f>
        <v/>
      </c>
      <c r="D867" s="45">
        <f>date_1er_jour_semaine(YEAR(Tableau1[[#This Row],[Jour]]),Tableau1[[#This Row],[Semaine]])</f>
        <v>0</v>
      </c>
      <c r="E867" s="18">
        <f>SEMAINE(Tableau1[[#This Row],[Jour]])</f>
        <v>0</v>
      </c>
      <c r="F867" s="18"/>
      <c r="G867" s="18"/>
      <c r="H867" s="18"/>
      <c r="I867" s="18"/>
      <c r="J867" s="18"/>
      <c r="K867" s="18"/>
      <c r="L867" s="18"/>
      <c r="M867" s="18"/>
      <c r="N867" s="18"/>
      <c r="O867" s="18"/>
      <c r="P867" s="47">
        <f>SUM(Tableau1[[#This Row],[LUNDI MATIN]]:Tableau1[[#This Row],[VENDREDI APRES MIDI]])</f>
        <v>0</v>
      </c>
    </row>
    <row r="868" spans="1:16" s="38" customFormat="1">
      <c r="A868" s="15"/>
      <c r="B868" s="16"/>
      <c r="C868" s="41" t="str">
        <f>IFERROR(VLOOKUP(Tableau1[[#This Row],[N° de Tâche]],Tâches!$D$7:$E$117,2,FALSE),"")</f>
        <v/>
      </c>
      <c r="D868" s="42">
        <f>date_1er_jour_semaine(YEAR(Tableau1[[#This Row],[Jour]]),Tableau1[[#This Row],[Semaine]])</f>
        <v>0</v>
      </c>
      <c r="E868" s="43">
        <f>SEMAINE(Tableau1[[#This Row],[Jour]])</f>
        <v>0</v>
      </c>
      <c r="F868" s="16"/>
      <c r="G868" s="16"/>
      <c r="H868" s="16"/>
      <c r="I868" s="16"/>
      <c r="J868" s="16"/>
      <c r="K868" s="16"/>
      <c r="L868" s="16"/>
      <c r="M868" s="16"/>
      <c r="N868" s="16"/>
      <c r="O868" s="16"/>
      <c r="P868" s="46">
        <f>SUM(Tableau1[[#This Row],[LUNDI MATIN]]:Tableau1[[#This Row],[VENDREDI APRES MIDI]])</f>
        <v>0</v>
      </c>
    </row>
    <row r="869" spans="1:16">
      <c r="A869" s="17"/>
      <c r="B869" s="18"/>
      <c r="C869" s="44" t="str">
        <f>IFERROR(VLOOKUP(Tableau1[[#This Row],[N° de Tâche]],Tâches!$D$7:$E$117,2,FALSE),"")</f>
        <v/>
      </c>
      <c r="D869" s="45">
        <f>date_1er_jour_semaine(YEAR(Tableau1[[#This Row],[Jour]]),Tableau1[[#This Row],[Semaine]])</f>
        <v>0</v>
      </c>
      <c r="E869" s="18">
        <f>SEMAINE(Tableau1[[#This Row],[Jour]])</f>
        <v>0</v>
      </c>
      <c r="F869" s="18"/>
      <c r="G869" s="18"/>
      <c r="H869" s="18"/>
      <c r="I869" s="18"/>
      <c r="J869" s="18"/>
      <c r="K869" s="18"/>
      <c r="L869" s="18"/>
      <c r="M869" s="18"/>
      <c r="N869" s="18"/>
      <c r="O869" s="18"/>
      <c r="P869" s="47">
        <f>SUM(Tableau1[[#This Row],[LUNDI MATIN]]:Tableau1[[#This Row],[VENDREDI APRES MIDI]])</f>
        <v>0</v>
      </c>
    </row>
    <row r="870" spans="1:16" s="38" customFormat="1">
      <c r="A870" s="15"/>
      <c r="B870" s="16"/>
      <c r="C870" s="41" t="str">
        <f>IFERROR(VLOOKUP(Tableau1[[#This Row],[N° de Tâche]],Tâches!$D$7:$E$117,2,FALSE),"")</f>
        <v/>
      </c>
      <c r="D870" s="42">
        <f>date_1er_jour_semaine(YEAR(Tableau1[[#This Row],[Jour]]),Tableau1[[#This Row],[Semaine]])</f>
        <v>0</v>
      </c>
      <c r="E870" s="43">
        <f>SEMAINE(Tableau1[[#This Row],[Jour]])</f>
        <v>0</v>
      </c>
      <c r="F870" s="16"/>
      <c r="G870" s="16"/>
      <c r="H870" s="16"/>
      <c r="I870" s="16"/>
      <c r="J870" s="16"/>
      <c r="K870" s="16"/>
      <c r="L870" s="16"/>
      <c r="M870" s="16"/>
      <c r="N870" s="16"/>
      <c r="O870" s="16"/>
      <c r="P870" s="46">
        <f>SUM(Tableau1[[#This Row],[LUNDI MATIN]]:Tableau1[[#This Row],[VENDREDI APRES MIDI]])</f>
        <v>0</v>
      </c>
    </row>
    <row r="871" spans="1:16">
      <c r="A871" s="17"/>
      <c r="B871" s="18"/>
      <c r="C871" s="44" t="str">
        <f>IFERROR(VLOOKUP(Tableau1[[#This Row],[N° de Tâche]],Tâches!$D$7:$E$117,2,FALSE),"")</f>
        <v/>
      </c>
      <c r="D871" s="45">
        <f>date_1er_jour_semaine(YEAR(Tableau1[[#This Row],[Jour]]),Tableau1[[#This Row],[Semaine]])</f>
        <v>0</v>
      </c>
      <c r="E871" s="18">
        <f>SEMAINE(Tableau1[[#This Row],[Jour]])</f>
        <v>0</v>
      </c>
      <c r="F871" s="18"/>
      <c r="G871" s="18"/>
      <c r="H871" s="18"/>
      <c r="I871" s="18"/>
      <c r="J871" s="18"/>
      <c r="K871" s="18"/>
      <c r="L871" s="18"/>
      <c r="M871" s="18"/>
      <c r="N871" s="18"/>
      <c r="O871" s="18"/>
      <c r="P871" s="47">
        <f>SUM(Tableau1[[#This Row],[LUNDI MATIN]]:Tableau1[[#This Row],[VENDREDI APRES MIDI]])</f>
        <v>0</v>
      </c>
    </row>
    <row r="872" spans="1:16" s="38" customFormat="1">
      <c r="A872" s="15"/>
      <c r="B872" s="16"/>
      <c r="C872" s="41" t="str">
        <f>IFERROR(VLOOKUP(Tableau1[[#This Row],[N° de Tâche]],Tâches!$D$7:$E$117,2,FALSE),"")</f>
        <v/>
      </c>
      <c r="D872" s="42">
        <f>date_1er_jour_semaine(YEAR(Tableau1[[#This Row],[Jour]]),Tableau1[[#This Row],[Semaine]])</f>
        <v>0</v>
      </c>
      <c r="E872" s="43">
        <f>SEMAINE(Tableau1[[#This Row],[Jour]])</f>
        <v>0</v>
      </c>
      <c r="F872" s="16"/>
      <c r="G872" s="16"/>
      <c r="H872" s="16"/>
      <c r="I872" s="16"/>
      <c r="J872" s="16"/>
      <c r="K872" s="16"/>
      <c r="L872" s="16"/>
      <c r="M872" s="16"/>
      <c r="N872" s="16"/>
      <c r="O872" s="16"/>
      <c r="P872" s="46">
        <f>SUM(Tableau1[[#This Row],[LUNDI MATIN]]:Tableau1[[#This Row],[VENDREDI APRES MIDI]])</f>
        <v>0</v>
      </c>
    </row>
    <row r="873" spans="1:16">
      <c r="A873" s="17"/>
      <c r="B873" s="18"/>
      <c r="C873" s="44" t="str">
        <f>IFERROR(VLOOKUP(Tableau1[[#This Row],[N° de Tâche]],Tâches!$D$7:$E$117,2,FALSE),"")</f>
        <v/>
      </c>
      <c r="D873" s="45">
        <f>date_1er_jour_semaine(YEAR(Tableau1[[#This Row],[Jour]]),Tableau1[[#This Row],[Semaine]])</f>
        <v>0</v>
      </c>
      <c r="E873" s="18">
        <f>SEMAINE(Tableau1[[#This Row],[Jour]])</f>
        <v>0</v>
      </c>
      <c r="F873" s="18"/>
      <c r="G873" s="18"/>
      <c r="H873" s="18"/>
      <c r="I873" s="18"/>
      <c r="J873" s="18"/>
      <c r="K873" s="18"/>
      <c r="L873" s="18"/>
      <c r="M873" s="18"/>
      <c r="N873" s="18"/>
      <c r="O873" s="18"/>
      <c r="P873" s="47">
        <f>SUM(Tableau1[[#This Row],[LUNDI MATIN]]:Tableau1[[#This Row],[VENDREDI APRES MIDI]])</f>
        <v>0</v>
      </c>
    </row>
    <row r="874" spans="1:16" s="38" customFormat="1">
      <c r="A874" s="15"/>
      <c r="B874" s="16"/>
      <c r="C874" s="41" t="str">
        <f>IFERROR(VLOOKUP(Tableau1[[#This Row],[N° de Tâche]],Tâches!$D$7:$E$117,2,FALSE),"")</f>
        <v/>
      </c>
      <c r="D874" s="42">
        <f>date_1er_jour_semaine(YEAR(Tableau1[[#This Row],[Jour]]),Tableau1[[#This Row],[Semaine]])</f>
        <v>0</v>
      </c>
      <c r="E874" s="43">
        <f>SEMAINE(Tableau1[[#This Row],[Jour]])</f>
        <v>0</v>
      </c>
      <c r="F874" s="16"/>
      <c r="G874" s="16"/>
      <c r="H874" s="16"/>
      <c r="I874" s="16"/>
      <c r="J874" s="16"/>
      <c r="K874" s="16"/>
      <c r="L874" s="16"/>
      <c r="M874" s="16"/>
      <c r="N874" s="16"/>
      <c r="O874" s="16"/>
      <c r="P874" s="46">
        <f>SUM(Tableau1[[#This Row],[LUNDI MATIN]]:Tableau1[[#This Row],[VENDREDI APRES MIDI]])</f>
        <v>0</v>
      </c>
    </row>
    <row r="875" spans="1:16">
      <c r="A875" s="17"/>
      <c r="B875" s="18"/>
      <c r="C875" s="44" t="str">
        <f>IFERROR(VLOOKUP(Tableau1[[#This Row],[N° de Tâche]],Tâches!$D$7:$E$117,2,FALSE),"")</f>
        <v/>
      </c>
      <c r="D875" s="45">
        <f>date_1er_jour_semaine(YEAR(Tableau1[[#This Row],[Jour]]),Tableau1[[#This Row],[Semaine]])</f>
        <v>0</v>
      </c>
      <c r="E875" s="18">
        <f>SEMAINE(Tableau1[[#This Row],[Jour]])</f>
        <v>0</v>
      </c>
      <c r="F875" s="18"/>
      <c r="G875" s="18"/>
      <c r="H875" s="18"/>
      <c r="I875" s="18"/>
      <c r="J875" s="18"/>
      <c r="K875" s="18"/>
      <c r="L875" s="18"/>
      <c r="M875" s="18"/>
      <c r="N875" s="18"/>
      <c r="O875" s="18"/>
      <c r="P875" s="47">
        <f>SUM(Tableau1[[#This Row],[LUNDI MATIN]]:Tableau1[[#This Row],[VENDREDI APRES MIDI]])</f>
        <v>0</v>
      </c>
    </row>
    <row r="876" spans="1:16" s="38" customFormat="1">
      <c r="A876" s="15"/>
      <c r="B876" s="16"/>
      <c r="C876" s="41" t="str">
        <f>IFERROR(VLOOKUP(Tableau1[[#This Row],[N° de Tâche]],Tâches!$D$7:$E$117,2,FALSE),"")</f>
        <v/>
      </c>
      <c r="D876" s="42">
        <f>date_1er_jour_semaine(YEAR(Tableau1[[#This Row],[Jour]]),Tableau1[[#This Row],[Semaine]])</f>
        <v>0</v>
      </c>
      <c r="E876" s="43">
        <f>SEMAINE(Tableau1[[#This Row],[Jour]])</f>
        <v>0</v>
      </c>
      <c r="F876" s="16"/>
      <c r="G876" s="16"/>
      <c r="H876" s="16"/>
      <c r="I876" s="16"/>
      <c r="J876" s="16"/>
      <c r="K876" s="16"/>
      <c r="L876" s="16"/>
      <c r="M876" s="16"/>
      <c r="N876" s="16"/>
      <c r="O876" s="16"/>
      <c r="P876" s="46">
        <f>SUM(Tableau1[[#This Row],[LUNDI MATIN]]:Tableau1[[#This Row],[VENDREDI APRES MIDI]])</f>
        <v>0</v>
      </c>
    </row>
    <row r="877" spans="1:16">
      <c r="A877" s="17"/>
      <c r="B877" s="18"/>
      <c r="C877" s="44" t="str">
        <f>IFERROR(VLOOKUP(Tableau1[[#This Row],[N° de Tâche]],Tâches!$D$7:$E$117,2,FALSE),"")</f>
        <v/>
      </c>
      <c r="D877" s="45">
        <f>date_1er_jour_semaine(YEAR(Tableau1[[#This Row],[Jour]]),Tableau1[[#This Row],[Semaine]])</f>
        <v>0</v>
      </c>
      <c r="E877" s="18">
        <f>SEMAINE(Tableau1[[#This Row],[Jour]])</f>
        <v>0</v>
      </c>
      <c r="F877" s="18"/>
      <c r="G877" s="18"/>
      <c r="H877" s="18"/>
      <c r="I877" s="18"/>
      <c r="J877" s="18"/>
      <c r="K877" s="18"/>
      <c r="L877" s="18"/>
      <c r="M877" s="18"/>
      <c r="N877" s="18"/>
      <c r="O877" s="18"/>
      <c r="P877" s="47">
        <f>SUM(Tableau1[[#This Row],[LUNDI MATIN]]:Tableau1[[#This Row],[VENDREDI APRES MIDI]])</f>
        <v>0</v>
      </c>
    </row>
    <row r="878" spans="1:16" s="38" customFormat="1">
      <c r="A878" s="15"/>
      <c r="B878" s="16"/>
      <c r="C878" s="41" t="str">
        <f>IFERROR(VLOOKUP(Tableau1[[#This Row],[N° de Tâche]],Tâches!$D$7:$E$117,2,FALSE),"")</f>
        <v/>
      </c>
      <c r="D878" s="42">
        <f>date_1er_jour_semaine(YEAR(Tableau1[[#This Row],[Jour]]),Tableau1[[#This Row],[Semaine]])</f>
        <v>0</v>
      </c>
      <c r="E878" s="43">
        <f>SEMAINE(Tableau1[[#This Row],[Jour]])</f>
        <v>0</v>
      </c>
      <c r="F878" s="16"/>
      <c r="G878" s="16"/>
      <c r="H878" s="16"/>
      <c r="I878" s="16"/>
      <c r="J878" s="16"/>
      <c r="K878" s="16"/>
      <c r="L878" s="16"/>
      <c r="M878" s="16"/>
      <c r="N878" s="16"/>
      <c r="O878" s="16"/>
      <c r="P878" s="46">
        <f>SUM(Tableau1[[#This Row],[LUNDI MATIN]]:Tableau1[[#This Row],[VENDREDI APRES MIDI]])</f>
        <v>0</v>
      </c>
    </row>
    <row r="879" spans="1:16">
      <c r="A879" s="17"/>
      <c r="B879" s="18"/>
      <c r="C879" s="44" t="str">
        <f>IFERROR(VLOOKUP(Tableau1[[#This Row],[N° de Tâche]],Tâches!$D$7:$E$117,2,FALSE),"")</f>
        <v/>
      </c>
      <c r="D879" s="45">
        <f>date_1er_jour_semaine(YEAR(Tableau1[[#This Row],[Jour]]),Tableau1[[#This Row],[Semaine]])</f>
        <v>0</v>
      </c>
      <c r="E879" s="18">
        <f>SEMAINE(Tableau1[[#This Row],[Jour]])</f>
        <v>0</v>
      </c>
      <c r="F879" s="18"/>
      <c r="G879" s="18"/>
      <c r="H879" s="18"/>
      <c r="I879" s="18"/>
      <c r="J879" s="18"/>
      <c r="K879" s="18"/>
      <c r="L879" s="18"/>
      <c r="M879" s="18"/>
      <c r="N879" s="18"/>
      <c r="O879" s="18"/>
      <c r="P879" s="47">
        <f>SUM(Tableau1[[#This Row],[LUNDI MATIN]]:Tableau1[[#This Row],[VENDREDI APRES MIDI]])</f>
        <v>0</v>
      </c>
    </row>
    <row r="880" spans="1:16" s="38" customFormat="1">
      <c r="A880" s="15"/>
      <c r="B880" s="16"/>
      <c r="C880" s="41" t="str">
        <f>IFERROR(VLOOKUP(Tableau1[[#This Row],[N° de Tâche]],Tâches!$D$7:$E$117,2,FALSE),"")</f>
        <v/>
      </c>
      <c r="D880" s="42">
        <f>date_1er_jour_semaine(YEAR(Tableau1[[#This Row],[Jour]]),Tableau1[[#This Row],[Semaine]])</f>
        <v>0</v>
      </c>
      <c r="E880" s="43">
        <f>SEMAINE(Tableau1[[#This Row],[Jour]])</f>
        <v>0</v>
      </c>
      <c r="F880" s="16"/>
      <c r="G880" s="16"/>
      <c r="H880" s="16"/>
      <c r="I880" s="16"/>
      <c r="J880" s="16"/>
      <c r="K880" s="16"/>
      <c r="L880" s="16"/>
      <c r="M880" s="16"/>
      <c r="N880" s="16"/>
      <c r="O880" s="16"/>
      <c r="P880" s="46">
        <f>SUM(Tableau1[[#This Row],[LUNDI MATIN]]:Tableau1[[#This Row],[VENDREDI APRES MIDI]])</f>
        <v>0</v>
      </c>
    </row>
    <row r="881" spans="1:16">
      <c r="A881" s="17"/>
      <c r="B881" s="18"/>
      <c r="C881" s="44" t="str">
        <f>IFERROR(VLOOKUP(Tableau1[[#This Row],[N° de Tâche]],Tâches!$D$7:$E$117,2,FALSE),"")</f>
        <v/>
      </c>
      <c r="D881" s="45">
        <f>date_1er_jour_semaine(YEAR(Tableau1[[#This Row],[Jour]]),Tableau1[[#This Row],[Semaine]])</f>
        <v>0</v>
      </c>
      <c r="E881" s="18">
        <f>SEMAINE(Tableau1[[#This Row],[Jour]])</f>
        <v>0</v>
      </c>
      <c r="F881" s="18"/>
      <c r="G881" s="18"/>
      <c r="H881" s="18"/>
      <c r="I881" s="18"/>
      <c r="J881" s="18"/>
      <c r="K881" s="18"/>
      <c r="L881" s="18"/>
      <c r="M881" s="18"/>
      <c r="N881" s="18"/>
      <c r="O881" s="18"/>
      <c r="P881" s="47">
        <f>SUM(Tableau1[[#This Row],[LUNDI MATIN]]:Tableau1[[#This Row],[VENDREDI APRES MIDI]])</f>
        <v>0</v>
      </c>
    </row>
    <row r="882" spans="1:16" s="38" customFormat="1">
      <c r="A882" s="15"/>
      <c r="B882" s="16"/>
      <c r="C882" s="41" t="str">
        <f>IFERROR(VLOOKUP(Tableau1[[#This Row],[N° de Tâche]],Tâches!$D$7:$E$117,2,FALSE),"")</f>
        <v/>
      </c>
      <c r="D882" s="42">
        <f>date_1er_jour_semaine(YEAR(Tableau1[[#This Row],[Jour]]),Tableau1[[#This Row],[Semaine]])</f>
        <v>0</v>
      </c>
      <c r="E882" s="43">
        <f>SEMAINE(Tableau1[[#This Row],[Jour]])</f>
        <v>0</v>
      </c>
      <c r="F882" s="16"/>
      <c r="G882" s="16"/>
      <c r="H882" s="16"/>
      <c r="I882" s="16"/>
      <c r="J882" s="16"/>
      <c r="K882" s="16"/>
      <c r="L882" s="16"/>
      <c r="M882" s="16"/>
      <c r="N882" s="16"/>
      <c r="O882" s="16"/>
      <c r="P882" s="46">
        <f>SUM(Tableau1[[#This Row],[LUNDI MATIN]]:Tableau1[[#This Row],[VENDREDI APRES MIDI]])</f>
        <v>0</v>
      </c>
    </row>
    <row r="883" spans="1:16">
      <c r="A883" s="17"/>
      <c r="B883" s="18"/>
      <c r="C883" s="44" t="str">
        <f>IFERROR(VLOOKUP(Tableau1[[#This Row],[N° de Tâche]],Tâches!$D$7:$E$117,2,FALSE),"")</f>
        <v/>
      </c>
      <c r="D883" s="45">
        <f>date_1er_jour_semaine(YEAR(Tableau1[[#This Row],[Jour]]),Tableau1[[#This Row],[Semaine]])</f>
        <v>0</v>
      </c>
      <c r="E883" s="18">
        <f>SEMAINE(Tableau1[[#This Row],[Jour]])</f>
        <v>0</v>
      </c>
      <c r="F883" s="18"/>
      <c r="G883" s="18"/>
      <c r="H883" s="18"/>
      <c r="I883" s="18"/>
      <c r="J883" s="18"/>
      <c r="K883" s="18"/>
      <c r="L883" s="18"/>
      <c r="M883" s="18"/>
      <c r="N883" s="18"/>
      <c r="O883" s="18"/>
      <c r="P883" s="47">
        <f>SUM(Tableau1[[#This Row],[LUNDI MATIN]]:Tableau1[[#This Row],[VENDREDI APRES MIDI]])</f>
        <v>0</v>
      </c>
    </row>
    <row r="884" spans="1:16" s="38" customFormat="1">
      <c r="A884" s="15"/>
      <c r="B884" s="16"/>
      <c r="C884" s="41" t="str">
        <f>IFERROR(VLOOKUP(Tableau1[[#This Row],[N° de Tâche]],Tâches!$D$7:$E$117,2,FALSE),"")</f>
        <v/>
      </c>
      <c r="D884" s="42">
        <f>date_1er_jour_semaine(YEAR(Tableau1[[#This Row],[Jour]]),Tableau1[[#This Row],[Semaine]])</f>
        <v>0</v>
      </c>
      <c r="E884" s="43">
        <f>SEMAINE(Tableau1[[#This Row],[Jour]])</f>
        <v>0</v>
      </c>
      <c r="F884" s="16"/>
      <c r="G884" s="16"/>
      <c r="H884" s="16"/>
      <c r="I884" s="16"/>
      <c r="J884" s="16"/>
      <c r="K884" s="16"/>
      <c r="L884" s="16"/>
      <c r="M884" s="16"/>
      <c r="N884" s="16"/>
      <c r="O884" s="16"/>
      <c r="P884" s="46">
        <f>SUM(Tableau1[[#This Row],[LUNDI MATIN]]:Tableau1[[#This Row],[VENDREDI APRES MIDI]])</f>
        <v>0</v>
      </c>
    </row>
    <row r="885" spans="1:16">
      <c r="A885" s="17"/>
      <c r="B885" s="18"/>
      <c r="C885" s="44" t="str">
        <f>IFERROR(VLOOKUP(Tableau1[[#This Row],[N° de Tâche]],Tâches!$D$7:$E$117,2,FALSE),"")</f>
        <v/>
      </c>
      <c r="D885" s="45">
        <f>date_1er_jour_semaine(YEAR(Tableau1[[#This Row],[Jour]]),Tableau1[[#This Row],[Semaine]])</f>
        <v>0</v>
      </c>
      <c r="E885" s="18">
        <f>SEMAINE(Tableau1[[#This Row],[Jour]])</f>
        <v>0</v>
      </c>
      <c r="F885" s="18"/>
      <c r="G885" s="18"/>
      <c r="H885" s="18"/>
      <c r="I885" s="18"/>
      <c r="J885" s="18"/>
      <c r="K885" s="18"/>
      <c r="L885" s="18"/>
      <c r="M885" s="18"/>
      <c r="N885" s="18"/>
      <c r="O885" s="18"/>
      <c r="P885" s="47">
        <f>SUM(Tableau1[[#This Row],[LUNDI MATIN]]:Tableau1[[#This Row],[VENDREDI APRES MIDI]])</f>
        <v>0</v>
      </c>
    </row>
    <row r="886" spans="1:16" s="38" customFormat="1">
      <c r="A886" s="15"/>
      <c r="B886" s="16"/>
      <c r="C886" s="41" t="str">
        <f>IFERROR(VLOOKUP(Tableau1[[#This Row],[N° de Tâche]],Tâches!$D$7:$E$117,2,FALSE),"")</f>
        <v/>
      </c>
      <c r="D886" s="42">
        <f>date_1er_jour_semaine(YEAR(Tableau1[[#This Row],[Jour]]),Tableau1[[#This Row],[Semaine]])</f>
        <v>0</v>
      </c>
      <c r="E886" s="43">
        <f>SEMAINE(Tableau1[[#This Row],[Jour]])</f>
        <v>0</v>
      </c>
      <c r="F886" s="16"/>
      <c r="G886" s="16"/>
      <c r="H886" s="16"/>
      <c r="I886" s="16"/>
      <c r="J886" s="16"/>
      <c r="K886" s="16"/>
      <c r="L886" s="16"/>
      <c r="M886" s="16"/>
      <c r="N886" s="16"/>
      <c r="O886" s="16"/>
      <c r="P886" s="46">
        <f>SUM(Tableau1[[#This Row],[LUNDI MATIN]]:Tableau1[[#This Row],[VENDREDI APRES MIDI]])</f>
        <v>0</v>
      </c>
    </row>
    <row r="887" spans="1:16">
      <c r="A887" s="17"/>
      <c r="B887" s="18"/>
      <c r="C887" s="44" t="str">
        <f>IFERROR(VLOOKUP(Tableau1[[#This Row],[N° de Tâche]],Tâches!$D$7:$E$117,2,FALSE),"")</f>
        <v/>
      </c>
      <c r="D887" s="45">
        <f>date_1er_jour_semaine(YEAR(Tableau1[[#This Row],[Jour]]),Tableau1[[#This Row],[Semaine]])</f>
        <v>0</v>
      </c>
      <c r="E887" s="18">
        <f>SEMAINE(Tableau1[[#This Row],[Jour]])</f>
        <v>0</v>
      </c>
      <c r="F887" s="18"/>
      <c r="G887" s="18"/>
      <c r="H887" s="18"/>
      <c r="I887" s="18"/>
      <c r="J887" s="18"/>
      <c r="K887" s="18"/>
      <c r="L887" s="18"/>
      <c r="M887" s="18"/>
      <c r="N887" s="18"/>
      <c r="O887" s="18"/>
      <c r="P887" s="47">
        <f>SUM(Tableau1[[#This Row],[LUNDI MATIN]]:Tableau1[[#This Row],[VENDREDI APRES MIDI]])</f>
        <v>0</v>
      </c>
    </row>
    <row r="888" spans="1:16" s="38" customFormat="1">
      <c r="A888" s="15"/>
      <c r="B888" s="16"/>
      <c r="C888" s="41" t="str">
        <f>IFERROR(VLOOKUP(Tableau1[[#This Row],[N° de Tâche]],Tâches!$D$7:$E$117,2,FALSE),"")</f>
        <v/>
      </c>
      <c r="D888" s="42">
        <f>date_1er_jour_semaine(YEAR(Tableau1[[#This Row],[Jour]]),Tableau1[[#This Row],[Semaine]])</f>
        <v>0</v>
      </c>
      <c r="E888" s="43">
        <f>SEMAINE(Tableau1[[#This Row],[Jour]])</f>
        <v>0</v>
      </c>
      <c r="F888" s="16"/>
      <c r="G888" s="16"/>
      <c r="H888" s="16"/>
      <c r="I888" s="16"/>
      <c r="J888" s="16"/>
      <c r="K888" s="16"/>
      <c r="L888" s="16"/>
      <c r="M888" s="16"/>
      <c r="N888" s="16"/>
      <c r="O888" s="16"/>
      <c r="P888" s="46">
        <f>SUM(Tableau1[[#This Row],[LUNDI MATIN]]:Tableau1[[#This Row],[VENDREDI APRES MIDI]])</f>
        <v>0</v>
      </c>
    </row>
    <row r="889" spans="1:16">
      <c r="A889" s="17"/>
      <c r="B889" s="18"/>
      <c r="C889" s="44" t="str">
        <f>IFERROR(VLOOKUP(Tableau1[[#This Row],[N° de Tâche]],Tâches!$D$7:$E$117,2,FALSE),"")</f>
        <v/>
      </c>
      <c r="D889" s="45">
        <f>date_1er_jour_semaine(YEAR(Tableau1[[#This Row],[Jour]]),Tableau1[[#This Row],[Semaine]])</f>
        <v>0</v>
      </c>
      <c r="E889" s="18">
        <f>SEMAINE(Tableau1[[#This Row],[Jour]])</f>
        <v>0</v>
      </c>
      <c r="F889" s="18"/>
      <c r="G889" s="18"/>
      <c r="H889" s="18"/>
      <c r="I889" s="18"/>
      <c r="J889" s="18"/>
      <c r="K889" s="18"/>
      <c r="L889" s="18"/>
      <c r="M889" s="18"/>
      <c r="N889" s="18"/>
      <c r="O889" s="18"/>
      <c r="P889" s="47">
        <f>SUM(Tableau1[[#This Row],[LUNDI MATIN]]:Tableau1[[#This Row],[VENDREDI APRES MIDI]])</f>
        <v>0</v>
      </c>
    </row>
    <row r="890" spans="1:16" s="38" customFormat="1">
      <c r="A890" s="15"/>
      <c r="B890" s="16"/>
      <c r="C890" s="41" t="str">
        <f>IFERROR(VLOOKUP(Tableau1[[#This Row],[N° de Tâche]],Tâches!$D$7:$E$117,2,FALSE),"")</f>
        <v/>
      </c>
      <c r="D890" s="42">
        <f>date_1er_jour_semaine(YEAR(Tableau1[[#This Row],[Jour]]),Tableau1[[#This Row],[Semaine]])</f>
        <v>0</v>
      </c>
      <c r="E890" s="43">
        <f>SEMAINE(Tableau1[[#This Row],[Jour]])</f>
        <v>0</v>
      </c>
      <c r="F890" s="16"/>
      <c r="G890" s="16"/>
      <c r="H890" s="16"/>
      <c r="I890" s="16"/>
      <c r="J890" s="16"/>
      <c r="K890" s="16"/>
      <c r="L890" s="16"/>
      <c r="M890" s="16"/>
      <c r="N890" s="16"/>
      <c r="O890" s="16"/>
      <c r="P890" s="46">
        <f>SUM(Tableau1[[#This Row],[LUNDI MATIN]]:Tableau1[[#This Row],[VENDREDI APRES MIDI]])</f>
        <v>0</v>
      </c>
    </row>
    <row r="891" spans="1:16">
      <c r="A891" s="17"/>
      <c r="B891" s="18"/>
      <c r="C891" s="44" t="str">
        <f>IFERROR(VLOOKUP(Tableau1[[#This Row],[N° de Tâche]],Tâches!$D$7:$E$117,2,FALSE),"")</f>
        <v/>
      </c>
      <c r="D891" s="45">
        <f>date_1er_jour_semaine(YEAR(Tableau1[[#This Row],[Jour]]),Tableau1[[#This Row],[Semaine]])</f>
        <v>0</v>
      </c>
      <c r="E891" s="18">
        <f>SEMAINE(Tableau1[[#This Row],[Jour]])</f>
        <v>0</v>
      </c>
      <c r="F891" s="18"/>
      <c r="G891" s="18"/>
      <c r="H891" s="18"/>
      <c r="I891" s="18"/>
      <c r="J891" s="18"/>
      <c r="K891" s="18"/>
      <c r="L891" s="18"/>
      <c r="M891" s="18"/>
      <c r="N891" s="18"/>
      <c r="O891" s="18"/>
      <c r="P891" s="47">
        <f>SUM(Tableau1[[#This Row],[LUNDI MATIN]]:Tableau1[[#This Row],[VENDREDI APRES MIDI]])</f>
        <v>0</v>
      </c>
    </row>
    <row r="892" spans="1:16" s="38" customFormat="1">
      <c r="A892" s="15"/>
      <c r="B892" s="16"/>
      <c r="C892" s="41" t="str">
        <f>IFERROR(VLOOKUP(Tableau1[[#This Row],[N° de Tâche]],Tâches!$D$7:$E$117,2,FALSE),"")</f>
        <v/>
      </c>
      <c r="D892" s="42">
        <f>date_1er_jour_semaine(YEAR(Tableau1[[#This Row],[Jour]]),Tableau1[[#This Row],[Semaine]])</f>
        <v>0</v>
      </c>
      <c r="E892" s="43">
        <f>SEMAINE(Tableau1[[#This Row],[Jour]])</f>
        <v>0</v>
      </c>
      <c r="F892" s="16"/>
      <c r="G892" s="16"/>
      <c r="H892" s="16"/>
      <c r="I892" s="16"/>
      <c r="J892" s="16"/>
      <c r="K892" s="16"/>
      <c r="L892" s="16"/>
      <c r="M892" s="16"/>
      <c r="N892" s="16"/>
      <c r="O892" s="16"/>
      <c r="P892" s="46">
        <f>SUM(Tableau1[[#This Row],[LUNDI MATIN]]:Tableau1[[#This Row],[VENDREDI APRES MIDI]])</f>
        <v>0</v>
      </c>
    </row>
    <row r="893" spans="1:16">
      <c r="A893" s="17"/>
      <c r="B893" s="18"/>
      <c r="C893" s="44" t="str">
        <f>IFERROR(VLOOKUP(Tableau1[[#This Row],[N° de Tâche]],Tâches!$D$7:$E$117,2,FALSE),"")</f>
        <v/>
      </c>
      <c r="D893" s="45">
        <f>date_1er_jour_semaine(YEAR(Tableau1[[#This Row],[Jour]]),Tableau1[[#This Row],[Semaine]])</f>
        <v>0</v>
      </c>
      <c r="E893" s="18">
        <f>SEMAINE(Tableau1[[#This Row],[Jour]])</f>
        <v>0</v>
      </c>
      <c r="F893" s="18"/>
      <c r="G893" s="18"/>
      <c r="H893" s="18"/>
      <c r="I893" s="18"/>
      <c r="J893" s="18"/>
      <c r="K893" s="18"/>
      <c r="L893" s="18"/>
      <c r="M893" s="18"/>
      <c r="N893" s="18"/>
      <c r="O893" s="18"/>
      <c r="P893" s="47">
        <f>SUM(Tableau1[[#This Row],[LUNDI MATIN]]:Tableau1[[#This Row],[VENDREDI APRES MIDI]])</f>
        <v>0</v>
      </c>
    </row>
    <row r="894" spans="1:16" s="38" customFormat="1">
      <c r="A894" s="15"/>
      <c r="B894" s="16"/>
      <c r="C894" s="41" t="str">
        <f>IFERROR(VLOOKUP(Tableau1[[#This Row],[N° de Tâche]],Tâches!$D$7:$E$117,2,FALSE),"")</f>
        <v/>
      </c>
      <c r="D894" s="42">
        <f>date_1er_jour_semaine(YEAR(Tableau1[[#This Row],[Jour]]),Tableau1[[#This Row],[Semaine]])</f>
        <v>0</v>
      </c>
      <c r="E894" s="43">
        <f>SEMAINE(Tableau1[[#This Row],[Jour]])</f>
        <v>0</v>
      </c>
      <c r="F894" s="16"/>
      <c r="G894" s="16"/>
      <c r="H894" s="16"/>
      <c r="I894" s="16"/>
      <c r="J894" s="16"/>
      <c r="K894" s="16"/>
      <c r="L894" s="16"/>
      <c r="M894" s="16"/>
      <c r="N894" s="16"/>
      <c r="O894" s="16"/>
      <c r="P894" s="46">
        <f>SUM(Tableau1[[#This Row],[LUNDI MATIN]]:Tableau1[[#This Row],[VENDREDI APRES MIDI]])</f>
        <v>0</v>
      </c>
    </row>
    <row r="895" spans="1:16">
      <c r="A895" s="17"/>
      <c r="B895" s="18"/>
      <c r="C895" s="44" t="str">
        <f>IFERROR(VLOOKUP(Tableau1[[#This Row],[N° de Tâche]],Tâches!$D$7:$E$117,2,FALSE),"")</f>
        <v/>
      </c>
      <c r="D895" s="45">
        <f>date_1er_jour_semaine(YEAR(Tableau1[[#This Row],[Jour]]),Tableau1[[#This Row],[Semaine]])</f>
        <v>0</v>
      </c>
      <c r="E895" s="18">
        <f>SEMAINE(Tableau1[[#This Row],[Jour]])</f>
        <v>0</v>
      </c>
      <c r="F895" s="18"/>
      <c r="G895" s="18"/>
      <c r="H895" s="18"/>
      <c r="I895" s="18"/>
      <c r="J895" s="18"/>
      <c r="K895" s="18"/>
      <c r="L895" s="18"/>
      <c r="M895" s="18"/>
      <c r="N895" s="18"/>
      <c r="O895" s="18"/>
      <c r="P895" s="47">
        <f>SUM(Tableau1[[#This Row],[LUNDI MATIN]]:Tableau1[[#This Row],[VENDREDI APRES MIDI]])</f>
        <v>0</v>
      </c>
    </row>
    <row r="896" spans="1:16" s="38" customFormat="1">
      <c r="A896" s="15"/>
      <c r="B896" s="16"/>
      <c r="C896" s="41" t="str">
        <f>IFERROR(VLOOKUP(Tableau1[[#This Row],[N° de Tâche]],Tâches!$D$7:$E$117,2,FALSE),"")</f>
        <v/>
      </c>
      <c r="D896" s="42">
        <f>date_1er_jour_semaine(YEAR(Tableau1[[#This Row],[Jour]]),Tableau1[[#This Row],[Semaine]])</f>
        <v>0</v>
      </c>
      <c r="E896" s="43">
        <f>SEMAINE(Tableau1[[#This Row],[Jour]])</f>
        <v>0</v>
      </c>
      <c r="F896" s="16"/>
      <c r="G896" s="16"/>
      <c r="H896" s="16"/>
      <c r="I896" s="16"/>
      <c r="J896" s="16"/>
      <c r="K896" s="16"/>
      <c r="L896" s="16"/>
      <c r="M896" s="16"/>
      <c r="N896" s="16"/>
      <c r="O896" s="16"/>
      <c r="P896" s="46">
        <f>SUM(Tableau1[[#This Row],[LUNDI MATIN]]:Tableau1[[#This Row],[VENDREDI APRES MIDI]])</f>
        <v>0</v>
      </c>
    </row>
    <row r="897" spans="1:16">
      <c r="A897" s="17"/>
      <c r="B897" s="18"/>
      <c r="C897" s="44" t="str">
        <f>IFERROR(VLOOKUP(Tableau1[[#This Row],[N° de Tâche]],Tâches!$D$7:$E$117,2,FALSE),"")</f>
        <v/>
      </c>
      <c r="D897" s="45">
        <f>date_1er_jour_semaine(YEAR(Tableau1[[#This Row],[Jour]]),Tableau1[[#This Row],[Semaine]])</f>
        <v>0</v>
      </c>
      <c r="E897" s="18">
        <f>SEMAINE(Tableau1[[#This Row],[Jour]])</f>
        <v>0</v>
      </c>
      <c r="F897" s="18"/>
      <c r="G897" s="18"/>
      <c r="H897" s="18"/>
      <c r="I897" s="18"/>
      <c r="J897" s="18"/>
      <c r="K897" s="18"/>
      <c r="L897" s="18"/>
      <c r="M897" s="18"/>
      <c r="N897" s="18"/>
      <c r="O897" s="18"/>
      <c r="P897" s="47">
        <f>SUM(Tableau1[[#This Row],[LUNDI MATIN]]:Tableau1[[#This Row],[VENDREDI APRES MIDI]])</f>
        <v>0</v>
      </c>
    </row>
    <row r="898" spans="1:16" s="38" customFormat="1">
      <c r="A898" s="15"/>
      <c r="B898" s="16"/>
      <c r="C898" s="41" t="str">
        <f>IFERROR(VLOOKUP(Tableau1[[#This Row],[N° de Tâche]],Tâches!$D$7:$E$117,2,FALSE),"")</f>
        <v/>
      </c>
      <c r="D898" s="42">
        <f>date_1er_jour_semaine(YEAR(Tableau1[[#This Row],[Jour]]),Tableau1[[#This Row],[Semaine]])</f>
        <v>0</v>
      </c>
      <c r="E898" s="43">
        <f>SEMAINE(Tableau1[[#This Row],[Jour]])</f>
        <v>0</v>
      </c>
      <c r="F898" s="16"/>
      <c r="G898" s="16"/>
      <c r="H898" s="16"/>
      <c r="I898" s="16"/>
      <c r="J898" s="16"/>
      <c r="K898" s="16"/>
      <c r="L898" s="16"/>
      <c r="M898" s="16"/>
      <c r="N898" s="16"/>
      <c r="O898" s="16"/>
      <c r="P898" s="46">
        <f>SUM(Tableau1[[#This Row],[LUNDI MATIN]]:Tableau1[[#This Row],[VENDREDI APRES MIDI]])</f>
        <v>0</v>
      </c>
    </row>
    <row r="899" spans="1:16">
      <c r="A899" s="17"/>
      <c r="B899" s="18"/>
      <c r="C899" s="44" t="str">
        <f>IFERROR(VLOOKUP(Tableau1[[#This Row],[N° de Tâche]],Tâches!$D$7:$E$117,2,FALSE),"")</f>
        <v/>
      </c>
      <c r="D899" s="45">
        <f>date_1er_jour_semaine(YEAR(Tableau1[[#This Row],[Jour]]),Tableau1[[#This Row],[Semaine]])</f>
        <v>0</v>
      </c>
      <c r="E899" s="18">
        <f>SEMAINE(Tableau1[[#This Row],[Jour]])</f>
        <v>0</v>
      </c>
      <c r="F899" s="18"/>
      <c r="G899" s="18"/>
      <c r="H899" s="18"/>
      <c r="I899" s="18"/>
      <c r="J899" s="18"/>
      <c r="K899" s="18"/>
      <c r="L899" s="18"/>
      <c r="M899" s="18"/>
      <c r="N899" s="18"/>
      <c r="O899" s="18"/>
      <c r="P899" s="47">
        <f>SUM(Tableau1[[#This Row],[LUNDI MATIN]]:Tableau1[[#This Row],[VENDREDI APRES MIDI]])</f>
        <v>0</v>
      </c>
    </row>
  </sheetData>
  <phoneticPr fontId="22" type="noConversion"/>
  <pageMargins left="0.75" right="0.75" top="1" bottom="1" header="0.5" footer="0.5"/>
  <pageSetup paperSize="9" scale="62" orientation="portrait"/>
  <rowBreaks count="1" manualBreakCount="1">
    <brk id="66" max="16383" man="1"/>
  </rowBreaks>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Filtre2">
                <anchor moveWithCells="1" sizeWithCells="1">
                  <from>
                    <xdr:col>17</xdr:col>
                    <xdr:colOff>12700</xdr:colOff>
                    <xdr:row>6</xdr:row>
                    <xdr:rowOff>165100</xdr:rowOff>
                  </from>
                  <to>
                    <xdr:col>18</xdr:col>
                    <xdr:colOff>203200</xdr:colOff>
                    <xdr:row>7</xdr:row>
                    <xdr:rowOff>63500</xdr:rowOff>
                  </to>
                </anchor>
              </controlPr>
            </control>
          </mc:Choice>
          <mc:Fallback/>
        </mc:AlternateContent>
      </controls>
    </mc:Choice>
    <mc:Fallback/>
  </mc:AlternateContent>
  <tableParts count="1">
    <tablePart r:id="rId4"/>
  </tableParts>
  <extLst>
    <ext xmlns:x14="http://schemas.microsoft.com/office/spreadsheetml/2009/9/main" uri="{78C0D931-6437-407d-A8EE-F0AAD7539E65}">
      <x14:conditionalFormattings>
        <x14:conditionalFormatting xmlns:xm="http://schemas.microsoft.com/office/excel/2006/main">
          <x14:cfRule type="containsText" priority="26" operator="containsText" id="{F9D47F91-EF6C-A543-9B4C-611377C3E29D}">
            <xm:f>NOT(ISERROR(SEARCH("-",F1)))</xm:f>
            <xm:f>"-"</xm:f>
            <x14:dxf>
              <font>
                <color rgb="FF9C0006"/>
              </font>
              <fill>
                <patternFill patternType="solid">
                  <fgColor indexed="64"/>
                  <bgColor rgb="FFFF0000"/>
                </patternFill>
              </fill>
            </x14:dxf>
          </x14:cfRule>
          <xm:sqref>F1:O294 F296:O459 AA438:AJ438 F461:O1048576</xm:sqref>
        </x14:conditionalFormatting>
        <x14:conditionalFormatting xmlns:xm="http://schemas.microsoft.com/office/excel/2006/main">
          <x14:cfRule type="containsText" priority="25" operator="containsText" id="{DA91CC5E-D23C-D84E-8068-E5A9CB720484}">
            <xm:f>NOT(ISERROR(SEARCH("-",E9)))</xm:f>
            <xm:f>"-"</xm:f>
            <x14:dxf>
              <font>
                <color rgb="FF9C0006"/>
              </font>
              <fill>
                <patternFill patternType="solid">
                  <fgColor indexed="64"/>
                  <bgColor rgb="FFFF0000"/>
                </patternFill>
              </fill>
            </x14:dxf>
          </x14:cfRule>
          <xm:sqref>E9 E11 E13</xm:sqref>
        </x14:conditionalFormatting>
        <x14:conditionalFormatting xmlns:xm="http://schemas.microsoft.com/office/excel/2006/main">
          <x14:cfRule type="containsText" priority="5" operator="containsText" id="{A334889B-E800-6344-AC12-F2C8C1BBE99A}">
            <xm:f>NOT(ISERROR(SEARCH("-",E839)))</xm:f>
            <xm:f>"-"</xm:f>
            <x14:dxf>
              <font>
                <color rgb="FF9C0006"/>
              </font>
              <fill>
                <patternFill patternType="solid">
                  <fgColor indexed="64"/>
                  <bgColor rgb="FFFF0000"/>
                </patternFill>
              </fill>
            </x14:dxf>
          </x14:cfRule>
          <xm:sqref>E839 E841 E843 E845 E847 E849 E851 E853 E855 E857 E859 E861 E863 E865 E867 E869 E871 E873 E875 E877 E879 E881 E883 E885 E887 E889 E891 E893 E895 E897 E899</xm:sqref>
        </x14:conditionalFormatting>
        <x14:conditionalFormatting xmlns:xm="http://schemas.microsoft.com/office/excel/2006/main">
          <x14:cfRule type="containsText" priority="6" operator="containsText" id="{BFF54FED-1796-2B43-A92E-68190424C212}">
            <xm:f>NOT(ISERROR(SEARCH("-",E699)))</xm:f>
            <xm:f>"-"</xm:f>
            <x14:dxf>
              <font>
                <color rgb="FF9C0006"/>
              </font>
              <fill>
                <patternFill patternType="solid">
                  <fgColor indexed="64"/>
                  <bgColor rgb="FFFF0000"/>
                </patternFill>
              </fill>
            </x14:dxf>
          </x14:cfRule>
          <xm:sqref>E699 E701 E703 E705 E707 E709 E711 E713 E715 E717 E719 E721 E723 E725 E727 E729 E731 E733 E735 E737 E739 E741 E743 E745 E747 E749 E751 E753 E755 E757 E759 E761 E763 E765 E767 E769 E771 E773 E775 E777 E779 E781 E783 E785 E787 E789 E791 E793 E795 E797 E799 E801 E803 E805 E807 E809 E811 E813 E815 E817 E819 E821 E823 E825 E827 E829 E831 E833 E835 E837</xm:sqref>
        </x14:conditionalFormatting>
        <x14:conditionalFormatting xmlns:xm="http://schemas.microsoft.com/office/excel/2006/main">
          <x14:cfRule type="containsText" priority="20" operator="containsText" id="{2EF9480E-0886-8643-BAD0-F4F82C8E1674}">
            <xm:f>NOT(ISERROR(SEARCH("-",E16)))</xm:f>
            <xm:f>"-"</xm:f>
            <x14:dxf>
              <font>
                <color rgb="FF9C0006"/>
              </font>
              <fill>
                <patternFill patternType="solid">
                  <fgColor indexed="64"/>
                  <bgColor rgb="FFFF0000"/>
                </patternFill>
              </fill>
            </x14:dxf>
          </x14:cfRule>
          <xm:sqref>E16 E18 E20 E22 E24 E26 E28 E30 E32 E34 E36 E38 E40 E42</xm:sqref>
        </x14:conditionalFormatting>
        <x14:conditionalFormatting xmlns:xm="http://schemas.microsoft.com/office/excel/2006/main">
          <x14:cfRule type="containsText" priority="19" operator="containsText" id="{D02612CE-9732-704C-ADE6-4158AE0543F4}">
            <xm:f>NOT(ISERROR(SEARCH("-",E44)))</xm:f>
            <xm:f>"-"</xm:f>
            <x14:dxf>
              <font>
                <color rgb="FF9C0006"/>
              </font>
              <fill>
                <patternFill patternType="solid">
                  <fgColor indexed="64"/>
                  <bgColor rgb="FFFF0000"/>
                </patternFill>
              </fill>
            </x14:dxf>
          </x14:cfRule>
          <xm:sqref>E44 E46 E48 E50 E52 E54 E56 E58 E60 E62</xm:sqref>
        </x14:conditionalFormatting>
        <x14:conditionalFormatting xmlns:xm="http://schemas.microsoft.com/office/excel/2006/main">
          <x14:cfRule type="containsText" priority="18" operator="containsText" id="{BABB8A24-8705-FB42-8026-5D38729DB11E}">
            <xm:f>NOT(ISERROR(SEARCH("-",E64)))</xm:f>
            <xm:f>"-"</xm:f>
            <x14:dxf>
              <font>
                <color rgb="FF9C0006"/>
              </font>
              <fill>
                <patternFill patternType="solid">
                  <fgColor indexed="64"/>
                  <bgColor rgb="FFFF0000"/>
                </patternFill>
              </fill>
            </x14:dxf>
          </x14:cfRule>
          <xm:sqref>E64 E66 E68 E70 E72 E74 E76 E78 E80 E82 E84 E86 E88 E90 E92 E94 E96 E98 E100 E102 E104 E106 E108 E110 E112 E114 E116 E118 E120 E122 E124 E126 E128</xm:sqref>
        </x14:conditionalFormatting>
        <x14:conditionalFormatting xmlns:xm="http://schemas.microsoft.com/office/excel/2006/main">
          <x14:cfRule type="containsText" priority="17" operator="containsText" id="{DFBE0C65-67E7-7843-ACB7-FD919D16CE1E}">
            <xm:f>NOT(ISERROR(SEARCH("-",E130)))</xm:f>
            <xm:f>"-"</xm:f>
            <x14:dxf>
              <font>
                <color rgb="FF9C0006"/>
              </font>
              <fill>
                <patternFill patternType="solid">
                  <fgColor indexed="64"/>
                  <bgColor rgb="FFFF0000"/>
                </patternFill>
              </fill>
            </x14:dxf>
          </x14:cfRule>
          <xm:sqref>E130 E132 E134 E136 E138 E140 E142 E144 E146 E148 E150 E152 E154 E156 E158 E160 E162 E164 E166 E168 E170</xm:sqref>
        </x14:conditionalFormatting>
        <x14:conditionalFormatting xmlns:xm="http://schemas.microsoft.com/office/excel/2006/main">
          <x14:cfRule type="containsText" priority="16" operator="containsText" id="{32A0AB4B-F209-3643-B5E9-906595D309CA}">
            <xm:f>NOT(ISERROR(SEARCH("-",E171)))</xm:f>
            <xm:f>"-"</xm:f>
            <x14:dxf>
              <font>
                <color rgb="FF9C0006"/>
              </font>
              <fill>
                <patternFill patternType="solid">
                  <fgColor indexed="64"/>
                  <bgColor rgb="FFFF0000"/>
                </patternFill>
              </fill>
            </x14:dxf>
          </x14:cfRule>
          <xm:sqref>E171</xm:sqref>
        </x14:conditionalFormatting>
        <x14:conditionalFormatting xmlns:xm="http://schemas.microsoft.com/office/excel/2006/main">
          <x14:cfRule type="containsText" priority="15" operator="containsText" id="{5787FD69-5DA9-5649-B9AF-B35296C8D144}">
            <xm:f>NOT(ISERROR(SEARCH("-",E173)))</xm:f>
            <xm:f>"-"</xm:f>
            <x14:dxf>
              <font>
                <color rgb="FF9C0006"/>
              </font>
              <fill>
                <patternFill patternType="solid">
                  <fgColor indexed="64"/>
                  <bgColor rgb="FFFF0000"/>
                </patternFill>
              </fill>
            </x14:dxf>
          </x14:cfRule>
          <xm:sqref>E173 E175 E177 E179 E181 E183 E185 E187 E189 E191 E193 E195 E197 E199 E201 E203 E205 E207 E209 E211 E213 E215 E217 E219 E221 E223 E225 E227</xm:sqref>
        </x14:conditionalFormatting>
        <x14:conditionalFormatting xmlns:xm="http://schemas.microsoft.com/office/excel/2006/main">
          <x14:cfRule type="containsText" priority="14" operator="containsText" id="{A55B4102-CE05-AF44-8C34-EC35D23349B6}">
            <xm:f>NOT(ISERROR(SEARCH("-",E229)))</xm:f>
            <xm:f>"-"</xm:f>
            <x14:dxf>
              <font>
                <color rgb="FF9C0006"/>
              </font>
              <fill>
                <patternFill patternType="solid">
                  <fgColor indexed="64"/>
                  <bgColor rgb="FFFF0000"/>
                </patternFill>
              </fill>
            </x14:dxf>
          </x14:cfRule>
          <xm:sqref>E229 E231 E233 E235 E237 E239 E241 E243 E245 E247 E249 E251 E253 E255 E257 E259 E261 E263 E265 E267 E269 E271 E273 E275 E277 E279 E281 E283 E285 E287 E289 E291 E293 E295 E297 E299 E301 E303 E305 E307 E309 E311 E313 E315 E317 E319 E321 E323 E325 E327 E329 E331 E333 E335 E337 E339 E341 E343 E345 E347 E349 E351 E353 E355 E357 E359 E361 E363 E365 E367 E369 E371 E373 E375 E377 E379 E381 E383 E385 E387 E389 E391 E393</xm:sqref>
        </x14:conditionalFormatting>
        <x14:conditionalFormatting xmlns:xm="http://schemas.microsoft.com/office/excel/2006/main">
          <x14:cfRule type="containsText" priority="13" operator="containsText" id="{B9ABA494-7DAE-6042-A52B-69F8C802C9A5}">
            <xm:f>NOT(ISERROR(SEARCH("-",E395)))</xm:f>
            <xm:f>"-"</xm:f>
            <x14:dxf>
              <font>
                <color rgb="FF9C0006"/>
              </font>
              <fill>
                <patternFill patternType="solid">
                  <fgColor indexed="64"/>
                  <bgColor rgb="FFFF0000"/>
                </patternFill>
              </fill>
            </x14:dxf>
          </x14:cfRule>
          <xm:sqref>E395 E397 E399 E401 E403 E405 E407 E409 E411 E413 E415 E417 E419 E421 E423 E425 E427 E429 E431 E433 E435 E437 E439 E441 E443 E445 E447 E449 E451 E453 E455 E457</xm:sqref>
        </x14:conditionalFormatting>
        <x14:conditionalFormatting xmlns:xm="http://schemas.microsoft.com/office/excel/2006/main">
          <x14:cfRule type="containsText" priority="7" operator="containsText" id="{9D0D7975-AB8E-9D47-A847-AAF2BF10EAF5}">
            <xm:f>NOT(ISERROR(SEARCH("-",E623)))</xm:f>
            <xm:f>"-"</xm:f>
            <x14:dxf>
              <font>
                <color rgb="FF9C0006"/>
              </font>
              <fill>
                <patternFill patternType="solid">
                  <fgColor indexed="64"/>
                  <bgColor rgb="FFFF0000"/>
                </patternFill>
              </fill>
            </x14:dxf>
          </x14:cfRule>
          <xm:sqref>E623 E625 E627 E629 E631 E633 E635 E637 E639 E641 E643 E645 E647 E649 E651 E653 E655 E657 E659 E661 E663 E665 E667 E669 E671 E673 E675 E677 E679 E681 E683 E685 E687 E689 E691 E693 E695 E697</xm:sqref>
        </x14:conditionalFormatting>
        <x14:conditionalFormatting xmlns:xm="http://schemas.microsoft.com/office/excel/2006/main">
          <x14:cfRule type="containsText" priority="10" operator="containsText" id="{B51325E4-8E8D-5943-9C8C-1FE2E687BA88}">
            <xm:f>NOT(ISERROR(SEARCH("-",E473)))</xm:f>
            <xm:f>"-"</xm:f>
            <x14:dxf>
              <font>
                <color rgb="FF9C0006"/>
              </font>
              <fill>
                <patternFill patternType="solid">
                  <fgColor indexed="64"/>
                  <bgColor rgb="FFFF0000"/>
                </patternFill>
              </fill>
            </x14:dxf>
          </x14:cfRule>
          <xm:sqref>E473 E475 E477 E479 E481 E483 E485 E487 E489 E491 E493 E495 E497 E499 E501 E503 E505 E507 E509 E511 E513 E515 E517 E519</xm:sqref>
        </x14:conditionalFormatting>
        <x14:conditionalFormatting xmlns:xm="http://schemas.microsoft.com/office/excel/2006/main">
          <x14:cfRule type="containsText" priority="9" operator="containsText" id="{8DD14BAE-D645-3747-AD8E-0EBF5A844EA1}">
            <xm:f>NOT(ISERROR(SEARCH("-",E521)))</xm:f>
            <xm:f>"-"</xm:f>
            <x14:dxf>
              <font>
                <color rgb="FF9C0006"/>
              </font>
              <fill>
                <patternFill patternType="solid">
                  <fgColor indexed="64"/>
                  <bgColor rgb="FFFF0000"/>
                </patternFill>
              </fill>
            </x14:dxf>
          </x14:cfRule>
          <xm:sqref>E521 E523 E525 E527 E529 E531 E533 E535 E537 E539 E541 E543 E545 E547 E549 E551 E553 E555 E557 E559 E561 E563 E565 E567 E569 E571 E573 E575 E577 E579 E581 E583 E585 E587 E589 E591 E593 E595 E597 E599 E601 E603 E605 E607</xm:sqref>
        </x14:conditionalFormatting>
        <x14:conditionalFormatting xmlns:xm="http://schemas.microsoft.com/office/excel/2006/main">
          <x14:cfRule type="containsText" priority="8" operator="containsText" id="{9A229098-6822-254E-8F41-45B3C8623C6C}">
            <xm:f>NOT(ISERROR(SEARCH("-",E609)))</xm:f>
            <xm:f>"-"</xm:f>
            <x14:dxf>
              <font>
                <color rgb="FF9C0006"/>
              </font>
              <fill>
                <patternFill patternType="solid">
                  <fgColor indexed="64"/>
                  <bgColor rgb="FFFF0000"/>
                </patternFill>
              </fill>
            </x14:dxf>
          </x14:cfRule>
          <xm:sqref>E609 E611 E613 E615 E617 E619 E621</xm:sqref>
        </x14:conditionalFormatting>
        <x14:conditionalFormatting xmlns:xm="http://schemas.microsoft.com/office/excel/2006/main">
          <x14:cfRule type="containsText" priority="4" operator="containsText" id="{5327E34C-38AA-2C48-A4C2-845A23A5E04E}">
            <xm:f>NOT(ISERROR(SEARCH("-",E459)))</xm:f>
            <xm:f>"-"</xm:f>
            <x14:dxf>
              <font>
                <color rgb="FF9C0006"/>
              </font>
              <fill>
                <patternFill patternType="solid">
                  <fgColor indexed="64"/>
                  <bgColor rgb="FFFF0000"/>
                </patternFill>
              </fill>
            </x14:dxf>
          </x14:cfRule>
          <xm:sqref>E463 E465 E467 E469 E471 E459 E461</xm:sqref>
        </x14:conditionalFormatting>
        <x14:conditionalFormatting xmlns:xm="http://schemas.microsoft.com/office/excel/2006/main">
          <x14:cfRule type="containsText" priority="1" operator="containsText" id="{3A01FC8C-F92B-5E4A-91CD-CA1250E8B61B}">
            <xm:f>NOT(ISERROR(SEARCH("-",B460)))</xm:f>
            <xm:f>"-"</xm:f>
            <x14:dxf>
              <font>
                <color rgb="FF9C0006"/>
              </font>
              <fill>
                <patternFill patternType="solid">
                  <fgColor indexed="64"/>
                  <bgColor rgb="FFFF0000"/>
                </patternFill>
              </fill>
            </x14:dxf>
          </x14:cfRule>
          <xm:sqref>B460:O460</xm:sqref>
        </x14:conditionalFormatting>
      </x14:conditionalFormatting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rgb="FFFF0000"/>
  </sheetPr>
  <dimension ref="A1:P37"/>
  <sheetViews>
    <sheetView view="pageBreakPreview" topLeftCell="A82" zoomScale="75" zoomScaleNormal="75" zoomScaleSheetLayoutView="50" zoomScalePageLayoutView="75" workbookViewId="0">
      <pane ySplit="1480" activePane="bottomLeft"/>
      <selection activeCell="C84" sqref="C84"/>
      <selection pane="bottomLeft" activeCell="L4" sqref="L4"/>
    </sheetView>
  </sheetViews>
  <sheetFormatPr baseColWidth="10" defaultColWidth="10.83203125" defaultRowHeight="15" x14ac:dyDescent="0"/>
  <cols>
    <col min="1" max="1" width="11.6640625" style="169" customWidth="1"/>
    <col min="2" max="2" width="15.5" style="216" bestFit="1" customWidth="1"/>
    <col min="3" max="3" width="45" style="171" customWidth="1"/>
    <col min="4" max="4" width="17.6640625" style="169" customWidth="1"/>
    <col min="5" max="5" width="10.83203125" style="169"/>
    <col min="6" max="15" width="8.5" style="169" customWidth="1"/>
    <col min="16" max="16" width="10.83203125" style="169"/>
    <col min="17" max="17" width="5.1640625" style="168" customWidth="1"/>
    <col min="18" max="16384" width="10.83203125" style="168"/>
  </cols>
  <sheetData>
    <row r="1" spans="1:16" ht="18">
      <c r="A1" s="164"/>
      <c r="B1" s="370" t="s">
        <v>8</v>
      </c>
      <c r="C1" s="370"/>
      <c r="D1" s="370"/>
      <c r="E1" s="370"/>
      <c r="F1" s="370"/>
      <c r="G1" s="370"/>
      <c r="H1" s="370"/>
      <c r="I1" s="165" t="s">
        <v>86</v>
      </c>
      <c r="J1" s="166">
        <f>D5</f>
        <v>50</v>
      </c>
      <c r="K1" s="167"/>
      <c r="L1" s="167"/>
      <c r="M1" s="167"/>
      <c r="N1" s="167"/>
      <c r="O1" s="167"/>
      <c r="P1" s="167"/>
    </row>
    <row r="2" spans="1:16" ht="16" thickBot="1">
      <c r="B2" s="170"/>
      <c r="D2" s="172"/>
      <c r="E2" s="172"/>
      <c r="F2" s="172"/>
      <c r="G2" s="172"/>
      <c r="H2" s="172"/>
      <c r="I2" s="172"/>
      <c r="J2" s="172"/>
    </row>
    <row r="3" spans="1:16" ht="16" thickBot="1">
      <c r="A3" s="173"/>
      <c r="B3" s="174"/>
      <c r="C3" s="175" t="s">
        <v>88</v>
      </c>
      <c r="D3" s="176" t="s">
        <v>87</v>
      </c>
      <c r="E3" s="174"/>
      <c r="F3" s="177" t="s">
        <v>1</v>
      </c>
      <c r="G3" s="367" t="s">
        <v>184</v>
      </c>
      <c r="H3" s="368"/>
      <c r="I3" s="368"/>
      <c r="J3" s="174"/>
      <c r="K3" s="168"/>
      <c r="L3" s="168"/>
      <c r="M3" s="168"/>
      <c r="N3" s="168"/>
      <c r="O3" s="178"/>
    </row>
    <row r="4" spans="1:16" ht="16" thickBot="1">
      <c r="A4" s="179"/>
      <c r="B4" s="180" t="s">
        <v>13</v>
      </c>
      <c r="C4" s="181">
        <v>2017</v>
      </c>
      <c r="D4" s="182" t="s">
        <v>83</v>
      </c>
      <c r="E4" s="174"/>
      <c r="F4" s="174"/>
      <c r="G4" s="174"/>
      <c r="H4" s="174"/>
      <c r="I4" s="174"/>
      <c r="J4" s="174"/>
      <c r="K4" s="168"/>
      <c r="L4" s="168"/>
      <c r="M4" s="168"/>
      <c r="N4" s="168"/>
      <c r="O4" s="178"/>
    </row>
    <row r="5" spans="1:16" ht="18" thickBot="1">
      <c r="A5" s="179"/>
      <c r="B5" s="183" t="s">
        <v>0</v>
      </c>
      <c r="C5" s="184">
        <v>10</v>
      </c>
      <c r="D5" s="185">
        <f>HLOOKUP(C5,Annuelle!L120:BL122,3,FALSE)</f>
        <v>50</v>
      </c>
      <c r="E5" s="186"/>
      <c r="F5" s="186" t="s">
        <v>12</v>
      </c>
      <c r="G5" s="369" t="str">
        <f>Lib_semaine(C4,C5)</f>
        <v>du 06 mars 2017 au 12 mars 2017</v>
      </c>
      <c r="H5" s="369"/>
      <c r="I5" s="369"/>
      <c r="J5" s="369"/>
      <c r="K5" s="168"/>
      <c r="L5" s="168"/>
      <c r="M5" s="168"/>
      <c r="N5" s="168"/>
      <c r="O5" s="179"/>
    </row>
    <row r="6" spans="1:16" ht="18" thickBot="1">
      <c r="A6" s="179"/>
      <c r="B6" s="177"/>
      <c r="C6" s="187"/>
      <c r="D6" s="188"/>
      <c r="E6" s="186"/>
      <c r="F6" s="186"/>
      <c r="G6" s="177"/>
      <c r="H6" s="177"/>
      <c r="I6" s="177"/>
      <c r="J6" s="177"/>
      <c r="K6" s="168"/>
      <c r="L6" s="168"/>
      <c r="M6" s="168"/>
      <c r="N6" s="168"/>
      <c r="O6" s="179"/>
    </row>
    <row r="7" spans="1:16" s="312" customFormat="1" ht="31" thickBot="1">
      <c r="A7" s="371" t="s">
        <v>103</v>
      </c>
      <c r="B7" s="189" t="s">
        <v>104</v>
      </c>
      <c r="C7" s="190" t="s">
        <v>2</v>
      </c>
      <c r="D7" s="191"/>
      <c r="E7" s="186"/>
      <c r="F7" s="374" t="s">
        <v>105</v>
      </c>
      <c r="G7" s="375"/>
      <c r="H7" s="375"/>
      <c r="I7" s="375"/>
      <c r="J7" s="375"/>
      <c r="K7" s="375"/>
      <c r="L7" s="375"/>
      <c r="M7" s="375"/>
      <c r="N7" s="375"/>
      <c r="O7" s="375"/>
      <c r="P7" s="376"/>
    </row>
    <row r="8" spans="1:16" s="312" customFormat="1" ht="31" customHeight="1">
      <c r="A8" s="372"/>
      <c r="B8" s="192"/>
      <c r="C8" s="193"/>
      <c r="D8" s="194"/>
      <c r="E8" s="186"/>
      <c r="F8" s="377"/>
      <c r="G8" s="378"/>
      <c r="H8" s="378"/>
      <c r="I8" s="378"/>
      <c r="J8" s="378"/>
      <c r="K8" s="378"/>
      <c r="L8" s="378"/>
      <c r="M8" s="378"/>
      <c r="N8" s="378"/>
      <c r="O8" s="378"/>
      <c r="P8" s="379"/>
    </row>
    <row r="9" spans="1:16" s="312" customFormat="1" ht="16" customHeight="1">
      <c r="A9" s="372"/>
      <c r="B9" s="195"/>
      <c r="C9" s="196" t="str">
        <f>IFERROR(VLOOKUP(B9,Tâches!$D$7:$E$117,2,FALSE),"")</f>
        <v/>
      </c>
      <c r="D9" s="197"/>
      <c r="E9" s="186"/>
      <c r="F9" s="380"/>
      <c r="G9" s="381"/>
      <c r="H9" s="381"/>
      <c r="I9" s="381"/>
      <c r="J9" s="381"/>
      <c r="K9" s="381"/>
      <c r="L9" s="381"/>
      <c r="M9" s="381"/>
      <c r="N9" s="381"/>
      <c r="O9" s="381"/>
      <c r="P9" s="382"/>
    </row>
    <row r="10" spans="1:16" s="312" customFormat="1" ht="16" customHeight="1" thickBot="1">
      <c r="A10" s="373"/>
      <c r="B10" s="198"/>
      <c r="C10" s="199"/>
      <c r="D10" s="200"/>
      <c r="E10" s="186"/>
      <c r="F10" s="383"/>
      <c r="G10" s="384"/>
      <c r="H10" s="384"/>
      <c r="I10" s="384"/>
      <c r="J10" s="384"/>
      <c r="K10" s="384"/>
      <c r="L10" s="384"/>
      <c r="M10" s="384"/>
      <c r="N10" s="384"/>
      <c r="O10" s="384"/>
      <c r="P10" s="385"/>
    </row>
    <row r="11" spans="1:16" ht="17">
      <c r="A11" s="179"/>
      <c r="B11" s="177"/>
      <c r="C11" s="187"/>
      <c r="D11" s="188"/>
      <c r="E11" s="186"/>
      <c r="F11" s="186"/>
      <c r="G11" s="177"/>
      <c r="H11" s="177"/>
      <c r="I11" s="177"/>
      <c r="J11" s="177"/>
      <c r="K11" s="201"/>
      <c r="L11" s="179"/>
      <c r="M11" s="179"/>
      <c r="N11" s="179"/>
      <c r="O11" s="179"/>
    </row>
    <row r="12" spans="1:16" ht="16" customHeight="1" thickBot="1">
      <c r="A12" s="202"/>
      <c r="B12" s="178"/>
      <c r="C12" s="203"/>
      <c r="D12" s="173"/>
      <c r="E12" s="202"/>
      <c r="F12" s="178"/>
      <c r="G12" s="178"/>
      <c r="H12" s="202"/>
      <c r="I12" s="202"/>
      <c r="J12" s="178"/>
      <c r="K12" s="178"/>
      <c r="L12" s="202"/>
      <c r="M12" s="202"/>
      <c r="N12" s="178"/>
      <c r="O12" s="178"/>
      <c r="P12" s="202"/>
    </row>
    <row r="13" spans="1:16" ht="73" thickBot="1">
      <c r="A13" s="204" t="s">
        <v>10</v>
      </c>
      <c r="B13" s="205" t="s">
        <v>11</v>
      </c>
      <c r="C13" s="206" t="s">
        <v>2</v>
      </c>
      <c r="D13" s="204" t="s">
        <v>3</v>
      </c>
      <c r="E13" s="206" t="s">
        <v>0</v>
      </c>
      <c r="F13" s="207" t="s">
        <v>14</v>
      </c>
      <c r="G13" s="208" t="s">
        <v>15</v>
      </c>
      <c r="H13" s="207" t="s">
        <v>16</v>
      </c>
      <c r="I13" s="208" t="s">
        <v>17</v>
      </c>
      <c r="J13" s="207" t="s">
        <v>18</v>
      </c>
      <c r="K13" s="208" t="s">
        <v>19</v>
      </c>
      <c r="L13" s="207" t="s">
        <v>20</v>
      </c>
      <c r="M13" s="208" t="s">
        <v>21</v>
      </c>
      <c r="N13" s="207" t="s">
        <v>22</v>
      </c>
      <c r="O13" s="208" t="s">
        <v>23</v>
      </c>
      <c r="P13" s="209" t="s">
        <v>7</v>
      </c>
    </row>
    <row r="14" spans="1:16">
      <c r="A14" s="310">
        <v>43164</v>
      </c>
      <c r="B14">
        <v>10</v>
      </c>
      <c r="C14" t="s">
        <v>34</v>
      </c>
      <c r="D14" s="310">
        <v>43164</v>
      </c>
      <c r="E14">
        <v>10</v>
      </c>
      <c r="F14">
        <v>2</v>
      </c>
      <c r="G14">
        <v>2</v>
      </c>
      <c r="H14"/>
      <c r="I14"/>
      <c r="J14"/>
      <c r="K14"/>
      <c r="L14"/>
      <c r="M14">
        <v>3</v>
      </c>
      <c r="N14"/>
      <c r="O14">
        <v>1</v>
      </c>
      <c r="P14">
        <v>8</v>
      </c>
    </row>
    <row r="15" spans="1:16">
      <c r="A15" s="310">
        <v>43164</v>
      </c>
      <c r="B15">
        <v>11</v>
      </c>
      <c r="C15" t="s">
        <v>35</v>
      </c>
      <c r="D15" s="310">
        <v>43164</v>
      </c>
      <c r="E15">
        <v>10</v>
      </c>
      <c r="F15"/>
      <c r="G15"/>
      <c r="H15">
        <v>3.5</v>
      </c>
      <c r="I15"/>
      <c r="J15"/>
      <c r="K15"/>
      <c r="L15"/>
      <c r="M15"/>
      <c r="N15">
        <v>3.5</v>
      </c>
      <c r="O15">
        <v>1</v>
      </c>
      <c r="P15">
        <v>8</v>
      </c>
    </row>
    <row r="16" spans="1:16">
      <c r="A16" s="310">
        <v>43164</v>
      </c>
      <c r="B16">
        <v>59</v>
      </c>
      <c r="C16" t="s">
        <v>162</v>
      </c>
      <c r="D16" s="310">
        <v>43164</v>
      </c>
      <c r="E16">
        <v>10</v>
      </c>
      <c r="F16"/>
      <c r="G16"/>
      <c r="H16"/>
      <c r="I16"/>
      <c r="J16">
        <v>3.5</v>
      </c>
      <c r="K16">
        <v>4</v>
      </c>
      <c r="L16">
        <v>3.5</v>
      </c>
      <c r="M16"/>
      <c r="N16"/>
      <c r="O16"/>
      <c r="P16">
        <v>11</v>
      </c>
    </row>
    <row r="17" spans="1:16">
      <c r="A17" s="310">
        <v>43164</v>
      </c>
      <c r="B17">
        <v>83</v>
      </c>
      <c r="C17" t="s">
        <v>109</v>
      </c>
      <c r="D17" s="310">
        <v>43164</v>
      </c>
      <c r="E17">
        <v>10</v>
      </c>
      <c r="F17"/>
      <c r="G17">
        <v>1</v>
      </c>
      <c r="H17"/>
      <c r="I17"/>
      <c r="J17"/>
      <c r="K17"/>
      <c r="L17"/>
      <c r="M17"/>
      <c r="N17"/>
      <c r="O17"/>
      <c r="P17">
        <v>1</v>
      </c>
    </row>
    <row r="18" spans="1:16">
      <c r="A18" s="310">
        <v>43164</v>
      </c>
      <c r="B18">
        <v>74</v>
      </c>
      <c r="C18" t="s">
        <v>70</v>
      </c>
      <c r="D18" s="310">
        <v>43164</v>
      </c>
      <c r="E18">
        <v>10</v>
      </c>
      <c r="F18"/>
      <c r="G18">
        <v>1</v>
      </c>
      <c r="H18"/>
      <c r="I18">
        <v>2.5</v>
      </c>
      <c r="J18"/>
      <c r="K18"/>
      <c r="L18"/>
      <c r="M18"/>
      <c r="N18"/>
      <c r="O18">
        <v>0.5</v>
      </c>
      <c r="P18">
        <v>4</v>
      </c>
    </row>
    <row r="19" spans="1:16">
      <c r="A19"/>
      <c r="B19"/>
      <c r="C19"/>
      <c r="D19"/>
      <c r="E19"/>
      <c r="F19"/>
      <c r="G19"/>
      <c r="H19"/>
      <c r="I19"/>
      <c r="J19"/>
      <c r="K19"/>
      <c r="L19"/>
      <c r="M19"/>
      <c r="N19"/>
      <c r="O19"/>
      <c r="P19"/>
    </row>
    <row r="20" spans="1:16">
      <c r="A20"/>
      <c r="B20"/>
      <c r="C20"/>
      <c r="D20"/>
      <c r="E20"/>
      <c r="F20"/>
      <c r="G20"/>
      <c r="H20"/>
      <c r="I20"/>
      <c r="J20"/>
      <c r="K20"/>
      <c r="L20"/>
      <c r="M20"/>
      <c r="N20"/>
      <c r="O20"/>
      <c r="P20"/>
    </row>
    <row r="21" spans="1:16">
      <c r="A21"/>
      <c r="B21"/>
      <c r="C21"/>
      <c r="D21"/>
      <c r="E21"/>
      <c r="F21"/>
      <c r="G21"/>
      <c r="H21"/>
      <c r="I21"/>
      <c r="J21"/>
      <c r="K21"/>
      <c r="L21"/>
      <c r="M21"/>
      <c r="N21"/>
      <c r="O21"/>
      <c r="P21"/>
    </row>
    <row r="22" spans="1:16">
      <c r="A22"/>
      <c r="B22"/>
      <c r="C22"/>
      <c r="D22"/>
      <c r="E22"/>
      <c r="F22"/>
      <c r="G22"/>
      <c r="H22"/>
      <c r="I22"/>
      <c r="J22"/>
      <c r="K22"/>
      <c r="L22"/>
      <c r="M22"/>
      <c r="N22"/>
      <c r="O22"/>
      <c r="P22"/>
    </row>
    <row r="23" spans="1:16">
      <c r="A23"/>
      <c r="B23"/>
      <c r="C23"/>
      <c r="D23"/>
      <c r="E23"/>
      <c r="F23"/>
      <c r="G23"/>
      <c r="H23"/>
      <c r="I23"/>
      <c r="J23"/>
      <c r="K23"/>
      <c r="L23"/>
      <c r="M23"/>
      <c r="N23"/>
      <c r="O23"/>
      <c r="P23"/>
    </row>
    <row r="24" spans="1:16">
      <c r="A24"/>
      <c r="B24"/>
      <c r="C24"/>
      <c r="D24"/>
      <c r="E24"/>
      <c r="F24"/>
      <c r="G24"/>
      <c r="H24"/>
      <c r="I24"/>
      <c r="J24"/>
      <c r="K24"/>
      <c r="L24"/>
      <c r="M24"/>
      <c r="N24"/>
      <c r="O24"/>
      <c r="P24"/>
    </row>
    <row r="25" spans="1:16">
      <c r="A25"/>
      <c r="B25"/>
      <c r="C25"/>
      <c r="D25"/>
      <c r="E25"/>
      <c r="F25"/>
      <c r="G25"/>
      <c r="H25"/>
      <c r="I25"/>
      <c r="J25"/>
      <c r="K25"/>
      <c r="L25"/>
      <c r="M25"/>
      <c r="N25"/>
      <c r="O25"/>
      <c r="P25"/>
    </row>
    <row r="26" spans="1:16">
      <c r="A26"/>
      <c r="B26"/>
      <c r="C26"/>
      <c r="D26"/>
      <c r="E26"/>
      <c r="F26"/>
      <c r="G26"/>
      <c r="H26"/>
      <c r="I26"/>
      <c r="J26"/>
      <c r="K26"/>
      <c r="L26"/>
      <c r="M26"/>
      <c r="N26"/>
      <c r="O26"/>
      <c r="P26"/>
    </row>
    <row r="27" spans="1:16">
      <c r="A27"/>
      <c r="B27"/>
      <c r="C27"/>
      <c r="D27"/>
      <c r="E27"/>
      <c r="F27"/>
      <c r="G27"/>
      <c r="H27"/>
      <c r="I27"/>
      <c r="J27"/>
      <c r="K27"/>
      <c r="L27"/>
      <c r="M27"/>
      <c r="N27"/>
      <c r="O27"/>
      <c r="P27"/>
    </row>
    <row r="28" spans="1:16">
      <c r="A28"/>
      <c r="B28"/>
      <c r="C28"/>
      <c r="D28"/>
      <c r="E28"/>
      <c r="F28"/>
      <c r="G28"/>
      <c r="H28"/>
      <c r="I28"/>
      <c r="J28"/>
      <c r="K28"/>
      <c r="L28"/>
      <c r="M28"/>
      <c r="N28"/>
      <c r="O28"/>
      <c r="P28"/>
    </row>
    <row r="29" spans="1:16">
      <c r="A29"/>
      <c r="B29"/>
      <c r="C29"/>
      <c r="D29"/>
      <c r="E29"/>
      <c r="F29"/>
      <c r="G29"/>
      <c r="H29"/>
      <c r="I29"/>
      <c r="J29"/>
      <c r="K29"/>
      <c r="L29"/>
      <c r="M29"/>
      <c r="N29"/>
      <c r="O29"/>
      <c r="P29"/>
    </row>
    <row r="30" spans="1:16">
      <c r="A30"/>
      <c r="B30"/>
      <c r="C30"/>
      <c r="D30"/>
      <c r="E30"/>
      <c r="F30"/>
      <c r="G30"/>
      <c r="H30"/>
      <c r="I30"/>
      <c r="J30"/>
      <c r="K30"/>
      <c r="L30"/>
      <c r="M30"/>
      <c r="N30"/>
      <c r="O30"/>
      <c r="P30"/>
    </row>
    <row r="31" spans="1:16">
      <c r="A31"/>
      <c r="B31"/>
      <c r="C31"/>
      <c r="D31"/>
      <c r="E31"/>
      <c r="F31"/>
      <c r="G31"/>
      <c r="H31"/>
      <c r="I31"/>
      <c r="J31"/>
      <c r="K31"/>
      <c r="L31"/>
      <c r="M31"/>
      <c r="N31"/>
      <c r="O31"/>
      <c r="P31"/>
    </row>
    <row r="32" spans="1:16">
      <c r="A32"/>
      <c r="B32"/>
      <c r="C32"/>
      <c r="D32"/>
      <c r="E32"/>
      <c r="F32"/>
      <c r="G32"/>
      <c r="H32"/>
      <c r="I32"/>
      <c r="J32"/>
      <c r="K32"/>
      <c r="L32"/>
      <c r="M32"/>
      <c r="N32"/>
      <c r="O32"/>
      <c r="P32"/>
    </row>
    <row r="33" spans="1:16">
      <c r="A33"/>
      <c r="B33"/>
      <c r="C33"/>
      <c r="D33"/>
      <c r="E33"/>
      <c r="F33"/>
      <c r="G33"/>
      <c r="H33"/>
      <c r="I33"/>
      <c r="J33"/>
      <c r="K33"/>
      <c r="L33"/>
      <c r="M33"/>
      <c r="N33"/>
      <c r="O33"/>
      <c r="P33"/>
    </row>
    <row r="34" spans="1:16">
      <c r="A34"/>
      <c r="B34"/>
      <c r="C34"/>
      <c r="D34"/>
      <c r="E34"/>
      <c r="F34"/>
      <c r="G34"/>
      <c r="H34"/>
      <c r="I34"/>
      <c r="J34"/>
      <c r="K34"/>
      <c r="L34"/>
      <c r="M34"/>
      <c r="N34"/>
      <c r="O34"/>
      <c r="P34"/>
    </row>
    <row r="35" spans="1:16">
      <c r="A35"/>
      <c r="B35"/>
      <c r="C35"/>
      <c r="D35"/>
      <c r="E35"/>
      <c r="F35"/>
      <c r="G35"/>
      <c r="H35"/>
      <c r="I35"/>
      <c r="J35"/>
      <c r="K35"/>
      <c r="L35"/>
      <c r="M35"/>
      <c r="N35"/>
      <c r="O35"/>
      <c r="P35"/>
    </row>
    <row r="36" spans="1:16">
      <c r="A36"/>
      <c r="B36"/>
      <c r="C36"/>
      <c r="D36"/>
      <c r="E36"/>
      <c r="F36"/>
      <c r="G36"/>
      <c r="H36"/>
      <c r="I36"/>
      <c r="J36"/>
      <c r="K36"/>
      <c r="L36"/>
      <c r="M36"/>
      <c r="N36"/>
      <c r="O36"/>
      <c r="P36"/>
    </row>
    <row r="37" spans="1:16">
      <c r="A37" s="210" t="s">
        <v>4</v>
      </c>
      <c r="B37" s="211"/>
      <c r="C37" s="212"/>
      <c r="D37" s="213"/>
      <c r="E37" s="213"/>
      <c r="F37" s="214">
        <f>SUBTOTAL(109,Table103[LUNDI APRES MIDI])</f>
        <v>4</v>
      </c>
      <c r="G37" s="214">
        <f>SUBTOTAL(109,Table103[LUNDI APRES MIDI])</f>
        <v>4</v>
      </c>
      <c r="H37" s="214">
        <f>SUBTOTAL(109,Table103[MARDI MATIN])</f>
        <v>3.5</v>
      </c>
      <c r="I37" s="214">
        <f>SUBTOTAL(109,Table103[MARDI APRES MIDI])</f>
        <v>2.5</v>
      </c>
      <c r="J37" s="214">
        <f>SUBTOTAL(109,Table103[MERCREDI MATIN])</f>
        <v>3.5</v>
      </c>
      <c r="K37" s="214">
        <f>SUBTOTAL(109,Table103[MERCREDI APRES MIDI])</f>
        <v>4</v>
      </c>
      <c r="L37" s="214">
        <f>SUBTOTAL(109,Table103[JEUDI MATIN])</f>
        <v>3.5</v>
      </c>
      <c r="M37" s="214">
        <f>SUBTOTAL(109,Table103[JEUDI APRES MIDI])</f>
        <v>3</v>
      </c>
      <c r="N37" s="214">
        <f>SUBTOTAL(109,Table103[VENDREDI MATIN])</f>
        <v>3.5</v>
      </c>
      <c r="O37" s="214">
        <f>SUBTOTAL(109,Table103[VENDREDI APRES MIDI])</f>
        <v>2.5</v>
      </c>
      <c r="P37" s="215">
        <f>SUBTOTAL(109,Table103[Total Heures de la Semaine])</f>
        <v>32</v>
      </c>
    </row>
  </sheetData>
  <mergeCells count="8">
    <mergeCell ref="G3:I3"/>
    <mergeCell ref="G5:J5"/>
    <mergeCell ref="B1:H1"/>
    <mergeCell ref="A7:A10"/>
    <mergeCell ref="F7:P7"/>
    <mergeCell ref="F8:P8"/>
    <mergeCell ref="F9:P9"/>
    <mergeCell ref="F10:P10"/>
  </mergeCells>
  <phoneticPr fontId="22" type="noConversion"/>
  <pageMargins left="0.75000000000000011" right="0.75000000000000011" top="1" bottom="1" header="0.5" footer="0.5"/>
  <pageSetup paperSize="9" scale="61" orientation="landscape"/>
  <colBreaks count="1" manualBreakCount="1">
    <brk id="16" max="1048575" man="1"/>
  </colBreaks>
  <drawing r:id="rId1"/>
  <legacyDrawing r:id="rId2"/>
  <mc:AlternateContent xmlns:mc="http://schemas.openxmlformats.org/markup-compatibility/2006">
    <mc:Choice Requires="x14">
      <controls>
        <mc:AlternateContent xmlns:mc="http://schemas.openxmlformats.org/markup-compatibility/2006">
          <mc:Choice Requires="x14">
            <control shapeId="9220" r:id="rId3" name="Button 4">
              <controlPr defaultSize="0" print="0" autoFill="0" autoPict="0" macro="[0]!Annuel">
                <anchor moveWithCells="1" sizeWithCells="1">
                  <from>
                    <xdr:col>17</xdr:col>
                    <xdr:colOff>25400</xdr:colOff>
                    <xdr:row>12</xdr:row>
                    <xdr:rowOff>165100</xdr:rowOff>
                  </from>
                  <to>
                    <xdr:col>19</xdr:col>
                    <xdr:colOff>38100</xdr:colOff>
                    <xdr:row>12</xdr:row>
                    <xdr:rowOff>914400</xdr:rowOff>
                  </to>
                </anchor>
              </controlPr>
            </control>
          </mc:Choice>
          <mc:Fallback/>
        </mc:AlternateContent>
        <mc:AlternateContent xmlns:mc="http://schemas.openxmlformats.org/markup-compatibility/2006">
          <mc:Choice Requires="x14">
            <control shapeId="9221" r:id="rId4" name="Button 5">
              <controlPr defaultSize="0" print="0" autoFill="0" autoPict="0" macro="[0]!pdf_hebdo">
                <anchor moveWithCells="1">
                  <from>
                    <xdr:col>17</xdr:col>
                    <xdr:colOff>38100</xdr:colOff>
                    <xdr:row>7</xdr:row>
                    <xdr:rowOff>152400</xdr:rowOff>
                  </from>
                  <to>
                    <xdr:col>19</xdr:col>
                    <xdr:colOff>63500</xdr:colOff>
                    <xdr:row>10</xdr:row>
                    <xdr:rowOff>63500</xdr:rowOff>
                  </to>
                </anchor>
              </controlPr>
            </control>
          </mc:Choice>
          <mc:Fallback/>
        </mc:AlternateContent>
        <mc:AlternateContent xmlns:mc="http://schemas.openxmlformats.org/markup-compatibility/2006">
          <mc:Choice Requires="x14">
            <control shapeId="9223" r:id="rId5" name="Button 7">
              <controlPr defaultSize="0" print="0" autoFill="0" autoPict="0" macro="[0]!Pdf_Annuelle">
                <anchor moveWithCells="1" sizeWithCells="1">
                  <from>
                    <xdr:col>17</xdr:col>
                    <xdr:colOff>38100</xdr:colOff>
                    <xdr:row>3</xdr:row>
                    <xdr:rowOff>152400</xdr:rowOff>
                  </from>
                  <to>
                    <xdr:col>19</xdr:col>
                    <xdr:colOff>12700</xdr:colOff>
                    <xdr:row>6</xdr:row>
                    <xdr:rowOff>292100</xdr:rowOff>
                  </to>
                </anchor>
              </controlPr>
            </control>
          </mc:Choice>
          <mc:Fallback/>
        </mc:AlternateContent>
      </controls>
    </mc:Choice>
    <mc:Fallback/>
  </mc:AlternateContent>
  <tableParts count="1">
    <tablePart r:id="rId6"/>
  </tableParts>
  <extLst>
    <ext xmlns:x14="http://schemas.microsoft.com/office/spreadsheetml/2009/9/main" uri="{78C0D931-6437-407d-A8EE-F0AAD7539E65}">
      <x14:conditionalFormattings>
        <x14:conditionalFormatting xmlns:xm="http://schemas.microsoft.com/office/excel/2006/main">
          <x14:cfRule type="containsText" priority="1" operator="containsText" id="{B6083D25-E735-7D43-9C4D-44B805FAF4F3}">
            <xm:f>NOT(ISERROR(SEARCH("-",F1)))</xm:f>
            <xm:f>"-"</xm:f>
            <x14:dxf>
              <font>
                <color rgb="FF9C0006"/>
              </font>
              <fill>
                <patternFill patternType="solid">
                  <fgColor indexed="64"/>
                  <bgColor rgb="FFFF0000"/>
                </patternFill>
              </fill>
            </x14:dxf>
          </x14:cfRule>
          <xm:sqref>F1:O13 F37:O1048576</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rgb="FFFFFF00"/>
  </sheetPr>
  <dimension ref="A1:BL122"/>
  <sheetViews>
    <sheetView showZeros="0" tabSelected="1" view="pageBreakPreview" topLeftCell="A68" workbookViewId="0">
      <pane ySplit="6220"/>
      <selection activeCell="N68" sqref="N68"/>
      <selection pane="bottomLeft" activeCell="E1" sqref="E1"/>
    </sheetView>
  </sheetViews>
  <sheetFormatPr baseColWidth="10" defaultColWidth="10.83203125" defaultRowHeight="15" x14ac:dyDescent="0"/>
  <cols>
    <col min="1" max="1" width="10.83203125" style="64"/>
    <col min="2" max="2" width="5.1640625" style="65" customWidth="1"/>
    <col min="3" max="4" width="8.1640625" style="66" customWidth="1"/>
    <col min="5" max="5" width="36.5" style="66" customWidth="1"/>
    <col min="6" max="6" width="11.33203125" style="314" customWidth="1"/>
    <col min="7" max="7" width="10" style="314" customWidth="1"/>
    <col min="8" max="8" width="11" style="314" customWidth="1"/>
    <col min="9" max="9" width="11.1640625" style="314" customWidth="1"/>
    <col min="10" max="10" width="8.6640625" style="314" customWidth="1"/>
    <col min="11" max="11" width="2.5" style="64" customWidth="1"/>
    <col min="12" max="13" width="7.5" style="8" customWidth="1"/>
    <col min="14" max="14" width="7.33203125" style="8" customWidth="1"/>
    <col min="15" max="15" width="7.5" style="8" customWidth="1"/>
    <col min="16" max="16" width="7.6640625" style="8" customWidth="1"/>
    <col min="17" max="17" width="7.5" style="8" customWidth="1"/>
    <col min="18" max="18" width="9" style="8" customWidth="1"/>
    <col min="19" max="19" width="7.5" style="8" customWidth="1"/>
    <col min="20" max="20" width="7.6640625" style="8" customWidth="1"/>
    <col min="21" max="16384" width="10.83203125" style="8"/>
  </cols>
  <sheetData>
    <row r="1" spans="1:64" ht="16" thickBot="1"/>
    <row r="2" spans="1:64" ht="20" customHeight="1" thickBot="1">
      <c r="C2" s="401"/>
      <c r="D2" s="401"/>
      <c r="E2" s="402"/>
      <c r="F2" s="397" t="s">
        <v>89</v>
      </c>
      <c r="G2" s="398"/>
      <c r="H2" s="398"/>
      <c r="I2" s="398"/>
      <c r="J2" s="399"/>
      <c r="K2" s="67"/>
      <c r="L2" s="397" t="s">
        <v>90</v>
      </c>
      <c r="M2" s="398"/>
      <c r="N2" s="398"/>
      <c r="O2" s="398"/>
      <c r="P2" s="398"/>
      <c r="Q2" s="398"/>
      <c r="R2" s="398"/>
      <c r="S2" s="398"/>
      <c r="T2" s="398"/>
      <c r="U2" s="398"/>
      <c r="V2" s="398"/>
      <c r="W2" s="398"/>
      <c r="X2" s="398"/>
      <c r="Y2" s="398"/>
      <c r="Z2" s="398"/>
      <c r="AA2" s="398"/>
      <c r="AB2" s="398"/>
      <c r="AC2" s="398"/>
      <c r="AD2" s="398"/>
      <c r="AE2" s="398"/>
      <c r="AF2" s="398"/>
      <c r="AG2" s="398"/>
      <c r="AH2" s="398"/>
      <c r="AI2" s="398"/>
      <c r="AJ2" s="398"/>
      <c r="AK2" s="398"/>
      <c r="AL2" s="398"/>
      <c r="AM2" s="398"/>
      <c r="AN2" s="398"/>
      <c r="AO2" s="398"/>
      <c r="AP2" s="398"/>
      <c r="AQ2" s="398"/>
      <c r="AR2" s="398"/>
      <c r="AS2" s="398"/>
      <c r="AT2" s="398"/>
      <c r="AU2" s="398"/>
      <c r="AV2" s="398"/>
      <c r="AW2" s="398"/>
      <c r="AX2" s="398"/>
      <c r="AY2" s="398"/>
      <c r="AZ2" s="398"/>
      <c r="BA2" s="398"/>
      <c r="BB2" s="398"/>
      <c r="BC2" s="398"/>
      <c r="BD2" s="398"/>
      <c r="BE2" s="398"/>
      <c r="BF2" s="398"/>
      <c r="BG2" s="398"/>
      <c r="BH2" s="398"/>
      <c r="BI2" s="398"/>
      <c r="BJ2" s="398"/>
      <c r="BK2" s="398"/>
      <c r="BL2" s="399"/>
    </row>
    <row r="3" spans="1:64" s="71" customFormat="1" ht="21" thickBot="1">
      <c r="A3" s="68"/>
      <c r="B3" s="69"/>
      <c r="C3" s="403" t="s">
        <v>24</v>
      </c>
      <c r="D3" s="404"/>
      <c r="E3" s="404"/>
      <c r="F3" s="405" t="s">
        <v>84</v>
      </c>
      <c r="G3" s="406" t="s">
        <v>6</v>
      </c>
      <c r="H3" s="407"/>
      <c r="I3" s="407"/>
      <c r="J3" s="408"/>
      <c r="K3" s="70"/>
      <c r="L3" s="394" t="s">
        <v>5</v>
      </c>
      <c r="M3" s="395"/>
      <c r="N3" s="395"/>
      <c r="O3" s="395"/>
      <c r="P3" s="395"/>
      <c r="Q3" s="395"/>
      <c r="R3" s="395"/>
      <c r="S3" s="395"/>
      <c r="T3" s="395"/>
      <c r="U3" s="395"/>
      <c r="V3" s="395"/>
      <c r="W3" s="395"/>
      <c r="X3" s="395"/>
      <c r="Y3" s="395"/>
      <c r="Z3" s="395"/>
      <c r="AA3" s="395"/>
      <c r="AB3" s="395"/>
      <c r="AC3" s="395"/>
      <c r="AD3" s="395"/>
      <c r="AE3" s="395"/>
      <c r="AF3" s="395"/>
      <c r="AG3" s="395"/>
      <c r="AH3" s="395"/>
      <c r="AI3" s="395"/>
      <c r="AJ3" s="395"/>
      <c r="AK3" s="395"/>
      <c r="AL3" s="395"/>
      <c r="AM3" s="395"/>
      <c r="AN3" s="395"/>
      <c r="AO3" s="395"/>
      <c r="AP3" s="395"/>
      <c r="AQ3" s="395"/>
      <c r="AR3" s="395"/>
      <c r="AS3" s="395"/>
      <c r="AT3" s="395"/>
      <c r="AU3" s="395"/>
      <c r="AV3" s="395"/>
      <c r="AW3" s="395"/>
      <c r="AX3" s="395"/>
      <c r="AY3" s="395"/>
      <c r="AZ3" s="395"/>
      <c r="BA3" s="395"/>
      <c r="BB3" s="395"/>
      <c r="BC3" s="395"/>
      <c r="BD3" s="395"/>
      <c r="BE3" s="395"/>
      <c r="BF3" s="395"/>
      <c r="BG3" s="395"/>
      <c r="BH3" s="395"/>
      <c r="BI3" s="395"/>
      <c r="BJ3" s="395"/>
      <c r="BK3" s="396"/>
    </row>
    <row r="4" spans="1:64" s="71" customFormat="1" ht="46" customHeight="1">
      <c r="A4" s="68"/>
      <c r="B4" s="69"/>
      <c r="C4" s="72"/>
      <c r="D4" s="72"/>
      <c r="E4" s="66"/>
      <c r="F4" s="390"/>
      <c r="G4" s="345" t="s">
        <v>182</v>
      </c>
      <c r="H4" s="360" t="s">
        <v>183</v>
      </c>
      <c r="I4" s="345" t="s">
        <v>180</v>
      </c>
      <c r="J4" s="360" t="s">
        <v>181</v>
      </c>
      <c r="K4" s="313"/>
      <c r="L4" s="73">
        <v>41</v>
      </c>
      <c r="M4" s="74">
        <v>42</v>
      </c>
      <c r="N4" s="73">
        <v>43</v>
      </c>
      <c r="O4" s="74">
        <v>44</v>
      </c>
      <c r="P4" s="73">
        <v>45</v>
      </c>
      <c r="Q4" s="74">
        <v>46</v>
      </c>
      <c r="R4" s="73">
        <v>47</v>
      </c>
      <c r="S4" s="74">
        <v>48</v>
      </c>
      <c r="T4" s="73">
        <v>49</v>
      </c>
      <c r="U4" s="74">
        <v>50</v>
      </c>
      <c r="V4" s="73">
        <v>51</v>
      </c>
      <c r="W4" s="74">
        <v>52</v>
      </c>
      <c r="X4" s="73">
        <v>53</v>
      </c>
      <c r="Y4" s="74">
        <v>1</v>
      </c>
      <c r="Z4" s="73">
        <v>2</v>
      </c>
      <c r="AA4" s="74">
        <v>3</v>
      </c>
      <c r="AB4" s="73">
        <v>4</v>
      </c>
      <c r="AC4" s="74">
        <v>5</v>
      </c>
      <c r="AD4" s="73">
        <v>6</v>
      </c>
      <c r="AE4" s="74">
        <v>7</v>
      </c>
      <c r="AF4" s="73">
        <v>8</v>
      </c>
      <c r="AG4" s="74">
        <v>9</v>
      </c>
      <c r="AH4" s="73">
        <v>10</v>
      </c>
      <c r="AI4" s="74">
        <v>11</v>
      </c>
      <c r="AJ4" s="73">
        <v>12</v>
      </c>
      <c r="AK4" s="74">
        <v>13</v>
      </c>
      <c r="AL4" s="73">
        <v>14</v>
      </c>
      <c r="AM4" s="74">
        <v>15</v>
      </c>
      <c r="AN4" s="73">
        <v>16</v>
      </c>
      <c r="AO4" s="74">
        <v>17</v>
      </c>
      <c r="AP4" s="73">
        <v>18</v>
      </c>
      <c r="AQ4" s="74">
        <v>19</v>
      </c>
      <c r="AR4" s="73">
        <v>20</v>
      </c>
      <c r="AS4" s="74">
        <v>21</v>
      </c>
      <c r="AT4" s="73">
        <v>22</v>
      </c>
      <c r="AU4" s="74">
        <v>23</v>
      </c>
      <c r="AV4" s="73">
        <v>24</v>
      </c>
      <c r="AW4" s="74">
        <v>25</v>
      </c>
      <c r="AX4" s="73">
        <v>26</v>
      </c>
      <c r="AY4" s="74">
        <v>27</v>
      </c>
      <c r="AZ4" s="73">
        <v>28</v>
      </c>
      <c r="BA4" s="74">
        <v>29</v>
      </c>
      <c r="BB4" s="73">
        <v>30</v>
      </c>
      <c r="BC4" s="74">
        <v>31</v>
      </c>
      <c r="BD4" s="73">
        <v>32</v>
      </c>
      <c r="BE4" s="74">
        <v>33</v>
      </c>
      <c r="BF4" s="73">
        <v>34</v>
      </c>
      <c r="BG4" s="74">
        <v>35</v>
      </c>
      <c r="BH4" s="73">
        <v>36</v>
      </c>
      <c r="BI4" s="74">
        <v>37</v>
      </c>
      <c r="BJ4" s="73">
        <v>38</v>
      </c>
      <c r="BK4" s="74">
        <v>39</v>
      </c>
      <c r="BL4" s="73">
        <v>40</v>
      </c>
    </row>
    <row r="5" spans="1:64" s="71" customFormat="1" ht="20" customHeight="1">
      <c r="A5" s="68"/>
      <c r="B5" s="69"/>
      <c r="C5" s="75"/>
      <c r="D5" s="76"/>
      <c r="E5" s="66"/>
      <c r="F5" s="389" t="s">
        <v>85</v>
      </c>
      <c r="G5" s="391" t="s">
        <v>6</v>
      </c>
      <c r="H5" s="392"/>
      <c r="I5" s="392"/>
      <c r="J5" s="393"/>
      <c r="K5" s="70"/>
      <c r="L5" s="394" t="s">
        <v>5</v>
      </c>
      <c r="M5" s="395"/>
      <c r="N5" s="395"/>
      <c r="O5" s="395"/>
      <c r="P5" s="395"/>
      <c r="Q5" s="395"/>
      <c r="R5" s="395"/>
      <c r="S5" s="395"/>
      <c r="T5" s="395"/>
      <c r="U5" s="395"/>
      <c r="V5" s="395"/>
      <c r="W5" s="395"/>
      <c r="X5" s="395"/>
      <c r="Y5" s="395"/>
      <c r="Z5" s="395"/>
      <c r="AA5" s="395"/>
      <c r="AB5" s="395"/>
      <c r="AC5" s="395"/>
      <c r="AD5" s="395"/>
      <c r="AE5" s="395"/>
      <c r="AF5" s="395"/>
      <c r="AG5" s="395"/>
      <c r="AH5" s="395"/>
      <c r="AI5" s="395"/>
      <c r="AJ5" s="395"/>
      <c r="AK5" s="395"/>
      <c r="AL5" s="395"/>
      <c r="AM5" s="395"/>
      <c r="AN5" s="395"/>
      <c r="AO5" s="395"/>
      <c r="AP5" s="395"/>
      <c r="AQ5" s="395"/>
      <c r="AR5" s="395"/>
      <c r="AS5" s="395"/>
      <c r="AT5" s="395"/>
      <c r="AU5" s="395"/>
      <c r="AV5" s="395"/>
      <c r="AW5" s="395"/>
      <c r="AX5" s="395"/>
      <c r="AY5" s="395"/>
      <c r="AZ5" s="395"/>
      <c r="BA5" s="395"/>
      <c r="BB5" s="395"/>
      <c r="BC5" s="395"/>
      <c r="BD5" s="395"/>
      <c r="BE5" s="395"/>
      <c r="BF5" s="395"/>
      <c r="BG5" s="395"/>
      <c r="BH5" s="395"/>
      <c r="BI5" s="395"/>
      <c r="BJ5" s="395"/>
      <c r="BK5" s="396"/>
    </row>
    <row r="6" spans="1:64" s="81" customFormat="1" ht="27" customHeight="1">
      <c r="A6" s="77"/>
      <c r="B6" s="78"/>
      <c r="C6" s="79"/>
      <c r="D6" s="80"/>
      <c r="E6" s="66"/>
      <c r="F6" s="390"/>
      <c r="G6" s="345" t="s">
        <v>183</v>
      </c>
      <c r="H6" s="360" t="s">
        <v>180</v>
      </c>
      <c r="I6" s="345" t="s">
        <v>181</v>
      </c>
      <c r="J6" s="360" t="s">
        <v>182</v>
      </c>
      <c r="K6" s="313"/>
      <c r="L6" s="73">
        <v>1</v>
      </c>
      <c r="M6" s="74">
        <v>2</v>
      </c>
      <c r="N6" s="73">
        <v>3</v>
      </c>
      <c r="O6" s="74">
        <v>4</v>
      </c>
      <c r="P6" s="73">
        <v>5</v>
      </c>
      <c r="Q6" s="74">
        <v>6</v>
      </c>
      <c r="R6" s="73">
        <v>7</v>
      </c>
      <c r="S6" s="74">
        <v>8</v>
      </c>
      <c r="T6" s="73">
        <v>9</v>
      </c>
      <c r="U6" s="74">
        <v>10</v>
      </c>
      <c r="V6" s="73">
        <v>11</v>
      </c>
      <c r="W6" s="74">
        <v>12</v>
      </c>
      <c r="X6" s="73">
        <v>13</v>
      </c>
      <c r="Y6" s="74">
        <v>14</v>
      </c>
      <c r="Z6" s="73">
        <v>15</v>
      </c>
      <c r="AA6" s="74">
        <v>16</v>
      </c>
      <c r="AB6" s="73">
        <v>17</v>
      </c>
      <c r="AC6" s="74">
        <v>18</v>
      </c>
      <c r="AD6" s="73">
        <v>19</v>
      </c>
      <c r="AE6" s="74">
        <v>20</v>
      </c>
      <c r="AF6" s="73">
        <v>21</v>
      </c>
      <c r="AG6" s="74">
        <v>22</v>
      </c>
      <c r="AH6" s="73">
        <v>23</v>
      </c>
      <c r="AI6" s="74">
        <v>24</v>
      </c>
      <c r="AJ6" s="73">
        <v>25</v>
      </c>
      <c r="AK6" s="74">
        <v>26</v>
      </c>
      <c r="AL6" s="73">
        <v>27</v>
      </c>
      <c r="AM6" s="74">
        <v>28</v>
      </c>
      <c r="AN6" s="73">
        <v>29</v>
      </c>
      <c r="AO6" s="74">
        <v>30</v>
      </c>
      <c r="AP6" s="73">
        <v>31</v>
      </c>
      <c r="AQ6" s="74">
        <v>32</v>
      </c>
      <c r="AR6" s="73">
        <v>33</v>
      </c>
      <c r="AS6" s="74">
        <v>34</v>
      </c>
      <c r="AT6" s="73">
        <v>35</v>
      </c>
      <c r="AU6" s="73">
        <v>36</v>
      </c>
      <c r="AV6" s="74">
        <v>37</v>
      </c>
      <c r="AW6" s="73">
        <v>38</v>
      </c>
      <c r="AX6" s="74">
        <v>39</v>
      </c>
      <c r="AY6" s="73">
        <v>40</v>
      </c>
      <c r="AZ6" s="74">
        <v>41</v>
      </c>
      <c r="BA6" s="73">
        <v>42</v>
      </c>
      <c r="BB6" s="74">
        <v>43</v>
      </c>
      <c r="BC6" s="73">
        <v>44</v>
      </c>
      <c r="BD6" s="74">
        <v>45</v>
      </c>
      <c r="BE6" s="73">
        <v>46</v>
      </c>
      <c r="BF6" s="74">
        <v>47</v>
      </c>
      <c r="BG6" s="73">
        <v>48</v>
      </c>
      <c r="BH6" s="74">
        <v>49</v>
      </c>
      <c r="BI6" s="73">
        <v>50</v>
      </c>
      <c r="BJ6" s="74">
        <v>51</v>
      </c>
      <c r="BK6" s="73">
        <v>52</v>
      </c>
      <c r="BL6" s="74">
        <v>53</v>
      </c>
    </row>
    <row r="7" spans="1:64" s="87" customFormat="1">
      <c r="A7" s="82"/>
      <c r="B7" s="83"/>
      <c r="C7" s="409" t="s">
        <v>25</v>
      </c>
      <c r="D7" s="84">
        <v>1</v>
      </c>
      <c r="E7" s="19" t="str">
        <f>IFERROR(VLOOKUP(D7,Tâches!$D$7:$E$117,2,FALSE),"")</f>
        <v>Sortir les bacs des bouteilles</v>
      </c>
      <c r="F7" s="315">
        <f>SUM(G7:J7)</f>
        <v>0</v>
      </c>
      <c r="G7" s="346">
        <f>SUM(Y7:AK7)</f>
        <v>0</v>
      </c>
      <c r="H7" s="315">
        <f>SUM(AL7:AX7)</f>
        <v>0</v>
      </c>
      <c r="I7" s="346">
        <f>SUM(AY7:BK7)</f>
        <v>0</v>
      </c>
      <c r="J7" s="315">
        <f>SUM(L7:X7)</f>
        <v>0</v>
      </c>
      <c r="K7" s="85"/>
      <c r="L7" s="86"/>
      <c r="M7" s="86"/>
      <c r="N7" s="86"/>
      <c r="O7" s="86"/>
      <c r="P7" s="86"/>
      <c r="Q7" s="86"/>
      <c r="R7" s="86"/>
      <c r="S7" s="86"/>
      <c r="T7" s="86"/>
      <c r="U7" s="86"/>
      <c r="V7" s="86"/>
      <c r="W7" s="86"/>
      <c r="X7" s="86"/>
      <c r="Y7" s="86"/>
      <c r="Z7" s="86"/>
      <c r="AA7" s="86"/>
      <c r="AB7" s="86"/>
      <c r="AC7" s="86"/>
      <c r="AD7" s="86"/>
      <c r="AE7" s="86"/>
      <c r="AF7" s="86"/>
      <c r="AG7" s="86"/>
      <c r="AH7" s="86"/>
      <c r="AI7" s="86"/>
      <c r="AJ7" s="86"/>
      <c r="AK7" s="86"/>
      <c r="AL7" s="86"/>
      <c r="AM7" s="86"/>
      <c r="AN7" s="86"/>
      <c r="AO7" s="86"/>
      <c r="AP7" s="86"/>
      <c r="AQ7" s="86"/>
      <c r="AR7" s="86"/>
      <c r="AS7" s="86"/>
      <c r="AT7" s="86"/>
      <c r="AU7" s="86"/>
      <c r="AV7" s="86"/>
      <c r="AW7" s="86"/>
      <c r="AX7" s="86"/>
      <c r="AY7" s="86"/>
      <c r="AZ7" s="86"/>
      <c r="BA7" s="86"/>
      <c r="BB7" s="86"/>
      <c r="BC7" s="86"/>
      <c r="BD7" s="86"/>
      <c r="BE7" s="86"/>
      <c r="BF7" s="86"/>
      <c r="BG7" s="86"/>
      <c r="BH7" s="86"/>
      <c r="BI7" s="86"/>
      <c r="BJ7" s="86"/>
      <c r="BK7" s="86"/>
      <c r="BL7" s="86"/>
    </row>
    <row r="8" spans="1:64" s="93" customFormat="1">
      <c r="A8" s="88"/>
      <c r="B8" s="89"/>
      <c r="C8" s="410"/>
      <c r="D8" s="90">
        <v>2</v>
      </c>
      <c r="E8" s="20" t="str">
        <f>IFERROR(VLOOKUP(D8,Tâches!$D$7:$E$117,2,FALSE),"")</f>
        <v>Sortir les bacs de cartons</v>
      </c>
      <c r="F8" s="316">
        <f t="shared" ref="F8:F71" si="0">SUM(G8:J8)</f>
        <v>3.5</v>
      </c>
      <c r="G8" s="347">
        <f t="shared" ref="G8:G71" si="1">SUM(Y8:AK8)</f>
        <v>1.5</v>
      </c>
      <c r="H8" s="316">
        <f t="shared" ref="H8:H71" si="2">SUM(AL8:AX8)</f>
        <v>1.5</v>
      </c>
      <c r="I8" s="347">
        <f t="shared" ref="I8:I71" si="3">SUM(AY8:BK8)</f>
        <v>0.5</v>
      </c>
      <c r="J8" s="316">
        <f t="shared" ref="J8:J71" si="4">SUM(L8:X8)</f>
        <v>0</v>
      </c>
      <c r="K8" s="91"/>
      <c r="L8" s="92"/>
      <c r="M8" s="92"/>
      <c r="N8" s="92"/>
      <c r="O8" s="92"/>
      <c r="P8" s="92"/>
      <c r="Q8" s="92"/>
      <c r="R8" s="92"/>
      <c r="S8" s="92"/>
      <c r="T8" s="92"/>
      <c r="U8" s="92"/>
      <c r="V8" s="92"/>
      <c r="W8" s="92"/>
      <c r="X8" s="92"/>
      <c r="Y8" s="92"/>
      <c r="Z8" s="92"/>
      <c r="AA8" s="92"/>
      <c r="AB8" s="92"/>
      <c r="AC8" s="92"/>
      <c r="AD8" s="92"/>
      <c r="AE8" s="92"/>
      <c r="AF8" s="92"/>
      <c r="AG8" s="92"/>
      <c r="AH8" s="92"/>
      <c r="AI8" s="92">
        <v>0.5</v>
      </c>
      <c r="AJ8" s="92">
        <v>0.5</v>
      </c>
      <c r="AK8" s="92">
        <v>0.5</v>
      </c>
      <c r="AL8" s="92"/>
      <c r="AM8" s="92">
        <v>0.5</v>
      </c>
      <c r="AN8" s="92"/>
      <c r="AO8" s="92"/>
      <c r="AP8" s="92"/>
      <c r="AQ8" s="92">
        <v>0.5</v>
      </c>
      <c r="AR8" s="92"/>
      <c r="AS8" s="92"/>
      <c r="AT8" s="92"/>
      <c r="AU8" s="92"/>
      <c r="AV8" s="92">
        <v>0.5</v>
      </c>
      <c r="AW8" s="92"/>
      <c r="AX8" s="92"/>
      <c r="AY8" s="92"/>
      <c r="AZ8" s="92">
        <v>0.5</v>
      </c>
      <c r="BA8" s="92"/>
      <c r="BB8" s="92"/>
      <c r="BC8" s="92"/>
      <c r="BD8" s="92"/>
      <c r="BE8" s="92"/>
      <c r="BF8" s="92"/>
      <c r="BG8" s="92"/>
      <c r="BH8" s="92"/>
      <c r="BI8" s="92"/>
      <c r="BJ8" s="92"/>
      <c r="BK8" s="92"/>
      <c r="BL8" s="92"/>
    </row>
    <row r="9" spans="1:64" s="87" customFormat="1" ht="30">
      <c r="A9" s="82"/>
      <c r="B9" s="83"/>
      <c r="C9" s="410"/>
      <c r="D9" s="94">
        <v>3</v>
      </c>
      <c r="E9" s="21" t="str">
        <f>IFERROR(VLOOKUP(D9,Tâches!$D$7:$E$117,2,FALSE),"")</f>
        <v>Remplacer les poubelles sous les orifices des gaines à ordures</v>
      </c>
      <c r="F9" s="317">
        <f t="shared" si="0"/>
        <v>2</v>
      </c>
      <c r="G9" s="346">
        <f t="shared" si="1"/>
        <v>2</v>
      </c>
      <c r="H9" s="317">
        <f t="shared" si="2"/>
        <v>0</v>
      </c>
      <c r="I9" s="346">
        <f t="shared" si="3"/>
        <v>0</v>
      </c>
      <c r="J9" s="317">
        <f t="shared" si="4"/>
        <v>0</v>
      </c>
      <c r="K9" s="85"/>
      <c r="L9" s="86"/>
      <c r="M9" s="86"/>
      <c r="N9" s="86"/>
      <c r="O9" s="86"/>
      <c r="P9" s="86"/>
      <c r="Q9" s="86"/>
      <c r="R9" s="86"/>
      <c r="S9" s="86"/>
      <c r="T9" s="86"/>
      <c r="U9" s="86"/>
      <c r="V9" s="86"/>
      <c r="W9" s="86"/>
      <c r="X9" s="86"/>
      <c r="Y9" s="86"/>
      <c r="Z9" s="86"/>
      <c r="AA9" s="86"/>
      <c r="AB9" s="86">
        <v>1.5</v>
      </c>
      <c r="AC9" s="86"/>
      <c r="AD9" s="86"/>
      <c r="AE9" s="86"/>
      <c r="AF9" s="86"/>
      <c r="AG9" s="86"/>
      <c r="AH9" s="86"/>
      <c r="AI9" s="86"/>
      <c r="AJ9" s="86">
        <v>0.5</v>
      </c>
      <c r="AK9" s="86"/>
      <c r="AL9" s="86"/>
      <c r="AM9" s="86"/>
      <c r="AN9" s="86"/>
      <c r="AO9" s="86"/>
      <c r="AP9" s="86"/>
      <c r="AQ9" s="86"/>
      <c r="AR9" s="86"/>
      <c r="AS9" s="86"/>
      <c r="AT9" s="86"/>
      <c r="AU9" s="86"/>
      <c r="AV9" s="86"/>
      <c r="AW9" s="86"/>
      <c r="AX9" s="86"/>
      <c r="AY9" s="86"/>
      <c r="AZ9" s="86"/>
      <c r="BA9" s="86"/>
      <c r="BB9" s="86"/>
      <c r="BC9" s="86"/>
      <c r="BD9" s="86"/>
      <c r="BE9" s="86"/>
      <c r="BF9" s="86"/>
      <c r="BG9" s="86"/>
      <c r="BH9" s="86"/>
      <c r="BI9" s="86"/>
      <c r="BJ9" s="86"/>
      <c r="BK9" s="86"/>
      <c r="BL9" s="86"/>
    </row>
    <row r="10" spans="1:64" s="93" customFormat="1">
      <c r="A10" s="88"/>
      <c r="B10" s="89"/>
      <c r="C10" s="410"/>
      <c r="D10" s="90">
        <v>4</v>
      </c>
      <c r="E10" s="20" t="str">
        <f>IFERROR(VLOOKUP(D10,Tâches!$D$7:$E$117,2,FALSE),"")</f>
        <v>Sortir les bacs à déchets</v>
      </c>
      <c r="F10" s="316">
        <f t="shared" si="0"/>
        <v>64.5</v>
      </c>
      <c r="G10" s="347">
        <f t="shared" si="1"/>
        <v>19.5</v>
      </c>
      <c r="H10" s="316">
        <f t="shared" si="2"/>
        <v>23</v>
      </c>
      <c r="I10" s="347">
        <f t="shared" si="3"/>
        <v>22</v>
      </c>
      <c r="J10" s="316">
        <f t="shared" si="4"/>
        <v>0</v>
      </c>
      <c r="K10" s="91"/>
      <c r="L10" s="92"/>
      <c r="M10" s="92"/>
      <c r="N10" s="92"/>
      <c r="O10" s="92"/>
      <c r="P10" s="92"/>
      <c r="Q10" s="92"/>
      <c r="R10" s="92"/>
      <c r="S10" s="92"/>
      <c r="T10" s="92"/>
      <c r="U10" s="92"/>
      <c r="V10" s="92"/>
      <c r="W10" s="92"/>
      <c r="X10" s="92"/>
      <c r="Y10" s="92">
        <v>2</v>
      </c>
      <c r="Z10" s="92"/>
      <c r="AA10" s="92">
        <v>1.5</v>
      </c>
      <c r="AB10" s="92">
        <v>3</v>
      </c>
      <c r="AC10" s="92">
        <v>1</v>
      </c>
      <c r="AD10" s="92">
        <v>1.5</v>
      </c>
      <c r="AE10" s="92">
        <v>1</v>
      </c>
      <c r="AF10" s="92"/>
      <c r="AG10" s="92">
        <v>2</v>
      </c>
      <c r="AH10" s="92">
        <v>1</v>
      </c>
      <c r="AI10" s="92">
        <v>1.5</v>
      </c>
      <c r="AJ10" s="92">
        <v>2</v>
      </c>
      <c r="AK10" s="92">
        <v>3</v>
      </c>
      <c r="AL10" s="92">
        <v>2</v>
      </c>
      <c r="AM10" s="92">
        <v>1.5</v>
      </c>
      <c r="AN10" s="92">
        <v>1</v>
      </c>
      <c r="AO10" s="92"/>
      <c r="AP10" s="92"/>
      <c r="AQ10" s="92">
        <v>2</v>
      </c>
      <c r="AR10" s="92">
        <v>1</v>
      </c>
      <c r="AS10" s="92">
        <v>2</v>
      </c>
      <c r="AT10" s="92">
        <v>2.5</v>
      </c>
      <c r="AU10" s="92">
        <v>6</v>
      </c>
      <c r="AV10" s="92">
        <v>2</v>
      </c>
      <c r="AW10" s="92">
        <v>2</v>
      </c>
      <c r="AX10" s="92">
        <v>1</v>
      </c>
      <c r="AY10" s="92">
        <v>1.5</v>
      </c>
      <c r="AZ10" s="92">
        <v>1.5</v>
      </c>
      <c r="BA10" s="92">
        <v>2</v>
      </c>
      <c r="BB10" s="92">
        <v>1.5</v>
      </c>
      <c r="BC10" s="92">
        <v>2</v>
      </c>
      <c r="BD10" s="92">
        <v>2.5</v>
      </c>
      <c r="BE10" s="92">
        <v>2.5</v>
      </c>
      <c r="BF10" s="92">
        <v>2.5</v>
      </c>
      <c r="BG10" s="92">
        <v>2.5</v>
      </c>
      <c r="BH10" s="92"/>
      <c r="BI10" s="92">
        <v>2</v>
      </c>
      <c r="BJ10" s="92"/>
      <c r="BK10" s="92">
        <v>1.5</v>
      </c>
      <c r="BL10" s="92"/>
    </row>
    <row r="11" spans="1:64" s="87" customFormat="1" ht="45">
      <c r="A11" s="82"/>
      <c r="B11" s="83"/>
      <c r="C11" s="410"/>
      <c r="D11" s="94">
        <v>5</v>
      </c>
      <c r="E11" s="21" t="str">
        <f>IFERROR(VLOOKUP(D11,Tâches!$D$7:$E$117,2,FALSE),"")</f>
        <v>Rentrer les bacs à déchets  Nettoyage du trottoir  : Nettoyage et désinfection des bacs</v>
      </c>
      <c r="F11" s="317">
        <f t="shared" si="0"/>
        <v>64</v>
      </c>
      <c r="G11" s="346">
        <f t="shared" si="1"/>
        <v>18</v>
      </c>
      <c r="H11" s="317">
        <f t="shared" si="2"/>
        <v>20.5</v>
      </c>
      <c r="I11" s="346">
        <f t="shared" si="3"/>
        <v>25.5</v>
      </c>
      <c r="J11" s="317">
        <f t="shared" si="4"/>
        <v>0</v>
      </c>
      <c r="K11" s="85"/>
      <c r="L11" s="86"/>
      <c r="M11" s="86"/>
      <c r="N11" s="86"/>
      <c r="O11" s="86"/>
      <c r="P11" s="86"/>
      <c r="Q11" s="86"/>
      <c r="R11" s="86"/>
      <c r="S11" s="86"/>
      <c r="T11" s="86"/>
      <c r="U11" s="86"/>
      <c r="V11" s="86"/>
      <c r="W11" s="86"/>
      <c r="X11" s="86"/>
      <c r="Y11" s="86">
        <v>1.5</v>
      </c>
      <c r="Z11" s="86"/>
      <c r="AA11" s="86"/>
      <c r="AB11" s="86">
        <v>1.5</v>
      </c>
      <c r="AC11" s="86">
        <v>1</v>
      </c>
      <c r="AD11" s="86">
        <v>2.5</v>
      </c>
      <c r="AE11" s="86">
        <v>1</v>
      </c>
      <c r="AF11" s="86">
        <v>1</v>
      </c>
      <c r="AG11" s="86">
        <v>1</v>
      </c>
      <c r="AH11" s="86">
        <v>1</v>
      </c>
      <c r="AI11" s="86">
        <v>1.5</v>
      </c>
      <c r="AJ11" s="86">
        <v>3.5</v>
      </c>
      <c r="AK11" s="86">
        <v>2.5</v>
      </c>
      <c r="AL11" s="86">
        <v>3.5</v>
      </c>
      <c r="AM11" s="86">
        <v>2</v>
      </c>
      <c r="AN11" s="86">
        <v>1</v>
      </c>
      <c r="AO11" s="86"/>
      <c r="AP11" s="86"/>
      <c r="AQ11" s="86">
        <v>1.5</v>
      </c>
      <c r="AR11" s="86">
        <v>1</v>
      </c>
      <c r="AS11" s="86">
        <v>1</v>
      </c>
      <c r="AT11" s="86">
        <v>2.5</v>
      </c>
      <c r="AU11" s="86">
        <v>1.5</v>
      </c>
      <c r="AV11" s="86">
        <v>3</v>
      </c>
      <c r="AW11" s="86">
        <v>2.5</v>
      </c>
      <c r="AX11" s="86">
        <v>1</v>
      </c>
      <c r="AY11" s="86">
        <v>3</v>
      </c>
      <c r="AZ11" s="86">
        <v>2</v>
      </c>
      <c r="BA11" s="86">
        <v>1.5</v>
      </c>
      <c r="BB11" s="86">
        <v>2</v>
      </c>
      <c r="BC11" s="86">
        <v>2.5</v>
      </c>
      <c r="BD11" s="86">
        <v>3</v>
      </c>
      <c r="BE11" s="86">
        <v>2.5</v>
      </c>
      <c r="BF11" s="86">
        <v>2</v>
      </c>
      <c r="BG11" s="86">
        <v>2</v>
      </c>
      <c r="BH11" s="86"/>
      <c r="BI11" s="86">
        <v>3</v>
      </c>
      <c r="BJ11" s="86"/>
      <c r="BK11" s="86">
        <v>2</v>
      </c>
      <c r="BL11" s="86"/>
    </row>
    <row r="12" spans="1:64" s="93" customFormat="1" ht="30">
      <c r="A12" s="88"/>
      <c r="B12" s="89"/>
      <c r="C12" s="410"/>
      <c r="D12" s="90">
        <v>6</v>
      </c>
      <c r="E12" s="20" t="str">
        <f>IFERROR(VLOOKUP(D12,Tâches!$D$7:$E$117,2,FALSE),"")</f>
        <v>Nettoyage et désinfection  des locaux de stockage</v>
      </c>
      <c r="F12" s="316">
        <f t="shared" si="0"/>
        <v>3</v>
      </c>
      <c r="G12" s="347">
        <f t="shared" si="1"/>
        <v>1.5</v>
      </c>
      <c r="H12" s="316">
        <f t="shared" si="2"/>
        <v>1.5</v>
      </c>
      <c r="I12" s="347">
        <f t="shared" si="3"/>
        <v>0</v>
      </c>
      <c r="J12" s="316">
        <f t="shared" si="4"/>
        <v>0</v>
      </c>
      <c r="K12" s="91"/>
      <c r="L12" s="92"/>
      <c r="M12" s="92"/>
      <c r="N12" s="92"/>
      <c r="O12" s="92"/>
      <c r="P12" s="92"/>
      <c r="Q12" s="92"/>
      <c r="R12" s="92"/>
      <c r="S12" s="92"/>
      <c r="T12" s="92"/>
      <c r="U12" s="92"/>
      <c r="V12" s="92"/>
      <c r="W12" s="92"/>
      <c r="X12" s="92"/>
      <c r="Y12" s="92"/>
      <c r="Z12" s="92"/>
      <c r="AA12" s="92"/>
      <c r="AB12" s="92">
        <v>1.5</v>
      </c>
      <c r="AC12" s="92"/>
      <c r="AD12" s="92"/>
      <c r="AE12" s="92"/>
      <c r="AF12" s="92"/>
      <c r="AG12" s="92"/>
      <c r="AH12" s="92"/>
      <c r="AI12" s="92"/>
      <c r="AJ12" s="92"/>
      <c r="AK12" s="92"/>
      <c r="AL12" s="92"/>
      <c r="AM12" s="92"/>
      <c r="AN12" s="92"/>
      <c r="AO12" s="92"/>
      <c r="AP12" s="92"/>
      <c r="AQ12" s="92">
        <v>1.5</v>
      </c>
      <c r="AR12" s="92"/>
      <c r="AS12" s="92"/>
      <c r="AT12" s="92"/>
      <c r="AU12" s="92"/>
      <c r="AV12" s="92"/>
      <c r="AW12" s="92"/>
      <c r="AX12" s="92"/>
      <c r="AY12" s="92"/>
      <c r="AZ12" s="92"/>
      <c r="BA12" s="92"/>
      <c r="BB12" s="92"/>
      <c r="BC12" s="92"/>
      <c r="BD12" s="92"/>
      <c r="BE12" s="92"/>
      <c r="BF12" s="92"/>
      <c r="BG12" s="92"/>
      <c r="BH12" s="92"/>
      <c r="BI12" s="92"/>
      <c r="BJ12" s="92"/>
      <c r="BK12" s="92"/>
      <c r="BL12" s="92"/>
    </row>
    <row r="13" spans="1:64" s="87" customFormat="1">
      <c r="A13" s="82"/>
      <c r="B13" s="83"/>
      <c r="C13" s="410"/>
      <c r="D13" s="95">
        <v>7</v>
      </c>
      <c r="E13" s="21" t="str">
        <f>IFERROR(VLOOKUP(D13,Tâches!$D$7:$E$117,2,FALSE),"")</f>
        <v>nettoyage des bacs à dechets</v>
      </c>
      <c r="F13" s="318">
        <f t="shared" si="0"/>
        <v>4</v>
      </c>
      <c r="G13" s="346">
        <f t="shared" si="1"/>
        <v>4</v>
      </c>
      <c r="H13" s="318">
        <f t="shared" si="2"/>
        <v>0</v>
      </c>
      <c r="I13" s="346">
        <f t="shared" si="3"/>
        <v>0</v>
      </c>
      <c r="J13" s="318">
        <f t="shared" si="4"/>
        <v>0</v>
      </c>
      <c r="K13" s="91"/>
      <c r="L13" s="86"/>
      <c r="M13" s="86"/>
      <c r="N13" s="86"/>
      <c r="O13" s="86"/>
      <c r="P13" s="86"/>
      <c r="Q13" s="86"/>
      <c r="R13" s="86"/>
      <c r="S13" s="86"/>
      <c r="T13" s="86"/>
      <c r="U13" s="86"/>
      <c r="V13" s="86"/>
      <c r="W13" s="86"/>
      <c r="X13" s="86"/>
      <c r="Y13" s="86">
        <v>1.5</v>
      </c>
      <c r="Z13" s="86">
        <v>1</v>
      </c>
      <c r="AA13" s="86"/>
      <c r="AB13" s="86"/>
      <c r="AC13" s="86"/>
      <c r="AD13" s="86"/>
      <c r="AE13" s="86">
        <v>1.5</v>
      </c>
      <c r="AF13" s="86"/>
      <c r="AG13" s="86"/>
      <c r="AH13" s="86"/>
      <c r="AI13" s="86"/>
      <c r="AJ13" s="86"/>
      <c r="AK13" s="86"/>
      <c r="AL13" s="86"/>
      <c r="AM13" s="86"/>
      <c r="AN13" s="86"/>
      <c r="AO13" s="86"/>
      <c r="AP13" s="86"/>
      <c r="AQ13" s="86"/>
      <c r="AR13" s="86"/>
      <c r="AS13" s="86"/>
      <c r="AT13" s="86"/>
      <c r="AU13" s="86"/>
      <c r="AV13" s="86"/>
      <c r="AW13" s="86"/>
      <c r="AX13" s="86"/>
      <c r="AY13" s="86"/>
      <c r="AZ13" s="86"/>
      <c r="BA13" s="86"/>
      <c r="BB13" s="86"/>
      <c r="BC13" s="86"/>
      <c r="BD13" s="86"/>
      <c r="BE13" s="86"/>
      <c r="BF13" s="86"/>
      <c r="BG13" s="86"/>
      <c r="BH13" s="86"/>
      <c r="BI13" s="86"/>
      <c r="BJ13" s="86"/>
      <c r="BK13" s="86"/>
      <c r="BL13" s="86"/>
    </row>
    <row r="14" spans="1:64" s="93" customFormat="1">
      <c r="A14" s="88"/>
      <c r="B14" s="89"/>
      <c r="C14" s="410"/>
      <c r="D14" s="90">
        <v>8</v>
      </c>
      <c r="E14" s="20" t="str">
        <f>IFERROR(VLOOKUP(D14,Tâches!$D$7:$E$117,2,FALSE),"")</f>
        <v xml:space="preserve">Réorganisation des locaux poubelle </v>
      </c>
      <c r="F14" s="316">
        <f t="shared" si="0"/>
        <v>1.5</v>
      </c>
      <c r="G14" s="347">
        <f t="shared" si="1"/>
        <v>1.5</v>
      </c>
      <c r="H14" s="316">
        <f t="shared" si="2"/>
        <v>0</v>
      </c>
      <c r="I14" s="347">
        <f t="shared" si="3"/>
        <v>0</v>
      </c>
      <c r="J14" s="316">
        <f t="shared" si="4"/>
        <v>0</v>
      </c>
      <c r="K14" s="91"/>
      <c r="L14" s="92"/>
      <c r="M14" s="92"/>
      <c r="N14" s="92"/>
      <c r="O14" s="92"/>
      <c r="P14" s="92"/>
      <c r="Q14" s="92"/>
      <c r="R14" s="92"/>
      <c r="S14" s="92"/>
      <c r="T14" s="92"/>
      <c r="U14" s="92"/>
      <c r="V14" s="92"/>
      <c r="W14" s="92"/>
      <c r="X14" s="92"/>
      <c r="Y14" s="92">
        <v>1.5</v>
      </c>
      <c r="Z14" s="92"/>
      <c r="AA14" s="92"/>
      <c r="AB14" s="92"/>
      <c r="AC14" s="92"/>
      <c r="AD14" s="92"/>
      <c r="AE14" s="92"/>
      <c r="AF14" s="92"/>
      <c r="AG14" s="92"/>
      <c r="AH14" s="92"/>
      <c r="AI14" s="92"/>
      <c r="AJ14" s="92"/>
      <c r="AK14" s="92"/>
      <c r="AL14" s="92"/>
      <c r="AM14" s="92"/>
      <c r="AN14" s="92"/>
      <c r="AO14" s="92"/>
      <c r="AP14" s="92"/>
      <c r="AQ14" s="92"/>
      <c r="AR14" s="92"/>
      <c r="AS14" s="92"/>
      <c r="AT14" s="92"/>
      <c r="AU14" s="92"/>
      <c r="AV14" s="92"/>
      <c r="AW14" s="92"/>
      <c r="AX14" s="92"/>
      <c r="AY14" s="92"/>
      <c r="AZ14" s="92"/>
      <c r="BA14" s="92"/>
      <c r="BB14" s="92"/>
      <c r="BC14" s="92"/>
      <c r="BD14" s="92"/>
      <c r="BE14" s="92"/>
      <c r="BF14" s="92"/>
      <c r="BG14" s="92"/>
      <c r="BH14" s="92"/>
      <c r="BI14" s="92"/>
      <c r="BJ14" s="92"/>
      <c r="BK14" s="92"/>
      <c r="BL14" s="92"/>
    </row>
    <row r="15" spans="1:64" s="87" customFormat="1">
      <c r="A15" s="82"/>
      <c r="B15" s="83"/>
      <c r="C15" s="411"/>
      <c r="D15" s="96">
        <v>9</v>
      </c>
      <c r="E15" s="23" t="str">
        <f>IFERROR(VLOOKUP(D15,Tâches!$D$7:$E$117,2,FALSE),"")</f>
        <v xml:space="preserve">achat sacs poubelles </v>
      </c>
      <c r="F15" s="319">
        <f t="shared" si="0"/>
        <v>2.5</v>
      </c>
      <c r="G15" s="348">
        <f t="shared" si="1"/>
        <v>2</v>
      </c>
      <c r="H15" s="319">
        <f t="shared" si="2"/>
        <v>0.5</v>
      </c>
      <c r="I15" s="348">
        <f t="shared" si="3"/>
        <v>0</v>
      </c>
      <c r="J15" s="319">
        <f t="shared" si="4"/>
        <v>0</v>
      </c>
      <c r="K15" s="91"/>
      <c r="L15" s="97"/>
      <c r="M15" s="97"/>
      <c r="N15" s="97"/>
      <c r="O15" s="97"/>
      <c r="P15" s="97"/>
      <c r="Q15" s="97"/>
      <c r="R15" s="97"/>
      <c r="S15" s="97"/>
      <c r="T15" s="97"/>
      <c r="U15" s="97"/>
      <c r="V15" s="97"/>
      <c r="W15" s="97"/>
      <c r="X15" s="97"/>
      <c r="Y15" s="97"/>
      <c r="Z15" s="97"/>
      <c r="AA15" s="97"/>
      <c r="AB15" s="97">
        <v>1</v>
      </c>
      <c r="AC15" s="97"/>
      <c r="AD15" s="97"/>
      <c r="AE15" s="97"/>
      <c r="AF15" s="97"/>
      <c r="AG15" s="97"/>
      <c r="AH15" s="97"/>
      <c r="AI15" s="97"/>
      <c r="AJ15" s="97">
        <v>1</v>
      </c>
      <c r="AK15" s="97"/>
      <c r="AL15" s="97"/>
      <c r="AM15" s="97"/>
      <c r="AN15" s="97"/>
      <c r="AO15" s="97"/>
      <c r="AP15" s="97"/>
      <c r="AQ15" s="97"/>
      <c r="AR15" s="97"/>
      <c r="AS15" s="97">
        <v>0.5</v>
      </c>
      <c r="AT15" s="97"/>
      <c r="AU15" s="97"/>
      <c r="AV15" s="97"/>
      <c r="AW15" s="97"/>
      <c r="AX15" s="97"/>
      <c r="AY15" s="97"/>
      <c r="AZ15" s="97"/>
      <c r="BA15" s="97"/>
      <c r="BB15" s="97"/>
      <c r="BC15" s="97"/>
      <c r="BD15" s="97"/>
      <c r="BE15" s="97"/>
      <c r="BF15" s="97"/>
      <c r="BG15" s="97"/>
      <c r="BH15" s="97"/>
      <c r="BI15" s="97"/>
      <c r="BJ15" s="97"/>
      <c r="BK15" s="97"/>
      <c r="BL15" s="97"/>
    </row>
    <row r="16" spans="1:64" s="93" customFormat="1">
      <c r="A16" s="88"/>
      <c r="B16" s="89"/>
      <c r="C16" s="79"/>
      <c r="D16" s="80"/>
      <c r="E16" s="98"/>
      <c r="F16" s="320">
        <f t="shared" si="0"/>
        <v>42.5</v>
      </c>
      <c r="G16" s="349">
        <f t="shared" si="1"/>
        <v>42.5</v>
      </c>
      <c r="H16" s="320">
        <f t="shared" si="2"/>
        <v>0</v>
      </c>
      <c r="I16" s="349">
        <f t="shared" si="3"/>
        <v>0</v>
      </c>
      <c r="J16" s="320">
        <f t="shared" si="4"/>
        <v>0</v>
      </c>
      <c r="K16" s="99"/>
      <c r="L16" s="100"/>
      <c r="M16" s="100"/>
      <c r="N16" s="100"/>
      <c r="O16" s="100"/>
      <c r="P16" s="100"/>
      <c r="Q16" s="100"/>
      <c r="R16" s="100"/>
      <c r="S16" s="100"/>
      <c r="T16" s="100"/>
      <c r="U16" s="100">
        <v>0</v>
      </c>
      <c r="V16" s="100"/>
      <c r="W16" s="100"/>
      <c r="X16" s="100"/>
      <c r="Y16" s="100">
        <v>0</v>
      </c>
      <c r="Z16" s="100">
        <v>0</v>
      </c>
      <c r="AA16" s="100">
        <v>0</v>
      </c>
      <c r="AB16" s="100">
        <v>0</v>
      </c>
      <c r="AC16" s="100">
        <v>0</v>
      </c>
      <c r="AD16" s="100">
        <v>0</v>
      </c>
      <c r="AE16" s="100">
        <v>1</v>
      </c>
      <c r="AF16" s="100">
        <v>6.5</v>
      </c>
      <c r="AG16" s="100">
        <v>20</v>
      </c>
      <c r="AH16" s="100">
        <v>14.5</v>
      </c>
      <c r="AI16" s="100">
        <v>0</v>
      </c>
      <c r="AJ16" s="100">
        <v>0</v>
      </c>
      <c r="AK16" s="100">
        <v>0.5</v>
      </c>
      <c r="AL16" s="100">
        <v>0</v>
      </c>
      <c r="AM16" s="100">
        <v>0</v>
      </c>
      <c r="AN16" s="100">
        <v>0</v>
      </c>
      <c r="AO16" s="100">
        <v>0</v>
      </c>
      <c r="AP16" s="100">
        <v>0</v>
      </c>
      <c r="AQ16" s="100">
        <v>0</v>
      </c>
      <c r="AR16" s="100">
        <v>0</v>
      </c>
      <c r="AS16" s="100">
        <v>0</v>
      </c>
      <c r="AT16" s="100">
        <v>0</v>
      </c>
      <c r="AU16" s="100">
        <v>0</v>
      </c>
      <c r="AV16" s="100">
        <v>0</v>
      </c>
      <c r="AW16" s="100">
        <v>0</v>
      </c>
      <c r="AX16" s="100">
        <v>0</v>
      </c>
      <c r="AY16" s="100">
        <v>0</v>
      </c>
      <c r="AZ16" s="100">
        <v>0</v>
      </c>
      <c r="BA16" s="100">
        <v>0</v>
      </c>
      <c r="BB16" s="100">
        <v>0</v>
      </c>
      <c r="BC16" s="100">
        <v>0</v>
      </c>
      <c r="BD16" s="100">
        <v>0</v>
      </c>
      <c r="BE16" s="100">
        <v>0</v>
      </c>
      <c r="BF16" s="100">
        <v>0</v>
      </c>
      <c r="BG16" s="100">
        <v>0</v>
      </c>
      <c r="BH16" s="100"/>
      <c r="BI16" s="100">
        <v>0</v>
      </c>
      <c r="BJ16" s="100">
        <v>0</v>
      </c>
      <c r="BK16" s="100">
        <v>0</v>
      </c>
      <c r="BL16" s="100"/>
    </row>
    <row r="17" spans="1:64" s="82" customFormat="1" ht="30">
      <c r="B17" s="83"/>
      <c r="C17" s="412" t="s">
        <v>33</v>
      </c>
      <c r="D17" s="84">
        <v>10</v>
      </c>
      <c r="E17" s="19" t="str">
        <f>IFERROR(VLOOKUP(D17,Tâches!$D$7:$E$117,2,FALSE),"")</f>
        <v xml:space="preserve">Entretien des Halls - 1 à 5 rue P Ramadier </v>
      </c>
      <c r="F17" s="321">
        <f t="shared" si="0"/>
        <v>234</v>
      </c>
      <c r="G17" s="350">
        <f t="shared" si="1"/>
        <v>92</v>
      </c>
      <c r="H17" s="321">
        <f t="shared" si="2"/>
        <v>65</v>
      </c>
      <c r="I17" s="350">
        <f t="shared" si="3"/>
        <v>69</v>
      </c>
      <c r="J17" s="321">
        <f t="shared" si="4"/>
        <v>8</v>
      </c>
      <c r="K17" s="85"/>
      <c r="L17" s="101"/>
      <c r="M17" s="101"/>
      <c r="N17" s="101"/>
      <c r="O17" s="101"/>
      <c r="P17" s="101"/>
      <c r="Q17" s="101"/>
      <c r="R17" s="101"/>
      <c r="S17" s="101"/>
      <c r="T17" s="101"/>
      <c r="U17" s="101">
        <v>8</v>
      </c>
      <c r="V17" s="101"/>
      <c r="W17" s="101"/>
      <c r="X17" s="101"/>
      <c r="Y17" s="101">
        <v>7</v>
      </c>
      <c r="Z17" s="101">
        <v>4.5</v>
      </c>
      <c r="AA17" s="101">
        <v>4</v>
      </c>
      <c r="AB17" s="101">
        <v>8</v>
      </c>
      <c r="AC17" s="101">
        <v>11</v>
      </c>
      <c r="AD17" s="101">
        <v>7</v>
      </c>
      <c r="AE17" s="101">
        <v>9</v>
      </c>
      <c r="AF17" s="101">
        <v>6</v>
      </c>
      <c r="AG17" s="101">
        <v>7.5</v>
      </c>
      <c r="AH17" s="101">
        <v>10.5</v>
      </c>
      <c r="AI17" s="101">
        <v>3.5</v>
      </c>
      <c r="AJ17" s="101">
        <v>7.5</v>
      </c>
      <c r="AK17" s="101">
        <v>6.5</v>
      </c>
      <c r="AL17" s="101">
        <v>7</v>
      </c>
      <c r="AM17" s="101">
        <v>6</v>
      </c>
      <c r="AN17" s="101">
        <v>7</v>
      </c>
      <c r="AO17" s="101"/>
      <c r="AP17" s="101"/>
      <c r="AQ17" s="101">
        <v>7</v>
      </c>
      <c r="AR17" s="101">
        <v>5.5</v>
      </c>
      <c r="AS17" s="101">
        <v>6</v>
      </c>
      <c r="AT17" s="101">
        <v>7</v>
      </c>
      <c r="AU17" s="101">
        <v>3.5</v>
      </c>
      <c r="AV17" s="101">
        <v>6.5</v>
      </c>
      <c r="AW17" s="101">
        <v>6</v>
      </c>
      <c r="AX17" s="101">
        <v>3.5</v>
      </c>
      <c r="AY17" s="101">
        <v>7</v>
      </c>
      <c r="AZ17" s="101">
        <v>6.5</v>
      </c>
      <c r="BA17" s="101">
        <v>7</v>
      </c>
      <c r="BB17" s="101">
        <v>6.5</v>
      </c>
      <c r="BC17" s="101">
        <v>6</v>
      </c>
      <c r="BD17" s="101">
        <v>6</v>
      </c>
      <c r="BE17" s="101">
        <v>3.5</v>
      </c>
      <c r="BF17" s="101">
        <v>7</v>
      </c>
      <c r="BG17" s="101">
        <v>6</v>
      </c>
      <c r="BH17" s="101"/>
      <c r="BI17" s="101">
        <v>7.5</v>
      </c>
      <c r="BJ17" s="101"/>
      <c r="BK17" s="101">
        <v>6</v>
      </c>
      <c r="BL17" s="101"/>
    </row>
    <row r="18" spans="1:64" s="87" customFormat="1" ht="30">
      <c r="A18" s="82"/>
      <c r="B18" s="83"/>
      <c r="C18" s="413"/>
      <c r="D18" s="102">
        <v>11</v>
      </c>
      <c r="E18" s="29" t="str">
        <f>IFERROR(VLOOKUP(D18,Tâches!$D$7:$E$117,2,FALSE),"")</f>
        <v xml:space="preserve">Entretien des Halls - 18 à 22 Bd A Millerand </v>
      </c>
      <c r="F18" s="322">
        <f t="shared" si="0"/>
        <v>203.5</v>
      </c>
      <c r="G18" s="322">
        <f t="shared" si="1"/>
        <v>73</v>
      </c>
      <c r="H18" s="322">
        <f t="shared" si="2"/>
        <v>66</v>
      </c>
      <c r="I18" s="322">
        <f t="shared" si="3"/>
        <v>56.5</v>
      </c>
      <c r="J18" s="322">
        <f t="shared" si="4"/>
        <v>8</v>
      </c>
      <c r="K18" s="85"/>
      <c r="L18" s="103"/>
      <c r="M18" s="103"/>
      <c r="N18" s="103"/>
      <c r="O18" s="103"/>
      <c r="P18" s="103"/>
      <c r="Q18" s="103"/>
      <c r="R18" s="103"/>
      <c r="S18" s="103"/>
      <c r="T18" s="103"/>
      <c r="U18" s="103">
        <v>8</v>
      </c>
      <c r="V18" s="103"/>
      <c r="W18" s="103"/>
      <c r="X18" s="103"/>
      <c r="Y18" s="103">
        <v>7</v>
      </c>
      <c r="Z18" s="103">
        <v>3.5</v>
      </c>
      <c r="AA18" s="103">
        <v>4</v>
      </c>
      <c r="AB18" s="103">
        <v>8</v>
      </c>
      <c r="AC18" s="103">
        <v>3.5</v>
      </c>
      <c r="AD18" s="103">
        <v>7</v>
      </c>
      <c r="AE18" s="103">
        <v>8</v>
      </c>
      <c r="AF18" s="103">
        <v>6</v>
      </c>
      <c r="AG18" s="103">
        <v>7</v>
      </c>
      <c r="AH18" s="103">
        <v>3</v>
      </c>
      <c r="AI18" s="103">
        <v>3.5</v>
      </c>
      <c r="AJ18" s="103">
        <v>6.5</v>
      </c>
      <c r="AK18" s="103">
        <v>6</v>
      </c>
      <c r="AL18" s="103">
        <v>7</v>
      </c>
      <c r="AM18" s="103">
        <v>5</v>
      </c>
      <c r="AN18" s="103">
        <v>7</v>
      </c>
      <c r="AO18" s="103"/>
      <c r="AP18" s="103"/>
      <c r="AQ18" s="103">
        <v>3</v>
      </c>
      <c r="AR18" s="103">
        <v>5.5</v>
      </c>
      <c r="AS18" s="103">
        <v>7</v>
      </c>
      <c r="AT18" s="103">
        <v>6.5</v>
      </c>
      <c r="AU18" s="103">
        <v>7</v>
      </c>
      <c r="AV18" s="103">
        <v>7</v>
      </c>
      <c r="AW18" s="103">
        <v>7.5</v>
      </c>
      <c r="AX18" s="103">
        <v>3.5</v>
      </c>
      <c r="AY18" s="103">
        <v>7</v>
      </c>
      <c r="AZ18" s="103">
        <v>8.5</v>
      </c>
      <c r="BA18" s="103">
        <v>1.5</v>
      </c>
      <c r="BB18" s="103">
        <v>6.5</v>
      </c>
      <c r="BC18" s="103">
        <v>6</v>
      </c>
      <c r="BD18" s="103">
        <v>3.5</v>
      </c>
      <c r="BE18" s="103">
        <v>3.5</v>
      </c>
      <c r="BF18" s="103">
        <v>7</v>
      </c>
      <c r="BG18" s="103">
        <v>6</v>
      </c>
      <c r="BH18" s="103"/>
      <c r="BI18" s="103">
        <v>7</v>
      </c>
      <c r="BJ18" s="103"/>
      <c r="BK18" s="103">
        <v>0</v>
      </c>
      <c r="BL18" s="103"/>
    </row>
    <row r="19" spans="1:64">
      <c r="B19" s="8"/>
      <c r="C19" s="413"/>
      <c r="D19" s="104"/>
      <c r="E19" s="57" t="str">
        <f>IFERROR(VLOOKUP(D19,Tâches!$D$7:$E$117,2,FALSE),"")</f>
        <v/>
      </c>
      <c r="F19" s="323">
        <f t="shared" si="0"/>
        <v>0</v>
      </c>
      <c r="G19" s="351">
        <f t="shared" si="1"/>
        <v>0</v>
      </c>
      <c r="H19" s="323">
        <f t="shared" si="2"/>
        <v>0</v>
      </c>
      <c r="I19" s="351">
        <f t="shared" si="3"/>
        <v>0</v>
      </c>
      <c r="J19" s="323">
        <f t="shared" si="4"/>
        <v>0</v>
      </c>
      <c r="K19" s="107"/>
      <c r="L19" s="106"/>
      <c r="M19" s="105"/>
      <c r="N19" s="106"/>
      <c r="O19" s="105"/>
      <c r="P19" s="106"/>
      <c r="Q19" s="105"/>
      <c r="R19" s="106"/>
      <c r="S19" s="105"/>
      <c r="T19" s="106"/>
      <c r="U19" s="105"/>
      <c r="V19" s="106"/>
      <c r="W19" s="105"/>
      <c r="X19" s="106"/>
      <c r="Y19" s="105"/>
      <c r="Z19" s="106"/>
      <c r="AA19" s="105"/>
      <c r="AB19" s="106"/>
      <c r="AC19" s="105"/>
      <c r="AD19" s="106"/>
      <c r="AE19" s="105"/>
      <c r="AF19" s="106"/>
      <c r="AG19" s="105"/>
      <c r="AH19" s="106"/>
      <c r="AI19" s="105"/>
      <c r="AJ19" s="106"/>
      <c r="AK19" s="105"/>
      <c r="AL19" s="106"/>
      <c r="AM19" s="105"/>
      <c r="AN19" s="106"/>
      <c r="AO19" s="105"/>
      <c r="AP19" s="106"/>
      <c r="AQ19" s="105"/>
      <c r="AR19" s="106"/>
      <c r="AS19" s="105"/>
      <c r="AT19" s="106"/>
      <c r="AU19" s="105"/>
      <c r="AV19" s="106"/>
      <c r="AW19" s="105"/>
      <c r="AX19" s="106"/>
      <c r="AY19" s="105"/>
      <c r="AZ19" s="106"/>
      <c r="BA19" s="105"/>
      <c r="BB19" s="106"/>
      <c r="BC19" s="105"/>
      <c r="BD19" s="106"/>
      <c r="BE19" s="105"/>
      <c r="BF19" s="106"/>
      <c r="BG19" s="105"/>
      <c r="BH19" s="106"/>
      <c r="BI19" s="105"/>
      <c r="BJ19" s="106"/>
      <c r="BK19" s="105"/>
      <c r="BL19" s="105"/>
    </row>
    <row r="20" spans="1:64">
      <c r="B20" s="108"/>
      <c r="C20" s="413"/>
      <c r="D20" s="109">
        <v>13</v>
      </c>
      <c r="E20" s="25" t="str">
        <f>IFERROR(VLOOKUP(D20,Tâches!$D$7:$E$117,2,FALSE),"")</f>
        <v>Dépoussiérage des sols</v>
      </c>
      <c r="F20" s="324">
        <f t="shared" si="0"/>
        <v>0</v>
      </c>
      <c r="G20" s="352">
        <f t="shared" si="1"/>
        <v>0</v>
      </c>
      <c r="H20" s="324">
        <f t="shared" si="2"/>
        <v>0</v>
      </c>
      <c r="I20" s="352">
        <f t="shared" si="3"/>
        <v>0</v>
      </c>
      <c r="J20" s="324">
        <f t="shared" si="4"/>
        <v>0</v>
      </c>
      <c r="K20" s="111"/>
      <c r="L20" s="109"/>
      <c r="M20" s="109"/>
      <c r="N20" s="109"/>
      <c r="O20" s="109"/>
      <c r="P20" s="109"/>
      <c r="Q20" s="109"/>
      <c r="R20" s="109"/>
      <c r="S20" s="109"/>
      <c r="T20" s="109"/>
      <c r="U20" s="109"/>
      <c r="V20" s="109"/>
      <c r="W20" s="109"/>
      <c r="X20" s="109"/>
      <c r="Y20" s="109"/>
      <c r="Z20" s="109"/>
      <c r="AA20" s="109"/>
      <c r="AB20" s="109"/>
      <c r="AC20" s="109"/>
      <c r="AD20" s="109"/>
      <c r="AE20" s="109"/>
      <c r="AF20" s="109"/>
      <c r="AG20" s="109"/>
      <c r="AH20" s="109"/>
      <c r="AI20" s="109"/>
      <c r="AJ20" s="109"/>
      <c r="AK20" s="109"/>
      <c r="AL20" s="109"/>
      <c r="AM20" s="109"/>
      <c r="AN20" s="109"/>
      <c r="AO20" s="109"/>
      <c r="AP20" s="109"/>
      <c r="AQ20" s="109"/>
      <c r="AR20" s="109"/>
      <c r="AS20" s="109"/>
      <c r="AT20" s="109"/>
      <c r="AU20" s="109"/>
      <c r="AV20" s="109"/>
      <c r="AW20" s="109"/>
      <c r="AX20" s="109"/>
      <c r="AY20" s="109"/>
      <c r="AZ20" s="109"/>
      <c r="BA20" s="109"/>
      <c r="BB20" s="109"/>
      <c r="BC20" s="109"/>
      <c r="BD20" s="109"/>
      <c r="BE20" s="109"/>
      <c r="BF20" s="109"/>
      <c r="BG20" s="109"/>
      <c r="BH20" s="109"/>
      <c r="BI20" s="109"/>
      <c r="BJ20" s="109"/>
      <c r="BK20" s="109"/>
      <c r="BL20" s="109"/>
    </row>
    <row r="21" spans="1:64">
      <c r="B21" s="8"/>
      <c r="C21" s="413"/>
      <c r="D21" s="110">
        <v>14</v>
      </c>
      <c r="E21" s="26" t="str">
        <f>IFERROR(VLOOKUP(D21,Tâches!$D$7:$E$117,2,FALSE),"")</f>
        <v>Evacuation des prospectus</v>
      </c>
      <c r="F21" s="325">
        <f t="shared" si="0"/>
        <v>1</v>
      </c>
      <c r="G21" s="325">
        <f t="shared" si="1"/>
        <v>0</v>
      </c>
      <c r="H21" s="325">
        <f t="shared" si="2"/>
        <v>1</v>
      </c>
      <c r="I21" s="325">
        <f t="shared" si="3"/>
        <v>0</v>
      </c>
      <c r="J21" s="325">
        <f t="shared" si="4"/>
        <v>0</v>
      </c>
      <c r="K21" s="111"/>
      <c r="L21" s="110"/>
      <c r="M21" s="110"/>
      <c r="N21" s="110"/>
      <c r="O21" s="110"/>
      <c r="P21" s="110"/>
      <c r="Q21" s="110"/>
      <c r="R21" s="110"/>
      <c r="S21" s="110"/>
      <c r="T21" s="110"/>
      <c r="U21" s="110"/>
      <c r="V21" s="110"/>
      <c r="W21" s="110"/>
      <c r="X21" s="110"/>
      <c r="Y21" s="110"/>
      <c r="Z21" s="110"/>
      <c r="AA21" s="110"/>
      <c r="AB21" s="110"/>
      <c r="AC21" s="110"/>
      <c r="AD21" s="110"/>
      <c r="AE21" s="110"/>
      <c r="AF21" s="110"/>
      <c r="AG21" s="110"/>
      <c r="AH21" s="110"/>
      <c r="AI21" s="110"/>
      <c r="AJ21" s="110"/>
      <c r="AK21" s="110"/>
      <c r="AL21" s="110"/>
      <c r="AM21" s="110"/>
      <c r="AN21" s="110"/>
      <c r="AO21" s="110"/>
      <c r="AP21" s="110"/>
      <c r="AQ21" s="110"/>
      <c r="AR21" s="110">
        <v>1</v>
      </c>
      <c r="AS21" s="110"/>
      <c r="AT21" s="110"/>
      <c r="AU21" s="110"/>
      <c r="AV21" s="110"/>
      <c r="AW21" s="110"/>
      <c r="AX21" s="110"/>
      <c r="AY21" s="110"/>
      <c r="AZ21" s="110"/>
      <c r="BA21" s="110"/>
      <c r="BB21" s="110"/>
      <c r="BC21" s="110"/>
      <c r="BD21" s="110"/>
      <c r="BE21" s="110"/>
      <c r="BF21" s="110"/>
      <c r="BG21" s="110"/>
      <c r="BH21" s="110"/>
      <c r="BI21" s="110"/>
      <c r="BJ21" s="110"/>
      <c r="BK21" s="110"/>
      <c r="BL21" s="110"/>
    </row>
    <row r="22" spans="1:64" ht="30">
      <c r="B22" s="8"/>
      <c r="C22" s="413"/>
      <c r="D22" s="112">
        <v>15</v>
      </c>
      <c r="E22" s="27" t="str">
        <f>IFERROR(VLOOKUP(D22,Tâches!$D$7:$E$117,2,FALSE),"")</f>
        <v>Désaraignage et dépoussiérage des boîtes aux lettres, plinthes…</v>
      </c>
      <c r="F22" s="326">
        <f t="shared" si="0"/>
        <v>0</v>
      </c>
      <c r="G22" s="353">
        <f t="shared" si="1"/>
        <v>0</v>
      </c>
      <c r="H22" s="326">
        <f t="shared" si="2"/>
        <v>0</v>
      </c>
      <c r="I22" s="353">
        <f t="shared" si="3"/>
        <v>0</v>
      </c>
      <c r="J22" s="326">
        <f t="shared" si="4"/>
        <v>0</v>
      </c>
      <c r="K22" s="111"/>
      <c r="L22" s="112"/>
      <c r="M22" s="112"/>
      <c r="N22" s="112"/>
      <c r="O22" s="112"/>
      <c r="P22" s="112"/>
      <c r="Q22" s="112"/>
      <c r="R22" s="112"/>
      <c r="S22" s="112"/>
      <c r="T22" s="112"/>
      <c r="U22" s="112"/>
      <c r="V22" s="112"/>
      <c r="W22" s="112"/>
      <c r="X22" s="112"/>
      <c r="Y22" s="112"/>
      <c r="Z22" s="112"/>
      <c r="AA22" s="112"/>
      <c r="AB22" s="112"/>
      <c r="AC22" s="112"/>
      <c r="AD22" s="112"/>
      <c r="AE22" s="112"/>
      <c r="AF22" s="112"/>
      <c r="AG22" s="112"/>
      <c r="AH22" s="112"/>
      <c r="AI22" s="112"/>
      <c r="AJ22" s="112"/>
      <c r="AK22" s="112"/>
      <c r="AL22" s="112"/>
      <c r="AM22" s="112"/>
      <c r="AN22" s="112"/>
      <c r="AO22" s="112"/>
      <c r="AP22" s="112"/>
      <c r="AQ22" s="112"/>
      <c r="AR22" s="112"/>
      <c r="AS22" s="112"/>
      <c r="AT22" s="112"/>
      <c r="AU22" s="112"/>
      <c r="AV22" s="112"/>
      <c r="AW22" s="112"/>
      <c r="AX22" s="112"/>
      <c r="AY22" s="112"/>
      <c r="AZ22" s="112"/>
      <c r="BA22" s="112"/>
      <c r="BB22" s="112"/>
      <c r="BC22" s="112"/>
      <c r="BD22" s="112"/>
      <c r="BE22" s="112"/>
      <c r="BF22" s="112"/>
      <c r="BG22" s="112"/>
      <c r="BH22" s="112"/>
      <c r="BI22" s="112"/>
      <c r="BJ22" s="112"/>
      <c r="BK22" s="112"/>
      <c r="BL22" s="112"/>
    </row>
    <row r="23" spans="1:64" ht="30">
      <c r="B23" s="8"/>
      <c r="C23" s="413"/>
      <c r="D23" s="110">
        <v>16</v>
      </c>
      <c r="E23" s="26" t="str">
        <f>IFERROR(VLOOKUP(D23,Tâches!$D$7:$E$117,2,FALSE),"")</f>
        <v>Entretien de propreté des cabines d'ascenseurs</v>
      </c>
      <c r="F23" s="325">
        <f t="shared" si="0"/>
        <v>0</v>
      </c>
      <c r="G23" s="325">
        <f t="shared" si="1"/>
        <v>0</v>
      </c>
      <c r="H23" s="325">
        <f t="shared" si="2"/>
        <v>0</v>
      </c>
      <c r="I23" s="325">
        <f t="shared" si="3"/>
        <v>0</v>
      </c>
      <c r="J23" s="325">
        <f t="shared" si="4"/>
        <v>0</v>
      </c>
      <c r="K23" s="111"/>
      <c r="L23" s="110"/>
      <c r="M23" s="110"/>
      <c r="N23" s="110"/>
      <c r="O23" s="110"/>
      <c r="P23" s="110"/>
      <c r="Q23" s="110"/>
      <c r="R23" s="110"/>
      <c r="S23" s="110"/>
      <c r="T23" s="110"/>
      <c r="U23" s="110"/>
      <c r="V23" s="110"/>
      <c r="W23" s="110"/>
      <c r="X23" s="110"/>
      <c r="Y23" s="110"/>
      <c r="Z23" s="110"/>
      <c r="AA23" s="110"/>
      <c r="AB23" s="110"/>
      <c r="AC23" s="110"/>
      <c r="AD23" s="110"/>
      <c r="AE23" s="110"/>
      <c r="AF23" s="110"/>
      <c r="AG23" s="110"/>
      <c r="AH23" s="110"/>
      <c r="AI23" s="110"/>
      <c r="AJ23" s="110"/>
      <c r="AK23" s="110"/>
      <c r="AL23" s="110"/>
      <c r="AM23" s="110"/>
      <c r="AN23" s="110"/>
      <c r="AO23" s="110"/>
      <c r="AP23" s="110"/>
      <c r="AQ23" s="110"/>
      <c r="AR23" s="110"/>
      <c r="AS23" s="110"/>
      <c r="AT23" s="110"/>
      <c r="AU23" s="110"/>
      <c r="AV23" s="110"/>
      <c r="AW23" s="110"/>
      <c r="AX23" s="110"/>
      <c r="AY23" s="110"/>
      <c r="AZ23" s="110"/>
      <c r="BA23" s="110"/>
      <c r="BB23" s="110"/>
      <c r="BC23" s="110"/>
      <c r="BD23" s="110"/>
      <c r="BE23" s="110"/>
      <c r="BF23" s="110"/>
      <c r="BG23" s="110"/>
      <c r="BH23" s="110"/>
      <c r="BI23" s="110"/>
      <c r="BJ23" s="110"/>
      <c r="BK23" s="110"/>
      <c r="BL23" s="110"/>
    </row>
    <row r="24" spans="1:64">
      <c r="B24" s="8"/>
      <c r="C24" s="413"/>
      <c r="D24" s="112">
        <v>17</v>
      </c>
      <c r="E24" s="27" t="str">
        <f>IFERROR(VLOOKUP(D24,Tâches!$D$7:$E$117,2,FALSE),"")</f>
        <v xml:space="preserve"> Entretien de propreté des portes vitrées </v>
      </c>
      <c r="F24" s="326">
        <f t="shared" si="0"/>
        <v>0</v>
      </c>
      <c r="G24" s="353">
        <f t="shared" si="1"/>
        <v>0</v>
      </c>
      <c r="H24" s="326">
        <f t="shared" si="2"/>
        <v>0</v>
      </c>
      <c r="I24" s="353">
        <f t="shared" si="3"/>
        <v>0</v>
      </c>
      <c r="J24" s="326">
        <f t="shared" si="4"/>
        <v>0</v>
      </c>
      <c r="K24" s="111"/>
      <c r="L24" s="112"/>
      <c r="M24" s="112"/>
      <c r="N24" s="112"/>
      <c r="O24" s="112"/>
      <c r="P24" s="112"/>
      <c r="Q24" s="112"/>
      <c r="R24" s="112"/>
      <c r="S24" s="112"/>
      <c r="T24" s="112"/>
      <c r="U24" s="112"/>
      <c r="V24" s="112"/>
      <c r="W24" s="112"/>
      <c r="X24" s="112"/>
      <c r="Y24" s="112"/>
      <c r="Z24" s="112"/>
      <c r="AA24" s="112"/>
      <c r="AB24" s="112"/>
      <c r="AC24" s="112"/>
      <c r="AD24" s="112"/>
      <c r="AE24" s="112"/>
      <c r="AF24" s="112"/>
      <c r="AG24" s="112"/>
      <c r="AH24" s="112"/>
      <c r="AI24" s="112"/>
      <c r="AJ24" s="112"/>
      <c r="AK24" s="112"/>
      <c r="AL24" s="112"/>
      <c r="AM24" s="112"/>
      <c r="AN24" s="112"/>
      <c r="AO24" s="112"/>
      <c r="AP24" s="112"/>
      <c r="AQ24" s="112"/>
      <c r="AR24" s="112"/>
      <c r="AS24" s="112"/>
      <c r="AT24" s="112"/>
      <c r="AU24" s="112"/>
      <c r="AV24" s="112"/>
      <c r="AW24" s="112"/>
      <c r="AX24" s="112"/>
      <c r="AY24" s="112"/>
      <c r="AZ24" s="112"/>
      <c r="BA24" s="112"/>
      <c r="BB24" s="112"/>
      <c r="BC24" s="112"/>
      <c r="BD24" s="112"/>
      <c r="BE24" s="112"/>
      <c r="BF24" s="112"/>
      <c r="BG24" s="112"/>
      <c r="BH24" s="112"/>
      <c r="BI24" s="112"/>
      <c r="BJ24" s="112"/>
      <c r="BK24" s="112"/>
      <c r="BL24" s="112"/>
    </row>
    <row r="25" spans="1:64">
      <c r="B25" s="8"/>
      <c r="C25" s="413"/>
      <c r="D25" s="110">
        <v>18</v>
      </c>
      <c r="E25" s="26" t="str">
        <f>IFERROR(VLOOKUP(D25,Tâches!$D$7:$E$117,2,FALSE),"")</f>
        <v>Entretien de propreté des miroirs</v>
      </c>
      <c r="F25" s="325">
        <f t="shared" si="0"/>
        <v>0</v>
      </c>
      <c r="G25" s="325">
        <f t="shared" si="1"/>
        <v>0</v>
      </c>
      <c r="H25" s="325">
        <f t="shared" si="2"/>
        <v>0</v>
      </c>
      <c r="I25" s="325">
        <f t="shared" si="3"/>
        <v>0</v>
      </c>
      <c r="J25" s="325">
        <f t="shared" si="4"/>
        <v>0</v>
      </c>
      <c r="K25" s="111"/>
      <c r="L25" s="110"/>
      <c r="M25" s="110"/>
      <c r="N25" s="110"/>
      <c r="O25" s="110"/>
      <c r="P25" s="110"/>
      <c r="Q25" s="110"/>
      <c r="R25" s="110"/>
      <c r="S25" s="110"/>
      <c r="T25" s="110"/>
      <c r="U25" s="110"/>
      <c r="V25" s="110"/>
      <c r="W25" s="110"/>
      <c r="X25" s="110"/>
      <c r="Y25" s="110"/>
      <c r="Z25" s="110"/>
      <c r="AA25" s="110"/>
      <c r="AB25" s="110"/>
      <c r="AC25" s="110"/>
      <c r="AD25" s="110"/>
      <c r="AE25" s="110"/>
      <c r="AF25" s="110"/>
      <c r="AG25" s="110"/>
      <c r="AH25" s="110"/>
      <c r="AI25" s="110"/>
      <c r="AJ25" s="110"/>
      <c r="AK25" s="110"/>
      <c r="AL25" s="110"/>
      <c r="AM25" s="110"/>
      <c r="AN25" s="110"/>
      <c r="AO25" s="110"/>
      <c r="AP25" s="110"/>
      <c r="AQ25" s="110"/>
      <c r="AR25" s="110"/>
      <c r="AS25" s="110"/>
      <c r="AT25" s="110"/>
      <c r="AU25" s="110"/>
      <c r="AV25" s="110"/>
      <c r="AW25" s="110"/>
      <c r="AX25" s="110"/>
      <c r="AY25" s="110"/>
      <c r="AZ25" s="110"/>
      <c r="BA25" s="110"/>
      <c r="BB25" s="110"/>
      <c r="BC25" s="110"/>
      <c r="BD25" s="110"/>
      <c r="BE25" s="110"/>
      <c r="BF25" s="110"/>
      <c r="BG25" s="110"/>
      <c r="BH25" s="110"/>
      <c r="BI25" s="110"/>
      <c r="BJ25" s="110"/>
      <c r="BK25" s="110"/>
      <c r="BL25" s="110"/>
    </row>
    <row r="26" spans="1:64">
      <c r="B26" s="8"/>
      <c r="C26" s="413"/>
      <c r="D26" s="112">
        <v>19</v>
      </c>
      <c r="E26" s="27" t="str">
        <f>IFERROR(VLOOKUP(D26,Tâches!$D$7:$E$117,2,FALSE),"")</f>
        <v>Lavage de l'ensemble des sols</v>
      </c>
      <c r="F26" s="326">
        <f t="shared" si="0"/>
        <v>0</v>
      </c>
      <c r="G26" s="353">
        <f t="shared" si="1"/>
        <v>0</v>
      </c>
      <c r="H26" s="326">
        <f t="shared" si="2"/>
        <v>0</v>
      </c>
      <c r="I26" s="353">
        <f t="shared" si="3"/>
        <v>0</v>
      </c>
      <c r="J26" s="326">
        <f t="shared" si="4"/>
        <v>0</v>
      </c>
      <c r="K26" s="111"/>
      <c r="L26" s="112"/>
      <c r="M26" s="112"/>
      <c r="N26" s="112"/>
      <c r="O26" s="112"/>
      <c r="P26" s="112"/>
      <c r="Q26" s="112"/>
      <c r="R26" s="112"/>
      <c r="S26" s="112"/>
      <c r="T26" s="112"/>
      <c r="U26" s="112"/>
      <c r="V26" s="112"/>
      <c r="W26" s="112"/>
      <c r="X26" s="112"/>
      <c r="Y26" s="112"/>
      <c r="Z26" s="112"/>
      <c r="AA26" s="112"/>
      <c r="AB26" s="112"/>
      <c r="AC26" s="112"/>
      <c r="AD26" s="112"/>
      <c r="AE26" s="112"/>
      <c r="AF26" s="112"/>
      <c r="AG26" s="112"/>
      <c r="AH26" s="112"/>
      <c r="AI26" s="112"/>
      <c r="AJ26" s="112"/>
      <c r="AK26" s="112"/>
      <c r="AL26" s="112"/>
      <c r="AM26" s="112"/>
      <c r="AN26" s="112"/>
      <c r="AO26" s="112"/>
      <c r="AP26" s="112"/>
      <c r="AQ26" s="112"/>
      <c r="AR26" s="112"/>
      <c r="AS26" s="112"/>
      <c r="AT26" s="112"/>
      <c r="AU26" s="112"/>
      <c r="AV26" s="112"/>
      <c r="AW26" s="112"/>
      <c r="AX26" s="112"/>
      <c r="AY26" s="112"/>
      <c r="AZ26" s="112"/>
      <c r="BA26" s="112"/>
      <c r="BB26" s="112"/>
      <c r="BC26" s="112"/>
      <c r="BD26" s="112"/>
      <c r="BE26" s="112"/>
      <c r="BF26" s="112"/>
      <c r="BG26" s="112"/>
      <c r="BH26" s="112"/>
      <c r="BI26" s="112"/>
      <c r="BJ26" s="112"/>
      <c r="BK26" s="112"/>
      <c r="BL26" s="112"/>
    </row>
    <row r="27" spans="1:64">
      <c r="B27" s="8"/>
      <c r="C27" s="413"/>
      <c r="D27" s="110">
        <v>20</v>
      </c>
      <c r="E27" s="26" t="str">
        <f>IFERROR(VLOOKUP(D27,Tâches!$D$7:$E$117,2,FALSE),"")</f>
        <v xml:space="preserve">Lavage des sols extérieurs des halls </v>
      </c>
      <c r="F27" s="325">
        <f t="shared" si="0"/>
        <v>0</v>
      </c>
      <c r="G27" s="325">
        <f t="shared" si="1"/>
        <v>0</v>
      </c>
      <c r="H27" s="325">
        <f t="shared" si="2"/>
        <v>0</v>
      </c>
      <c r="I27" s="325">
        <f t="shared" si="3"/>
        <v>0</v>
      </c>
      <c r="J27" s="325">
        <f t="shared" si="4"/>
        <v>0</v>
      </c>
      <c r="K27" s="111"/>
      <c r="L27" s="110"/>
      <c r="M27" s="110"/>
      <c r="N27" s="110"/>
      <c r="O27" s="110"/>
      <c r="P27" s="110"/>
      <c r="Q27" s="110"/>
      <c r="R27" s="110"/>
      <c r="S27" s="110"/>
      <c r="T27" s="110"/>
      <c r="U27" s="110"/>
      <c r="V27" s="110"/>
      <c r="W27" s="110"/>
      <c r="X27" s="110"/>
      <c r="Y27" s="110"/>
      <c r="Z27" s="110"/>
      <c r="AA27" s="110"/>
      <c r="AB27" s="110"/>
      <c r="AC27" s="110"/>
      <c r="AD27" s="110"/>
      <c r="AE27" s="110"/>
      <c r="AF27" s="110"/>
      <c r="AG27" s="110"/>
      <c r="AH27" s="110"/>
      <c r="AI27" s="110"/>
      <c r="AJ27" s="110"/>
      <c r="AK27" s="110"/>
      <c r="AL27" s="110"/>
      <c r="AM27" s="110"/>
      <c r="AN27" s="110"/>
      <c r="AO27" s="110"/>
      <c r="AP27" s="110"/>
      <c r="AQ27" s="110"/>
      <c r="AR27" s="110"/>
      <c r="AS27" s="110"/>
      <c r="AT27" s="110"/>
      <c r="AU27" s="110"/>
      <c r="AV27" s="110"/>
      <c r="AW27" s="110"/>
      <c r="AX27" s="110"/>
      <c r="AY27" s="110"/>
      <c r="AZ27" s="110"/>
      <c r="BA27" s="110"/>
      <c r="BB27" s="110"/>
      <c r="BC27" s="110"/>
      <c r="BD27" s="110"/>
      <c r="BE27" s="110"/>
      <c r="BF27" s="110"/>
      <c r="BG27" s="110"/>
      <c r="BH27" s="110"/>
      <c r="BI27" s="110"/>
      <c r="BJ27" s="110"/>
      <c r="BK27" s="110"/>
      <c r="BL27" s="110"/>
    </row>
    <row r="28" spans="1:64">
      <c r="B28" s="108"/>
      <c r="C28" s="413"/>
      <c r="D28" s="112">
        <v>21</v>
      </c>
      <c r="E28" s="27" t="str">
        <f>IFERROR(VLOOKUP(D28,Tâches!$D$7:$E$117,2,FALSE),"")</f>
        <v>Remplacement des ampoules</v>
      </c>
      <c r="F28" s="326">
        <f t="shared" si="0"/>
        <v>0</v>
      </c>
      <c r="G28" s="353">
        <f t="shared" si="1"/>
        <v>0</v>
      </c>
      <c r="H28" s="326">
        <f t="shared" si="2"/>
        <v>0</v>
      </c>
      <c r="I28" s="353">
        <f t="shared" si="3"/>
        <v>0</v>
      </c>
      <c r="J28" s="326">
        <f t="shared" si="4"/>
        <v>0</v>
      </c>
      <c r="K28" s="111"/>
      <c r="L28" s="112"/>
      <c r="M28" s="112"/>
      <c r="N28" s="112"/>
      <c r="O28" s="112"/>
      <c r="P28" s="112"/>
      <c r="Q28" s="112"/>
      <c r="R28" s="112"/>
      <c r="S28" s="112"/>
      <c r="T28" s="112"/>
      <c r="U28" s="112"/>
      <c r="V28" s="112"/>
      <c r="W28" s="112"/>
      <c r="X28" s="112"/>
      <c r="Y28" s="112"/>
      <c r="Z28" s="112"/>
      <c r="AA28" s="112"/>
      <c r="AB28" s="112"/>
      <c r="AC28" s="112"/>
      <c r="AD28" s="112"/>
      <c r="AE28" s="112"/>
      <c r="AF28" s="112"/>
      <c r="AG28" s="112"/>
      <c r="AH28" s="112"/>
      <c r="AI28" s="112"/>
      <c r="AJ28" s="112"/>
      <c r="AK28" s="112"/>
      <c r="AL28" s="112"/>
      <c r="AM28" s="112"/>
      <c r="AN28" s="112"/>
      <c r="AO28" s="112"/>
      <c r="AP28" s="112"/>
      <c r="AQ28" s="112"/>
      <c r="AR28" s="112"/>
      <c r="AS28" s="112"/>
      <c r="AT28" s="112"/>
      <c r="AU28" s="112"/>
      <c r="AV28" s="112"/>
      <c r="AW28" s="112"/>
      <c r="AX28" s="112"/>
      <c r="AY28" s="112"/>
      <c r="AZ28" s="112"/>
      <c r="BA28" s="112"/>
      <c r="BB28" s="112"/>
      <c r="BC28" s="112"/>
      <c r="BD28" s="112"/>
      <c r="BE28" s="112"/>
      <c r="BF28" s="112"/>
      <c r="BG28" s="112"/>
      <c r="BH28" s="112"/>
      <c r="BI28" s="112"/>
      <c r="BJ28" s="112"/>
      <c r="BK28" s="112"/>
      <c r="BL28" s="112"/>
    </row>
    <row r="29" spans="1:64" ht="30">
      <c r="B29" s="8"/>
      <c r="C29" s="413"/>
      <c r="D29" s="110">
        <v>22</v>
      </c>
      <c r="E29" s="26" t="str">
        <f>IFERROR(VLOOKUP(D29,Tâches!$D$7:$E$117,2,FALSE),"")</f>
        <v>Entretien de propreté des platines interphones</v>
      </c>
      <c r="F29" s="325">
        <f t="shared" si="0"/>
        <v>0</v>
      </c>
      <c r="G29" s="325">
        <f t="shared" si="1"/>
        <v>0</v>
      </c>
      <c r="H29" s="325">
        <f t="shared" si="2"/>
        <v>0</v>
      </c>
      <c r="I29" s="325">
        <f t="shared" si="3"/>
        <v>0</v>
      </c>
      <c r="J29" s="325">
        <f t="shared" si="4"/>
        <v>0</v>
      </c>
      <c r="K29" s="111"/>
      <c r="L29" s="110"/>
      <c r="M29" s="110"/>
      <c r="N29" s="110"/>
      <c r="O29" s="110"/>
      <c r="P29" s="110"/>
      <c r="Q29" s="110"/>
      <c r="R29" s="110"/>
      <c r="S29" s="110"/>
      <c r="T29" s="110"/>
      <c r="U29" s="110"/>
      <c r="V29" s="110"/>
      <c r="W29" s="110"/>
      <c r="X29" s="110"/>
      <c r="Y29" s="110"/>
      <c r="Z29" s="110"/>
      <c r="AA29" s="110"/>
      <c r="AB29" s="110"/>
      <c r="AC29" s="110"/>
      <c r="AD29" s="110"/>
      <c r="AE29" s="110"/>
      <c r="AF29" s="110"/>
      <c r="AG29" s="110"/>
      <c r="AH29" s="110"/>
      <c r="AI29" s="110"/>
      <c r="AJ29" s="110"/>
      <c r="AK29" s="110"/>
      <c r="AL29" s="110"/>
      <c r="AM29" s="110"/>
      <c r="AN29" s="110"/>
      <c r="AO29" s="110"/>
      <c r="AP29" s="110"/>
      <c r="AQ29" s="110"/>
      <c r="AR29" s="110"/>
      <c r="AS29" s="110"/>
      <c r="AT29" s="110"/>
      <c r="AU29" s="110"/>
      <c r="AV29" s="110"/>
      <c r="AW29" s="110"/>
      <c r="AX29" s="110"/>
      <c r="AY29" s="110"/>
      <c r="AZ29" s="110"/>
      <c r="BA29" s="110"/>
      <c r="BB29" s="110"/>
      <c r="BC29" s="110"/>
      <c r="BD29" s="110"/>
      <c r="BE29" s="110"/>
      <c r="BF29" s="110"/>
      <c r="BG29" s="110"/>
      <c r="BH29" s="110"/>
      <c r="BI29" s="110"/>
      <c r="BJ29" s="110"/>
      <c r="BK29" s="110"/>
      <c r="BL29" s="110"/>
    </row>
    <row r="30" spans="1:64" ht="90">
      <c r="B30" s="108"/>
      <c r="C30" s="413"/>
      <c r="D30" s="112">
        <v>23</v>
      </c>
      <c r="E30" s="27" t="str">
        <f>IFERROR(VLOOKUP(D30,Tâches!$D$7:$E$117,2,FALSE),"")</f>
        <v xml:space="preserve"> Veiller à l'uniformité des étiquettes des interphones et des plaques de boites aux lettres, rappelant aux habitants qu'il est interdit d'y apposer des cartes de visite, inscriptions manuscrites et bandes autocollantes</v>
      </c>
      <c r="F30" s="326">
        <f t="shared" si="0"/>
        <v>0</v>
      </c>
      <c r="G30" s="353">
        <f t="shared" si="1"/>
        <v>0</v>
      </c>
      <c r="H30" s="326">
        <f t="shared" si="2"/>
        <v>0</v>
      </c>
      <c r="I30" s="353">
        <f t="shared" si="3"/>
        <v>0</v>
      </c>
      <c r="J30" s="326">
        <f t="shared" si="4"/>
        <v>0</v>
      </c>
      <c r="K30" s="111"/>
      <c r="L30" s="112"/>
      <c r="M30" s="112"/>
      <c r="N30" s="112"/>
      <c r="O30" s="112"/>
      <c r="P30" s="112"/>
      <c r="Q30" s="112"/>
      <c r="R30" s="112"/>
      <c r="S30" s="112"/>
      <c r="T30" s="112"/>
      <c r="U30" s="112"/>
      <c r="V30" s="112"/>
      <c r="W30" s="112"/>
      <c r="X30" s="112"/>
      <c r="Y30" s="112"/>
      <c r="Z30" s="112"/>
      <c r="AA30" s="112"/>
      <c r="AB30" s="112"/>
      <c r="AC30" s="112"/>
      <c r="AD30" s="112"/>
      <c r="AE30" s="112"/>
      <c r="AF30" s="112"/>
      <c r="AG30" s="112"/>
      <c r="AH30" s="112"/>
      <c r="AI30" s="112"/>
      <c r="AJ30" s="112"/>
      <c r="AK30" s="112"/>
      <c r="AL30" s="112"/>
      <c r="AM30" s="112"/>
      <c r="AN30" s="112"/>
      <c r="AO30" s="112"/>
      <c r="AP30" s="112"/>
      <c r="AQ30" s="112"/>
      <c r="AR30" s="112"/>
      <c r="AS30" s="112"/>
      <c r="AT30" s="112"/>
      <c r="AU30" s="112"/>
      <c r="AV30" s="112"/>
      <c r="AW30" s="112"/>
      <c r="AX30" s="112"/>
      <c r="AY30" s="112"/>
      <c r="AZ30" s="112"/>
      <c r="BA30" s="112"/>
      <c r="BB30" s="112"/>
      <c r="BC30" s="112"/>
      <c r="BD30" s="112"/>
      <c r="BE30" s="112"/>
      <c r="BF30" s="112"/>
      <c r="BG30" s="112"/>
      <c r="BH30" s="112"/>
      <c r="BI30" s="112"/>
      <c r="BJ30" s="112"/>
      <c r="BK30" s="112"/>
      <c r="BL30" s="112"/>
    </row>
    <row r="31" spans="1:64">
      <c r="B31" s="8"/>
      <c r="C31" s="413"/>
      <c r="D31" s="113">
        <v>24</v>
      </c>
      <c r="E31" s="28" t="str">
        <f>IFERROR(VLOOKUP(D31,Tâches!$D$7:$E$117,2,FALSE),"")</f>
        <v>Divers</v>
      </c>
      <c r="F31" s="325">
        <f t="shared" si="0"/>
        <v>0</v>
      </c>
      <c r="G31" s="325">
        <f t="shared" si="1"/>
        <v>0</v>
      </c>
      <c r="H31" s="325">
        <f t="shared" si="2"/>
        <v>0</v>
      </c>
      <c r="I31" s="325">
        <f t="shared" si="3"/>
        <v>0</v>
      </c>
      <c r="J31" s="325">
        <f t="shared" si="4"/>
        <v>0</v>
      </c>
      <c r="K31" s="111"/>
      <c r="L31" s="110"/>
      <c r="M31" s="110"/>
      <c r="N31" s="110"/>
      <c r="O31" s="110"/>
      <c r="P31" s="110"/>
      <c r="Q31" s="110"/>
      <c r="R31" s="110"/>
      <c r="S31" s="110"/>
      <c r="T31" s="110"/>
      <c r="U31" s="110"/>
      <c r="V31" s="110"/>
      <c r="W31" s="110"/>
      <c r="X31" s="110"/>
      <c r="Y31" s="110"/>
      <c r="Z31" s="110"/>
      <c r="AA31" s="110"/>
      <c r="AB31" s="110"/>
      <c r="AC31" s="110"/>
      <c r="AD31" s="110"/>
      <c r="AE31" s="110"/>
      <c r="AF31" s="110"/>
      <c r="AG31" s="110"/>
      <c r="AH31" s="110"/>
      <c r="AI31" s="110"/>
      <c r="AJ31" s="110"/>
      <c r="AK31" s="110"/>
      <c r="AL31" s="110"/>
      <c r="AM31" s="110"/>
      <c r="AN31" s="110"/>
      <c r="AO31" s="110"/>
      <c r="AP31" s="110"/>
      <c r="AQ31" s="110"/>
      <c r="AR31" s="110"/>
      <c r="AS31" s="110"/>
      <c r="AT31" s="110"/>
      <c r="AU31" s="110"/>
      <c r="AV31" s="110"/>
      <c r="AW31" s="110"/>
      <c r="AX31" s="110"/>
      <c r="AY31" s="110"/>
      <c r="AZ31" s="110"/>
      <c r="BA31" s="110"/>
      <c r="BB31" s="110"/>
      <c r="BC31" s="110"/>
      <c r="BD31" s="110"/>
      <c r="BE31" s="110"/>
      <c r="BF31" s="110"/>
      <c r="BG31" s="110"/>
      <c r="BH31" s="110"/>
      <c r="BI31" s="110"/>
      <c r="BJ31" s="110"/>
      <c r="BK31" s="110"/>
      <c r="BL31" s="110"/>
    </row>
    <row r="32" spans="1:64" ht="30">
      <c r="B32" s="108"/>
      <c r="C32" s="413"/>
      <c r="D32" s="94">
        <v>25</v>
      </c>
      <c r="E32" s="21" t="str">
        <f>IFERROR(VLOOKUP(D32,Tâches!$D$7:$E$117,2,FALSE),"")</f>
        <v xml:space="preserve">debouchage d une conduite d eau pluviale </v>
      </c>
      <c r="F32" s="326">
        <f t="shared" si="0"/>
        <v>3</v>
      </c>
      <c r="G32" s="353">
        <f t="shared" si="1"/>
        <v>0</v>
      </c>
      <c r="H32" s="326">
        <f t="shared" si="2"/>
        <v>0</v>
      </c>
      <c r="I32" s="353">
        <f t="shared" si="3"/>
        <v>3</v>
      </c>
      <c r="J32" s="326">
        <f t="shared" si="4"/>
        <v>0</v>
      </c>
      <c r="K32" s="111"/>
      <c r="L32" s="112"/>
      <c r="M32" s="112"/>
      <c r="N32" s="112"/>
      <c r="O32" s="112"/>
      <c r="P32" s="112"/>
      <c r="Q32" s="112"/>
      <c r="R32" s="112"/>
      <c r="S32" s="112"/>
      <c r="T32" s="112"/>
      <c r="U32" s="112"/>
      <c r="V32" s="112"/>
      <c r="W32" s="112"/>
      <c r="X32" s="112"/>
      <c r="Y32" s="112"/>
      <c r="Z32" s="112"/>
      <c r="AA32" s="112"/>
      <c r="AB32" s="112"/>
      <c r="AC32" s="112"/>
      <c r="AD32" s="112"/>
      <c r="AE32" s="112"/>
      <c r="AF32" s="112"/>
      <c r="AG32" s="112"/>
      <c r="AH32" s="112"/>
      <c r="AI32" s="112"/>
      <c r="AJ32" s="112"/>
      <c r="AK32" s="112"/>
      <c r="AL32" s="112"/>
      <c r="AM32" s="112"/>
      <c r="AN32" s="112"/>
      <c r="AO32" s="112"/>
      <c r="AP32" s="112"/>
      <c r="AQ32" s="112"/>
      <c r="AR32" s="112"/>
      <c r="AS32" s="112"/>
      <c r="AT32" s="112"/>
      <c r="AU32" s="112"/>
      <c r="AV32" s="112"/>
      <c r="AW32" s="112"/>
      <c r="AX32" s="112"/>
      <c r="AY32" s="112">
        <v>3</v>
      </c>
      <c r="AZ32" s="112"/>
      <c r="BA32" s="112"/>
      <c r="BB32" s="112"/>
      <c r="BC32" s="112"/>
      <c r="BD32" s="112"/>
      <c r="BE32" s="112"/>
      <c r="BF32" s="112"/>
      <c r="BG32" s="112"/>
      <c r="BH32" s="112"/>
      <c r="BI32" s="112"/>
      <c r="BJ32" s="112"/>
      <c r="BK32" s="112"/>
      <c r="BL32" s="112"/>
    </row>
    <row r="33" spans="1:64">
      <c r="B33" s="8"/>
      <c r="C33" s="413"/>
      <c r="D33" s="90">
        <v>26</v>
      </c>
      <c r="E33" s="20" t="str">
        <f>IFERROR(VLOOKUP(D33,Tâches!$D$7:$E$117,2,FALSE),"")</f>
        <v xml:space="preserve">reparation du plafond au 18 millerand </v>
      </c>
      <c r="F33" s="325">
        <f t="shared" si="0"/>
        <v>2</v>
      </c>
      <c r="G33" s="325">
        <f t="shared" si="1"/>
        <v>0</v>
      </c>
      <c r="H33" s="325">
        <f t="shared" si="2"/>
        <v>0</v>
      </c>
      <c r="I33" s="325">
        <f t="shared" si="3"/>
        <v>2</v>
      </c>
      <c r="J33" s="325">
        <f t="shared" si="4"/>
        <v>0</v>
      </c>
      <c r="K33" s="111"/>
      <c r="L33" s="110"/>
      <c r="M33" s="110"/>
      <c r="N33" s="110"/>
      <c r="O33" s="110"/>
      <c r="P33" s="110"/>
      <c r="Q33" s="110"/>
      <c r="R33" s="110"/>
      <c r="S33" s="110"/>
      <c r="T33" s="110"/>
      <c r="U33" s="110"/>
      <c r="V33" s="110"/>
      <c r="W33" s="110"/>
      <c r="X33" s="110"/>
      <c r="Y33" s="110"/>
      <c r="Z33" s="110"/>
      <c r="AA33" s="110"/>
      <c r="AB33" s="110"/>
      <c r="AC33" s="110"/>
      <c r="AD33" s="110"/>
      <c r="AE33" s="110"/>
      <c r="AF33" s="110"/>
      <c r="AG33" s="110"/>
      <c r="AH33" s="110"/>
      <c r="AI33" s="110"/>
      <c r="AJ33" s="110"/>
      <c r="AK33" s="110"/>
      <c r="AL33" s="110"/>
      <c r="AM33" s="110"/>
      <c r="AN33" s="110"/>
      <c r="AO33" s="110"/>
      <c r="AP33" s="110"/>
      <c r="AQ33" s="110"/>
      <c r="AR33" s="110"/>
      <c r="AS33" s="110"/>
      <c r="AT33" s="110"/>
      <c r="AU33" s="110"/>
      <c r="AV33" s="110"/>
      <c r="AW33" s="110"/>
      <c r="AX33" s="110"/>
      <c r="AY33" s="110"/>
      <c r="AZ33" s="110">
        <v>2</v>
      </c>
      <c r="BA33" s="110"/>
      <c r="BB33" s="110"/>
      <c r="BC33" s="110"/>
      <c r="BD33" s="110"/>
      <c r="BE33" s="110"/>
      <c r="BF33" s="110"/>
      <c r="BG33" s="110"/>
      <c r="BH33" s="110"/>
      <c r="BI33" s="110"/>
      <c r="BJ33" s="110"/>
      <c r="BK33" s="110"/>
      <c r="BL33" s="110"/>
    </row>
    <row r="34" spans="1:64">
      <c r="A34" s="8"/>
      <c r="B34" s="108"/>
      <c r="C34" s="413"/>
      <c r="D34" s="94">
        <v>27</v>
      </c>
      <c r="E34" s="21">
        <f>IFERROR(VLOOKUP(D34,Tâches!$D$7:$E$117,2,FALSE),"")</f>
        <v>0</v>
      </c>
      <c r="F34" s="326">
        <f t="shared" si="0"/>
        <v>0</v>
      </c>
      <c r="G34" s="353">
        <f t="shared" si="1"/>
        <v>0</v>
      </c>
      <c r="H34" s="326">
        <f t="shared" si="2"/>
        <v>0</v>
      </c>
      <c r="I34" s="353">
        <f t="shared" si="3"/>
        <v>0</v>
      </c>
      <c r="J34" s="326">
        <f t="shared" si="4"/>
        <v>0</v>
      </c>
      <c r="K34" s="111"/>
      <c r="L34" s="112"/>
      <c r="M34" s="112"/>
      <c r="N34" s="112"/>
      <c r="O34" s="112"/>
      <c r="P34" s="112"/>
      <c r="Q34" s="112"/>
      <c r="R34" s="112"/>
      <c r="S34" s="112"/>
      <c r="T34" s="112"/>
      <c r="U34" s="112"/>
      <c r="V34" s="112"/>
      <c r="W34" s="112"/>
      <c r="X34" s="112"/>
      <c r="Y34" s="112"/>
      <c r="Z34" s="112"/>
      <c r="AA34" s="112"/>
      <c r="AB34" s="112"/>
      <c r="AC34" s="112"/>
      <c r="AD34" s="112"/>
      <c r="AE34" s="112"/>
      <c r="AF34" s="112"/>
      <c r="AG34" s="112"/>
      <c r="AH34" s="112"/>
      <c r="AI34" s="112"/>
      <c r="AJ34" s="112"/>
      <c r="AK34" s="112"/>
      <c r="AL34" s="112"/>
      <c r="AM34" s="112"/>
      <c r="AN34" s="112"/>
      <c r="AO34" s="112"/>
      <c r="AP34" s="112"/>
      <c r="AQ34" s="112"/>
      <c r="AR34" s="112"/>
      <c r="AS34" s="112"/>
      <c r="AT34" s="112"/>
      <c r="AU34" s="112"/>
      <c r="AV34" s="112"/>
      <c r="AW34" s="112"/>
      <c r="AX34" s="112"/>
      <c r="AY34" s="112"/>
      <c r="AZ34" s="112"/>
      <c r="BA34" s="112"/>
      <c r="BB34" s="112"/>
      <c r="BC34" s="112"/>
      <c r="BD34" s="112"/>
      <c r="BE34" s="112"/>
      <c r="BF34" s="112"/>
      <c r="BG34" s="112"/>
      <c r="BH34" s="112"/>
      <c r="BI34" s="112"/>
      <c r="BJ34" s="112"/>
      <c r="BK34" s="112"/>
      <c r="BL34" s="112"/>
    </row>
    <row r="35" spans="1:64">
      <c r="A35" s="8"/>
      <c r="B35" s="8"/>
      <c r="C35" s="414"/>
      <c r="D35" s="6">
        <v>28</v>
      </c>
      <c r="E35" s="24">
        <f>IFERROR(VLOOKUP(D35,Tâches!$D$7:$E$117,2,FALSE),"")</f>
        <v>0</v>
      </c>
      <c r="F35" s="327">
        <f t="shared" si="0"/>
        <v>0</v>
      </c>
      <c r="G35" s="327">
        <f t="shared" si="1"/>
        <v>0</v>
      </c>
      <c r="H35" s="327">
        <f t="shared" si="2"/>
        <v>0</v>
      </c>
      <c r="I35" s="327">
        <f t="shared" si="3"/>
        <v>0</v>
      </c>
      <c r="J35" s="327">
        <f t="shared" si="4"/>
        <v>0</v>
      </c>
      <c r="K35" s="111"/>
      <c r="L35" s="114"/>
      <c r="M35" s="114"/>
      <c r="N35" s="114"/>
      <c r="O35" s="114"/>
      <c r="P35" s="114"/>
      <c r="Q35" s="114"/>
      <c r="R35" s="114"/>
      <c r="S35" s="114"/>
      <c r="T35" s="114"/>
      <c r="U35" s="114"/>
      <c r="V35" s="114"/>
      <c r="W35" s="114"/>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14"/>
      <c r="AW35" s="114"/>
      <c r="AX35" s="114"/>
      <c r="AY35" s="114"/>
      <c r="AZ35" s="114"/>
      <c r="BA35" s="114"/>
      <c r="BB35" s="114"/>
      <c r="BC35" s="114"/>
      <c r="BD35" s="114"/>
      <c r="BE35" s="114"/>
      <c r="BF35" s="114"/>
      <c r="BG35" s="114"/>
      <c r="BH35" s="114"/>
      <c r="BI35" s="114"/>
      <c r="BJ35" s="114"/>
      <c r="BK35" s="114"/>
      <c r="BL35" s="114"/>
    </row>
    <row r="36" spans="1:64">
      <c r="A36" s="8"/>
      <c r="B36" s="108"/>
      <c r="C36" s="115"/>
      <c r="D36" s="116"/>
      <c r="E36" s="98"/>
      <c r="F36" s="328">
        <f t="shared" si="0"/>
        <v>0</v>
      </c>
      <c r="G36" s="328">
        <f t="shared" si="1"/>
        <v>0</v>
      </c>
      <c r="H36" s="328">
        <f t="shared" si="2"/>
        <v>0</v>
      </c>
      <c r="I36" s="328">
        <f t="shared" si="3"/>
        <v>0</v>
      </c>
      <c r="J36" s="328">
        <f t="shared" si="4"/>
        <v>0</v>
      </c>
      <c r="K36" s="107"/>
      <c r="L36" s="117"/>
      <c r="M36" s="117"/>
      <c r="N36" s="117"/>
      <c r="O36" s="117"/>
      <c r="P36" s="117"/>
      <c r="Q36" s="117"/>
      <c r="R36" s="117"/>
      <c r="S36" s="117"/>
      <c r="T36" s="117"/>
      <c r="U36" s="117"/>
      <c r="V36" s="117"/>
      <c r="W36" s="117"/>
      <c r="X36" s="117"/>
      <c r="Y36" s="117"/>
      <c r="Z36" s="117"/>
      <c r="AA36" s="117"/>
      <c r="AB36" s="117"/>
      <c r="AC36" s="117"/>
      <c r="AD36" s="117"/>
      <c r="AE36" s="117"/>
      <c r="AF36" s="117"/>
      <c r="AG36" s="117"/>
      <c r="AH36" s="117"/>
      <c r="AI36" s="117"/>
      <c r="AJ36" s="117"/>
      <c r="AK36" s="117"/>
      <c r="AL36" s="117"/>
      <c r="AM36" s="117"/>
      <c r="AN36" s="117"/>
      <c r="AO36" s="117"/>
      <c r="AP36" s="117"/>
      <c r="AQ36" s="117"/>
      <c r="AR36" s="117"/>
      <c r="AS36" s="117"/>
      <c r="AT36" s="117"/>
      <c r="AU36" s="117"/>
      <c r="AV36" s="117"/>
      <c r="AW36" s="117"/>
      <c r="AX36" s="117"/>
      <c r="AY36" s="117"/>
      <c r="AZ36" s="117"/>
      <c r="BA36" s="117"/>
      <c r="BB36" s="117"/>
      <c r="BC36" s="117"/>
      <c r="BD36" s="117"/>
      <c r="BE36" s="117"/>
      <c r="BF36" s="117"/>
      <c r="BG36" s="117"/>
      <c r="BH36" s="117"/>
      <c r="BI36" s="117"/>
      <c r="BJ36" s="117"/>
      <c r="BK36" s="117"/>
      <c r="BL36" s="117"/>
    </row>
    <row r="37" spans="1:64" ht="30">
      <c r="A37" s="8"/>
      <c r="B37" s="8"/>
      <c r="C37" s="412" t="s">
        <v>48</v>
      </c>
      <c r="D37" s="118">
        <v>30</v>
      </c>
      <c r="E37" s="19" t="str">
        <f>IFERROR(VLOOKUP(D37,Tâches!$D$7:$E$117,2,FALSE),"")</f>
        <v xml:space="preserve">Nettoyer  les paliers - 1 à 5 rue P Ramadier </v>
      </c>
      <c r="F37" s="321">
        <f t="shared" si="0"/>
        <v>77</v>
      </c>
      <c r="G37" s="350">
        <f t="shared" si="1"/>
        <v>28</v>
      </c>
      <c r="H37" s="321">
        <f t="shared" si="2"/>
        <v>23</v>
      </c>
      <c r="I37" s="350">
        <f t="shared" si="3"/>
        <v>26</v>
      </c>
      <c r="J37" s="321">
        <f t="shared" si="4"/>
        <v>0</v>
      </c>
      <c r="K37" s="85"/>
      <c r="L37" s="101"/>
      <c r="M37" s="101"/>
      <c r="N37" s="101"/>
      <c r="O37" s="101"/>
      <c r="P37" s="101"/>
      <c r="Q37" s="101"/>
      <c r="R37" s="101"/>
      <c r="S37" s="101"/>
      <c r="T37" s="101"/>
      <c r="U37" s="101"/>
      <c r="V37" s="101"/>
      <c r="W37" s="101"/>
      <c r="X37" s="101"/>
      <c r="Y37" s="101">
        <v>3</v>
      </c>
      <c r="Z37" s="101"/>
      <c r="AA37" s="101"/>
      <c r="AB37" s="101">
        <v>4</v>
      </c>
      <c r="AC37" s="101">
        <v>4</v>
      </c>
      <c r="AD37" s="101">
        <v>3</v>
      </c>
      <c r="AE37" s="101">
        <v>3</v>
      </c>
      <c r="AF37" s="101">
        <v>2.5</v>
      </c>
      <c r="AG37" s="101"/>
      <c r="AH37" s="101"/>
      <c r="AI37" s="101">
        <v>6.5</v>
      </c>
      <c r="AJ37" s="101">
        <v>2</v>
      </c>
      <c r="AK37" s="101"/>
      <c r="AL37" s="101">
        <v>3</v>
      </c>
      <c r="AM37" s="101">
        <v>2.5</v>
      </c>
      <c r="AN37" s="101"/>
      <c r="AO37" s="101"/>
      <c r="AP37" s="101"/>
      <c r="AQ37" s="101">
        <v>2</v>
      </c>
      <c r="AR37" s="101"/>
      <c r="AS37" s="101"/>
      <c r="AT37" s="101">
        <v>2.5</v>
      </c>
      <c r="AU37" s="101">
        <v>3.5</v>
      </c>
      <c r="AV37" s="101">
        <v>3.5</v>
      </c>
      <c r="AW37" s="101">
        <v>3</v>
      </c>
      <c r="AX37" s="101">
        <v>3</v>
      </c>
      <c r="AY37" s="101">
        <v>2</v>
      </c>
      <c r="AZ37" s="101">
        <v>1.5</v>
      </c>
      <c r="BA37" s="101">
        <v>3</v>
      </c>
      <c r="BB37" s="101">
        <v>4.5</v>
      </c>
      <c r="BC37" s="101"/>
      <c r="BD37" s="101">
        <v>2</v>
      </c>
      <c r="BE37" s="101"/>
      <c r="BF37" s="101">
        <v>4</v>
      </c>
      <c r="BG37" s="101">
        <v>2</v>
      </c>
      <c r="BH37" s="101"/>
      <c r="BI37" s="101">
        <v>3.5</v>
      </c>
      <c r="BJ37" s="101"/>
      <c r="BK37" s="101">
        <v>3.5</v>
      </c>
      <c r="BL37" s="101"/>
    </row>
    <row r="38" spans="1:64" ht="30">
      <c r="A38" s="8"/>
      <c r="B38" s="108"/>
      <c r="C38" s="413"/>
      <c r="D38" s="90">
        <v>31</v>
      </c>
      <c r="E38" s="20" t="str">
        <f>IFERROR(VLOOKUP(D38,Tâches!$D$7:$E$117,2,FALSE),"")</f>
        <v xml:space="preserve">Nettoyer  les paliers - 18 à 22 Bd A Millerand </v>
      </c>
      <c r="F38" s="329">
        <f t="shared" si="0"/>
        <v>78.5</v>
      </c>
      <c r="G38" s="329">
        <f t="shared" si="1"/>
        <v>27.5</v>
      </c>
      <c r="H38" s="329">
        <f t="shared" si="2"/>
        <v>20.5</v>
      </c>
      <c r="I38" s="329">
        <f t="shared" si="3"/>
        <v>30.5</v>
      </c>
      <c r="J38" s="329">
        <f t="shared" si="4"/>
        <v>0</v>
      </c>
      <c r="K38" s="85"/>
      <c r="L38" s="119"/>
      <c r="M38" s="119"/>
      <c r="N38" s="119"/>
      <c r="O38" s="119"/>
      <c r="P38" s="119"/>
      <c r="Q38" s="119"/>
      <c r="R38" s="119"/>
      <c r="S38" s="119"/>
      <c r="T38" s="119"/>
      <c r="U38" s="119"/>
      <c r="V38" s="119"/>
      <c r="W38" s="119"/>
      <c r="X38" s="119"/>
      <c r="Y38" s="119">
        <v>3</v>
      </c>
      <c r="Z38" s="119"/>
      <c r="AA38" s="119"/>
      <c r="AB38" s="119">
        <v>3.5</v>
      </c>
      <c r="AC38" s="119">
        <v>3.5</v>
      </c>
      <c r="AD38" s="119">
        <v>3</v>
      </c>
      <c r="AE38" s="119">
        <v>3</v>
      </c>
      <c r="AF38" s="119">
        <v>2.5</v>
      </c>
      <c r="AG38" s="119"/>
      <c r="AH38" s="119"/>
      <c r="AI38" s="119">
        <v>6.5</v>
      </c>
      <c r="AJ38" s="119">
        <v>2.5</v>
      </c>
      <c r="AK38" s="119"/>
      <c r="AL38" s="119">
        <v>2.5</v>
      </c>
      <c r="AM38" s="119">
        <v>2.5</v>
      </c>
      <c r="AN38" s="119"/>
      <c r="AO38" s="119"/>
      <c r="AP38" s="119"/>
      <c r="AQ38" s="119">
        <v>2</v>
      </c>
      <c r="AR38" s="119"/>
      <c r="AS38" s="119"/>
      <c r="AT38" s="119">
        <v>2.5</v>
      </c>
      <c r="AU38" s="119">
        <v>3</v>
      </c>
      <c r="AV38" s="119">
        <v>2</v>
      </c>
      <c r="AW38" s="119">
        <v>3</v>
      </c>
      <c r="AX38" s="119">
        <v>3</v>
      </c>
      <c r="AY38" s="119">
        <v>1.5</v>
      </c>
      <c r="AZ38" s="119">
        <v>2.5</v>
      </c>
      <c r="BA38" s="119">
        <v>2.5</v>
      </c>
      <c r="BB38" s="119">
        <v>3</v>
      </c>
      <c r="BC38" s="119"/>
      <c r="BD38" s="119">
        <v>2</v>
      </c>
      <c r="BE38" s="119"/>
      <c r="BF38" s="119">
        <v>3.5</v>
      </c>
      <c r="BG38" s="119">
        <v>2</v>
      </c>
      <c r="BH38" s="119"/>
      <c r="BI38" s="119">
        <v>4</v>
      </c>
      <c r="BJ38" s="119"/>
      <c r="BK38" s="119">
        <v>9.5</v>
      </c>
      <c r="BL38" s="119"/>
    </row>
    <row r="39" spans="1:64" ht="30">
      <c r="A39" s="8"/>
      <c r="B39" s="8"/>
      <c r="C39" s="413"/>
      <c r="D39" s="96">
        <v>32</v>
      </c>
      <c r="E39" s="23" t="str">
        <f>IFERROR(VLOOKUP(D39,Tâches!$D$7:$E$117,2,FALSE),"")</f>
        <v>entretien des paliers rue Ramadier et Millerand</v>
      </c>
      <c r="F39" s="319">
        <f t="shared" si="0"/>
        <v>4.5</v>
      </c>
      <c r="G39" s="348">
        <f t="shared" si="1"/>
        <v>0</v>
      </c>
      <c r="H39" s="319">
        <f t="shared" si="2"/>
        <v>4.5</v>
      </c>
      <c r="I39" s="348">
        <f t="shared" si="3"/>
        <v>0</v>
      </c>
      <c r="J39" s="319">
        <f t="shared" si="4"/>
        <v>0</v>
      </c>
      <c r="K39" s="91"/>
      <c r="L39" s="97"/>
      <c r="M39" s="97"/>
      <c r="N39" s="97"/>
      <c r="O39" s="97"/>
      <c r="P39" s="97"/>
      <c r="Q39" s="97"/>
      <c r="R39" s="97"/>
      <c r="S39" s="97"/>
      <c r="T39" s="97"/>
      <c r="U39" s="97"/>
      <c r="V39" s="97"/>
      <c r="W39" s="97"/>
      <c r="X39" s="97"/>
      <c r="Y39" s="97"/>
      <c r="Z39" s="97"/>
      <c r="AA39" s="97"/>
      <c r="AB39" s="97"/>
      <c r="AC39" s="97"/>
      <c r="AD39" s="97"/>
      <c r="AE39" s="97"/>
      <c r="AF39" s="97"/>
      <c r="AG39" s="97"/>
      <c r="AH39" s="97"/>
      <c r="AI39" s="97"/>
      <c r="AJ39" s="97"/>
      <c r="AK39" s="97"/>
      <c r="AL39" s="97"/>
      <c r="AM39" s="97"/>
      <c r="AN39" s="97">
        <v>4.5</v>
      </c>
      <c r="AO39" s="97"/>
      <c r="AP39" s="97"/>
      <c r="AQ39" s="97"/>
      <c r="AR39" s="97"/>
      <c r="AS39" s="97"/>
      <c r="AT39" s="97"/>
      <c r="AU39" s="97"/>
      <c r="AV39" s="97"/>
      <c r="AW39" s="97"/>
      <c r="AX39" s="97"/>
      <c r="AY39" s="97"/>
      <c r="AZ39" s="97"/>
      <c r="BA39" s="97"/>
      <c r="BB39" s="97"/>
      <c r="BC39" s="97"/>
      <c r="BD39" s="97"/>
      <c r="BE39" s="97"/>
      <c r="BF39" s="97"/>
      <c r="BG39" s="97"/>
      <c r="BH39" s="97"/>
      <c r="BI39" s="97"/>
      <c r="BJ39" s="97"/>
      <c r="BK39" s="97"/>
      <c r="BL39" s="97"/>
    </row>
    <row r="40" spans="1:64">
      <c r="A40" s="8"/>
      <c r="B40" s="108"/>
      <c r="C40" s="413"/>
      <c r="D40" s="120"/>
      <c r="E40" s="154"/>
      <c r="F40" s="330">
        <f t="shared" si="0"/>
        <v>0</v>
      </c>
      <c r="G40" s="330">
        <f t="shared" si="1"/>
        <v>0</v>
      </c>
      <c r="H40" s="330">
        <f t="shared" si="2"/>
        <v>0</v>
      </c>
      <c r="I40" s="330">
        <f t="shared" si="3"/>
        <v>0</v>
      </c>
      <c r="J40" s="330">
        <f t="shared" si="4"/>
        <v>0</v>
      </c>
      <c r="K40" s="107"/>
      <c r="L40" s="153"/>
      <c r="M40" s="153"/>
      <c r="N40" s="153"/>
      <c r="O40" s="153"/>
      <c r="P40" s="153"/>
      <c r="Q40" s="153"/>
      <c r="R40" s="153"/>
      <c r="S40" s="153"/>
      <c r="T40" s="153"/>
      <c r="U40" s="153"/>
      <c r="V40" s="153"/>
      <c r="W40" s="153"/>
      <c r="X40" s="153"/>
      <c r="Y40" s="153"/>
      <c r="Z40" s="153"/>
      <c r="AA40" s="153"/>
      <c r="AB40" s="153"/>
      <c r="AC40" s="153"/>
      <c r="AD40" s="153"/>
      <c r="AE40" s="153"/>
      <c r="AF40" s="153"/>
      <c r="AG40" s="153"/>
      <c r="AH40" s="153"/>
      <c r="AI40" s="153"/>
      <c r="AJ40" s="153"/>
      <c r="AK40" s="153"/>
      <c r="AL40" s="153"/>
      <c r="AM40" s="153"/>
      <c r="AN40" s="153"/>
      <c r="AO40" s="153"/>
      <c r="AP40" s="153"/>
      <c r="AQ40" s="153"/>
      <c r="AR40" s="153"/>
      <c r="AS40" s="153"/>
      <c r="AT40" s="153"/>
      <c r="AU40" s="153"/>
      <c r="AV40" s="153"/>
      <c r="AW40" s="153"/>
      <c r="AX40" s="153"/>
      <c r="AY40" s="153"/>
      <c r="AZ40" s="153"/>
      <c r="BA40" s="153"/>
      <c r="BB40" s="153"/>
      <c r="BC40" s="153"/>
      <c r="BD40" s="153"/>
      <c r="BE40" s="153"/>
      <c r="BF40" s="153"/>
      <c r="BG40" s="153"/>
      <c r="BH40" s="153"/>
      <c r="BI40" s="153"/>
      <c r="BJ40" s="153"/>
      <c r="BK40" s="153"/>
      <c r="BL40" s="155"/>
    </row>
    <row r="41" spans="1:64">
      <c r="A41" s="8"/>
      <c r="B41" s="8"/>
      <c r="C41" s="413"/>
      <c r="D41" s="122">
        <v>33</v>
      </c>
      <c r="E41" s="151" t="str">
        <f>IFERROR(VLOOKUP(D41,Tâches!$D$7:$E$117,2,FALSE),"")</f>
        <v>Dépoussiérage des sols</v>
      </c>
      <c r="F41" s="331">
        <f t="shared" si="0"/>
        <v>0</v>
      </c>
      <c r="G41" s="331">
        <f t="shared" si="1"/>
        <v>0</v>
      </c>
      <c r="H41" s="331">
        <f t="shared" si="2"/>
        <v>0</v>
      </c>
      <c r="I41" s="331">
        <f t="shared" si="3"/>
        <v>0</v>
      </c>
      <c r="J41" s="331">
        <f t="shared" si="4"/>
        <v>0</v>
      </c>
      <c r="K41" s="85"/>
      <c r="L41" s="152"/>
      <c r="M41" s="152"/>
      <c r="N41" s="152"/>
      <c r="O41" s="152"/>
      <c r="P41" s="152"/>
      <c r="Q41" s="152"/>
      <c r="R41" s="152"/>
      <c r="S41" s="152"/>
      <c r="T41" s="152"/>
      <c r="U41" s="152"/>
      <c r="V41" s="152"/>
      <c r="W41" s="152"/>
      <c r="X41" s="152"/>
      <c r="Y41" s="152"/>
      <c r="Z41" s="152"/>
      <c r="AA41" s="152"/>
      <c r="AB41" s="152"/>
      <c r="AC41" s="152"/>
      <c r="AD41" s="152"/>
      <c r="AE41" s="152"/>
      <c r="AF41" s="152"/>
      <c r="AG41" s="152"/>
      <c r="AH41" s="152"/>
      <c r="AI41" s="152"/>
      <c r="AJ41" s="152"/>
      <c r="AK41" s="152"/>
      <c r="AL41" s="152"/>
      <c r="AM41" s="152"/>
      <c r="AN41" s="152"/>
      <c r="AO41" s="152"/>
      <c r="AP41" s="152"/>
      <c r="AQ41" s="152"/>
      <c r="AR41" s="152"/>
      <c r="AS41" s="152"/>
      <c r="AT41" s="152"/>
      <c r="AU41" s="152"/>
      <c r="AV41" s="152"/>
      <c r="AW41" s="152"/>
      <c r="AX41" s="152"/>
      <c r="AY41" s="152"/>
      <c r="AZ41" s="152"/>
      <c r="BA41" s="152"/>
      <c r="BB41" s="152"/>
      <c r="BC41" s="152"/>
      <c r="BD41" s="152"/>
      <c r="BE41" s="152"/>
      <c r="BF41" s="152"/>
      <c r="BG41" s="152"/>
      <c r="BH41" s="152"/>
      <c r="BI41" s="152"/>
      <c r="BJ41" s="152"/>
      <c r="BK41" s="152"/>
      <c r="BL41" s="152"/>
    </row>
    <row r="42" spans="1:64">
      <c r="A42" s="8"/>
      <c r="B42" s="108"/>
      <c r="C42" s="413"/>
      <c r="D42" s="124">
        <v>34</v>
      </c>
      <c r="E42" s="30" t="str">
        <f>IFERROR(VLOOKUP(D42,Tâches!$D$7:$E$117,2,FALSE),"")</f>
        <v>Entretien des ascenseurs ( nettoyage )</v>
      </c>
      <c r="F42" s="315">
        <f t="shared" si="0"/>
        <v>0</v>
      </c>
      <c r="G42" s="354">
        <f t="shared" si="1"/>
        <v>0</v>
      </c>
      <c r="H42" s="315">
        <f t="shared" si="2"/>
        <v>0</v>
      </c>
      <c r="I42" s="354">
        <f t="shared" si="3"/>
        <v>0</v>
      </c>
      <c r="J42" s="315">
        <f t="shared" si="4"/>
        <v>0</v>
      </c>
      <c r="K42" s="85"/>
      <c r="L42" s="121"/>
      <c r="M42" s="121"/>
      <c r="N42" s="121"/>
      <c r="O42" s="121"/>
      <c r="P42" s="121"/>
      <c r="Q42" s="121"/>
      <c r="R42" s="121"/>
      <c r="S42" s="121"/>
      <c r="T42" s="121"/>
      <c r="U42" s="121"/>
      <c r="V42" s="121"/>
      <c r="W42" s="121"/>
      <c r="X42" s="121"/>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row>
    <row r="43" spans="1:64" ht="30">
      <c r="A43" s="8"/>
      <c r="B43" s="8"/>
      <c r="C43" s="413"/>
      <c r="D43" s="125">
        <v>35</v>
      </c>
      <c r="E43" s="58" t="str">
        <f>IFERROR(VLOOKUP(D43,Tâches!$D$7:$E$117,2,FALSE),"")</f>
        <v>Désaraignage et dépoussiérage des plinthes...</v>
      </c>
      <c r="F43" s="332">
        <f t="shared" si="0"/>
        <v>0</v>
      </c>
      <c r="G43" s="332">
        <f t="shared" si="1"/>
        <v>0</v>
      </c>
      <c r="H43" s="332">
        <f t="shared" si="2"/>
        <v>0</v>
      </c>
      <c r="I43" s="332">
        <f t="shared" si="3"/>
        <v>0</v>
      </c>
      <c r="J43" s="332">
        <f t="shared" si="4"/>
        <v>0</v>
      </c>
      <c r="K43" s="85"/>
      <c r="L43" s="123"/>
      <c r="M43" s="123"/>
      <c r="N43" s="123"/>
      <c r="O43" s="123"/>
      <c r="P43" s="123"/>
      <c r="Q43" s="123"/>
      <c r="R43" s="123"/>
      <c r="S43" s="123"/>
      <c r="T43" s="123"/>
      <c r="U43" s="123"/>
      <c r="V43" s="123"/>
      <c r="W43" s="123"/>
      <c r="X43" s="123"/>
      <c r="Y43" s="123"/>
      <c r="Z43" s="123"/>
      <c r="AA43" s="123"/>
      <c r="AB43" s="123"/>
      <c r="AC43" s="123"/>
      <c r="AD43" s="123"/>
      <c r="AE43" s="123"/>
      <c r="AF43" s="123"/>
      <c r="AG43" s="123"/>
      <c r="AH43" s="123"/>
      <c r="AI43" s="123"/>
      <c r="AJ43" s="123"/>
      <c r="AK43" s="123"/>
      <c r="AL43" s="123"/>
      <c r="AM43" s="123"/>
      <c r="AN43" s="123"/>
      <c r="AO43" s="123"/>
      <c r="AP43" s="123"/>
      <c r="AQ43" s="123"/>
      <c r="AR43" s="123"/>
      <c r="AS43" s="123"/>
      <c r="AT43" s="123"/>
      <c r="AU43" s="123"/>
      <c r="AV43" s="123"/>
      <c r="AW43" s="123"/>
      <c r="AX43" s="123"/>
      <c r="AY43" s="123"/>
      <c r="AZ43" s="123"/>
      <c r="BA43" s="123"/>
      <c r="BB43" s="123"/>
      <c r="BC43" s="123"/>
      <c r="BD43" s="123"/>
      <c r="BE43" s="123"/>
      <c r="BF43" s="123"/>
      <c r="BG43" s="123"/>
      <c r="BH43" s="123"/>
      <c r="BI43" s="123"/>
      <c r="BJ43" s="123"/>
      <c r="BK43" s="123"/>
      <c r="BL43" s="123"/>
    </row>
    <row r="44" spans="1:64">
      <c r="A44" s="8"/>
      <c r="B44" s="108"/>
      <c r="C44" s="413"/>
      <c r="D44" s="124">
        <v>36</v>
      </c>
      <c r="E44" s="30" t="str">
        <f>IFERROR(VLOOKUP(D44,Tâches!$D$7:$E$117,2,FALSE),"")</f>
        <v>Remplacement des ampoules</v>
      </c>
      <c r="F44" s="315">
        <f t="shared" si="0"/>
        <v>1</v>
      </c>
      <c r="G44" s="354">
        <f t="shared" si="1"/>
        <v>1</v>
      </c>
      <c r="H44" s="315">
        <f t="shared" si="2"/>
        <v>0</v>
      </c>
      <c r="I44" s="354">
        <f t="shared" si="3"/>
        <v>0</v>
      </c>
      <c r="J44" s="315">
        <f t="shared" si="4"/>
        <v>0</v>
      </c>
      <c r="K44" s="85"/>
      <c r="L44" s="121"/>
      <c r="M44" s="121"/>
      <c r="N44" s="121"/>
      <c r="O44" s="121"/>
      <c r="P44" s="121"/>
      <c r="Q44" s="121"/>
      <c r="R44" s="121"/>
      <c r="S44" s="121"/>
      <c r="T44" s="121"/>
      <c r="U44" s="121"/>
      <c r="V44" s="121"/>
      <c r="W44" s="121"/>
      <c r="X44" s="121"/>
      <c r="Y44" s="121"/>
      <c r="Z44" s="121">
        <v>1</v>
      </c>
      <c r="AA44" s="121"/>
      <c r="AB44" s="121"/>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row>
    <row r="45" spans="1:64" ht="30">
      <c r="A45" s="8"/>
      <c r="B45" s="8"/>
      <c r="C45" s="413"/>
      <c r="D45" s="125">
        <v>37</v>
      </c>
      <c r="E45" s="58" t="str">
        <f>IFERROR(VLOOKUP(D45,Tâches!$D$7:$E$117,2,FALSE),"")</f>
        <v>Nettoyage et entretien des portes palières</v>
      </c>
      <c r="F45" s="332">
        <f t="shared" si="0"/>
        <v>0</v>
      </c>
      <c r="G45" s="332">
        <f t="shared" si="1"/>
        <v>0</v>
      </c>
      <c r="H45" s="332">
        <f t="shared" si="2"/>
        <v>0</v>
      </c>
      <c r="I45" s="332">
        <f t="shared" si="3"/>
        <v>0</v>
      </c>
      <c r="J45" s="332">
        <f t="shared" si="4"/>
        <v>0</v>
      </c>
      <c r="K45" s="85"/>
      <c r="L45" s="123"/>
      <c r="M45" s="123"/>
      <c r="N45" s="123"/>
      <c r="O45" s="123"/>
      <c r="P45" s="123"/>
      <c r="Q45" s="123"/>
      <c r="R45" s="123"/>
      <c r="S45" s="123"/>
      <c r="T45" s="123"/>
      <c r="U45" s="123"/>
      <c r="V45" s="123"/>
      <c r="W45" s="123"/>
      <c r="X45" s="123"/>
      <c r="Y45" s="123"/>
      <c r="Z45" s="123"/>
      <c r="AA45" s="123"/>
      <c r="AB45" s="123"/>
      <c r="AC45" s="123"/>
      <c r="AD45" s="123"/>
      <c r="AE45" s="123"/>
      <c r="AF45" s="123"/>
      <c r="AG45" s="123"/>
      <c r="AH45" s="123"/>
      <c r="AI45" s="123"/>
      <c r="AJ45" s="123"/>
      <c r="AK45" s="123"/>
      <c r="AL45" s="123"/>
      <c r="AM45" s="123"/>
      <c r="AN45" s="123"/>
      <c r="AO45" s="123"/>
      <c r="AP45" s="123"/>
      <c r="AQ45" s="123"/>
      <c r="AR45" s="123"/>
      <c r="AS45" s="123"/>
      <c r="AT45" s="123"/>
      <c r="AU45" s="123"/>
      <c r="AV45" s="123"/>
      <c r="AW45" s="123"/>
      <c r="AX45" s="123"/>
      <c r="AY45" s="123"/>
      <c r="AZ45" s="123"/>
      <c r="BA45" s="123"/>
      <c r="BB45" s="123"/>
      <c r="BC45" s="123"/>
      <c r="BD45" s="123"/>
      <c r="BE45" s="123"/>
      <c r="BF45" s="123"/>
      <c r="BG45" s="123"/>
      <c r="BH45" s="123"/>
      <c r="BI45" s="123"/>
      <c r="BJ45" s="123"/>
      <c r="BK45" s="123"/>
      <c r="BL45" s="123"/>
    </row>
    <row r="46" spans="1:64">
      <c r="A46" s="8"/>
      <c r="B46" s="108"/>
      <c r="C46" s="413"/>
      <c r="D46" s="113">
        <v>38</v>
      </c>
      <c r="E46" s="28" t="str">
        <f>IFERROR(VLOOKUP(D46,Tâches!$D$7:$E$117,2,FALSE),"")</f>
        <v>Divers</v>
      </c>
      <c r="F46" s="315">
        <f t="shared" si="0"/>
        <v>0</v>
      </c>
      <c r="G46" s="354">
        <f t="shared" si="1"/>
        <v>0</v>
      </c>
      <c r="H46" s="315">
        <f t="shared" si="2"/>
        <v>0</v>
      </c>
      <c r="I46" s="354">
        <f t="shared" si="3"/>
        <v>0</v>
      </c>
      <c r="J46" s="315">
        <f t="shared" si="4"/>
        <v>0</v>
      </c>
      <c r="K46" s="85"/>
      <c r="L46" s="121"/>
      <c r="M46" s="121"/>
      <c r="N46" s="121"/>
      <c r="O46" s="121"/>
      <c r="P46" s="121"/>
      <c r="Q46" s="121"/>
      <c r="R46" s="121"/>
      <c r="S46" s="121"/>
      <c r="T46" s="121"/>
      <c r="U46" s="121"/>
      <c r="V46" s="121"/>
      <c r="W46" s="121"/>
      <c r="X46" s="121"/>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row>
    <row r="47" spans="1:64">
      <c r="C47" s="414"/>
      <c r="D47" s="126">
        <v>39</v>
      </c>
      <c r="E47" s="59" t="str">
        <f>IFERROR(VLOOKUP(D47,Tâches!$D$7:$E$117,2,FALSE),"")</f>
        <v>lavage des escaliers de service</v>
      </c>
      <c r="F47" s="322">
        <f t="shared" si="0"/>
        <v>4</v>
      </c>
      <c r="G47" s="322">
        <f t="shared" si="1"/>
        <v>4</v>
      </c>
      <c r="H47" s="322">
        <f t="shared" si="2"/>
        <v>0</v>
      </c>
      <c r="I47" s="322">
        <f t="shared" si="3"/>
        <v>0</v>
      </c>
      <c r="J47" s="322">
        <f t="shared" si="4"/>
        <v>0</v>
      </c>
      <c r="K47" s="85"/>
      <c r="L47" s="103"/>
      <c r="M47" s="103"/>
      <c r="N47" s="103"/>
      <c r="O47" s="103"/>
      <c r="P47" s="103"/>
      <c r="Q47" s="103"/>
      <c r="R47" s="103"/>
      <c r="S47" s="103"/>
      <c r="T47" s="103"/>
      <c r="U47" s="103"/>
      <c r="V47" s="103"/>
      <c r="W47" s="103"/>
      <c r="X47" s="103"/>
      <c r="Y47" s="103"/>
      <c r="Z47" s="103"/>
      <c r="AA47" s="103"/>
      <c r="AB47" s="103"/>
      <c r="AC47" s="103"/>
      <c r="AD47" s="103">
        <v>1.5</v>
      </c>
      <c r="AE47" s="103"/>
      <c r="AF47" s="103"/>
      <c r="AG47" s="103"/>
      <c r="AH47" s="103"/>
      <c r="AI47" s="103"/>
      <c r="AJ47" s="103">
        <v>2.5</v>
      </c>
      <c r="AK47" s="103"/>
      <c r="AL47" s="103"/>
      <c r="AM47" s="103"/>
      <c r="AN47" s="103"/>
      <c r="AO47" s="103"/>
      <c r="AP47" s="103"/>
      <c r="AQ47" s="103"/>
      <c r="AR47" s="103"/>
      <c r="AS47" s="103"/>
      <c r="AT47" s="103"/>
      <c r="AU47" s="103"/>
      <c r="AV47" s="103"/>
      <c r="AW47" s="103"/>
      <c r="AX47" s="103"/>
      <c r="AY47" s="103"/>
      <c r="AZ47" s="103"/>
      <c r="BA47" s="103"/>
      <c r="BB47" s="103"/>
      <c r="BC47" s="103"/>
      <c r="BD47" s="103"/>
      <c r="BE47" s="103"/>
      <c r="BF47" s="103"/>
      <c r="BG47" s="103"/>
      <c r="BH47" s="103"/>
      <c r="BI47" s="103"/>
      <c r="BJ47" s="103"/>
      <c r="BK47" s="103"/>
      <c r="BL47" s="103"/>
    </row>
    <row r="48" spans="1:64">
      <c r="C48" s="115"/>
      <c r="D48" s="116"/>
      <c r="E48" s="98"/>
      <c r="F48" s="328">
        <f t="shared" si="0"/>
        <v>0</v>
      </c>
      <c r="G48" s="328">
        <f t="shared" si="1"/>
        <v>0</v>
      </c>
      <c r="H48" s="328">
        <f t="shared" si="2"/>
        <v>0</v>
      </c>
      <c r="I48" s="328">
        <f t="shared" si="3"/>
        <v>0</v>
      </c>
      <c r="J48" s="328">
        <f t="shared" si="4"/>
        <v>0</v>
      </c>
      <c r="K48" s="107"/>
      <c r="L48" s="117"/>
      <c r="M48" s="117"/>
      <c r="N48" s="117"/>
      <c r="O48" s="117"/>
      <c r="P48" s="117"/>
      <c r="Q48" s="117"/>
      <c r="R48" s="117"/>
      <c r="S48" s="117"/>
      <c r="T48" s="117"/>
      <c r="U48" s="117"/>
      <c r="V48" s="117"/>
      <c r="W48" s="117"/>
      <c r="X48" s="117"/>
      <c r="Y48" s="117"/>
      <c r="Z48" s="117"/>
      <c r="AA48" s="117"/>
      <c r="AB48" s="117"/>
      <c r="AC48" s="117"/>
      <c r="AD48" s="117"/>
      <c r="AE48" s="117"/>
      <c r="AF48" s="117"/>
      <c r="AG48" s="117"/>
      <c r="AH48" s="117"/>
      <c r="AI48" s="117"/>
      <c r="AJ48" s="117"/>
      <c r="AK48" s="117"/>
      <c r="AL48" s="117"/>
      <c r="AM48" s="117"/>
      <c r="AN48" s="117"/>
      <c r="AO48" s="117"/>
      <c r="AP48" s="117"/>
      <c r="AQ48" s="117"/>
      <c r="AR48" s="117"/>
      <c r="AS48" s="117"/>
      <c r="AT48" s="117"/>
      <c r="AU48" s="117"/>
      <c r="AV48" s="117"/>
      <c r="AW48" s="117"/>
      <c r="AX48" s="117"/>
      <c r="AY48" s="117"/>
      <c r="AZ48" s="117"/>
      <c r="BA48" s="117"/>
      <c r="BB48" s="117"/>
      <c r="BC48" s="117"/>
      <c r="BD48" s="117"/>
      <c r="BE48" s="117"/>
      <c r="BF48" s="117"/>
      <c r="BG48" s="117"/>
      <c r="BH48" s="117"/>
      <c r="BI48" s="117"/>
      <c r="BJ48" s="117"/>
      <c r="BK48" s="117"/>
      <c r="BL48" s="117"/>
    </row>
    <row r="49" spans="3:64" ht="75">
      <c r="C49" s="409" t="s">
        <v>54</v>
      </c>
      <c r="D49" s="118">
        <v>40</v>
      </c>
      <c r="E49" s="19" t="str">
        <f>IFERROR(VLOOKUP(D49,Tâches!$D$7:$E$117,2,FALSE),"")</f>
        <v>Dépoussiérage et lavage des sols,  dé́saraignage et dépoussiérage des rampes et remplacement des ampoules du sous sol au dernier étage - 1 à 5 rue P Ramadier et 18 à 22 Bd A Millerand</v>
      </c>
      <c r="F49" s="321">
        <f t="shared" si="0"/>
        <v>0</v>
      </c>
      <c r="G49" s="350">
        <f t="shared" si="1"/>
        <v>0</v>
      </c>
      <c r="H49" s="321">
        <f t="shared" si="2"/>
        <v>0</v>
      </c>
      <c r="I49" s="350">
        <f t="shared" si="3"/>
        <v>0</v>
      </c>
      <c r="J49" s="321">
        <f t="shared" si="4"/>
        <v>0</v>
      </c>
      <c r="K49" s="85"/>
      <c r="L49" s="101"/>
      <c r="M49" s="101"/>
      <c r="N49" s="101"/>
      <c r="O49" s="101"/>
      <c r="P49" s="101"/>
      <c r="Q49" s="101"/>
      <c r="R49" s="101"/>
      <c r="S49" s="101"/>
      <c r="T49" s="101"/>
      <c r="U49" s="101"/>
      <c r="V49" s="101"/>
      <c r="W49" s="101"/>
      <c r="X49" s="101"/>
      <c r="Y49" s="101"/>
      <c r="Z49" s="101"/>
      <c r="AA49" s="101"/>
      <c r="AB49" s="101"/>
      <c r="AC49" s="101"/>
      <c r="AD49" s="101"/>
      <c r="AE49" s="101"/>
      <c r="AF49" s="101"/>
      <c r="AG49" s="101"/>
      <c r="AH49" s="101"/>
      <c r="AI49" s="101"/>
      <c r="AJ49" s="101"/>
      <c r="AK49" s="101"/>
      <c r="AL49" s="101"/>
      <c r="AM49" s="101"/>
      <c r="AN49" s="101"/>
      <c r="AO49" s="101"/>
      <c r="AP49" s="101"/>
      <c r="AQ49" s="101"/>
      <c r="AR49" s="101"/>
      <c r="AS49" s="101"/>
      <c r="AT49" s="101"/>
      <c r="AU49" s="101"/>
      <c r="AV49" s="101"/>
      <c r="AW49" s="101"/>
      <c r="AX49" s="101"/>
      <c r="AY49" s="101"/>
      <c r="AZ49" s="101"/>
      <c r="BA49" s="101"/>
      <c r="BB49" s="101"/>
      <c r="BC49" s="101"/>
      <c r="BD49" s="101"/>
      <c r="BE49" s="101"/>
      <c r="BF49" s="101"/>
      <c r="BG49" s="101"/>
      <c r="BH49" s="101"/>
      <c r="BI49" s="101"/>
      <c r="BJ49" s="101"/>
      <c r="BK49" s="101"/>
      <c r="BL49" s="101"/>
    </row>
    <row r="50" spans="3:64" ht="30">
      <c r="C50" s="410"/>
      <c r="D50" s="90">
        <v>41</v>
      </c>
      <c r="E50" s="20" t="str">
        <f>IFERROR(VLOOKUP(D50,Tâches!$D$7:$E$117,2,FALSE),"")</f>
        <v>Nettoyage des rainures basses des 6 ascenseurs</v>
      </c>
      <c r="F50" s="332">
        <f t="shared" si="0"/>
        <v>0</v>
      </c>
      <c r="G50" s="332">
        <f t="shared" si="1"/>
        <v>0</v>
      </c>
      <c r="H50" s="332">
        <f t="shared" si="2"/>
        <v>0</v>
      </c>
      <c r="I50" s="332">
        <f t="shared" si="3"/>
        <v>0</v>
      </c>
      <c r="J50" s="332">
        <f t="shared" si="4"/>
        <v>0</v>
      </c>
      <c r="K50" s="85"/>
      <c r="L50" s="123"/>
      <c r="M50" s="123"/>
      <c r="N50" s="123"/>
      <c r="O50" s="123"/>
      <c r="P50" s="123"/>
      <c r="Q50" s="123"/>
      <c r="R50" s="123"/>
      <c r="S50" s="123"/>
      <c r="T50" s="123"/>
      <c r="U50" s="123"/>
      <c r="V50" s="123"/>
      <c r="W50" s="123"/>
      <c r="X50" s="123"/>
      <c r="Y50" s="123"/>
      <c r="Z50" s="123"/>
      <c r="AA50" s="123"/>
      <c r="AB50" s="123"/>
      <c r="AC50" s="123"/>
      <c r="AD50" s="123"/>
      <c r="AE50" s="123"/>
      <c r="AF50" s="123"/>
      <c r="AG50" s="123"/>
      <c r="AH50" s="123"/>
      <c r="AI50" s="123"/>
      <c r="AJ50" s="123"/>
      <c r="AK50" s="123"/>
      <c r="AL50" s="123"/>
      <c r="AM50" s="123"/>
      <c r="AN50" s="123"/>
      <c r="AO50" s="123"/>
      <c r="AP50" s="123"/>
      <c r="AQ50" s="123"/>
      <c r="AR50" s="123"/>
      <c r="AS50" s="123"/>
      <c r="AT50" s="123"/>
      <c r="AU50" s="123"/>
      <c r="AV50" s="123"/>
      <c r="AW50" s="123"/>
      <c r="AX50" s="123"/>
      <c r="AY50" s="123"/>
      <c r="AZ50" s="123"/>
      <c r="BA50" s="123"/>
      <c r="BB50" s="123"/>
      <c r="BC50" s="123"/>
      <c r="BD50" s="123"/>
      <c r="BE50" s="123"/>
      <c r="BF50" s="123"/>
      <c r="BG50" s="123"/>
      <c r="BH50" s="123"/>
      <c r="BI50" s="123"/>
      <c r="BJ50" s="123"/>
      <c r="BK50" s="123"/>
      <c r="BL50" s="123"/>
    </row>
    <row r="51" spans="3:64">
      <c r="C51" s="410"/>
      <c r="D51" s="95">
        <v>42</v>
      </c>
      <c r="E51" s="22" t="str">
        <f>IFERROR(VLOOKUP(D51,Tâches!$D$7:$E$117,2,FALSE),"")</f>
        <v>Divers</v>
      </c>
      <c r="F51" s="317">
        <f t="shared" si="0"/>
        <v>0</v>
      </c>
      <c r="G51" s="355">
        <f t="shared" si="1"/>
        <v>0</v>
      </c>
      <c r="H51" s="317">
        <f t="shared" si="2"/>
        <v>0</v>
      </c>
      <c r="I51" s="355">
        <f t="shared" si="3"/>
        <v>0</v>
      </c>
      <c r="J51" s="317">
        <f t="shared" si="4"/>
        <v>0</v>
      </c>
      <c r="K51" s="85"/>
      <c r="L51" s="127"/>
      <c r="M51" s="127"/>
      <c r="N51" s="127"/>
      <c r="O51" s="127"/>
      <c r="P51" s="127"/>
      <c r="Q51" s="127"/>
      <c r="R51" s="127"/>
      <c r="S51" s="127"/>
      <c r="T51" s="127"/>
      <c r="U51" s="127"/>
      <c r="V51" s="127"/>
      <c r="W51" s="127"/>
      <c r="X51" s="127"/>
      <c r="Y51" s="127"/>
      <c r="Z51" s="127"/>
      <c r="AA51" s="127"/>
      <c r="AB51" s="127"/>
      <c r="AC51" s="127"/>
      <c r="AD51" s="127"/>
      <c r="AE51" s="127"/>
      <c r="AF51" s="127"/>
      <c r="AG51" s="127"/>
      <c r="AH51" s="127"/>
      <c r="AI51" s="127"/>
      <c r="AJ51" s="127"/>
      <c r="AK51" s="127"/>
      <c r="AL51" s="127"/>
      <c r="AM51" s="127"/>
      <c r="AN51" s="127"/>
      <c r="AO51" s="127"/>
      <c r="AP51" s="127"/>
      <c r="AQ51" s="127"/>
      <c r="AR51" s="127"/>
      <c r="AS51" s="127"/>
      <c r="AT51" s="127"/>
      <c r="AU51" s="127"/>
      <c r="AV51" s="127"/>
      <c r="AW51" s="127"/>
      <c r="AX51" s="127"/>
      <c r="AY51" s="127"/>
      <c r="AZ51" s="127"/>
      <c r="BA51" s="127"/>
      <c r="BB51" s="127"/>
      <c r="BC51" s="127"/>
      <c r="BD51" s="127"/>
      <c r="BE51" s="127"/>
      <c r="BF51" s="127"/>
      <c r="BG51" s="127"/>
      <c r="BH51" s="127"/>
      <c r="BI51" s="127"/>
      <c r="BJ51" s="127"/>
      <c r="BK51" s="127"/>
      <c r="BL51" s="127"/>
    </row>
    <row r="52" spans="3:64">
      <c r="C52" s="410"/>
      <c r="D52" s="128">
        <v>43</v>
      </c>
      <c r="E52" s="60" t="str">
        <f>IFERROR(VLOOKUP(D52,Tâches!$D$7:$E$117,2,FALSE),"")</f>
        <v xml:space="preserve">Nettoyage des locaux poubelles </v>
      </c>
      <c r="F52" s="332">
        <f t="shared" si="0"/>
        <v>3.5</v>
      </c>
      <c r="G52" s="332">
        <f t="shared" si="1"/>
        <v>0</v>
      </c>
      <c r="H52" s="332">
        <f t="shared" si="2"/>
        <v>2</v>
      </c>
      <c r="I52" s="332">
        <f t="shared" si="3"/>
        <v>1.5</v>
      </c>
      <c r="J52" s="332">
        <f t="shared" si="4"/>
        <v>0</v>
      </c>
      <c r="K52" s="85"/>
      <c r="L52" s="123"/>
      <c r="M52" s="123"/>
      <c r="N52" s="123"/>
      <c r="O52" s="123"/>
      <c r="P52" s="123"/>
      <c r="Q52" s="123"/>
      <c r="R52" s="123"/>
      <c r="S52" s="123"/>
      <c r="T52" s="123"/>
      <c r="U52" s="123"/>
      <c r="V52" s="123"/>
      <c r="W52" s="123"/>
      <c r="X52" s="123"/>
      <c r="Y52" s="123"/>
      <c r="Z52" s="123"/>
      <c r="AA52" s="123"/>
      <c r="AB52" s="123"/>
      <c r="AC52" s="123"/>
      <c r="AD52" s="123"/>
      <c r="AE52" s="123"/>
      <c r="AF52" s="123"/>
      <c r="AG52" s="123"/>
      <c r="AH52" s="123"/>
      <c r="AI52" s="123">
        <v>0</v>
      </c>
      <c r="AJ52" s="123"/>
      <c r="AK52" s="123"/>
      <c r="AL52" s="123"/>
      <c r="AM52" s="123">
        <v>2</v>
      </c>
      <c r="AN52" s="123"/>
      <c r="AO52" s="123"/>
      <c r="AP52" s="123"/>
      <c r="AQ52" s="123"/>
      <c r="AR52" s="123"/>
      <c r="AS52" s="123"/>
      <c r="AT52" s="123"/>
      <c r="AU52" s="123"/>
      <c r="AV52" s="123"/>
      <c r="AW52" s="123"/>
      <c r="AX52" s="123"/>
      <c r="AY52" s="123"/>
      <c r="AZ52" s="123"/>
      <c r="BA52" s="123"/>
      <c r="BB52" s="123"/>
      <c r="BC52" s="123">
        <v>1.5</v>
      </c>
      <c r="BD52" s="123"/>
      <c r="BE52" s="123"/>
      <c r="BF52" s="123"/>
      <c r="BG52" s="123"/>
      <c r="BH52" s="123"/>
      <c r="BI52" s="123"/>
      <c r="BJ52" s="123"/>
      <c r="BK52" s="123"/>
      <c r="BL52" s="123"/>
    </row>
    <row r="53" spans="3:64">
      <c r="C53" s="410"/>
      <c r="D53" s="90">
        <v>44</v>
      </c>
      <c r="E53" s="20" t="str">
        <f>IFERROR(VLOOKUP(D53,Tâches!$D$7:$E$117,2,FALSE),"")</f>
        <v xml:space="preserve">renfort de la porte de la loge </v>
      </c>
      <c r="F53" s="317">
        <f t="shared" si="0"/>
        <v>3.5</v>
      </c>
      <c r="G53" s="355">
        <f t="shared" si="1"/>
        <v>0</v>
      </c>
      <c r="H53" s="317">
        <f t="shared" si="2"/>
        <v>3.5</v>
      </c>
      <c r="I53" s="355">
        <f t="shared" si="3"/>
        <v>0</v>
      </c>
      <c r="J53" s="317">
        <f t="shared" si="4"/>
        <v>0</v>
      </c>
      <c r="K53" s="85"/>
      <c r="L53" s="127"/>
      <c r="M53" s="127"/>
      <c r="N53" s="127"/>
      <c r="O53" s="127"/>
      <c r="P53" s="127"/>
      <c r="Q53" s="127"/>
      <c r="R53" s="127"/>
      <c r="S53" s="127"/>
      <c r="T53" s="127"/>
      <c r="U53" s="127"/>
      <c r="V53" s="127"/>
      <c r="W53" s="127"/>
      <c r="X53" s="127"/>
      <c r="Y53" s="127"/>
      <c r="Z53" s="127"/>
      <c r="AA53" s="127"/>
      <c r="AB53" s="127"/>
      <c r="AC53" s="127"/>
      <c r="AD53" s="127"/>
      <c r="AE53" s="127"/>
      <c r="AF53" s="127"/>
      <c r="AG53" s="127"/>
      <c r="AH53" s="127"/>
      <c r="AI53" s="127"/>
      <c r="AJ53" s="127"/>
      <c r="AK53" s="127"/>
      <c r="AL53" s="127"/>
      <c r="AM53" s="127"/>
      <c r="AN53" s="127"/>
      <c r="AO53" s="127"/>
      <c r="AP53" s="127"/>
      <c r="AQ53" s="127">
        <v>3.5</v>
      </c>
      <c r="AR53" s="127"/>
      <c r="AS53" s="127"/>
      <c r="AT53" s="127"/>
      <c r="AU53" s="127"/>
      <c r="AV53" s="127"/>
      <c r="AW53" s="127"/>
      <c r="AX53" s="127"/>
      <c r="AY53" s="127"/>
      <c r="AZ53" s="127"/>
      <c r="BA53" s="127"/>
      <c r="BB53" s="127"/>
      <c r="BC53" s="127"/>
      <c r="BD53" s="127"/>
      <c r="BE53" s="127"/>
      <c r="BF53" s="127"/>
      <c r="BG53" s="127"/>
      <c r="BH53" s="127"/>
      <c r="BI53" s="127"/>
      <c r="BJ53" s="127"/>
      <c r="BK53" s="127"/>
      <c r="BL53" s="127"/>
    </row>
    <row r="54" spans="3:64">
      <c r="C54" s="410"/>
      <c r="D54" s="94">
        <v>45</v>
      </c>
      <c r="E54" s="21" t="str">
        <f>IFERROR(VLOOKUP(D54,Tâches!$D$7:$E$117,2,FALSE),"")</f>
        <v xml:space="preserve">refaire bip garage </v>
      </c>
      <c r="F54" s="332">
        <f t="shared" si="0"/>
        <v>1.5</v>
      </c>
      <c r="G54" s="332">
        <f t="shared" si="1"/>
        <v>0</v>
      </c>
      <c r="H54" s="332">
        <f t="shared" si="2"/>
        <v>1.5</v>
      </c>
      <c r="I54" s="332">
        <f t="shared" si="3"/>
        <v>0</v>
      </c>
      <c r="J54" s="332">
        <f t="shared" si="4"/>
        <v>0</v>
      </c>
      <c r="K54" s="85"/>
      <c r="L54" s="123"/>
      <c r="M54" s="123"/>
      <c r="N54" s="123"/>
      <c r="O54" s="123"/>
      <c r="P54" s="123"/>
      <c r="Q54" s="123"/>
      <c r="R54" s="123"/>
      <c r="S54" s="123"/>
      <c r="T54" s="123"/>
      <c r="U54" s="123"/>
      <c r="V54" s="123"/>
      <c r="W54" s="123"/>
      <c r="X54" s="123"/>
      <c r="Y54" s="123"/>
      <c r="Z54" s="123"/>
      <c r="AA54" s="123"/>
      <c r="AB54" s="123"/>
      <c r="AC54" s="123"/>
      <c r="AD54" s="123"/>
      <c r="AE54" s="123"/>
      <c r="AF54" s="123"/>
      <c r="AG54" s="123"/>
      <c r="AH54" s="123"/>
      <c r="AI54" s="123"/>
      <c r="AJ54" s="123"/>
      <c r="AK54" s="123"/>
      <c r="AL54" s="123"/>
      <c r="AM54" s="123"/>
      <c r="AN54" s="123"/>
      <c r="AO54" s="123"/>
      <c r="AP54" s="123"/>
      <c r="AQ54" s="123"/>
      <c r="AR54" s="123"/>
      <c r="AS54" s="123">
        <v>1.5</v>
      </c>
      <c r="AT54" s="123"/>
      <c r="AU54" s="123"/>
      <c r="AV54" s="123"/>
      <c r="AW54" s="123"/>
      <c r="AX54" s="123"/>
      <c r="AY54" s="123"/>
      <c r="AZ54" s="123"/>
      <c r="BA54" s="123"/>
      <c r="BB54" s="123"/>
      <c r="BC54" s="123"/>
      <c r="BD54" s="123"/>
      <c r="BE54" s="123"/>
      <c r="BF54" s="123"/>
      <c r="BG54" s="123"/>
      <c r="BH54" s="123"/>
      <c r="BI54" s="123"/>
      <c r="BJ54" s="123"/>
      <c r="BK54" s="123"/>
      <c r="BL54" s="123"/>
    </row>
    <row r="55" spans="3:64">
      <c r="C55" s="410"/>
      <c r="D55" s="90">
        <v>46</v>
      </c>
      <c r="E55" s="20" t="str">
        <f>IFERROR(VLOOKUP(D55,Tâches!$D$7:$E$117,2,FALSE),"")</f>
        <v>aspirateur couloir sous sol</v>
      </c>
      <c r="F55" s="317">
        <f t="shared" si="0"/>
        <v>2.5</v>
      </c>
      <c r="G55" s="355">
        <f t="shared" si="1"/>
        <v>0</v>
      </c>
      <c r="H55" s="317">
        <f t="shared" si="2"/>
        <v>2.5</v>
      </c>
      <c r="I55" s="355">
        <f t="shared" si="3"/>
        <v>0</v>
      </c>
      <c r="J55" s="317">
        <f t="shared" si="4"/>
        <v>0</v>
      </c>
      <c r="K55" s="85"/>
      <c r="L55" s="127"/>
      <c r="M55" s="127"/>
      <c r="N55" s="127"/>
      <c r="O55" s="127"/>
      <c r="P55" s="127"/>
      <c r="Q55" s="127"/>
      <c r="R55" s="127"/>
      <c r="S55" s="127"/>
      <c r="T55" s="127"/>
      <c r="U55" s="127"/>
      <c r="V55" s="127"/>
      <c r="W55" s="127"/>
      <c r="X55" s="127"/>
      <c r="Y55" s="127"/>
      <c r="Z55" s="127"/>
      <c r="AA55" s="127"/>
      <c r="AB55" s="127"/>
      <c r="AC55" s="127"/>
      <c r="AD55" s="127"/>
      <c r="AE55" s="127"/>
      <c r="AF55" s="127"/>
      <c r="AG55" s="127"/>
      <c r="AH55" s="127"/>
      <c r="AI55" s="127"/>
      <c r="AJ55" s="127"/>
      <c r="AK55" s="127"/>
      <c r="AL55" s="127"/>
      <c r="AM55" s="127"/>
      <c r="AN55" s="127"/>
      <c r="AO55" s="127"/>
      <c r="AP55" s="127"/>
      <c r="AQ55" s="127"/>
      <c r="AR55" s="127"/>
      <c r="AS55" s="127"/>
      <c r="AT55" s="127"/>
      <c r="AU55" s="127">
        <v>2.5</v>
      </c>
      <c r="AV55" s="127"/>
      <c r="AW55" s="127"/>
      <c r="AX55" s="127"/>
      <c r="AY55" s="127"/>
      <c r="AZ55" s="127"/>
      <c r="BA55" s="127"/>
      <c r="BB55" s="127"/>
      <c r="BC55" s="127"/>
      <c r="BD55" s="127"/>
      <c r="BE55" s="127"/>
      <c r="BF55" s="127"/>
      <c r="BG55" s="127"/>
      <c r="BH55" s="127"/>
      <c r="BI55" s="127"/>
      <c r="BJ55" s="127"/>
      <c r="BK55" s="127"/>
      <c r="BL55" s="127"/>
    </row>
    <row r="56" spans="3:64">
      <c r="C56" s="410"/>
      <c r="D56" s="94">
        <v>47</v>
      </c>
      <c r="E56" s="21" t="str">
        <f>IFERROR(VLOOKUP(D56,Tâches!$D$7:$E$117,2,FALSE),"")</f>
        <v xml:space="preserve">aspirateur cave </v>
      </c>
      <c r="F56" s="332">
        <f t="shared" si="0"/>
        <v>2.5</v>
      </c>
      <c r="G56" s="332">
        <f t="shared" si="1"/>
        <v>0</v>
      </c>
      <c r="H56" s="332">
        <f t="shared" si="2"/>
        <v>2.5</v>
      </c>
      <c r="I56" s="332">
        <f t="shared" si="3"/>
        <v>0</v>
      </c>
      <c r="J56" s="332">
        <f t="shared" si="4"/>
        <v>0</v>
      </c>
      <c r="K56" s="85"/>
      <c r="L56" s="123"/>
      <c r="M56" s="123"/>
      <c r="N56" s="123"/>
      <c r="O56" s="123"/>
      <c r="P56" s="123"/>
      <c r="Q56" s="123"/>
      <c r="R56" s="123"/>
      <c r="S56" s="123"/>
      <c r="T56" s="123"/>
      <c r="U56" s="123"/>
      <c r="V56" s="123"/>
      <c r="W56" s="123"/>
      <c r="X56" s="123"/>
      <c r="Y56" s="123"/>
      <c r="Z56" s="123"/>
      <c r="AA56" s="123"/>
      <c r="AB56" s="123"/>
      <c r="AC56" s="123"/>
      <c r="AD56" s="123"/>
      <c r="AE56" s="123"/>
      <c r="AF56" s="123"/>
      <c r="AG56" s="123"/>
      <c r="AH56" s="123"/>
      <c r="AI56" s="123"/>
      <c r="AJ56" s="123"/>
      <c r="AK56" s="123"/>
      <c r="AL56" s="123"/>
      <c r="AM56" s="123"/>
      <c r="AN56" s="123"/>
      <c r="AO56" s="123"/>
      <c r="AP56" s="123"/>
      <c r="AQ56" s="123"/>
      <c r="AR56" s="123"/>
      <c r="AS56" s="123"/>
      <c r="AT56" s="123"/>
      <c r="AU56" s="123">
        <v>2.5</v>
      </c>
      <c r="AV56" s="123"/>
      <c r="AW56" s="123"/>
      <c r="AX56" s="123"/>
      <c r="AY56" s="123"/>
      <c r="AZ56" s="123"/>
      <c r="BA56" s="123"/>
      <c r="BB56" s="123"/>
      <c r="BC56" s="123"/>
      <c r="BD56" s="123"/>
      <c r="BE56" s="123"/>
      <c r="BF56" s="123"/>
      <c r="BG56" s="123"/>
      <c r="BH56" s="123"/>
      <c r="BI56" s="123"/>
      <c r="BJ56" s="123"/>
      <c r="BK56" s="123"/>
      <c r="BL56" s="123"/>
    </row>
    <row r="57" spans="3:64">
      <c r="C57" s="410"/>
      <c r="D57" s="90">
        <v>48</v>
      </c>
      <c r="E57" s="20" t="str">
        <f>IFERROR(VLOOKUP(D57,Tâches!$D$7:$E$117,2,FALSE),"")</f>
        <v xml:space="preserve">Nettoyage des bouches d aeration </v>
      </c>
      <c r="F57" s="317">
        <f t="shared" si="0"/>
        <v>1</v>
      </c>
      <c r="G57" s="355">
        <f t="shared" si="1"/>
        <v>0</v>
      </c>
      <c r="H57" s="317">
        <f t="shared" si="2"/>
        <v>1</v>
      </c>
      <c r="I57" s="355">
        <f t="shared" si="3"/>
        <v>0</v>
      </c>
      <c r="J57" s="317">
        <f t="shared" si="4"/>
        <v>0</v>
      </c>
      <c r="K57" s="85"/>
      <c r="L57" s="127"/>
      <c r="M57" s="127"/>
      <c r="N57" s="127"/>
      <c r="O57" s="127"/>
      <c r="P57" s="127"/>
      <c r="Q57" s="127"/>
      <c r="R57" s="127"/>
      <c r="S57" s="127"/>
      <c r="T57" s="127"/>
      <c r="U57" s="127"/>
      <c r="V57" s="127"/>
      <c r="W57" s="127"/>
      <c r="X57" s="127"/>
      <c r="Y57" s="127"/>
      <c r="Z57" s="127"/>
      <c r="AA57" s="127"/>
      <c r="AB57" s="127"/>
      <c r="AC57" s="127"/>
      <c r="AD57" s="127"/>
      <c r="AE57" s="127"/>
      <c r="AF57" s="127"/>
      <c r="AG57" s="127"/>
      <c r="AH57" s="127"/>
      <c r="AI57" s="127"/>
      <c r="AJ57" s="127"/>
      <c r="AK57" s="127"/>
      <c r="AL57" s="127"/>
      <c r="AM57" s="127"/>
      <c r="AN57" s="127"/>
      <c r="AO57" s="127"/>
      <c r="AP57" s="127"/>
      <c r="AQ57" s="127"/>
      <c r="AR57" s="127"/>
      <c r="AS57" s="127"/>
      <c r="AT57" s="127"/>
      <c r="AU57" s="127">
        <v>1</v>
      </c>
      <c r="AV57" s="127"/>
      <c r="AW57" s="127"/>
      <c r="AX57" s="127"/>
      <c r="AY57" s="127"/>
      <c r="AZ57" s="127"/>
      <c r="BA57" s="127"/>
      <c r="BB57" s="127"/>
      <c r="BC57" s="127"/>
      <c r="BD57" s="127"/>
      <c r="BE57" s="127"/>
      <c r="BF57" s="127"/>
      <c r="BG57" s="127"/>
      <c r="BH57" s="127"/>
      <c r="BI57" s="127"/>
      <c r="BJ57" s="127"/>
      <c r="BK57" s="127"/>
      <c r="BL57" s="127"/>
    </row>
    <row r="58" spans="3:64">
      <c r="C58" s="411"/>
      <c r="D58" s="96">
        <v>49</v>
      </c>
      <c r="E58" s="23">
        <f>IFERROR(VLOOKUP(D58,Tâches!$D$7:$E$117,2,FALSE),"")</f>
        <v>0</v>
      </c>
      <c r="F58" s="322">
        <f t="shared" si="0"/>
        <v>0</v>
      </c>
      <c r="G58" s="322">
        <f t="shared" si="1"/>
        <v>0</v>
      </c>
      <c r="H58" s="322">
        <f t="shared" si="2"/>
        <v>0</v>
      </c>
      <c r="I58" s="322">
        <f t="shared" si="3"/>
        <v>0</v>
      </c>
      <c r="J58" s="322">
        <f t="shared" si="4"/>
        <v>0</v>
      </c>
      <c r="K58" s="85"/>
      <c r="L58" s="103"/>
      <c r="M58" s="103"/>
      <c r="N58" s="103"/>
      <c r="O58" s="103"/>
      <c r="P58" s="103"/>
      <c r="Q58" s="103"/>
      <c r="R58" s="103"/>
      <c r="S58" s="103"/>
      <c r="T58" s="103"/>
      <c r="U58" s="103"/>
      <c r="V58" s="103"/>
      <c r="W58" s="103"/>
      <c r="X58" s="103"/>
      <c r="Y58" s="103"/>
      <c r="Z58" s="103"/>
      <c r="AA58" s="103"/>
      <c r="AB58" s="103"/>
      <c r="AC58" s="103"/>
      <c r="AD58" s="103"/>
      <c r="AE58" s="103"/>
      <c r="AF58" s="103"/>
      <c r="AG58" s="103"/>
      <c r="AH58" s="103"/>
      <c r="AI58" s="103"/>
      <c r="AJ58" s="103"/>
      <c r="AK58" s="103"/>
      <c r="AL58" s="103"/>
      <c r="AM58" s="103"/>
      <c r="AN58" s="103"/>
      <c r="AO58" s="103"/>
      <c r="AP58" s="103"/>
      <c r="AQ58" s="103"/>
      <c r="AR58" s="103"/>
      <c r="AS58" s="103"/>
      <c r="AT58" s="103"/>
      <c r="AU58" s="103"/>
      <c r="AV58" s="103"/>
      <c r="AW58" s="103"/>
      <c r="AX58" s="103"/>
      <c r="AY58" s="103"/>
      <c r="AZ58" s="103"/>
      <c r="BA58" s="103"/>
      <c r="BB58" s="103"/>
      <c r="BC58" s="103"/>
      <c r="BD58" s="103"/>
      <c r="BE58" s="103"/>
      <c r="BF58" s="103"/>
      <c r="BG58" s="103"/>
      <c r="BH58" s="103"/>
      <c r="BI58" s="103"/>
      <c r="BJ58" s="103"/>
      <c r="BK58" s="103"/>
      <c r="BL58" s="103"/>
    </row>
    <row r="59" spans="3:64">
      <c r="C59" s="129"/>
      <c r="D59" s="130"/>
      <c r="E59" s="98"/>
      <c r="F59" s="328">
        <f t="shared" si="0"/>
        <v>0</v>
      </c>
      <c r="G59" s="328">
        <f t="shared" si="1"/>
        <v>0</v>
      </c>
      <c r="H59" s="328">
        <f t="shared" si="2"/>
        <v>0</v>
      </c>
      <c r="I59" s="328">
        <f t="shared" si="3"/>
        <v>0</v>
      </c>
      <c r="J59" s="328">
        <f t="shared" si="4"/>
        <v>0</v>
      </c>
      <c r="K59" s="107"/>
      <c r="L59" s="117"/>
      <c r="M59" s="117"/>
      <c r="N59" s="117"/>
      <c r="O59" s="117"/>
      <c r="P59" s="117"/>
      <c r="Q59" s="117"/>
      <c r="R59" s="117"/>
      <c r="S59" s="117"/>
      <c r="T59" s="117"/>
      <c r="U59" s="117"/>
      <c r="V59" s="117"/>
      <c r="W59" s="117"/>
      <c r="X59" s="117"/>
      <c r="Y59" s="117"/>
      <c r="Z59" s="117"/>
      <c r="AA59" s="117"/>
      <c r="AB59" s="117"/>
      <c r="AC59" s="117"/>
      <c r="AD59" s="117"/>
      <c r="AE59" s="117"/>
      <c r="AF59" s="117"/>
      <c r="AG59" s="117"/>
      <c r="AH59" s="117"/>
      <c r="AI59" s="117"/>
      <c r="AJ59" s="117"/>
      <c r="AK59" s="117"/>
      <c r="AL59" s="117"/>
      <c r="AM59" s="117"/>
      <c r="AN59" s="117"/>
      <c r="AO59" s="117"/>
      <c r="AP59" s="117"/>
      <c r="AQ59" s="117"/>
      <c r="AR59" s="117"/>
      <c r="AS59" s="117"/>
      <c r="AT59" s="117"/>
      <c r="AU59" s="117"/>
      <c r="AV59" s="117"/>
      <c r="AW59" s="117"/>
      <c r="AX59" s="117"/>
      <c r="AY59" s="117"/>
      <c r="AZ59" s="117"/>
      <c r="BA59" s="117"/>
      <c r="BB59" s="117"/>
      <c r="BC59" s="117"/>
      <c r="BD59" s="117"/>
      <c r="BE59" s="117"/>
      <c r="BF59" s="117"/>
      <c r="BG59" s="117"/>
      <c r="BH59" s="117"/>
      <c r="BI59" s="117"/>
      <c r="BJ59" s="117"/>
      <c r="BK59" s="117"/>
      <c r="BL59" s="117"/>
    </row>
    <row r="60" spans="3:64" ht="60">
      <c r="C60" s="409" t="s">
        <v>56</v>
      </c>
      <c r="D60" s="131">
        <v>50</v>
      </c>
      <c r="E60" s="132" t="s">
        <v>57</v>
      </c>
      <c r="F60" s="333">
        <f t="shared" si="0"/>
        <v>3.5</v>
      </c>
      <c r="G60" s="356">
        <f t="shared" si="1"/>
        <v>3.5</v>
      </c>
      <c r="H60" s="333">
        <f t="shared" si="2"/>
        <v>0</v>
      </c>
      <c r="I60" s="356">
        <f t="shared" si="3"/>
        <v>0</v>
      </c>
      <c r="J60" s="333">
        <f t="shared" si="4"/>
        <v>0</v>
      </c>
      <c r="K60" s="135"/>
      <c r="L60" s="118"/>
      <c r="M60" s="118"/>
      <c r="N60" s="118"/>
      <c r="O60" s="118"/>
      <c r="P60" s="118"/>
      <c r="Q60" s="118"/>
      <c r="R60" s="118"/>
      <c r="S60" s="118"/>
      <c r="T60" s="118"/>
      <c r="U60" s="118"/>
      <c r="V60" s="118"/>
      <c r="W60" s="118"/>
      <c r="X60" s="118"/>
      <c r="Y60" s="118"/>
      <c r="Z60" s="118"/>
      <c r="AA60" s="118"/>
      <c r="AB60" s="118"/>
      <c r="AC60" s="118"/>
      <c r="AD60" s="118"/>
      <c r="AE60" s="118">
        <v>3.5</v>
      </c>
      <c r="AF60" s="118"/>
      <c r="AG60" s="118"/>
      <c r="AH60" s="118"/>
      <c r="AI60" s="118"/>
      <c r="AJ60" s="118"/>
      <c r="AK60" s="118"/>
      <c r="AL60" s="118"/>
      <c r="AM60" s="118"/>
      <c r="AN60" s="118"/>
      <c r="AO60" s="118"/>
      <c r="AP60" s="118"/>
      <c r="AQ60" s="118"/>
      <c r="AR60" s="118"/>
      <c r="AS60" s="118"/>
      <c r="AT60" s="118"/>
      <c r="AU60" s="118"/>
      <c r="AV60" s="118"/>
      <c r="AW60" s="118"/>
      <c r="AX60" s="118"/>
      <c r="AY60" s="118"/>
      <c r="AZ60" s="118"/>
      <c r="BA60" s="118"/>
      <c r="BB60" s="118"/>
      <c r="BC60" s="118"/>
      <c r="BD60" s="118"/>
      <c r="BE60" s="118"/>
      <c r="BF60" s="118"/>
      <c r="BG60" s="118"/>
      <c r="BH60" s="118"/>
      <c r="BI60" s="118"/>
      <c r="BJ60" s="118"/>
      <c r="BK60" s="118"/>
      <c r="BL60" s="118"/>
    </row>
    <row r="61" spans="3:64">
      <c r="C61" s="410"/>
      <c r="D61" s="133">
        <v>51</v>
      </c>
      <c r="E61" s="134" t="s">
        <v>58</v>
      </c>
      <c r="F61" s="334">
        <f t="shared" si="0"/>
        <v>2.5</v>
      </c>
      <c r="G61" s="334">
        <f t="shared" si="1"/>
        <v>2.5</v>
      </c>
      <c r="H61" s="334">
        <f t="shared" si="2"/>
        <v>0</v>
      </c>
      <c r="I61" s="334">
        <f t="shared" si="3"/>
        <v>0</v>
      </c>
      <c r="J61" s="334">
        <f t="shared" si="4"/>
        <v>0</v>
      </c>
      <c r="K61" s="135"/>
      <c r="L61" s="90"/>
      <c r="M61" s="90"/>
      <c r="N61" s="90"/>
      <c r="O61" s="90"/>
      <c r="P61" s="90"/>
      <c r="Q61" s="90"/>
      <c r="R61" s="90"/>
      <c r="S61" s="90"/>
      <c r="T61" s="90"/>
      <c r="U61" s="90"/>
      <c r="V61" s="90"/>
      <c r="W61" s="90"/>
      <c r="X61" s="90"/>
      <c r="Y61" s="90"/>
      <c r="Z61" s="90"/>
      <c r="AA61" s="90"/>
      <c r="AB61" s="90"/>
      <c r="AC61" s="90"/>
      <c r="AD61" s="90">
        <v>2.5</v>
      </c>
      <c r="AE61" s="90"/>
      <c r="AF61" s="90"/>
      <c r="AG61" s="90"/>
      <c r="AH61" s="90"/>
      <c r="AI61" s="90"/>
      <c r="AJ61" s="90"/>
      <c r="AK61" s="90"/>
      <c r="AL61" s="90"/>
      <c r="AM61" s="90"/>
      <c r="AN61" s="90"/>
      <c r="AO61" s="90"/>
      <c r="AP61" s="90"/>
      <c r="AQ61" s="90"/>
      <c r="AR61" s="90"/>
      <c r="AS61" s="90"/>
      <c r="AT61" s="90"/>
      <c r="AU61" s="90"/>
      <c r="AV61" s="90"/>
      <c r="AW61" s="90"/>
      <c r="AX61" s="90"/>
      <c r="AY61" s="90"/>
      <c r="AZ61" s="90"/>
      <c r="BA61" s="90"/>
      <c r="BB61" s="90"/>
      <c r="BC61" s="90"/>
      <c r="BD61" s="90"/>
      <c r="BE61" s="90"/>
      <c r="BF61" s="90"/>
      <c r="BG61" s="90"/>
      <c r="BH61" s="90"/>
      <c r="BI61" s="90"/>
      <c r="BJ61" s="90"/>
      <c r="BK61" s="90"/>
      <c r="BL61" s="90"/>
    </row>
    <row r="62" spans="3:64" ht="30">
      <c r="C62" s="410"/>
      <c r="D62" s="136">
        <v>52</v>
      </c>
      <c r="E62" s="137" t="s">
        <v>59</v>
      </c>
      <c r="F62" s="335">
        <f t="shared" si="0"/>
        <v>0</v>
      </c>
      <c r="G62" s="357">
        <f t="shared" si="1"/>
        <v>0</v>
      </c>
      <c r="H62" s="335">
        <f t="shared" si="2"/>
        <v>0</v>
      </c>
      <c r="I62" s="357">
        <f t="shared" si="3"/>
        <v>0</v>
      </c>
      <c r="J62" s="335">
        <f t="shared" si="4"/>
        <v>0</v>
      </c>
      <c r="K62" s="135"/>
      <c r="L62" s="94"/>
      <c r="M62" s="94"/>
      <c r="N62" s="94"/>
      <c r="O62" s="94"/>
      <c r="P62" s="94"/>
      <c r="Q62" s="94"/>
      <c r="R62" s="94"/>
      <c r="S62" s="94"/>
      <c r="T62" s="94"/>
      <c r="U62" s="94"/>
      <c r="V62" s="94"/>
      <c r="W62" s="94"/>
      <c r="X62" s="94"/>
      <c r="Y62" s="94"/>
      <c r="Z62" s="94"/>
      <c r="AA62" s="94"/>
      <c r="AB62" s="94"/>
      <c r="AC62" s="94"/>
      <c r="AD62" s="94"/>
      <c r="AE62" s="94"/>
      <c r="AF62" s="94"/>
      <c r="AG62" s="94"/>
      <c r="AH62" s="94"/>
      <c r="AI62" s="94"/>
      <c r="AJ62" s="94"/>
      <c r="AK62" s="94"/>
      <c r="AL62" s="94"/>
      <c r="AM62" s="94"/>
      <c r="AN62" s="94"/>
      <c r="AO62" s="94"/>
      <c r="AP62" s="94"/>
      <c r="AQ62" s="94"/>
      <c r="AR62" s="94"/>
      <c r="AS62" s="94"/>
      <c r="AT62" s="94"/>
      <c r="AU62" s="94"/>
      <c r="AV62" s="94"/>
      <c r="AW62" s="94"/>
      <c r="AX62" s="94"/>
      <c r="AY62" s="94"/>
      <c r="AZ62" s="94"/>
      <c r="BA62" s="94"/>
      <c r="BB62" s="94"/>
      <c r="BC62" s="94"/>
      <c r="BD62" s="94"/>
      <c r="BE62" s="94"/>
      <c r="BF62" s="94"/>
      <c r="BG62" s="94"/>
      <c r="BH62" s="94"/>
      <c r="BI62" s="94"/>
      <c r="BJ62" s="94"/>
      <c r="BK62" s="94"/>
      <c r="BL62" s="94"/>
    </row>
    <row r="63" spans="3:64" ht="45">
      <c r="C63" s="410"/>
      <c r="D63" s="133">
        <v>53</v>
      </c>
      <c r="E63" s="134" t="s">
        <v>60</v>
      </c>
      <c r="F63" s="334">
        <f t="shared" si="0"/>
        <v>0</v>
      </c>
      <c r="G63" s="334">
        <f t="shared" si="1"/>
        <v>0</v>
      </c>
      <c r="H63" s="334">
        <f t="shared" si="2"/>
        <v>0</v>
      </c>
      <c r="I63" s="334">
        <f t="shared" si="3"/>
        <v>0</v>
      </c>
      <c r="J63" s="334">
        <f t="shared" si="4"/>
        <v>0</v>
      </c>
      <c r="K63" s="135"/>
      <c r="L63" s="90"/>
      <c r="M63" s="90"/>
      <c r="N63" s="90"/>
      <c r="O63" s="90"/>
      <c r="P63" s="90"/>
      <c r="Q63" s="90"/>
      <c r="R63" s="90"/>
      <c r="S63" s="90"/>
      <c r="T63" s="90"/>
      <c r="U63" s="90"/>
      <c r="V63" s="90"/>
      <c r="W63" s="90"/>
      <c r="X63" s="90"/>
      <c r="Y63" s="90"/>
      <c r="Z63" s="90"/>
      <c r="AA63" s="90"/>
      <c r="AB63" s="90"/>
      <c r="AC63" s="90"/>
      <c r="AD63" s="90"/>
      <c r="AE63" s="90"/>
      <c r="AF63" s="90"/>
      <c r="AG63" s="90"/>
      <c r="AH63" s="90"/>
      <c r="AI63" s="90"/>
      <c r="AJ63" s="90"/>
      <c r="AK63" s="90"/>
      <c r="AL63" s="90"/>
      <c r="AM63" s="90"/>
      <c r="AN63" s="90"/>
      <c r="AO63" s="90"/>
      <c r="AP63" s="90"/>
      <c r="AQ63" s="90"/>
      <c r="AR63" s="90"/>
      <c r="AS63" s="90"/>
      <c r="AT63" s="90"/>
      <c r="AU63" s="90"/>
      <c r="AV63" s="90"/>
      <c r="AW63" s="90"/>
      <c r="AX63" s="90"/>
      <c r="AY63" s="90"/>
      <c r="AZ63" s="90"/>
      <c r="BA63" s="90"/>
      <c r="BB63" s="90"/>
      <c r="BC63" s="90"/>
      <c r="BD63" s="90"/>
      <c r="BE63" s="90"/>
      <c r="BF63" s="90"/>
      <c r="BG63" s="90"/>
      <c r="BH63" s="90"/>
      <c r="BI63" s="90"/>
      <c r="BJ63" s="90"/>
      <c r="BK63" s="90"/>
      <c r="BL63" s="90"/>
    </row>
    <row r="64" spans="3:64" ht="45">
      <c r="C64" s="410"/>
      <c r="D64" s="136">
        <v>54</v>
      </c>
      <c r="E64" s="137" t="s">
        <v>61</v>
      </c>
      <c r="F64" s="335">
        <f t="shared" si="0"/>
        <v>0</v>
      </c>
      <c r="G64" s="357">
        <f t="shared" si="1"/>
        <v>0</v>
      </c>
      <c r="H64" s="335">
        <f t="shared" si="2"/>
        <v>0</v>
      </c>
      <c r="I64" s="357">
        <f t="shared" si="3"/>
        <v>0</v>
      </c>
      <c r="J64" s="335">
        <f t="shared" si="4"/>
        <v>0</v>
      </c>
      <c r="K64" s="135"/>
      <c r="L64" s="94"/>
      <c r="M64" s="94"/>
      <c r="N64" s="94"/>
      <c r="O64" s="94"/>
      <c r="P64" s="94"/>
      <c r="Q64" s="94"/>
      <c r="R64" s="94"/>
      <c r="S64" s="94"/>
      <c r="T64" s="94"/>
      <c r="U64" s="94"/>
      <c r="V64" s="94"/>
      <c r="W64" s="94"/>
      <c r="X64" s="94"/>
      <c r="Y64" s="94"/>
      <c r="Z64" s="94"/>
      <c r="AA64" s="94"/>
      <c r="AB64" s="94"/>
      <c r="AC64" s="94"/>
      <c r="AD64" s="94"/>
      <c r="AE64" s="94"/>
      <c r="AF64" s="94"/>
      <c r="AG64" s="94"/>
      <c r="AH64" s="94"/>
      <c r="AI64" s="94"/>
      <c r="AJ64" s="94"/>
      <c r="AK64" s="94"/>
      <c r="AL64" s="94"/>
      <c r="AM64" s="94"/>
      <c r="AN64" s="94"/>
      <c r="AO64" s="94"/>
      <c r="AP64" s="94"/>
      <c r="AQ64" s="94"/>
      <c r="AR64" s="94"/>
      <c r="AS64" s="94"/>
      <c r="AT64" s="94"/>
      <c r="AU64" s="94"/>
      <c r="AV64" s="94"/>
      <c r="AW64" s="94"/>
      <c r="AX64" s="94"/>
      <c r="AY64" s="94"/>
      <c r="AZ64" s="94"/>
      <c r="BA64" s="94"/>
      <c r="BB64" s="94"/>
      <c r="BC64" s="94"/>
      <c r="BD64" s="94"/>
      <c r="BE64" s="94"/>
      <c r="BF64" s="94"/>
      <c r="BG64" s="94"/>
      <c r="BH64" s="94"/>
      <c r="BI64" s="94"/>
      <c r="BJ64" s="94"/>
      <c r="BK64" s="94"/>
      <c r="BL64" s="94"/>
    </row>
    <row r="65" spans="3:64" ht="30">
      <c r="C65" s="410"/>
      <c r="D65" s="133">
        <v>55</v>
      </c>
      <c r="E65" s="134" t="s">
        <v>59</v>
      </c>
      <c r="F65" s="334">
        <f t="shared" si="0"/>
        <v>0</v>
      </c>
      <c r="G65" s="334">
        <f t="shared" si="1"/>
        <v>0</v>
      </c>
      <c r="H65" s="334">
        <f t="shared" si="2"/>
        <v>0</v>
      </c>
      <c r="I65" s="334">
        <f t="shared" si="3"/>
        <v>0</v>
      </c>
      <c r="J65" s="334">
        <f t="shared" si="4"/>
        <v>0</v>
      </c>
      <c r="K65" s="135"/>
      <c r="L65" s="90"/>
      <c r="M65" s="90"/>
      <c r="N65" s="90"/>
      <c r="O65" s="90"/>
      <c r="P65" s="90"/>
      <c r="Q65" s="90"/>
      <c r="R65" s="90"/>
      <c r="S65" s="90"/>
      <c r="T65" s="90"/>
      <c r="U65" s="90"/>
      <c r="V65" s="90"/>
      <c r="W65" s="90"/>
      <c r="X65" s="90"/>
      <c r="Y65" s="90"/>
      <c r="Z65" s="90"/>
      <c r="AA65" s="90"/>
      <c r="AB65" s="90"/>
      <c r="AC65" s="90"/>
      <c r="AD65" s="90"/>
      <c r="AE65" s="90"/>
      <c r="AF65" s="90"/>
      <c r="AG65" s="90"/>
      <c r="AH65" s="90"/>
      <c r="AI65" s="90"/>
      <c r="AJ65" s="90"/>
      <c r="AK65" s="90"/>
      <c r="AL65" s="90"/>
      <c r="AM65" s="90"/>
      <c r="AN65" s="90"/>
      <c r="AO65" s="90"/>
      <c r="AP65" s="90"/>
      <c r="AQ65" s="90"/>
      <c r="AR65" s="90"/>
      <c r="AS65" s="90"/>
      <c r="AT65" s="90"/>
      <c r="AU65" s="90"/>
      <c r="AV65" s="90"/>
      <c r="AW65" s="90"/>
      <c r="AX65" s="90"/>
      <c r="AY65" s="90"/>
      <c r="AZ65" s="90"/>
      <c r="BA65" s="90"/>
      <c r="BB65" s="90"/>
      <c r="BC65" s="90"/>
      <c r="BD65" s="90"/>
      <c r="BE65" s="90"/>
      <c r="BF65" s="90"/>
      <c r="BG65" s="90"/>
      <c r="BH65" s="90"/>
      <c r="BI65" s="90"/>
      <c r="BJ65" s="90"/>
      <c r="BK65" s="90"/>
      <c r="BL65" s="90"/>
    </row>
    <row r="66" spans="3:64">
      <c r="C66" s="410"/>
      <c r="D66" s="61">
        <v>56</v>
      </c>
      <c r="E66" s="62" t="s">
        <v>47</v>
      </c>
      <c r="F66" s="335">
        <f t="shared" si="0"/>
        <v>0</v>
      </c>
      <c r="G66" s="357">
        <f t="shared" si="1"/>
        <v>0</v>
      </c>
      <c r="H66" s="335">
        <f t="shared" si="2"/>
        <v>0</v>
      </c>
      <c r="I66" s="357">
        <f t="shared" si="3"/>
        <v>0</v>
      </c>
      <c r="J66" s="335">
        <f t="shared" si="4"/>
        <v>0</v>
      </c>
      <c r="K66" s="135"/>
      <c r="L66" s="94"/>
      <c r="M66" s="94"/>
      <c r="N66" s="94"/>
      <c r="O66" s="94"/>
      <c r="P66" s="94"/>
      <c r="Q66" s="94"/>
      <c r="R66" s="94"/>
      <c r="S66" s="94"/>
      <c r="T66" s="94"/>
      <c r="U66" s="94"/>
      <c r="V66" s="94"/>
      <c r="W66" s="94"/>
      <c r="X66" s="94"/>
      <c r="Y66" s="94"/>
      <c r="Z66" s="94"/>
      <c r="AA66" s="94"/>
      <c r="AB66" s="94"/>
      <c r="AC66" s="94"/>
      <c r="AD66" s="94"/>
      <c r="AE66" s="94"/>
      <c r="AF66" s="94"/>
      <c r="AG66" s="94"/>
      <c r="AH66" s="94"/>
      <c r="AI66" s="94"/>
      <c r="AJ66" s="94"/>
      <c r="AK66" s="94"/>
      <c r="AL66" s="94"/>
      <c r="AM66" s="94"/>
      <c r="AN66" s="94"/>
      <c r="AO66" s="94"/>
      <c r="AP66" s="94"/>
      <c r="AQ66" s="94"/>
      <c r="AR66" s="94"/>
      <c r="AS66" s="94"/>
      <c r="AT66" s="94"/>
      <c r="AU66" s="94"/>
      <c r="AV66" s="94"/>
      <c r="AW66" s="94"/>
      <c r="AX66" s="94"/>
      <c r="AY66" s="94"/>
      <c r="AZ66" s="94"/>
      <c r="BA66" s="94"/>
      <c r="BB66" s="94"/>
      <c r="BC66" s="94"/>
      <c r="BD66" s="94"/>
      <c r="BE66" s="94"/>
      <c r="BF66" s="94"/>
      <c r="BG66" s="94"/>
      <c r="BH66" s="94"/>
      <c r="BI66" s="94"/>
      <c r="BJ66" s="94"/>
      <c r="BK66" s="94"/>
      <c r="BL66" s="94"/>
    </row>
    <row r="67" spans="3:64">
      <c r="C67" s="410"/>
      <c r="D67" s="133">
        <v>57</v>
      </c>
      <c r="E67" s="134"/>
      <c r="F67" s="334">
        <f t="shared" si="0"/>
        <v>0.5</v>
      </c>
      <c r="G67" s="334">
        <f t="shared" si="1"/>
        <v>0.5</v>
      </c>
      <c r="H67" s="334">
        <f t="shared" si="2"/>
        <v>0</v>
      </c>
      <c r="I67" s="334">
        <f t="shared" si="3"/>
        <v>0</v>
      </c>
      <c r="J67" s="334">
        <f t="shared" si="4"/>
        <v>0</v>
      </c>
      <c r="K67" s="135"/>
      <c r="L67" s="90"/>
      <c r="M67" s="90"/>
      <c r="N67" s="90"/>
      <c r="O67" s="90"/>
      <c r="P67" s="90"/>
      <c r="Q67" s="90"/>
      <c r="R67" s="90"/>
      <c r="S67" s="90"/>
      <c r="T67" s="90"/>
      <c r="U67" s="90"/>
      <c r="V67" s="90"/>
      <c r="W67" s="90"/>
      <c r="X67" s="90"/>
      <c r="Y67" s="90"/>
      <c r="Z67" s="90"/>
      <c r="AA67" s="90"/>
      <c r="AB67" s="90"/>
      <c r="AC67" s="90"/>
      <c r="AD67" s="90">
        <v>0.5</v>
      </c>
      <c r="AE67" s="90"/>
      <c r="AF67" s="90"/>
      <c r="AG67" s="90"/>
      <c r="AH67" s="90"/>
      <c r="AI67" s="90"/>
      <c r="AJ67" s="90"/>
      <c r="AK67" s="90"/>
      <c r="AL67" s="90"/>
      <c r="AM67" s="90"/>
      <c r="AN67" s="90"/>
      <c r="AO67" s="90"/>
      <c r="AP67" s="90"/>
      <c r="AQ67" s="90"/>
      <c r="AR67" s="90"/>
      <c r="AS67" s="90"/>
      <c r="AT67" s="90"/>
      <c r="AU67" s="90"/>
      <c r="AV67" s="90"/>
      <c r="AW67" s="90"/>
      <c r="AX67" s="90"/>
      <c r="AY67" s="90"/>
      <c r="AZ67" s="90"/>
      <c r="BA67" s="90"/>
      <c r="BB67" s="90"/>
      <c r="BC67" s="90"/>
      <c r="BD67" s="90"/>
      <c r="BE67" s="90"/>
      <c r="BF67" s="90"/>
      <c r="BG67" s="90"/>
      <c r="BH67" s="90"/>
      <c r="BI67" s="90"/>
      <c r="BJ67" s="90"/>
      <c r="BK67" s="90"/>
      <c r="BL67" s="90"/>
    </row>
    <row r="68" spans="3:64">
      <c r="C68" s="410"/>
      <c r="D68" s="136">
        <v>58</v>
      </c>
      <c r="E68" s="137"/>
      <c r="F68" s="335">
        <f t="shared" si="0"/>
        <v>1</v>
      </c>
      <c r="G68" s="357">
        <f t="shared" si="1"/>
        <v>1</v>
      </c>
      <c r="H68" s="335">
        <f t="shared" si="2"/>
        <v>0</v>
      </c>
      <c r="I68" s="357">
        <f t="shared" si="3"/>
        <v>0</v>
      </c>
      <c r="J68" s="335">
        <f t="shared" si="4"/>
        <v>0</v>
      </c>
      <c r="K68" s="135"/>
      <c r="L68" s="94"/>
      <c r="M68" s="94"/>
      <c r="N68" s="94"/>
      <c r="O68" s="94"/>
      <c r="P68" s="94"/>
      <c r="Q68" s="94"/>
      <c r="R68" s="94"/>
      <c r="S68" s="94"/>
      <c r="T68" s="94"/>
      <c r="U68" s="94"/>
      <c r="V68" s="94"/>
      <c r="W68" s="94"/>
      <c r="X68" s="94"/>
      <c r="Y68" s="94"/>
      <c r="Z68" s="94"/>
      <c r="AA68" s="94"/>
      <c r="AB68" s="94"/>
      <c r="AC68" s="94"/>
      <c r="AD68" s="94">
        <v>1</v>
      </c>
      <c r="AE68" s="94"/>
      <c r="AF68" s="94"/>
      <c r="AG68" s="94"/>
      <c r="AH68" s="94"/>
      <c r="AI68" s="94"/>
      <c r="AJ68" s="94"/>
      <c r="AK68" s="94"/>
      <c r="AL68" s="94"/>
      <c r="AM68" s="94"/>
      <c r="AN68" s="94"/>
      <c r="AO68" s="94"/>
      <c r="AP68" s="94"/>
      <c r="AQ68" s="94"/>
      <c r="AR68" s="94"/>
      <c r="AS68" s="94"/>
      <c r="AT68" s="94"/>
      <c r="AU68" s="94"/>
      <c r="AV68" s="94"/>
      <c r="AW68" s="94"/>
      <c r="AX68" s="94"/>
      <c r="AY68" s="94"/>
      <c r="AZ68" s="94"/>
      <c r="BA68" s="94"/>
      <c r="BB68" s="94"/>
      <c r="BC68" s="94"/>
      <c r="BD68" s="94"/>
      <c r="BE68" s="94"/>
      <c r="BF68" s="94"/>
      <c r="BG68" s="94"/>
      <c r="BH68" s="94"/>
      <c r="BI68" s="94"/>
      <c r="BJ68" s="94"/>
      <c r="BK68" s="94"/>
      <c r="BL68" s="94"/>
    </row>
    <row r="69" spans="3:64">
      <c r="C69" s="411"/>
      <c r="D69" s="138">
        <v>59</v>
      </c>
      <c r="E69" s="139"/>
      <c r="F69" s="336">
        <f t="shared" si="0"/>
        <v>26</v>
      </c>
      <c r="G69" s="336">
        <f t="shared" si="1"/>
        <v>0</v>
      </c>
      <c r="H69" s="336">
        <f t="shared" si="2"/>
        <v>15</v>
      </c>
      <c r="I69" s="336">
        <f t="shared" si="3"/>
        <v>0</v>
      </c>
      <c r="J69" s="336">
        <f t="shared" si="4"/>
        <v>11</v>
      </c>
      <c r="K69" s="135"/>
      <c r="L69" s="6"/>
      <c r="M69" s="6"/>
      <c r="N69" s="6"/>
      <c r="O69" s="6"/>
      <c r="P69" s="6"/>
      <c r="Q69" s="6"/>
      <c r="R69" s="6"/>
      <c r="S69" s="6"/>
      <c r="T69" s="6"/>
      <c r="U69" s="6">
        <v>11</v>
      </c>
      <c r="V69" s="6"/>
      <c r="W69" s="6"/>
      <c r="X69" s="6"/>
      <c r="Y69" s="6"/>
      <c r="Z69" s="6"/>
      <c r="AA69" s="6"/>
      <c r="AB69" s="6"/>
      <c r="AC69" s="6"/>
      <c r="AD69" s="6"/>
      <c r="AE69" s="6"/>
      <c r="AF69" s="6"/>
      <c r="AG69" s="6"/>
      <c r="AH69" s="6"/>
      <c r="AI69" s="6"/>
      <c r="AJ69" s="6"/>
      <c r="AK69" s="6"/>
      <c r="AL69" s="6"/>
      <c r="AM69" s="6"/>
      <c r="AN69" s="6"/>
      <c r="AO69" s="6"/>
      <c r="AP69" s="6"/>
      <c r="AQ69" s="6"/>
      <c r="AR69" s="6"/>
      <c r="AS69" s="6"/>
      <c r="AT69" s="6"/>
      <c r="AU69" s="6"/>
      <c r="AV69" s="6"/>
      <c r="AW69" s="6"/>
      <c r="AX69" s="6">
        <v>15</v>
      </c>
      <c r="AY69" s="6"/>
      <c r="AZ69" s="6"/>
      <c r="BA69" s="6"/>
      <c r="BB69" s="6"/>
      <c r="BC69" s="6"/>
      <c r="BD69" s="6"/>
      <c r="BE69" s="6"/>
      <c r="BF69" s="6"/>
      <c r="BG69" s="6"/>
      <c r="BH69" s="6"/>
      <c r="BI69" s="6"/>
      <c r="BJ69" s="6"/>
      <c r="BK69" s="6"/>
      <c r="BL69" s="6"/>
    </row>
    <row r="70" spans="3:64">
      <c r="C70" s="129"/>
      <c r="D70" s="130"/>
      <c r="E70" s="140"/>
      <c r="F70" s="337">
        <f t="shared" si="0"/>
        <v>0</v>
      </c>
      <c r="G70" s="337">
        <f t="shared" si="1"/>
        <v>0</v>
      </c>
      <c r="H70" s="337">
        <f t="shared" si="2"/>
        <v>0</v>
      </c>
      <c r="I70" s="337">
        <f t="shared" si="3"/>
        <v>0</v>
      </c>
      <c r="J70" s="337">
        <f t="shared" si="4"/>
        <v>0</v>
      </c>
      <c r="K70" s="142"/>
      <c r="L70" s="141"/>
      <c r="M70" s="141"/>
      <c r="N70" s="141"/>
      <c r="O70" s="141"/>
      <c r="P70" s="141"/>
      <c r="Q70" s="141"/>
      <c r="R70" s="141"/>
      <c r="S70" s="141"/>
      <c r="T70" s="141"/>
      <c r="U70" s="141"/>
      <c r="V70" s="141"/>
      <c r="W70" s="141"/>
      <c r="X70" s="141"/>
      <c r="Y70" s="141"/>
      <c r="Z70" s="141"/>
      <c r="AA70" s="141"/>
      <c r="AB70" s="141"/>
      <c r="AC70" s="141"/>
      <c r="AD70" s="141"/>
      <c r="AE70" s="141"/>
      <c r="AF70" s="141"/>
      <c r="AG70" s="141"/>
      <c r="AH70" s="141"/>
      <c r="AI70" s="141"/>
      <c r="AJ70" s="141"/>
      <c r="AK70" s="141"/>
      <c r="AL70" s="141"/>
      <c r="AM70" s="141"/>
      <c r="AN70" s="141"/>
      <c r="AO70" s="141"/>
      <c r="AP70" s="141"/>
      <c r="AQ70" s="141"/>
      <c r="AR70" s="141"/>
      <c r="AS70" s="141"/>
      <c r="AT70" s="141"/>
      <c r="AU70" s="141"/>
      <c r="AV70" s="141"/>
      <c r="AW70" s="141"/>
      <c r="AX70" s="141"/>
      <c r="AY70" s="141"/>
      <c r="AZ70" s="141"/>
      <c r="BA70" s="141"/>
      <c r="BB70" s="141"/>
      <c r="BC70" s="141"/>
      <c r="BD70" s="141"/>
      <c r="BE70" s="141"/>
      <c r="BF70" s="141"/>
      <c r="BG70" s="141"/>
      <c r="BH70" s="141"/>
      <c r="BI70" s="141"/>
      <c r="BJ70" s="141"/>
      <c r="BK70" s="141"/>
      <c r="BL70" s="141"/>
    </row>
    <row r="71" spans="3:64" ht="45">
      <c r="C71" s="409" t="s">
        <v>62</v>
      </c>
      <c r="D71" s="131">
        <v>60</v>
      </c>
      <c r="E71" s="31" t="str">
        <f>IFERROR(VLOOKUP(D71,Tâches!$D$7:$E$117,2,FALSE),"")</f>
        <v xml:space="preserve">Nettoyer au jet haute pression les caniveaux de la terrasse et devant le garage rdc (2 fois par mois) </v>
      </c>
      <c r="F71" s="338">
        <f t="shared" si="0"/>
        <v>0</v>
      </c>
      <c r="G71" s="358">
        <f t="shared" si="1"/>
        <v>0</v>
      </c>
      <c r="H71" s="338">
        <f t="shared" si="2"/>
        <v>0</v>
      </c>
      <c r="I71" s="358">
        <f t="shared" si="3"/>
        <v>0</v>
      </c>
      <c r="J71" s="338">
        <f t="shared" si="4"/>
        <v>0</v>
      </c>
      <c r="K71" s="145"/>
      <c r="L71" s="143"/>
      <c r="M71" s="143"/>
      <c r="N71" s="143"/>
      <c r="O71" s="143"/>
      <c r="P71" s="143"/>
      <c r="Q71" s="143"/>
      <c r="R71" s="143"/>
      <c r="S71" s="143"/>
      <c r="T71" s="143"/>
      <c r="U71" s="143"/>
      <c r="V71" s="143"/>
      <c r="W71" s="143"/>
      <c r="X71" s="143"/>
      <c r="Y71" s="143"/>
      <c r="Z71" s="143"/>
      <c r="AA71" s="143"/>
      <c r="AB71" s="143"/>
      <c r="AC71" s="143"/>
      <c r="AD71" s="143"/>
      <c r="AE71" s="143"/>
      <c r="AF71" s="143"/>
      <c r="AG71" s="143"/>
      <c r="AH71" s="143"/>
      <c r="AI71" s="143"/>
      <c r="AJ71" s="143"/>
      <c r="AK71" s="143"/>
      <c r="AL71" s="143"/>
      <c r="AM71" s="143"/>
      <c r="AN71" s="143"/>
      <c r="AO71" s="143"/>
      <c r="AP71" s="143"/>
      <c r="AQ71" s="143"/>
      <c r="AR71" s="143"/>
      <c r="AS71" s="143"/>
      <c r="AT71" s="143"/>
      <c r="AU71" s="143"/>
      <c r="AV71" s="143"/>
      <c r="AW71" s="143"/>
      <c r="AX71" s="143"/>
      <c r="AY71" s="143"/>
      <c r="AZ71" s="143"/>
      <c r="BA71" s="143"/>
      <c r="BB71" s="143"/>
      <c r="BC71" s="143"/>
      <c r="BD71" s="143"/>
      <c r="BE71" s="143"/>
      <c r="BF71" s="143"/>
      <c r="BG71" s="143"/>
      <c r="BH71" s="143"/>
      <c r="BI71" s="143"/>
      <c r="BJ71" s="143"/>
      <c r="BK71" s="143"/>
      <c r="BL71" s="143"/>
    </row>
    <row r="72" spans="3:64" ht="45">
      <c r="C72" s="410"/>
      <c r="D72" s="133">
        <v>61</v>
      </c>
      <c r="E72" s="32" t="str">
        <f>IFERROR(VLOOKUP(D72,Tâches!$D$7:$E$117,2,FALSE),"")</f>
        <v>Nettoyage au jet haute pression du dallage du parvis au dessus des garages, trottoirs et tant que de besoin</v>
      </c>
      <c r="F72" s="339">
        <f t="shared" ref="F72:F117" si="5">SUM(G72:J72)</f>
        <v>0</v>
      </c>
      <c r="G72" s="339">
        <f t="shared" ref="G72:G117" si="6">SUM(Y72:AK72)</f>
        <v>0</v>
      </c>
      <c r="H72" s="339">
        <f t="shared" ref="H72:H117" si="7">SUM(AL72:AX72)</f>
        <v>0</v>
      </c>
      <c r="I72" s="339">
        <f t="shared" ref="I72:I117" si="8">SUM(AY72:BK72)</f>
        <v>0</v>
      </c>
      <c r="J72" s="339">
        <f t="shared" ref="J72:J117" si="9">SUM(L72:X72)</f>
        <v>0</v>
      </c>
      <c r="K72" s="145"/>
      <c r="L72" s="144"/>
      <c r="M72" s="144"/>
      <c r="N72" s="144"/>
      <c r="O72" s="144"/>
      <c r="P72" s="144"/>
      <c r="Q72" s="144"/>
      <c r="R72" s="144"/>
      <c r="S72" s="144"/>
      <c r="T72" s="144"/>
      <c r="U72" s="144"/>
      <c r="V72" s="144"/>
      <c r="W72" s="144"/>
      <c r="X72" s="144"/>
      <c r="Y72" s="144"/>
      <c r="Z72" s="144"/>
      <c r="AA72" s="144"/>
      <c r="AB72" s="144"/>
      <c r="AC72" s="144"/>
      <c r="AD72" s="144"/>
      <c r="AE72" s="144"/>
      <c r="AF72" s="144"/>
      <c r="AG72" s="144"/>
      <c r="AH72" s="144"/>
      <c r="AI72" s="144"/>
      <c r="AJ72" s="144"/>
      <c r="AK72" s="144"/>
      <c r="AL72" s="144"/>
      <c r="AM72" s="144"/>
      <c r="AN72" s="144"/>
      <c r="AO72" s="144"/>
      <c r="AP72" s="144"/>
      <c r="AQ72" s="144"/>
      <c r="AR72" s="144"/>
      <c r="AS72" s="144"/>
      <c r="AT72" s="144"/>
      <c r="AU72" s="144"/>
      <c r="AV72" s="144"/>
      <c r="AW72" s="144"/>
      <c r="AX72" s="144"/>
      <c r="AY72" s="144"/>
      <c r="AZ72" s="144"/>
      <c r="BA72" s="144"/>
      <c r="BB72" s="144"/>
      <c r="BC72" s="144"/>
      <c r="BD72" s="144"/>
      <c r="BE72" s="144"/>
      <c r="BF72" s="144"/>
      <c r="BG72" s="144"/>
      <c r="BH72" s="144"/>
      <c r="BI72" s="144"/>
      <c r="BJ72" s="144"/>
      <c r="BK72" s="144"/>
      <c r="BL72" s="144"/>
    </row>
    <row r="73" spans="3:64" ht="30">
      <c r="C73" s="410"/>
      <c r="D73" s="136">
        <v>62</v>
      </c>
      <c r="E73" s="33" t="str">
        <f>IFERROR(VLOOKUP(D73,Tâches!$D$7:$E$117,2,FALSE),"")</f>
        <v xml:space="preserve">Tonte des pelouses  -  Devant 1 à 5 rue P Ramadier </v>
      </c>
      <c r="F73" s="317">
        <f t="shared" si="5"/>
        <v>4</v>
      </c>
      <c r="G73" s="355">
        <f t="shared" si="6"/>
        <v>4</v>
      </c>
      <c r="H73" s="317">
        <f t="shared" si="7"/>
        <v>0</v>
      </c>
      <c r="I73" s="355">
        <f t="shared" si="8"/>
        <v>0</v>
      </c>
      <c r="J73" s="317">
        <f t="shared" si="9"/>
        <v>0</v>
      </c>
      <c r="K73" s="85"/>
      <c r="L73" s="127"/>
      <c r="M73" s="127"/>
      <c r="N73" s="127"/>
      <c r="O73" s="127"/>
      <c r="P73" s="127"/>
      <c r="Q73" s="127"/>
      <c r="R73" s="127"/>
      <c r="S73" s="127"/>
      <c r="T73" s="127"/>
      <c r="U73" s="127"/>
      <c r="V73" s="127"/>
      <c r="W73" s="127"/>
      <c r="X73" s="127"/>
      <c r="Y73" s="127">
        <v>1</v>
      </c>
      <c r="Z73" s="127"/>
      <c r="AA73" s="127"/>
      <c r="AB73" s="127"/>
      <c r="AC73" s="127">
        <v>3</v>
      </c>
      <c r="AD73" s="127"/>
      <c r="AE73" s="127"/>
      <c r="AF73" s="127"/>
      <c r="AG73" s="127"/>
      <c r="AH73" s="127"/>
      <c r="AI73" s="127"/>
      <c r="AJ73" s="127"/>
      <c r="AK73" s="127"/>
      <c r="AL73" s="127"/>
      <c r="AM73" s="127"/>
      <c r="AN73" s="127"/>
      <c r="AO73" s="127"/>
      <c r="AP73" s="127"/>
      <c r="AQ73" s="127"/>
      <c r="AR73" s="127"/>
      <c r="AS73" s="127"/>
      <c r="AT73" s="127"/>
      <c r="AU73" s="127"/>
      <c r="AV73" s="127"/>
      <c r="AW73" s="127"/>
      <c r="AX73" s="127"/>
      <c r="AY73" s="127"/>
      <c r="AZ73" s="127"/>
      <c r="BA73" s="127"/>
      <c r="BB73" s="127"/>
      <c r="BC73" s="127"/>
      <c r="BD73" s="127"/>
      <c r="BE73" s="127"/>
      <c r="BF73" s="127"/>
      <c r="BG73" s="127"/>
      <c r="BH73" s="127"/>
      <c r="BI73" s="127"/>
      <c r="BJ73" s="127"/>
      <c r="BK73" s="127"/>
      <c r="BL73" s="127"/>
    </row>
    <row r="74" spans="3:64">
      <c r="C74" s="410"/>
      <c r="D74" s="133"/>
      <c r="E74" s="159" t="str">
        <f>IFERROR(VLOOKUP(D74,Tâches!$D$7:$E$117,2,FALSE),"")</f>
        <v/>
      </c>
      <c r="F74" s="340">
        <f t="shared" ref="F74" si="10">SUM(G74:J74)</f>
        <v>0</v>
      </c>
      <c r="G74" s="340">
        <f t="shared" ref="G74" si="11">SUM(Y74:AK74)</f>
        <v>0</v>
      </c>
      <c r="H74" s="340">
        <f t="shared" ref="H74" si="12">SUM(AL74:AX74)</f>
        <v>0</v>
      </c>
      <c r="I74" s="340">
        <f t="shared" ref="I74" si="13">SUM(AY74:BK74)</f>
        <v>0</v>
      </c>
      <c r="J74" s="340">
        <f t="shared" ref="J74" si="14">SUM(L74:X74)</f>
        <v>0</v>
      </c>
      <c r="K74" s="107"/>
      <c r="L74" s="146"/>
      <c r="M74" s="146"/>
      <c r="N74" s="146"/>
      <c r="O74" s="146"/>
      <c r="P74" s="146"/>
      <c r="Q74" s="146"/>
      <c r="R74" s="146"/>
      <c r="S74" s="146"/>
      <c r="T74" s="146"/>
      <c r="U74" s="146"/>
      <c r="V74" s="146"/>
      <c r="W74" s="146"/>
      <c r="X74" s="146"/>
      <c r="Y74" s="146"/>
      <c r="Z74" s="146"/>
      <c r="AA74" s="146"/>
      <c r="AB74" s="146"/>
      <c r="AC74" s="146"/>
      <c r="AD74" s="146"/>
      <c r="AE74" s="146"/>
      <c r="AF74" s="146"/>
      <c r="AG74" s="146"/>
      <c r="AH74" s="146"/>
      <c r="AI74" s="146"/>
      <c r="AJ74" s="146"/>
      <c r="AK74" s="146"/>
      <c r="AL74" s="146"/>
      <c r="AM74" s="146"/>
      <c r="AN74" s="146"/>
      <c r="AO74" s="146"/>
      <c r="AP74" s="146"/>
      <c r="AQ74" s="146"/>
      <c r="AR74" s="146"/>
      <c r="AS74" s="146"/>
      <c r="AT74" s="146"/>
      <c r="AU74" s="146"/>
      <c r="AV74" s="146"/>
      <c r="AW74" s="146"/>
      <c r="AX74" s="146"/>
      <c r="AY74" s="146"/>
      <c r="AZ74" s="146"/>
      <c r="BA74" s="146"/>
      <c r="BB74" s="146"/>
      <c r="BC74" s="146"/>
      <c r="BD74" s="146"/>
      <c r="BE74" s="146"/>
      <c r="BF74" s="146"/>
      <c r="BG74" s="146"/>
      <c r="BH74" s="146"/>
      <c r="BI74" s="146"/>
      <c r="BJ74" s="146"/>
      <c r="BK74" s="146"/>
      <c r="BL74" s="146"/>
    </row>
    <row r="75" spans="3:64">
      <c r="C75" s="410"/>
      <c r="D75" s="136">
        <v>63</v>
      </c>
      <c r="E75" s="33" t="str">
        <f>IFERROR(VLOOKUP(D75,Tâches!$D$7:$E$117,2,FALSE),"")</f>
        <v xml:space="preserve">Tonte des pelouses  - </v>
      </c>
      <c r="F75" s="317">
        <f t="shared" si="5"/>
        <v>23</v>
      </c>
      <c r="G75" s="355">
        <f t="shared" si="6"/>
        <v>11</v>
      </c>
      <c r="H75" s="317">
        <f t="shared" si="7"/>
        <v>7.5</v>
      </c>
      <c r="I75" s="355">
        <f t="shared" si="8"/>
        <v>4.5</v>
      </c>
      <c r="J75" s="317">
        <f t="shared" si="9"/>
        <v>0</v>
      </c>
      <c r="K75" s="85"/>
      <c r="L75" s="127"/>
      <c r="M75" s="127"/>
      <c r="N75" s="127"/>
      <c r="O75" s="127"/>
      <c r="P75" s="127"/>
      <c r="Q75" s="127"/>
      <c r="R75" s="127"/>
      <c r="S75" s="127"/>
      <c r="T75" s="127"/>
      <c r="U75" s="127"/>
      <c r="V75" s="127"/>
      <c r="W75" s="127"/>
      <c r="X75" s="127"/>
      <c r="Y75" s="127">
        <v>1.5</v>
      </c>
      <c r="Z75" s="127"/>
      <c r="AA75" s="127"/>
      <c r="AB75" s="127"/>
      <c r="AC75" s="127">
        <v>3</v>
      </c>
      <c r="AD75" s="127"/>
      <c r="AE75" s="127"/>
      <c r="AF75" s="127"/>
      <c r="AG75" s="127"/>
      <c r="AH75" s="127"/>
      <c r="AI75" s="127">
        <v>6.5</v>
      </c>
      <c r="AJ75" s="127"/>
      <c r="AK75" s="127"/>
      <c r="AL75" s="127"/>
      <c r="AM75" s="127"/>
      <c r="AN75" s="127">
        <v>3</v>
      </c>
      <c r="AO75" s="127"/>
      <c r="AP75" s="127"/>
      <c r="AQ75" s="127">
        <v>1.5</v>
      </c>
      <c r="AR75" s="127"/>
      <c r="AS75" s="127"/>
      <c r="AT75" s="127"/>
      <c r="AU75" s="127"/>
      <c r="AV75" s="127">
        <v>3</v>
      </c>
      <c r="AW75" s="127"/>
      <c r="AX75" s="127"/>
      <c r="AY75" s="127">
        <v>4.5</v>
      </c>
      <c r="AZ75" s="127"/>
      <c r="BA75" s="127"/>
      <c r="BB75" s="127"/>
      <c r="BC75" s="127"/>
      <c r="BD75" s="127"/>
      <c r="BE75" s="127"/>
      <c r="BF75" s="127"/>
      <c r="BG75" s="127"/>
      <c r="BH75" s="127"/>
      <c r="BI75" s="127"/>
      <c r="BJ75" s="127"/>
      <c r="BK75" s="127"/>
      <c r="BL75" s="127"/>
    </row>
    <row r="76" spans="3:64" ht="30">
      <c r="C76" s="410"/>
      <c r="D76" s="133">
        <v>64</v>
      </c>
      <c r="E76" s="32" t="str">
        <f>IFERROR(VLOOKUP(D76,Tâches!$D$7:$E$117,2,FALSE),"")</f>
        <v>refection des poubelles des vides ordures</v>
      </c>
      <c r="F76" s="332">
        <f t="shared" si="5"/>
        <v>5</v>
      </c>
      <c r="G76" s="332">
        <f t="shared" si="6"/>
        <v>2.5</v>
      </c>
      <c r="H76" s="332">
        <f t="shared" si="7"/>
        <v>2.5</v>
      </c>
      <c r="I76" s="332">
        <f t="shared" si="8"/>
        <v>0</v>
      </c>
      <c r="J76" s="332">
        <f t="shared" si="9"/>
        <v>0</v>
      </c>
      <c r="K76" s="85"/>
      <c r="L76" s="123"/>
      <c r="M76" s="123"/>
      <c r="N76" s="123"/>
      <c r="O76" s="123"/>
      <c r="P76" s="123"/>
      <c r="Q76" s="123"/>
      <c r="R76" s="123"/>
      <c r="S76" s="123"/>
      <c r="T76" s="123"/>
      <c r="U76" s="123"/>
      <c r="V76" s="123"/>
      <c r="W76" s="123"/>
      <c r="X76" s="123"/>
      <c r="Y76" s="123">
        <v>2.5</v>
      </c>
      <c r="Z76" s="123"/>
      <c r="AA76" s="123"/>
      <c r="AB76" s="123"/>
      <c r="AC76" s="123"/>
      <c r="AD76" s="123"/>
      <c r="AE76" s="123"/>
      <c r="AF76" s="123"/>
      <c r="AG76" s="123"/>
      <c r="AH76" s="123"/>
      <c r="AI76" s="123"/>
      <c r="AJ76" s="123"/>
      <c r="AK76" s="123"/>
      <c r="AL76" s="123"/>
      <c r="AM76" s="123"/>
      <c r="AN76" s="123"/>
      <c r="AO76" s="123"/>
      <c r="AP76" s="123"/>
      <c r="AQ76" s="123"/>
      <c r="AR76" s="123"/>
      <c r="AS76" s="123"/>
      <c r="AT76" s="123">
        <v>2.5</v>
      </c>
      <c r="AU76" s="123"/>
      <c r="AV76" s="123"/>
      <c r="AW76" s="123"/>
      <c r="AX76" s="123"/>
      <c r="AY76" s="123"/>
      <c r="AZ76" s="123"/>
      <c r="BA76" s="123"/>
      <c r="BB76" s="123"/>
      <c r="BC76" s="123"/>
      <c r="BD76" s="123"/>
      <c r="BE76" s="123"/>
      <c r="BF76" s="123"/>
      <c r="BG76" s="123"/>
      <c r="BH76" s="123"/>
      <c r="BI76" s="123"/>
      <c r="BJ76" s="123"/>
      <c r="BK76" s="123"/>
      <c r="BL76" s="123"/>
    </row>
    <row r="77" spans="3:64">
      <c r="C77" s="410"/>
      <c r="D77" s="136">
        <v>65</v>
      </c>
      <c r="E77" s="33" t="str">
        <f>IFERROR(VLOOKUP(D77,Tâches!$D$7:$E$117,2,FALSE),"")</f>
        <v xml:space="preserve">Bêchage du massif de rosier </v>
      </c>
      <c r="F77" s="317">
        <f t="shared" si="5"/>
        <v>1</v>
      </c>
      <c r="G77" s="355">
        <f t="shared" si="6"/>
        <v>1</v>
      </c>
      <c r="H77" s="317">
        <f t="shared" si="7"/>
        <v>0</v>
      </c>
      <c r="I77" s="355">
        <f t="shared" si="8"/>
        <v>0</v>
      </c>
      <c r="J77" s="317">
        <f t="shared" si="9"/>
        <v>0</v>
      </c>
      <c r="K77" s="85"/>
      <c r="L77" s="127"/>
      <c r="M77" s="127"/>
      <c r="N77" s="127"/>
      <c r="O77" s="127"/>
      <c r="P77" s="127"/>
      <c r="Q77" s="127"/>
      <c r="R77" s="127"/>
      <c r="S77" s="127"/>
      <c r="T77" s="127"/>
      <c r="U77" s="127"/>
      <c r="V77" s="127"/>
      <c r="W77" s="127"/>
      <c r="X77" s="127"/>
      <c r="Y77" s="127">
        <v>1</v>
      </c>
      <c r="Z77" s="127"/>
      <c r="AA77" s="127"/>
      <c r="AB77" s="127"/>
      <c r="AC77" s="127"/>
      <c r="AD77" s="127"/>
      <c r="AE77" s="127"/>
      <c r="AF77" s="127"/>
      <c r="AG77" s="127"/>
      <c r="AH77" s="127"/>
      <c r="AI77" s="127"/>
      <c r="AJ77" s="127"/>
      <c r="AK77" s="127"/>
      <c r="AL77" s="127"/>
      <c r="AM77" s="127"/>
      <c r="AN77" s="127"/>
      <c r="AO77" s="127"/>
      <c r="AP77" s="127"/>
      <c r="AQ77" s="127"/>
      <c r="AR77" s="127"/>
      <c r="AS77" s="127"/>
      <c r="AT77" s="127"/>
      <c r="AU77" s="127"/>
      <c r="AV77" s="127"/>
      <c r="AW77" s="127"/>
      <c r="AX77" s="127"/>
      <c r="AY77" s="127"/>
      <c r="AZ77" s="127"/>
      <c r="BA77" s="127"/>
      <c r="BB77" s="127"/>
      <c r="BC77" s="127"/>
      <c r="BD77" s="127"/>
      <c r="BE77" s="127"/>
      <c r="BF77" s="127"/>
      <c r="BG77" s="127"/>
      <c r="BH77" s="127"/>
      <c r="BI77" s="127"/>
      <c r="BJ77" s="127"/>
      <c r="BK77" s="127"/>
      <c r="BL77" s="127"/>
    </row>
    <row r="78" spans="3:64">
      <c r="C78" s="410"/>
      <c r="D78" s="133"/>
      <c r="E78" s="159" t="str">
        <f>IFERROR(VLOOKUP(D78,Tâches!$D$7:$E$117,2,FALSE),"")</f>
        <v/>
      </c>
      <c r="F78" s="340">
        <f t="shared" si="5"/>
        <v>0</v>
      </c>
      <c r="G78" s="340">
        <f t="shared" si="6"/>
        <v>0</v>
      </c>
      <c r="H78" s="340">
        <f t="shared" si="7"/>
        <v>0</v>
      </c>
      <c r="I78" s="340">
        <f t="shared" si="8"/>
        <v>0</v>
      </c>
      <c r="J78" s="340">
        <f t="shared" si="9"/>
        <v>0</v>
      </c>
      <c r="K78" s="107"/>
      <c r="L78" s="146"/>
      <c r="M78" s="146"/>
      <c r="N78" s="146"/>
      <c r="O78" s="146"/>
      <c r="P78" s="146"/>
      <c r="Q78" s="146"/>
      <c r="R78" s="146"/>
      <c r="S78" s="146"/>
      <c r="T78" s="146"/>
      <c r="U78" s="146"/>
      <c r="V78" s="146"/>
      <c r="W78" s="146"/>
      <c r="X78" s="146"/>
      <c r="Y78" s="146"/>
      <c r="Z78" s="146"/>
      <c r="AA78" s="146"/>
      <c r="AB78" s="146"/>
      <c r="AC78" s="146"/>
      <c r="AD78" s="146"/>
      <c r="AE78" s="146"/>
      <c r="AF78" s="146"/>
      <c r="AG78" s="146"/>
      <c r="AH78" s="146"/>
      <c r="AI78" s="146"/>
      <c r="AJ78" s="146"/>
      <c r="AK78" s="146"/>
      <c r="AL78" s="146"/>
      <c r="AM78" s="146"/>
      <c r="AN78" s="146"/>
      <c r="AO78" s="146"/>
      <c r="AP78" s="146"/>
      <c r="AQ78" s="146"/>
      <c r="AR78" s="146"/>
      <c r="AS78" s="146"/>
      <c r="AT78" s="146"/>
      <c r="AU78" s="146"/>
      <c r="AV78" s="146"/>
      <c r="AW78" s="146"/>
      <c r="AX78" s="146"/>
      <c r="AY78" s="146"/>
      <c r="AZ78" s="146"/>
      <c r="BA78" s="146"/>
      <c r="BB78" s="146"/>
      <c r="BC78" s="146"/>
      <c r="BD78" s="146"/>
      <c r="BE78" s="146"/>
      <c r="BF78" s="146"/>
      <c r="BG78" s="146"/>
      <c r="BH78" s="146"/>
      <c r="BI78" s="146"/>
      <c r="BJ78" s="146"/>
      <c r="BK78" s="146"/>
      <c r="BL78" s="146"/>
    </row>
    <row r="79" spans="3:64" ht="30">
      <c r="C79" s="410"/>
      <c r="D79" s="136">
        <v>66</v>
      </c>
      <c r="E79" s="33" t="str">
        <f>IFERROR(VLOOKUP(D79,Tâches!$D$7:$E$117,2,FALSE),"")</f>
        <v xml:space="preserve">Taille des haies   -  Devant 1 à 5 rue P Ramadier </v>
      </c>
      <c r="F79" s="317">
        <f t="shared" si="5"/>
        <v>0</v>
      </c>
      <c r="G79" s="355">
        <f t="shared" si="6"/>
        <v>0</v>
      </c>
      <c r="H79" s="317">
        <f t="shared" si="7"/>
        <v>0</v>
      </c>
      <c r="I79" s="355">
        <f t="shared" si="8"/>
        <v>0</v>
      </c>
      <c r="J79" s="317">
        <f t="shared" si="9"/>
        <v>0</v>
      </c>
      <c r="K79" s="85"/>
      <c r="L79" s="127"/>
      <c r="M79" s="127"/>
      <c r="N79" s="127"/>
      <c r="O79" s="127"/>
      <c r="P79" s="127"/>
      <c r="Q79" s="127"/>
      <c r="R79" s="127"/>
      <c r="S79" s="127"/>
      <c r="T79" s="127"/>
      <c r="U79" s="127"/>
      <c r="V79" s="127"/>
      <c r="W79" s="127"/>
      <c r="X79" s="127"/>
      <c r="Y79" s="127"/>
      <c r="Z79" s="127"/>
      <c r="AA79" s="127"/>
      <c r="AB79" s="127"/>
      <c r="AC79" s="127"/>
      <c r="AD79" s="127"/>
      <c r="AE79" s="127"/>
      <c r="AF79" s="127"/>
      <c r="AG79" s="127"/>
      <c r="AH79" s="127"/>
      <c r="AI79" s="127"/>
      <c r="AJ79" s="127"/>
      <c r="AK79" s="127"/>
      <c r="AL79" s="127"/>
      <c r="AM79" s="127"/>
      <c r="AN79" s="127"/>
      <c r="AO79" s="127"/>
      <c r="AP79" s="127"/>
      <c r="AQ79" s="127"/>
      <c r="AR79" s="127"/>
      <c r="AS79" s="127"/>
      <c r="AT79" s="127"/>
      <c r="AU79" s="127"/>
      <c r="AV79" s="127"/>
      <c r="AW79" s="127"/>
      <c r="AX79" s="127"/>
      <c r="AY79" s="127"/>
      <c r="AZ79" s="127"/>
      <c r="BA79" s="127"/>
      <c r="BB79" s="127"/>
      <c r="BC79" s="127"/>
      <c r="BD79" s="127"/>
      <c r="BE79" s="127"/>
      <c r="BF79" s="127"/>
      <c r="BG79" s="127"/>
      <c r="BH79" s="127"/>
      <c r="BI79" s="127"/>
      <c r="BJ79" s="127"/>
      <c r="BK79" s="127"/>
      <c r="BL79" s="127"/>
    </row>
    <row r="80" spans="3:64" ht="30">
      <c r="C80" s="410"/>
      <c r="D80" s="133">
        <v>67</v>
      </c>
      <c r="E80" s="32" t="str">
        <f>IFERROR(VLOOKUP(D80,Tâches!$D$7:$E$117,2,FALSE),"")</f>
        <v xml:space="preserve">Taille des haies   - Devant 18 à 22 Bd A Millerand </v>
      </c>
      <c r="F80" s="332">
        <f t="shared" si="5"/>
        <v>0</v>
      </c>
      <c r="G80" s="332">
        <f t="shared" si="6"/>
        <v>0</v>
      </c>
      <c r="H80" s="332">
        <f t="shared" si="7"/>
        <v>0</v>
      </c>
      <c r="I80" s="332">
        <f t="shared" si="8"/>
        <v>0</v>
      </c>
      <c r="J80" s="332">
        <f t="shared" si="9"/>
        <v>0</v>
      </c>
      <c r="K80" s="85"/>
      <c r="L80" s="123"/>
      <c r="M80" s="123"/>
      <c r="N80" s="123"/>
      <c r="O80" s="123"/>
      <c r="P80" s="123"/>
      <c r="Q80" s="123"/>
      <c r="R80" s="123"/>
      <c r="S80" s="123"/>
      <c r="T80" s="123"/>
      <c r="U80" s="123"/>
      <c r="V80" s="123"/>
      <c r="W80" s="123"/>
      <c r="X80" s="123"/>
      <c r="Y80" s="123"/>
      <c r="Z80" s="123"/>
      <c r="AA80" s="123"/>
      <c r="AB80" s="123"/>
      <c r="AC80" s="123"/>
      <c r="AD80" s="123"/>
      <c r="AE80" s="123"/>
      <c r="AF80" s="123"/>
      <c r="AG80" s="123"/>
      <c r="AH80" s="123"/>
      <c r="AI80" s="123"/>
      <c r="AJ80" s="123"/>
      <c r="AK80" s="123"/>
      <c r="AL80" s="123"/>
      <c r="AM80" s="123"/>
      <c r="AN80" s="123"/>
      <c r="AO80" s="123"/>
      <c r="AP80" s="123"/>
      <c r="AQ80" s="123"/>
      <c r="AR80" s="123"/>
      <c r="AS80" s="123"/>
      <c r="AT80" s="123"/>
      <c r="AU80" s="123"/>
      <c r="AV80" s="123"/>
      <c r="AW80" s="123"/>
      <c r="AX80" s="123"/>
      <c r="AY80" s="123"/>
      <c r="AZ80" s="123"/>
      <c r="BA80" s="123"/>
      <c r="BB80" s="123"/>
      <c r="BC80" s="123"/>
      <c r="BD80" s="123"/>
      <c r="BE80" s="123"/>
      <c r="BF80" s="123"/>
      <c r="BG80" s="123"/>
      <c r="BH80" s="123"/>
      <c r="BI80" s="123"/>
      <c r="BJ80" s="123"/>
      <c r="BK80" s="123"/>
      <c r="BL80" s="123"/>
    </row>
    <row r="81" spans="3:64" ht="30">
      <c r="C81" s="410"/>
      <c r="D81" s="136">
        <v>68</v>
      </c>
      <c r="E81" s="33" t="str">
        <f>IFERROR(VLOOKUP(D81,Tâches!$D$7:$E$117,2,FALSE),"")</f>
        <v xml:space="preserve">Taille des haies  et arbustes et ramassage </v>
      </c>
      <c r="F81" s="317">
        <f t="shared" si="5"/>
        <v>86.25</v>
      </c>
      <c r="G81" s="355">
        <f t="shared" si="6"/>
        <v>5</v>
      </c>
      <c r="H81" s="317">
        <f t="shared" si="7"/>
        <v>50.5</v>
      </c>
      <c r="I81" s="355">
        <f t="shared" si="8"/>
        <v>30.75</v>
      </c>
      <c r="J81" s="317">
        <f t="shared" si="9"/>
        <v>0</v>
      </c>
      <c r="K81" s="85"/>
      <c r="L81" s="127"/>
      <c r="M81" s="127"/>
      <c r="N81" s="127"/>
      <c r="O81" s="127"/>
      <c r="P81" s="127"/>
      <c r="Q81" s="127"/>
      <c r="R81" s="127"/>
      <c r="S81" s="127"/>
      <c r="T81" s="127"/>
      <c r="U81" s="127"/>
      <c r="V81" s="127"/>
      <c r="W81" s="127"/>
      <c r="X81" s="127"/>
      <c r="Y81" s="127">
        <v>3</v>
      </c>
      <c r="Z81" s="127">
        <v>2</v>
      </c>
      <c r="AA81" s="127"/>
      <c r="AB81" s="127"/>
      <c r="AC81" s="127"/>
      <c r="AD81" s="127"/>
      <c r="AE81" s="127"/>
      <c r="AF81" s="127"/>
      <c r="AG81" s="127"/>
      <c r="AH81" s="127"/>
      <c r="AI81" s="127"/>
      <c r="AJ81" s="127"/>
      <c r="AK81" s="127"/>
      <c r="AL81" s="127">
        <v>5.5</v>
      </c>
      <c r="AM81" s="127">
        <v>3</v>
      </c>
      <c r="AN81" s="127">
        <v>9</v>
      </c>
      <c r="AO81" s="127"/>
      <c r="AP81" s="127"/>
      <c r="AQ81" s="127">
        <v>5</v>
      </c>
      <c r="AR81" s="127">
        <v>3</v>
      </c>
      <c r="AS81" s="127">
        <v>7</v>
      </c>
      <c r="AT81" s="127">
        <v>4.5</v>
      </c>
      <c r="AU81" s="127">
        <v>1</v>
      </c>
      <c r="AV81" s="127"/>
      <c r="AW81" s="127">
        <v>6.5</v>
      </c>
      <c r="AX81" s="127">
        <v>6</v>
      </c>
      <c r="AY81" s="127"/>
      <c r="AZ81" s="127">
        <v>10.5</v>
      </c>
      <c r="BA81" s="127">
        <v>7.75</v>
      </c>
      <c r="BB81" s="127">
        <v>7</v>
      </c>
      <c r="BC81" s="127"/>
      <c r="BD81" s="127">
        <v>3.5</v>
      </c>
      <c r="BE81" s="127"/>
      <c r="BF81" s="127">
        <v>2</v>
      </c>
      <c r="BG81" s="127"/>
      <c r="BH81" s="127"/>
      <c r="BI81" s="127"/>
      <c r="BJ81" s="127"/>
      <c r="BK81" s="127"/>
      <c r="BL81" s="127"/>
    </row>
    <row r="82" spans="3:64" ht="30">
      <c r="C82" s="410"/>
      <c r="D82" s="133">
        <v>69</v>
      </c>
      <c r="E82" s="32" t="str">
        <f>IFERROR(VLOOKUP(D82,Tâches!$D$7:$E$117,2,FALSE),"")</f>
        <v>Evacuation des déchets de taille des haies</v>
      </c>
      <c r="F82" s="332">
        <f t="shared" si="5"/>
        <v>1.75</v>
      </c>
      <c r="G82" s="332">
        <f t="shared" si="6"/>
        <v>0.75</v>
      </c>
      <c r="H82" s="332">
        <f t="shared" si="7"/>
        <v>1</v>
      </c>
      <c r="I82" s="332">
        <f t="shared" si="8"/>
        <v>0</v>
      </c>
      <c r="J82" s="332">
        <f t="shared" si="9"/>
        <v>0</v>
      </c>
      <c r="K82" s="85"/>
      <c r="L82" s="123"/>
      <c r="M82" s="123"/>
      <c r="N82" s="123"/>
      <c r="O82" s="123"/>
      <c r="P82" s="123"/>
      <c r="Q82" s="123"/>
      <c r="R82" s="123"/>
      <c r="S82" s="123"/>
      <c r="T82" s="123"/>
      <c r="U82" s="123"/>
      <c r="V82" s="123"/>
      <c r="W82" s="123"/>
      <c r="X82" s="123"/>
      <c r="Y82" s="123">
        <v>0.75</v>
      </c>
      <c r="Z82" s="123"/>
      <c r="AA82" s="123"/>
      <c r="AB82" s="123"/>
      <c r="AC82" s="123"/>
      <c r="AD82" s="123"/>
      <c r="AE82" s="123"/>
      <c r="AF82" s="123"/>
      <c r="AG82" s="123"/>
      <c r="AH82" s="123"/>
      <c r="AI82" s="123"/>
      <c r="AJ82" s="123"/>
      <c r="AK82" s="123"/>
      <c r="AL82" s="123"/>
      <c r="AM82" s="123"/>
      <c r="AN82" s="123"/>
      <c r="AO82" s="123"/>
      <c r="AP82" s="123"/>
      <c r="AQ82" s="123"/>
      <c r="AR82" s="123"/>
      <c r="AS82" s="123"/>
      <c r="AT82" s="123"/>
      <c r="AU82" s="123">
        <v>1</v>
      </c>
      <c r="AV82" s="123"/>
      <c r="AW82" s="123"/>
      <c r="AX82" s="123"/>
      <c r="AY82" s="123"/>
      <c r="AZ82" s="123"/>
      <c r="BA82" s="123"/>
      <c r="BB82" s="123"/>
      <c r="BC82" s="123"/>
      <c r="BD82" s="123"/>
      <c r="BE82" s="123"/>
      <c r="BF82" s="123"/>
      <c r="BG82" s="123"/>
      <c r="BH82" s="123"/>
      <c r="BI82" s="123"/>
      <c r="BJ82" s="123"/>
      <c r="BK82" s="123"/>
      <c r="BL82" s="123"/>
    </row>
    <row r="83" spans="3:64">
      <c r="C83" s="410"/>
      <c r="D83" s="133"/>
      <c r="E83" s="160" t="str">
        <f>IFERROR(VLOOKUP(D83,Tâches!$D$7:$E$117,2,FALSE),"")</f>
        <v/>
      </c>
      <c r="F83" s="341">
        <f t="shared" si="5"/>
        <v>0</v>
      </c>
      <c r="G83" s="341">
        <f t="shared" si="6"/>
        <v>0</v>
      </c>
      <c r="H83" s="341">
        <f t="shared" si="7"/>
        <v>0</v>
      </c>
      <c r="I83" s="341">
        <f t="shared" si="8"/>
        <v>0</v>
      </c>
      <c r="J83" s="341">
        <f t="shared" si="9"/>
        <v>0</v>
      </c>
      <c r="K83" s="107"/>
      <c r="L83" s="148"/>
      <c r="M83" s="148"/>
      <c r="N83" s="148"/>
      <c r="O83" s="148"/>
      <c r="P83" s="148"/>
      <c r="Q83" s="148"/>
      <c r="R83" s="148"/>
      <c r="S83" s="148"/>
      <c r="T83" s="148"/>
      <c r="U83" s="148"/>
      <c r="V83" s="148"/>
      <c r="W83" s="148"/>
      <c r="X83" s="148"/>
      <c r="Y83" s="148"/>
      <c r="Z83" s="148"/>
      <c r="AA83" s="148"/>
      <c r="AB83" s="148"/>
      <c r="AC83" s="148"/>
      <c r="AD83" s="148"/>
      <c r="AE83" s="148"/>
      <c r="AF83" s="148"/>
      <c r="AG83" s="148"/>
      <c r="AH83" s="148"/>
      <c r="AI83" s="148"/>
      <c r="AJ83" s="148"/>
      <c r="AK83" s="148"/>
      <c r="AL83" s="148"/>
      <c r="AM83" s="148"/>
      <c r="AN83" s="148"/>
      <c r="AO83" s="148"/>
      <c r="AP83" s="148"/>
      <c r="AQ83" s="148"/>
      <c r="AR83" s="148"/>
      <c r="AS83" s="148"/>
      <c r="AT83" s="148"/>
      <c r="AU83" s="148"/>
      <c r="AV83" s="148"/>
      <c r="AW83" s="148"/>
      <c r="AX83" s="148"/>
      <c r="AY83" s="148"/>
      <c r="AZ83" s="148"/>
      <c r="BA83" s="148"/>
      <c r="BB83" s="148"/>
      <c r="BC83" s="148"/>
      <c r="BD83" s="148"/>
      <c r="BE83" s="148"/>
      <c r="BF83" s="148"/>
      <c r="BG83" s="148"/>
      <c r="BH83" s="148"/>
      <c r="BI83" s="148"/>
      <c r="BJ83" s="148"/>
      <c r="BK83" s="148"/>
      <c r="BL83" s="148"/>
    </row>
    <row r="84" spans="3:64">
      <c r="C84" s="410"/>
      <c r="D84" s="136">
        <v>70</v>
      </c>
      <c r="E84" s="33" t="str">
        <f>IFERROR(VLOOKUP(D84,Tâches!$D$7:$E$117,2,FALSE),"")</f>
        <v xml:space="preserve">demontage des radiateur au 5 ramadier </v>
      </c>
      <c r="F84" s="317">
        <f t="shared" si="5"/>
        <v>1</v>
      </c>
      <c r="G84" s="355">
        <f t="shared" si="6"/>
        <v>1</v>
      </c>
      <c r="H84" s="317">
        <f t="shared" si="7"/>
        <v>0</v>
      </c>
      <c r="I84" s="355">
        <f t="shared" si="8"/>
        <v>0</v>
      </c>
      <c r="J84" s="317">
        <f t="shared" si="9"/>
        <v>0</v>
      </c>
      <c r="K84" s="85"/>
      <c r="L84" s="127"/>
      <c r="M84" s="127"/>
      <c r="N84" s="127"/>
      <c r="O84" s="127"/>
      <c r="P84" s="127"/>
      <c r="Q84" s="127"/>
      <c r="R84" s="127"/>
      <c r="S84" s="127"/>
      <c r="T84" s="127"/>
      <c r="U84" s="127"/>
      <c r="V84" s="127"/>
      <c r="W84" s="127"/>
      <c r="X84" s="127"/>
      <c r="Y84" s="127"/>
      <c r="Z84" s="127"/>
      <c r="AA84" s="127"/>
      <c r="AB84" s="127">
        <v>1</v>
      </c>
      <c r="AC84" s="127"/>
      <c r="AD84" s="127"/>
      <c r="AE84" s="127"/>
      <c r="AF84" s="127"/>
      <c r="AG84" s="127"/>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row>
    <row r="85" spans="3:64" ht="30">
      <c r="C85" s="410"/>
      <c r="D85" s="133">
        <v>71</v>
      </c>
      <c r="E85" s="32" t="str">
        <f>IFERROR(VLOOKUP(D85,Tâches!$D$7:$E$117,2,FALSE),"")</f>
        <v xml:space="preserve">Soufflage et Ramassage des feuilles   - Devant 18 à 22 Bd A Millerand </v>
      </c>
      <c r="F85" s="332">
        <f t="shared" si="5"/>
        <v>0.5</v>
      </c>
      <c r="G85" s="332">
        <f t="shared" si="6"/>
        <v>0.5</v>
      </c>
      <c r="H85" s="332">
        <f t="shared" si="7"/>
        <v>0</v>
      </c>
      <c r="I85" s="332">
        <f t="shared" si="8"/>
        <v>0</v>
      </c>
      <c r="J85" s="332">
        <f t="shared" si="9"/>
        <v>0</v>
      </c>
      <c r="K85" s="85"/>
      <c r="L85" s="123"/>
      <c r="M85" s="123"/>
      <c r="N85" s="123"/>
      <c r="O85" s="123"/>
      <c r="P85" s="123"/>
      <c r="Q85" s="123"/>
      <c r="R85" s="123"/>
      <c r="S85" s="123"/>
      <c r="T85" s="123"/>
      <c r="U85" s="123"/>
      <c r="V85" s="123"/>
      <c r="W85" s="123"/>
      <c r="X85" s="123"/>
      <c r="Y85" s="123"/>
      <c r="Z85" s="123"/>
      <c r="AA85" s="123"/>
      <c r="AB85" s="123"/>
      <c r="AC85" s="123"/>
      <c r="AD85" s="123"/>
      <c r="AE85" s="123"/>
      <c r="AF85" s="123"/>
      <c r="AG85" s="123"/>
      <c r="AH85" s="123"/>
      <c r="AI85" s="123">
        <v>0.5</v>
      </c>
      <c r="AJ85" s="123"/>
      <c r="AK85" s="123"/>
      <c r="AL85" s="123"/>
      <c r="AM85" s="123"/>
      <c r="AN85" s="123"/>
      <c r="AO85" s="123"/>
      <c r="AP85" s="123"/>
      <c r="AQ85" s="123"/>
      <c r="AR85" s="123"/>
      <c r="AS85" s="123"/>
      <c r="AT85" s="123"/>
      <c r="AU85" s="123"/>
      <c r="AV85" s="123"/>
      <c r="AW85" s="123"/>
      <c r="AX85" s="123"/>
      <c r="AY85" s="123"/>
      <c r="AZ85" s="123"/>
      <c r="BA85" s="123"/>
      <c r="BB85" s="123"/>
      <c r="BC85" s="123"/>
      <c r="BD85" s="123"/>
      <c r="BE85" s="123"/>
      <c r="BF85" s="123"/>
      <c r="BG85" s="123"/>
      <c r="BH85" s="123"/>
      <c r="BI85" s="123"/>
      <c r="BJ85" s="123"/>
      <c r="BK85" s="123"/>
      <c r="BL85" s="123"/>
    </row>
    <row r="86" spans="3:64">
      <c r="C86" s="410"/>
      <c r="D86" s="136">
        <v>72</v>
      </c>
      <c r="E86" s="33" t="str">
        <f>IFERROR(VLOOKUP(D86,Tâches!$D$7:$E$117,2,FALSE),"")</f>
        <v xml:space="preserve">Soufflage des massifs et parkings </v>
      </c>
      <c r="F86" s="317">
        <f t="shared" si="5"/>
        <v>31.5</v>
      </c>
      <c r="G86" s="355">
        <f t="shared" si="6"/>
        <v>0.5</v>
      </c>
      <c r="H86" s="317">
        <f t="shared" si="7"/>
        <v>6.5</v>
      </c>
      <c r="I86" s="355">
        <f t="shared" si="8"/>
        <v>24.5</v>
      </c>
      <c r="J86" s="317">
        <f t="shared" si="9"/>
        <v>0</v>
      </c>
      <c r="K86" s="85"/>
      <c r="L86" s="127"/>
      <c r="M86" s="127"/>
      <c r="N86" s="127"/>
      <c r="O86" s="127"/>
      <c r="P86" s="127"/>
      <c r="Q86" s="127"/>
      <c r="R86" s="127"/>
      <c r="S86" s="127"/>
      <c r="T86" s="127"/>
      <c r="U86" s="127"/>
      <c r="V86" s="127"/>
      <c r="W86" s="127"/>
      <c r="X86" s="127"/>
      <c r="Y86" s="127"/>
      <c r="Z86" s="127"/>
      <c r="AA86" s="127"/>
      <c r="AB86" s="127">
        <v>0.5</v>
      </c>
      <c r="AC86" s="127"/>
      <c r="AD86" s="127"/>
      <c r="AE86" s="127"/>
      <c r="AF86" s="127"/>
      <c r="AG86" s="127"/>
      <c r="AH86" s="127"/>
      <c r="AI86" s="127"/>
      <c r="AJ86" s="127"/>
      <c r="AK86" s="127"/>
      <c r="AL86" s="127"/>
      <c r="AM86" s="127"/>
      <c r="AN86" s="127"/>
      <c r="AO86" s="127"/>
      <c r="AP86" s="127"/>
      <c r="AQ86" s="127"/>
      <c r="AR86" s="127"/>
      <c r="AS86" s="127"/>
      <c r="AT86" s="127"/>
      <c r="AU86" s="127">
        <v>3</v>
      </c>
      <c r="AV86" s="127">
        <v>1.5</v>
      </c>
      <c r="AW86" s="127">
        <v>2</v>
      </c>
      <c r="AX86" s="127"/>
      <c r="AY86" s="127">
        <v>2</v>
      </c>
      <c r="AZ86" s="127">
        <v>2</v>
      </c>
      <c r="BA86" s="127">
        <v>5</v>
      </c>
      <c r="BB86" s="127">
        <v>3</v>
      </c>
      <c r="BC86" s="127">
        <v>4</v>
      </c>
      <c r="BD86" s="127">
        <v>2.5</v>
      </c>
      <c r="BE86" s="127">
        <v>2</v>
      </c>
      <c r="BF86" s="127">
        <v>3</v>
      </c>
      <c r="BG86" s="127"/>
      <c r="BH86" s="127"/>
      <c r="BI86" s="127">
        <v>1</v>
      </c>
      <c r="BJ86" s="127"/>
      <c r="BK86" s="127"/>
      <c r="BL86" s="127"/>
    </row>
    <row r="87" spans="3:64" ht="30">
      <c r="C87" s="410"/>
      <c r="D87" s="133">
        <v>73</v>
      </c>
      <c r="E87" s="32" t="str">
        <f>IFERROR(VLOOKUP(D87,Tâches!$D$7:$E$117,2,FALSE),"")</f>
        <v>ramassage et Evacuation des  des feuilles</v>
      </c>
      <c r="F87" s="332">
        <f t="shared" si="5"/>
        <v>22.5</v>
      </c>
      <c r="G87" s="332">
        <f t="shared" si="6"/>
        <v>1</v>
      </c>
      <c r="H87" s="332">
        <f t="shared" si="7"/>
        <v>0</v>
      </c>
      <c r="I87" s="332">
        <f t="shared" si="8"/>
        <v>21.5</v>
      </c>
      <c r="J87" s="332">
        <f t="shared" si="9"/>
        <v>0</v>
      </c>
      <c r="K87" s="85"/>
      <c r="L87" s="123"/>
      <c r="M87" s="123"/>
      <c r="N87" s="123"/>
      <c r="O87" s="123"/>
      <c r="P87" s="123"/>
      <c r="Q87" s="123"/>
      <c r="R87" s="123"/>
      <c r="S87" s="123"/>
      <c r="T87" s="123"/>
      <c r="U87" s="123"/>
      <c r="V87" s="123"/>
      <c r="W87" s="123"/>
      <c r="X87" s="123"/>
      <c r="Y87" s="123"/>
      <c r="Z87" s="123"/>
      <c r="AA87" s="123"/>
      <c r="AB87" s="123">
        <v>1</v>
      </c>
      <c r="AC87" s="123"/>
      <c r="AD87" s="123"/>
      <c r="AE87" s="123"/>
      <c r="AF87" s="123"/>
      <c r="AG87" s="123"/>
      <c r="AH87" s="123"/>
      <c r="AI87" s="123"/>
      <c r="AJ87" s="123"/>
      <c r="AK87" s="123"/>
      <c r="AL87" s="123"/>
      <c r="AM87" s="123"/>
      <c r="AN87" s="123"/>
      <c r="AO87" s="123"/>
      <c r="AP87" s="123"/>
      <c r="AQ87" s="123"/>
      <c r="AR87" s="123"/>
      <c r="AS87" s="123"/>
      <c r="AT87" s="123"/>
      <c r="AU87" s="123"/>
      <c r="AV87" s="123"/>
      <c r="AW87" s="123"/>
      <c r="AX87" s="123"/>
      <c r="AY87" s="123"/>
      <c r="AZ87" s="123"/>
      <c r="BA87" s="123"/>
      <c r="BB87" s="123"/>
      <c r="BC87" s="123">
        <v>4</v>
      </c>
      <c r="BD87" s="123">
        <v>4.5</v>
      </c>
      <c r="BE87" s="123">
        <v>3.5</v>
      </c>
      <c r="BF87" s="123">
        <v>4</v>
      </c>
      <c r="BG87" s="123">
        <v>3</v>
      </c>
      <c r="BH87" s="123"/>
      <c r="BI87" s="123">
        <v>2.5</v>
      </c>
      <c r="BJ87" s="123"/>
      <c r="BK87" s="123"/>
      <c r="BL87" s="123"/>
    </row>
    <row r="88" spans="3:64">
      <c r="C88" s="410"/>
      <c r="D88" s="133"/>
      <c r="E88" s="159" t="str">
        <f>IFERROR(VLOOKUP(D88,Tâches!$D$7:$E$117,2,FALSE),"")</f>
        <v/>
      </c>
      <c r="F88" s="340">
        <f t="shared" si="5"/>
        <v>0</v>
      </c>
      <c r="G88" s="359">
        <f t="shared" si="6"/>
        <v>0</v>
      </c>
      <c r="H88" s="340">
        <f t="shared" si="7"/>
        <v>0</v>
      </c>
      <c r="I88" s="359">
        <f t="shared" si="8"/>
        <v>0</v>
      </c>
      <c r="J88" s="340">
        <f t="shared" si="9"/>
        <v>0</v>
      </c>
      <c r="K88" s="107"/>
      <c r="L88" s="147"/>
      <c r="M88" s="146"/>
      <c r="N88" s="147"/>
      <c r="O88" s="146"/>
      <c r="P88" s="147"/>
      <c r="Q88" s="146"/>
      <c r="R88" s="147"/>
      <c r="S88" s="146"/>
      <c r="T88" s="147"/>
      <c r="U88" s="146"/>
      <c r="V88" s="147"/>
      <c r="W88" s="146"/>
      <c r="X88" s="147"/>
      <c r="Y88" s="146"/>
      <c r="Z88" s="147"/>
      <c r="AA88" s="146"/>
      <c r="AB88" s="147"/>
      <c r="AC88" s="146"/>
      <c r="AD88" s="147"/>
      <c r="AE88" s="146"/>
      <c r="AF88" s="147"/>
      <c r="AG88" s="146"/>
      <c r="AH88" s="147"/>
      <c r="AI88" s="146"/>
      <c r="AJ88" s="147"/>
      <c r="AK88" s="146"/>
      <c r="AL88" s="147"/>
      <c r="AM88" s="146"/>
      <c r="AN88" s="147"/>
      <c r="AO88" s="146"/>
      <c r="AP88" s="147"/>
      <c r="AQ88" s="146"/>
      <c r="AR88" s="147"/>
      <c r="AS88" s="146"/>
      <c r="AT88" s="147"/>
      <c r="AU88" s="146"/>
      <c r="AV88" s="147"/>
      <c r="AW88" s="146"/>
      <c r="AX88" s="147"/>
      <c r="AY88" s="146"/>
      <c r="AZ88" s="147"/>
      <c r="BA88" s="146"/>
      <c r="BB88" s="147"/>
      <c r="BC88" s="146"/>
      <c r="BD88" s="147"/>
      <c r="BE88" s="146"/>
      <c r="BF88" s="147"/>
      <c r="BG88" s="146"/>
      <c r="BH88" s="147"/>
      <c r="BI88" s="146"/>
      <c r="BJ88" s="147"/>
      <c r="BK88" s="146"/>
      <c r="BL88" s="146"/>
    </row>
    <row r="89" spans="3:64" ht="30">
      <c r="C89" s="410"/>
      <c r="D89" s="136">
        <v>74</v>
      </c>
      <c r="E89" s="33" t="str">
        <f>IFERROR(VLOOKUP(D89,Tâches!$D$7:$E$117,2,FALSE),"")</f>
        <v>Petit travaux de jardinage (désherbage, etc.)</v>
      </c>
      <c r="F89" s="317">
        <f t="shared" si="5"/>
        <v>56</v>
      </c>
      <c r="G89" s="355">
        <f t="shared" si="6"/>
        <v>11.5</v>
      </c>
      <c r="H89" s="317">
        <f t="shared" si="7"/>
        <v>23.5</v>
      </c>
      <c r="I89" s="355">
        <f t="shared" si="8"/>
        <v>17</v>
      </c>
      <c r="J89" s="317">
        <f t="shared" si="9"/>
        <v>4</v>
      </c>
      <c r="K89" s="85"/>
      <c r="L89" s="127"/>
      <c r="M89" s="127"/>
      <c r="N89" s="127"/>
      <c r="O89" s="127"/>
      <c r="P89" s="127"/>
      <c r="Q89" s="127"/>
      <c r="R89" s="127"/>
      <c r="S89" s="127"/>
      <c r="T89" s="127"/>
      <c r="U89" s="127">
        <v>4</v>
      </c>
      <c r="V89" s="127"/>
      <c r="W89" s="127"/>
      <c r="X89" s="127"/>
      <c r="Y89" s="127"/>
      <c r="Z89" s="127"/>
      <c r="AA89" s="127"/>
      <c r="AB89" s="127">
        <v>4.5</v>
      </c>
      <c r="AC89" s="127"/>
      <c r="AD89" s="127"/>
      <c r="AE89" s="127"/>
      <c r="AF89" s="127"/>
      <c r="AG89" s="127"/>
      <c r="AH89" s="127"/>
      <c r="AI89" s="127"/>
      <c r="AJ89" s="127">
        <v>2</v>
      </c>
      <c r="AK89" s="127">
        <v>5</v>
      </c>
      <c r="AL89" s="127">
        <v>5</v>
      </c>
      <c r="AM89" s="127">
        <v>2.5</v>
      </c>
      <c r="AN89" s="127">
        <v>2</v>
      </c>
      <c r="AO89" s="127"/>
      <c r="AP89" s="127"/>
      <c r="AQ89" s="127"/>
      <c r="AR89" s="127">
        <v>2</v>
      </c>
      <c r="AS89" s="127">
        <v>4</v>
      </c>
      <c r="AT89" s="127">
        <v>1</v>
      </c>
      <c r="AU89" s="127"/>
      <c r="AV89" s="127">
        <v>4</v>
      </c>
      <c r="AW89" s="127">
        <v>3</v>
      </c>
      <c r="AX89" s="127"/>
      <c r="AY89" s="127"/>
      <c r="AZ89" s="127"/>
      <c r="BA89" s="127"/>
      <c r="BB89" s="127">
        <v>1.5</v>
      </c>
      <c r="BC89" s="127"/>
      <c r="BD89" s="127"/>
      <c r="BE89" s="127"/>
      <c r="BF89" s="127"/>
      <c r="BG89" s="127">
        <v>7.5</v>
      </c>
      <c r="BH89" s="127"/>
      <c r="BI89" s="127">
        <v>8</v>
      </c>
      <c r="BJ89" s="127"/>
      <c r="BK89" s="127"/>
      <c r="BL89" s="127"/>
    </row>
    <row r="90" spans="3:64" ht="30">
      <c r="C90" s="410"/>
      <c r="D90" s="133">
        <v>75</v>
      </c>
      <c r="E90" s="32" t="str">
        <f>IFERROR(VLOOKUP(D90,Tâches!$D$7:$E$117,2,FALSE),"")</f>
        <v xml:space="preserve">Enlèvement des mauvaises herbes   -  Devant 1 à 5 rue P Ramadier </v>
      </c>
      <c r="F90" s="332">
        <f t="shared" si="5"/>
        <v>1.5</v>
      </c>
      <c r="G90" s="332">
        <f t="shared" si="6"/>
        <v>1.5</v>
      </c>
      <c r="H90" s="332">
        <f t="shared" si="7"/>
        <v>0</v>
      </c>
      <c r="I90" s="332">
        <f t="shared" si="8"/>
        <v>0</v>
      </c>
      <c r="J90" s="332">
        <f t="shared" si="9"/>
        <v>0</v>
      </c>
      <c r="K90" s="85"/>
      <c r="L90" s="123"/>
      <c r="M90" s="123"/>
      <c r="N90" s="123"/>
      <c r="O90" s="123"/>
      <c r="P90" s="123"/>
      <c r="Q90" s="123"/>
      <c r="R90" s="123"/>
      <c r="S90" s="123"/>
      <c r="T90" s="123"/>
      <c r="U90" s="123"/>
      <c r="V90" s="123"/>
      <c r="W90" s="123"/>
      <c r="X90" s="123"/>
      <c r="Y90" s="123"/>
      <c r="Z90" s="123"/>
      <c r="AA90" s="123"/>
      <c r="AB90" s="123"/>
      <c r="AC90" s="123"/>
      <c r="AD90" s="123"/>
      <c r="AE90" s="123"/>
      <c r="AF90" s="123"/>
      <c r="AG90" s="123"/>
      <c r="AH90" s="123"/>
      <c r="AI90" s="123">
        <v>1.5</v>
      </c>
      <c r="AJ90" s="123"/>
      <c r="AK90" s="123"/>
      <c r="AL90" s="123"/>
      <c r="AM90" s="123"/>
      <c r="AN90" s="123"/>
      <c r="AO90" s="123"/>
      <c r="AP90" s="123"/>
      <c r="AQ90" s="123"/>
      <c r="AR90" s="123"/>
      <c r="AS90" s="123"/>
      <c r="AT90" s="123"/>
      <c r="AU90" s="123"/>
      <c r="AV90" s="123"/>
      <c r="AW90" s="123"/>
      <c r="AX90" s="123"/>
      <c r="AY90" s="123"/>
      <c r="AZ90" s="123"/>
      <c r="BA90" s="123"/>
      <c r="BB90" s="123"/>
      <c r="BC90" s="123"/>
      <c r="BD90" s="123"/>
      <c r="BE90" s="123"/>
      <c r="BF90" s="123"/>
      <c r="BG90" s="123"/>
      <c r="BH90" s="123"/>
      <c r="BI90" s="123"/>
      <c r="BJ90" s="123"/>
      <c r="BK90" s="123"/>
      <c r="BL90" s="123"/>
    </row>
    <row r="91" spans="3:64" ht="30">
      <c r="C91" s="410"/>
      <c r="D91" s="136">
        <v>76</v>
      </c>
      <c r="E91" s="33" t="str">
        <f>IFERROR(VLOOKUP(D91,Tâches!$D$7:$E$117,2,FALSE),"")</f>
        <v>debarrasser local poussette du 5 ramadier</v>
      </c>
      <c r="F91" s="317">
        <f t="shared" si="5"/>
        <v>3</v>
      </c>
      <c r="G91" s="355">
        <f t="shared" si="6"/>
        <v>3</v>
      </c>
      <c r="H91" s="317">
        <f t="shared" si="7"/>
        <v>0</v>
      </c>
      <c r="I91" s="355">
        <f t="shared" si="8"/>
        <v>0</v>
      </c>
      <c r="J91" s="317">
        <f t="shared" si="9"/>
        <v>0</v>
      </c>
      <c r="K91" s="85"/>
      <c r="L91" s="127"/>
      <c r="M91" s="127"/>
      <c r="N91" s="127"/>
      <c r="O91" s="127"/>
      <c r="P91" s="127"/>
      <c r="Q91" s="127"/>
      <c r="R91" s="127"/>
      <c r="S91" s="127"/>
      <c r="T91" s="127"/>
      <c r="U91" s="127"/>
      <c r="V91" s="127"/>
      <c r="W91" s="127"/>
      <c r="X91" s="127"/>
      <c r="Y91" s="127"/>
      <c r="Z91" s="127"/>
      <c r="AA91" s="127">
        <v>3</v>
      </c>
      <c r="AB91" s="127"/>
      <c r="AC91" s="127"/>
      <c r="AD91" s="127"/>
      <c r="AE91" s="127"/>
      <c r="AF91" s="127"/>
      <c r="AG91" s="127"/>
      <c r="AH91" s="127"/>
      <c r="AI91" s="127"/>
      <c r="AJ91" s="127"/>
      <c r="AK91" s="127"/>
      <c r="AL91" s="127"/>
      <c r="AM91" s="127"/>
      <c r="AN91" s="127"/>
      <c r="AO91" s="127"/>
      <c r="AP91" s="127"/>
      <c r="AQ91" s="127"/>
      <c r="AR91" s="127"/>
      <c r="AS91" s="127"/>
      <c r="AT91" s="127"/>
      <c r="AU91" s="127"/>
      <c r="AV91" s="127"/>
      <c r="AW91" s="127"/>
      <c r="AX91" s="127"/>
      <c r="AY91" s="127"/>
      <c r="AZ91" s="127"/>
      <c r="BA91" s="127"/>
      <c r="BB91" s="127"/>
      <c r="BC91" s="127"/>
      <c r="BD91" s="127"/>
      <c r="BE91" s="127"/>
      <c r="BF91" s="127"/>
      <c r="BG91" s="127"/>
      <c r="BH91" s="127"/>
      <c r="BI91" s="127"/>
      <c r="BJ91" s="127"/>
      <c r="BK91" s="127"/>
      <c r="BL91" s="127"/>
    </row>
    <row r="92" spans="3:64" ht="30">
      <c r="C92" s="410"/>
      <c r="D92" s="133">
        <v>77</v>
      </c>
      <c r="E92" s="32" t="str">
        <f>IFERROR(VLOOKUP(D92,Tâches!$D$7:$E$117,2,FALSE),"")</f>
        <v>Enlèvement des mauvaises herbes   - Jardin</v>
      </c>
      <c r="F92" s="332">
        <f t="shared" si="5"/>
        <v>4.5</v>
      </c>
      <c r="G92" s="332">
        <f t="shared" si="6"/>
        <v>3</v>
      </c>
      <c r="H92" s="332">
        <f t="shared" si="7"/>
        <v>1.5</v>
      </c>
      <c r="I92" s="332">
        <f t="shared" si="8"/>
        <v>0</v>
      </c>
      <c r="J92" s="332">
        <f t="shared" si="9"/>
        <v>0</v>
      </c>
      <c r="K92" s="85"/>
      <c r="L92" s="123"/>
      <c r="M92" s="123"/>
      <c r="N92" s="123"/>
      <c r="O92" s="123"/>
      <c r="P92" s="123"/>
      <c r="Q92" s="123"/>
      <c r="R92" s="123"/>
      <c r="S92" s="123"/>
      <c r="T92" s="123"/>
      <c r="U92" s="123"/>
      <c r="V92" s="123"/>
      <c r="W92" s="123"/>
      <c r="X92" s="123"/>
      <c r="Y92" s="123"/>
      <c r="Z92" s="123">
        <v>2</v>
      </c>
      <c r="AA92" s="123"/>
      <c r="AB92" s="123"/>
      <c r="AC92" s="123"/>
      <c r="AD92" s="123"/>
      <c r="AE92" s="123"/>
      <c r="AF92" s="123"/>
      <c r="AG92" s="123"/>
      <c r="AH92" s="123"/>
      <c r="AI92" s="123">
        <v>1</v>
      </c>
      <c r="AJ92" s="123"/>
      <c r="AK92" s="123"/>
      <c r="AL92" s="123"/>
      <c r="AM92" s="123"/>
      <c r="AN92" s="123"/>
      <c r="AO92" s="123"/>
      <c r="AP92" s="123"/>
      <c r="AQ92" s="123">
        <v>1.5</v>
      </c>
      <c r="AR92" s="123"/>
      <c r="AS92" s="123"/>
      <c r="AT92" s="123"/>
      <c r="AU92" s="123"/>
      <c r="AV92" s="123"/>
      <c r="AW92" s="123"/>
      <c r="AX92" s="123"/>
      <c r="AY92" s="123"/>
      <c r="AZ92" s="123"/>
      <c r="BA92" s="123"/>
      <c r="BB92" s="123"/>
      <c r="BC92" s="123"/>
      <c r="BD92" s="123"/>
      <c r="BE92" s="123"/>
      <c r="BF92" s="123"/>
      <c r="BG92" s="123"/>
      <c r="BH92" s="123"/>
      <c r="BI92" s="123"/>
      <c r="BJ92" s="123"/>
      <c r="BK92" s="123"/>
      <c r="BL92" s="123"/>
    </row>
    <row r="93" spans="3:64">
      <c r="C93" s="410"/>
      <c r="D93" s="136">
        <v>78</v>
      </c>
      <c r="E93" s="33" t="str">
        <f>IFERROR(VLOOKUP(D93,Tâches!$D$7:$E$117,2,FALSE),"")</f>
        <v>desepaissir  la haie rue Millerand</v>
      </c>
      <c r="F93" s="317">
        <f t="shared" si="5"/>
        <v>3</v>
      </c>
      <c r="G93" s="355">
        <f t="shared" si="6"/>
        <v>0</v>
      </c>
      <c r="H93" s="317">
        <f t="shared" si="7"/>
        <v>0</v>
      </c>
      <c r="I93" s="355">
        <f t="shared" si="8"/>
        <v>3</v>
      </c>
      <c r="J93" s="317">
        <f t="shared" si="9"/>
        <v>0</v>
      </c>
      <c r="K93" s="85"/>
      <c r="L93" s="127"/>
      <c r="M93" s="127"/>
      <c r="N93" s="127"/>
      <c r="O93" s="127"/>
      <c r="P93" s="127"/>
      <c r="Q93" s="127"/>
      <c r="R93" s="127"/>
      <c r="S93" s="127"/>
      <c r="T93" s="127"/>
      <c r="U93" s="127"/>
      <c r="V93" s="127"/>
      <c r="W93" s="127"/>
      <c r="X93" s="127"/>
      <c r="Y93" s="127"/>
      <c r="Z93" s="127"/>
      <c r="AA93" s="127"/>
      <c r="AB93" s="127"/>
      <c r="AC93" s="127"/>
      <c r="AD93" s="127"/>
      <c r="AE93" s="127"/>
      <c r="AF93" s="127"/>
      <c r="AG93" s="127"/>
      <c r="AH93" s="127"/>
      <c r="AI93" s="127"/>
      <c r="AJ93" s="127"/>
      <c r="AK93" s="127"/>
      <c r="AL93" s="127"/>
      <c r="AM93" s="127"/>
      <c r="AN93" s="127"/>
      <c r="AO93" s="127"/>
      <c r="AP93" s="127"/>
      <c r="AQ93" s="127"/>
      <c r="AR93" s="127"/>
      <c r="AS93" s="127"/>
      <c r="AT93" s="127"/>
      <c r="AU93" s="127"/>
      <c r="AV93" s="127"/>
      <c r="AW93" s="127"/>
      <c r="AX93" s="127"/>
      <c r="AY93" s="127"/>
      <c r="AZ93" s="127"/>
      <c r="BA93" s="127"/>
      <c r="BB93" s="127"/>
      <c r="BC93" s="127"/>
      <c r="BD93" s="127"/>
      <c r="BE93" s="127"/>
      <c r="BF93" s="127"/>
      <c r="BG93" s="127">
        <v>3</v>
      </c>
      <c r="BH93" s="127"/>
      <c r="BI93" s="127"/>
      <c r="BJ93" s="127"/>
      <c r="BK93" s="127"/>
      <c r="BL93" s="127"/>
    </row>
    <row r="94" spans="3:64">
      <c r="C94" s="410"/>
      <c r="D94" s="158"/>
      <c r="E94" s="159" t="str">
        <f>IFERROR(VLOOKUP(D94,Tâches!$D$7:$E$117,2,FALSE),"")</f>
        <v/>
      </c>
      <c r="F94" s="340">
        <f t="shared" si="5"/>
        <v>0</v>
      </c>
      <c r="G94" s="340">
        <f t="shared" si="6"/>
        <v>0</v>
      </c>
      <c r="H94" s="340">
        <f t="shared" si="7"/>
        <v>0</v>
      </c>
      <c r="I94" s="340">
        <f t="shared" si="8"/>
        <v>0</v>
      </c>
      <c r="J94" s="340">
        <f t="shared" si="9"/>
        <v>0</v>
      </c>
      <c r="K94" s="107"/>
      <c r="L94" s="146"/>
      <c r="M94" s="146"/>
      <c r="N94" s="146"/>
      <c r="O94" s="146"/>
      <c r="P94" s="146"/>
      <c r="Q94" s="146"/>
      <c r="R94" s="146"/>
      <c r="S94" s="146"/>
      <c r="T94" s="146"/>
      <c r="U94" s="146"/>
      <c r="V94" s="146"/>
      <c r="W94" s="146"/>
      <c r="X94" s="146"/>
      <c r="Y94" s="146"/>
      <c r="Z94" s="146"/>
      <c r="AA94" s="146"/>
      <c r="AB94" s="146"/>
      <c r="AC94" s="146"/>
      <c r="AD94" s="146"/>
      <c r="AE94" s="146"/>
      <c r="AF94" s="146"/>
      <c r="AG94" s="146"/>
      <c r="AH94" s="146"/>
      <c r="AI94" s="146"/>
      <c r="AJ94" s="146"/>
      <c r="AK94" s="146"/>
      <c r="AL94" s="146"/>
      <c r="AM94" s="146"/>
      <c r="AN94" s="146"/>
      <c r="AO94" s="146"/>
      <c r="AP94" s="146"/>
      <c r="AQ94" s="146"/>
      <c r="AR94" s="146"/>
      <c r="AS94" s="146"/>
      <c r="AT94" s="146"/>
      <c r="AU94" s="146"/>
      <c r="AV94" s="146"/>
      <c r="AW94" s="146"/>
      <c r="AX94" s="146"/>
      <c r="AY94" s="146"/>
      <c r="AZ94" s="146"/>
      <c r="BA94" s="146"/>
      <c r="BB94" s="146"/>
      <c r="BC94" s="146"/>
      <c r="BD94" s="146"/>
      <c r="BE94" s="146"/>
      <c r="BF94" s="146"/>
      <c r="BG94" s="146"/>
      <c r="BH94" s="146"/>
      <c r="BI94" s="146"/>
      <c r="BJ94" s="146"/>
      <c r="BK94" s="146"/>
      <c r="BL94" s="146"/>
    </row>
    <row r="95" spans="3:64" ht="45">
      <c r="C95" s="410"/>
      <c r="D95" s="136">
        <v>79</v>
      </c>
      <c r="E95" s="33" t="str">
        <f>IFERROR(VLOOKUP(D95,Tâches!$D$7:$E$117,2,FALSE),"")</f>
        <v xml:space="preserve">Arroser les nouvelles plantations : plantes, pelouses, plates-bandes, massifs, arbustes, les jeunes arbres </v>
      </c>
      <c r="F95" s="317">
        <f t="shared" si="5"/>
        <v>4.5</v>
      </c>
      <c r="G95" s="355">
        <f t="shared" si="6"/>
        <v>4.5</v>
      </c>
      <c r="H95" s="317">
        <f t="shared" si="7"/>
        <v>0</v>
      </c>
      <c r="I95" s="355">
        <f t="shared" si="8"/>
        <v>0</v>
      </c>
      <c r="J95" s="317">
        <f t="shared" si="9"/>
        <v>0</v>
      </c>
      <c r="K95" s="85"/>
      <c r="L95" s="127"/>
      <c r="M95" s="127"/>
      <c r="N95" s="127"/>
      <c r="O95" s="127"/>
      <c r="P95" s="127"/>
      <c r="Q95" s="127"/>
      <c r="R95" s="127"/>
      <c r="S95" s="127"/>
      <c r="T95" s="127"/>
      <c r="U95" s="127"/>
      <c r="V95" s="127"/>
      <c r="W95" s="127"/>
      <c r="X95" s="127"/>
      <c r="Y95" s="127"/>
      <c r="Z95" s="127"/>
      <c r="AA95" s="127"/>
      <c r="AB95" s="127"/>
      <c r="AC95" s="127"/>
      <c r="AD95" s="127"/>
      <c r="AE95" s="127"/>
      <c r="AF95" s="127"/>
      <c r="AG95" s="127"/>
      <c r="AH95" s="127"/>
      <c r="AI95" s="127">
        <v>1.5</v>
      </c>
      <c r="AJ95" s="127">
        <v>3</v>
      </c>
      <c r="AK95" s="127"/>
      <c r="AL95" s="127"/>
      <c r="AM95" s="127"/>
      <c r="AN95" s="127"/>
      <c r="AO95" s="127"/>
      <c r="AP95" s="127"/>
      <c r="AQ95" s="127"/>
      <c r="AR95" s="127"/>
      <c r="AS95" s="127"/>
      <c r="AT95" s="127"/>
      <c r="AU95" s="127"/>
      <c r="AV95" s="127"/>
      <c r="AW95" s="127"/>
      <c r="AX95" s="127"/>
      <c r="AY95" s="127"/>
      <c r="AZ95" s="127"/>
      <c r="BA95" s="127"/>
      <c r="BB95" s="127"/>
      <c r="BC95" s="127"/>
      <c r="BD95" s="127"/>
      <c r="BE95" s="127"/>
      <c r="BF95" s="127"/>
      <c r="BG95" s="127"/>
      <c r="BH95" s="127"/>
      <c r="BI95" s="127"/>
      <c r="BJ95" s="127"/>
      <c r="BK95" s="127"/>
      <c r="BL95" s="127"/>
    </row>
    <row r="96" spans="3:64">
      <c r="C96" s="410"/>
      <c r="D96" s="63">
        <v>80</v>
      </c>
      <c r="E96" s="28" t="str">
        <f>IFERROR(VLOOKUP(D96,Tâches!$D$7:$E$117,2,FALSE),"")</f>
        <v>ferie</v>
      </c>
      <c r="F96" s="332">
        <f t="shared" si="5"/>
        <v>0</v>
      </c>
      <c r="G96" s="332">
        <f t="shared" si="6"/>
        <v>0</v>
      </c>
      <c r="H96" s="332">
        <f t="shared" si="7"/>
        <v>0</v>
      </c>
      <c r="I96" s="332">
        <f t="shared" si="8"/>
        <v>0</v>
      </c>
      <c r="J96" s="332">
        <f t="shared" si="9"/>
        <v>0</v>
      </c>
      <c r="K96" s="85"/>
      <c r="L96" s="123"/>
      <c r="M96" s="123"/>
      <c r="N96" s="123"/>
      <c r="O96" s="123"/>
      <c r="P96" s="123"/>
      <c r="Q96" s="123"/>
      <c r="R96" s="123"/>
      <c r="S96" s="123"/>
      <c r="T96" s="123"/>
      <c r="U96" s="123"/>
      <c r="V96" s="123"/>
      <c r="W96" s="123"/>
      <c r="X96" s="123"/>
      <c r="Y96" s="123"/>
      <c r="Z96" s="123"/>
      <c r="AA96" s="123"/>
      <c r="AB96" s="123"/>
      <c r="AC96" s="123"/>
      <c r="AD96" s="123"/>
      <c r="AE96" s="123"/>
      <c r="AF96" s="123"/>
      <c r="AG96" s="123"/>
      <c r="AH96" s="123"/>
      <c r="AI96" s="123"/>
      <c r="AJ96" s="123"/>
      <c r="AK96" s="123"/>
      <c r="AL96" s="123"/>
      <c r="AM96" s="123">
        <v>0</v>
      </c>
      <c r="AN96" s="123"/>
      <c r="AO96" s="123"/>
      <c r="AP96" s="123"/>
      <c r="AQ96" s="123"/>
      <c r="AR96" s="123">
        <v>0</v>
      </c>
      <c r="AS96" s="123"/>
      <c r="AT96" s="123"/>
      <c r="AU96" s="123"/>
      <c r="AV96" s="123"/>
      <c r="AW96" s="123"/>
      <c r="AX96" s="123"/>
      <c r="AY96" s="123"/>
      <c r="AZ96" s="123"/>
      <c r="BA96" s="123"/>
      <c r="BB96" s="123"/>
      <c r="BC96" s="123"/>
      <c r="BD96" s="123"/>
      <c r="BE96" s="123"/>
      <c r="BF96" s="123"/>
      <c r="BG96" s="123"/>
      <c r="BH96" s="123"/>
      <c r="BI96" s="123"/>
      <c r="BJ96" s="123"/>
      <c r="BK96" s="123"/>
      <c r="BL96" s="123"/>
    </row>
    <row r="97" spans="3:64">
      <c r="C97" s="410"/>
      <c r="D97" s="136">
        <v>81</v>
      </c>
      <c r="E97" s="33" t="str">
        <f>IFERROR(VLOOKUP(D97,Tâches!$D$7:$E$117,2,FALSE),"")</f>
        <v xml:space="preserve">Traitement des mauvaises herbes </v>
      </c>
      <c r="F97" s="317">
        <f t="shared" si="5"/>
        <v>6.5</v>
      </c>
      <c r="G97" s="355">
        <f t="shared" si="6"/>
        <v>3</v>
      </c>
      <c r="H97" s="317">
        <f t="shared" si="7"/>
        <v>0</v>
      </c>
      <c r="I97" s="355">
        <f t="shared" si="8"/>
        <v>3.5</v>
      </c>
      <c r="J97" s="317">
        <f t="shared" si="9"/>
        <v>0</v>
      </c>
      <c r="K97" s="85"/>
      <c r="L97" s="127"/>
      <c r="M97" s="127"/>
      <c r="N97" s="127"/>
      <c r="O97" s="127"/>
      <c r="P97" s="127"/>
      <c r="Q97" s="127"/>
      <c r="R97" s="127"/>
      <c r="S97" s="127"/>
      <c r="T97" s="127"/>
      <c r="U97" s="127"/>
      <c r="V97" s="127"/>
      <c r="W97" s="127"/>
      <c r="X97" s="127"/>
      <c r="Y97" s="127">
        <v>0.5</v>
      </c>
      <c r="Z97" s="127"/>
      <c r="AA97" s="127"/>
      <c r="AB97" s="127"/>
      <c r="AC97" s="127"/>
      <c r="AD97" s="127"/>
      <c r="AE97" s="127">
        <v>2.5</v>
      </c>
      <c r="AF97" s="127"/>
      <c r="AG97" s="127"/>
      <c r="AH97" s="127"/>
      <c r="AI97" s="127"/>
      <c r="AJ97" s="127"/>
      <c r="AK97" s="127"/>
      <c r="AL97" s="127"/>
      <c r="AM97" s="127"/>
      <c r="AN97" s="127"/>
      <c r="AO97" s="127"/>
      <c r="AP97" s="127"/>
      <c r="AQ97" s="127"/>
      <c r="AR97" s="127"/>
      <c r="AS97" s="127"/>
      <c r="AT97" s="127"/>
      <c r="AU97" s="127"/>
      <c r="AV97" s="127"/>
      <c r="AW97" s="127"/>
      <c r="AX97" s="127"/>
      <c r="AY97" s="127">
        <v>3.5</v>
      </c>
      <c r="AZ97" s="127"/>
      <c r="BA97" s="127"/>
      <c r="BB97" s="127"/>
      <c r="BC97" s="127"/>
      <c r="BD97" s="127"/>
      <c r="BE97" s="127"/>
      <c r="BF97" s="127"/>
      <c r="BG97" s="127"/>
      <c r="BH97" s="127"/>
      <c r="BI97" s="127"/>
      <c r="BJ97" s="127"/>
      <c r="BK97" s="127"/>
      <c r="BL97" s="127"/>
    </row>
    <row r="98" spans="3:64">
      <c r="C98" s="410"/>
      <c r="D98" s="133">
        <v>82</v>
      </c>
      <c r="E98" s="32" t="str">
        <f>IFERROR(VLOOKUP(D98,Tâches!$D$7:$E$117,2,FALSE),"")</f>
        <v>Entretien des caniveaux</v>
      </c>
      <c r="F98" s="332">
        <f t="shared" si="5"/>
        <v>9</v>
      </c>
      <c r="G98" s="332">
        <f t="shared" si="6"/>
        <v>2</v>
      </c>
      <c r="H98" s="332">
        <f t="shared" si="7"/>
        <v>5.5</v>
      </c>
      <c r="I98" s="332">
        <f t="shared" si="8"/>
        <v>1.5</v>
      </c>
      <c r="J98" s="332">
        <f t="shared" si="9"/>
        <v>0</v>
      </c>
      <c r="K98" s="85"/>
      <c r="L98" s="123"/>
      <c r="M98" s="123"/>
      <c r="N98" s="123"/>
      <c r="O98" s="123"/>
      <c r="P98" s="123"/>
      <c r="Q98" s="123"/>
      <c r="R98" s="123"/>
      <c r="S98" s="123"/>
      <c r="T98" s="123"/>
      <c r="U98" s="123"/>
      <c r="V98" s="123"/>
      <c r="W98" s="123"/>
      <c r="X98" s="123"/>
      <c r="Y98" s="123">
        <v>2</v>
      </c>
      <c r="Z98" s="123"/>
      <c r="AA98" s="123"/>
      <c r="AB98" s="123"/>
      <c r="AC98" s="123"/>
      <c r="AD98" s="123"/>
      <c r="AE98" s="123"/>
      <c r="AF98" s="123"/>
      <c r="AG98" s="123"/>
      <c r="AH98" s="123"/>
      <c r="AI98" s="123"/>
      <c r="AJ98" s="123"/>
      <c r="AK98" s="123"/>
      <c r="AL98" s="123"/>
      <c r="AM98" s="123">
        <v>2.5</v>
      </c>
      <c r="AN98" s="123"/>
      <c r="AO98" s="123"/>
      <c r="AP98" s="123"/>
      <c r="AQ98" s="123"/>
      <c r="AR98" s="123"/>
      <c r="AS98" s="123"/>
      <c r="AT98" s="123"/>
      <c r="AU98" s="123"/>
      <c r="AV98" s="123">
        <v>3</v>
      </c>
      <c r="AW98" s="123"/>
      <c r="AX98" s="123"/>
      <c r="AY98" s="123">
        <v>1.5</v>
      </c>
      <c r="AZ98" s="123"/>
      <c r="BA98" s="123"/>
      <c r="BB98" s="123"/>
      <c r="BC98" s="123"/>
      <c r="BD98" s="123"/>
      <c r="BE98" s="123"/>
      <c r="BF98" s="123"/>
      <c r="BG98" s="123"/>
      <c r="BH98" s="123"/>
      <c r="BI98" s="123"/>
      <c r="BJ98" s="123"/>
      <c r="BK98" s="123"/>
      <c r="BL98" s="123"/>
    </row>
    <row r="99" spans="3:64">
      <c r="C99" s="410"/>
      <c r="D99" s="136">
        <v>83</v>
      </c>
      <c r="E99" s="33" t="str">
        <f>IFERROR(VLOOKUP(D99,Tâches!$D$7:$E$117,2,FALSE),"")</f>
        <v>Déchetterie</v>
      </c>
      <c r="F99" s="317">
        <f t="shared" si="5"/>
        <v>44</v>
      </c>
      <c r="G99" s="355">
        <f t="shared" si="6"/>
        <v>5.5</v>
      </c>
      <c r="H99" s="317">
        <f t="shared" si="7"/>
        <v>18</v>
      </c>
      <c r="I99" s="355">
        <f t="shared" si="8"/>
        <v>19.5</v>
      </c>
      <c r="J99" s="317">
        <f t="shared" si="9"/>
        <v>1</v>
      </c>
      <c r="K99" s="85"/>
      <c r="L99" s="127"/>
      <c r="M99" s="127"/>
      <c r="N99" s="127"/>
      <c r="O99" s="127"/>
      <c r="P99" s="127"/>
      <c r="Q99" s="127"/>
      <c r="R99" s="127"/>
      <c r="S99" s="127"/>
      <c r="T99" s="127"/>
      <c r="U99" s="127">
        <v>1</v>
      </c>
      <c r="V99" s="127"/>
      <c r="W99" s="127"/>
      <c r="X99" s="127"/>
      <c r="Y99" s="127"/>
      <c r="Z99" s="127">
        <v>1</v>
      </c>
      <c r="AA99" s="127"/>
      <c r="AB99" s="127">
        <v>1</v>
      </c>
      <c r="AC99" s="127"/>
      <c r="AD99" s="127">
        <v>1</v>
      </c>
      <c r="AE99" s="127">
        <v>1</v>
      </c>
      <c r="AF99" s="127"/>
      <c r="AG99" s="127"/>
      <c r="AH99" s="127"/>
      <c r="AI99" s="127">
        <v>1.5</v>
      </c>
      <c r="AJ99" s="127"/>
      <c r="AK99" s="127"/>
      <c r="AL99" s="127"/>
      <c r="AM99" s="127"/>
      <c r="AN99" s="127">
        <v>3</v>
      </c>
      <c r="AO99" s="127"/>
      <c r="AP99" s="127"/>
      <c r="AQ99" s="127">
        <v>3</v>
      </c>
      <c r="AR99" s="127">
        <v>1</v>
      </c>
      <c r="AS99" s="127">
        <v>1</v>
      </c>
      <c r="AT99" s="127">
        <v>4</v>
      </c>
      <c r="AU99" s="127">
        <v>1.5</v>
      </c>
      <c r="AV99" s="127">
        <v>1</v>
      </c>
      <c r="AW99" s="127">
        <v>2.5</v>
      </c>
      <c r="AX99" s="127">
        <v>1</v>
      </c>
      <c r="AY99" s="127">
        <v>1</v>
      </c>
      <c r="AZ99" s="127">
        <v>2</v>
      </c>
      <c r="BA99" s="127">
        <v>1.5</v>
      </c>
      <c r="BB99" s="127">
        <v>2</v>
      </c>
      <c r="BC99" s="127">
        <v>4</v>
      </c>
      <c r="BD99" s="127">
        <v>2</v>
      </c>
      <c r="BE99" s="127">
        <v>0.5</v>
      </c>
      <c r="BF99" s="127">
        <v>2.5</v>
      </c>
      <c r="BG99" s="127">
        <v>4</v>
      </c>
      <c r="BH99" s="127"/>
      <c r="BI99" s="127"/>
      <c r="BJ99" s="127"/>
      <c r="BK99" s="127"/>
      <c r="BL99" s="127"/>
    </row>
    <row r="100" spans="3:64">
      <c r="C100" s="411"/>
      <c r="D100" s="138">
        <v>89</v>
      </c>
      <c r="E100" s="34" t="str">
        <f>IFERROR(VLOOKUP(D100,Tâches!$D$7:$E$117,2,FALSE),"")</f>
        <v xml:space="preserve">entretien plate bande du gardien </v>
      </c>
      <c r="F100" s="322">
        <f t="shared" si="5"/>
        <v>2.5</v>
      </c>
      <c r="G100" s="322">
        <f t="shared" si="6"/>
        <v>2.5</v>
      </c>
      <c r="H100" s="322">
        <f t="shared" si="7"/>
        <v>0</v>
      </c>
      <c r="I100" s="322">
        <f t="shared" si="8"/>
        <v>0</v>
      </c>
      <c r="J100" s="322">
        <f t="shared" si="9"/>
        <v>0</v>
      </c>
      <c r="K100" s="85"/>
      <c r="L100" s="103"/>
      <c r="M100" s="103"/>
      <c r="N100" s="103"/>
      <c r="O100" s="103"/>
      <c r="P100" s="103"/>
      <c r="Q100" s="103"/>
      <c r="R100" s="103"/>
      <c r="S100" s="103"/>
      <c r="T100" s="103"/>
      <c r="U100" s="103"/>
      <c r="V100" s="103"/>
      <c r="W100" s="103"/>
      <c r="X100" s="103"/>
      <c r="Y100" s="103"/>
      <c r="Z100" s="103"/>
      <c r="AA100" s="103"/>
      <c r="AB100" s="103"/>
      <c r="AC100" s="103"/>
      <c r="AD100" s="103"/>
      <c r="AE100" s="103">
        <v>2.5</v>
      </c>
      <c r="AF100" s="103"/>
      <c r="AG100" s="103"/>
      <c r="AH100" s="103"/>
      <c r="AI100" s="103"/>
      <c r="AJ100" s="103"/>
      <c r="AK100" s="103"/>
      <c r="AL100" s="103"/>
      <c r="AM100" s="103"/>
      <c r="AN100" s="103"/>
      <c r="AO100" s="103"/>
      <c r="AP100" s="103"/>
      <c r="AQ100" s="103"/>
      <c r="AR100" s="103"/>
      <c r="AS100" s="103"/>
      <c r="AT100" s="103"/>
      <c r="AU100" s="103"/>
      <c r="AV100" s="103"/>
      <c r="AW100" s="103"/>
      <c r="AX100" s="103"/>
      <c r="AY100" s="103"/>
      <c r="AZ100" s="103"/>
      <c r="BA100" s="103"/>
      <c r="BB100" s="103"/>
      <c r="BC100" s="103"/>
      <c r="BD100" s="103"/>
      <c r="BE100" s="103"/>
      <c r="BF100" s="103"/>
      <c r="BG100" s="103"/>
      <c r="BH100" s="103"/>
      <c r="BI100" s="103"/>
      <c r="BJ100" s="103"/>
      <c r="BK100" s="103"/>
      <c r="BL100" s="103"/>
    </row>
    <row r="101" spans="3:64">
      <c r="C101" s="115"/>
      <c r="D101" s="116"/>
      <c r="E101" s="149"/>
      <c r="F101" s="342">
        <f t="shared" si="5"/>
        <v>0</v>
      </c>
      <c r="G101" s="342">
        <f t="shared" si="6"/>
        <v>0</v>
      </c>
      <c r="H101" s="342">
        <f t="shared" si="7"/>
        <v>0</v>
      </c>
      <c r="I101" s="342">
        <f t="shared" si="8"/>
        <v>0</v>
      </c>
      <c r="J101" s="342">
        <f t="shared" si="9"/>
        <v>0</v>
      </c>
      <c r="K101" s="142"/>
      <c r="L101" s="150"/>
      <c r="M101" s="150"/>
      <c r="N101" s="150"/>
      <c r="O101" s="150"/>
      <c r="P101" s="150"/>
      <c r="Q101" s="150"/>
      <c r="R101" s="150"/>
      <c r="S101" s="150"/>
      <c r="T101" s="150"/>
      <c r="U101" s="150"/>
      <c r="V101" s="150"/>
      <c r="W101" s="150"/>
      <c r="X101" s="150"/>
      <c r="Y101" s="150"/>
      <c r="Z101" s="150"/>
      <c r="AA101" s="150"/>
      <c r="AB101" s="150"/>
      <c r="AC101" s="150"/>
      <c r="AD101" s="150"/>
      <c r="AE101" s="150"/>
      <c r="AF101" s="150"/>
      <c r="AG101" s="150"/>
      <c r="AH101" s="150"/>
      <c r="AI101" s="150"/>
      <c r="AJ101" s="150"/>
      <c r="AK101" s="150"/>
      <c r="AL101" s="150"/>
      <c r="AM101" s="150"/>
      <c r="AN101" s="150"/>
      <c r="AO101" s="150"/>
      <c r="AP101" s="150"/>
      <c r="AQ101" s="150"/>
      <c r="AR101" s="150"/>
      <c r="AS101" s="150"/>
      <c r="AT101" s="150"/>
      <c r="AU101" s="150"/>
      <c r="AV101" s="150"/>
      <c r="AW101" s="150"/>
      <c r="AX101" s="150"/>
      <c r="AY101" s="150"/>
      <c r="AZ101" s="150"/>
      <c r="BA101" s="150"/>
      <c r="BB101" s="150"/>
      <c r="BC101" s="150"/>
      <c r="BD101" s="150"/>
      <c r="BE101" s="150"/>
      <c r="BF101" s="150"/>
      <c r="BG101" s="150"/>
      <c r="BH101" s="150"/>
      <c r="BI101" s="150"/>
      <c r="BJ101" s="150"/>
      <c r="BK101" s="150"/>
      <c r="BL101" s="150"/>
    </row>
    <row r="102" spans="3:64">
      <c r="C102" s="409" t="s">
        <v>74</v>
      </c>
      <c r="D102" s="131">
        <v>90</v>
      </c>
      <c r="E102" s="31" t="str">
        <f>IFERROR(VLOOKUP(D102,Tâches!$D$7:$E$117,2,FALSE),"")</f>
        <v xml:space="preserve">Entretien du matériel </v>
      </c>
      <c r="F102" s="333">
        <f t="shared" si="5"/>
        <v>0</v>
      </c>
      <c r="G102" s="356">
        <f t="shared" si="6"/>
        <v>0</v>
      </c>
      <c r="H102" s="333">
        <f t="shared" si="7"/>
        <v>0</v>
      </c>
      <c r="I102" s="356">
        <f t="shared" si="8"/>
        <v>0</v>
      </c>
      <c r="J102" s="333">
        <f t="shared" si="9"/>
        <v>0</v>
      </c>
      <c r="K102" s="135"/>
      <c r="L102" s="118"/>
      <c r="M102" s="118"/>
      <c r="N102" s="118"/>
      <c r="O102" s="118"/>
      <c r="P102" s="118"/>
      <c r="Q102" s="118"/>
      <c r="R102" s="118"/>
      <c r="S102" s="118"/>
      <c r="T102" s="118"/>
      <c r="U102" s="118"/>
      <c r="V102" s="118"/>
      <c r="W102" s="11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18"/>
      <c r="AW102" s="118"/>
      <c r="AX102" s="118"/>
      <c r="AY102" s="118"/>
      <c r="AZ102" s="118"/>
      <c r="BA102" s="118"/>
      <c r="BB102" s="118"/>
      <c r="BC102" s="118"/>
      <c r="BD102" s="118"/>
      <c r="BE102" s="118"/>
      <c r="BF102" s="118"/>
      <c r="BG102" s="118"/>
      <c r="BH102" s="118"/>
      <c r="BI102" s="118"/>
      <c r="BJ102" s="118"/>
      <c r="BK102" s="118"/>
      <c r="BL102" s="118"/>
    </row>
    <row r="103" spans="3:64">
      <c r="C103" s="410"/>
      <c r="D103" s="133">
        <v>91</v>
      </c>
      <c r="E103" s="32" t="str">
        <f>IFERROR(VLOOKUP(D103,Tâches!$D$7:$E$117,2,FALSE),"")</f>
        <v>Maintenance des équipements collectifs</v>
      </c>
      <c r="F103" s="334">
        <f t="shared" si="5"/>
        <v>0</v>
      </c>
      <c r="G103" s="334">
        <f t="shared" si="6"/>
        <v>0</v>
      </c>
      <c r="H103" s="334">
        <f t="shared" si="7"/>
        <v>0</v>
      </c>
      <c r="I103" s="334">
        <f t="shared" si="8"/>
        <v>0</v>
      </c>
      <c r="J103" s="334">
        <f t="shared" si="9"/>
        <v>0</v>
      </c>
      <c r="K103" s="135"/>
      <c r="L103" s="90"/>
      <c r="M103" s="90"/>
      <c r="N103" s="90"/>
      <c r="O103" s="90"/>
      <c r="P103" s="90"/>
      <c r="Q103" s="90"/>
      <c r="R103" s="90"/>
      <c r="S103" s="90"/>
      <c r="T103" s="90"/>
      <c r="U103" s="90"/>
      <c r="V103" s="90"/>
      <c r="W103" s="90"/>
      <c r="X103" s="90"/>
      <c r="Y103" s="90"/>
      <c r="Z103" s="90"/>
      <c r="AA103" s="90"/>
      <c r="AB103" s="90"/>
      <c r="AC103" s="90"/>
      <c r="AD103" s="90"/>
      <c r="AE103" s="90"/>
      <c r="AF103" s="90"/>
      <c r="AG103" s="90"/>
      <c r="AH103" s="90"/>
      <c r="AI103" s="90"/>
      <c r="AJ103" s="90"/>
      <c r="AK103" s="90"/>
      <c r="AL103" s="90"/>
      <c r="AM103" s="90"/>
      <c r="AN103" s="90"/>
      <c r="AO103" s="90"/>
      <c r="AP103" s="90"/>
      <c r="AQ103" s="90"/>
      <c r="AR103" s="90"/>
      <c r="AS103" s="90"/>
      <c r="AT103" s="90"/>
      <c r="AU103" s="90"/>
      <c r="AV103" s="90"/>
      <c r="AW103" s="90"/>
      <c r="AX103" s="90"/>
      <c r="AY103" s="90"/>
      <c r="AZ103" s="90"/>
      <c r="BA103" s="90"/>
      <c r="BB103" s="90"/>
      <c r="BC103" s="90"/>
      <c r="BD103" s="90"/>
      <c r="BE103" s="90"/>
      <c r="BF103" s="90"/>
      <c r="BG103" s="90"/>
      <c r="BH103" s="90"/>
      <c r="BI103" s="90"/>
      <c r="BJ103" s="90"/>
      <c r="BK103" s="90"/>
      <c r="BL103" s="90"/>
    </row>
    <row r="104" spans="3:64" ht="60">
      <c r="C104" s="410"/>
      <c r="D104" s="136">
        <v>92</v>
      </c>
      <c r="E104" s="33" t="str">
        <f>IFERROR(VLOOKUP(D104,Tâches!$D$7:$E$117,2,FALSE),"")</f>
        <v>Graissage des gonds et serrures des portes et fenêtres des parties communes, réglage des ferme-portes,  petits travaux de serrurerie</v>
      </c>
      <c r="F104" s="335">
        <f t="shared" si="5"/>
        <v>0</v>
      </c>
      <c r="G104" s="357">
        <f t="shared" si="6"/>
        <v>0</v>
      </c>
      <c r="H104" s="335">
        <f t="shared" si="7"/>
        <v>0</v>
      </c>
      <c r="I104" s="357">
        <f t="shared" si="8"/>
        <v>0</v>
      </c>
      <c r="J104" s="335">
        <f t="shared" si="9"/>
        <v>0</v>
      </c>
      <c r="K104" s="135"/>
      <c r="L104" s="94"/>
      <c r="M104" s="94"/>
      <c r="N104" s="94"/>
      <c r="O104" s="94"/>
      <c r="P104" s="94"/>
      <c r="Q104" s="94"/>
      <c r="R104" s="94"/>
      <c r="S104" s="94"/>
      <c r="T104" s="94"/>
      <c r="U104" s="94"/>
      <c r="V104" s="94"/>
      <c r="W104" s="94"/>
      <c r="X104" s="94"/>
      <c r="Y104" s="94"/>
      <c r="Z104" s="94"/>
      <c r="AA104" s="94"/>
      <c r="AB104" s="94"/>
      <c r="AC104" s="94"/>
      <c r="AD104" s="94"/>
      <c r="AE104" s="94"/>
      <c r="AF104" s="94"/>
      <c r="AG104" s="94"/>
      <c r="AH104" s="94"/>
      <c r="AI104" s="94"/>
      <c r="AJ104" s="94"/>
      <c r="AK104" s="94"/>
      <c r="AL104" s="94"/>
      <c r="AM104" s="94"/>
      <c r="AN104" s="94"/>
      <c r="AO104" s="94"/>
      <c r="AP104" s="94"/>
      <c r="AQ104" s="94"/>
      <c r="AR104" s="94"/>
      <c r="AS104" s="94"/>
      <c r="AT104" s="94"/>
      <c r="AU104" s="94"/>
      <c r="AV104" s="94"/>
      <c r="AW104" s="94"/>
      <c r="AX104" s="94"/>
      <c r="AY104" s="94"/>
      <c r="AZ104" s="94"/>
      <c r="BA104" s="94"/>
      <c r="BB104" s="94"/>
      <c r="BC104" s="94"/>
      <c r="BD104" s="94"/>
      <c r="BE104" s="94"/>
      <c r="BF104" s="94"/>
      <c r="BG104" s="94"/>
      <c r="BH104" s="94"/>
      <c r="BI104" s="94"/>
      <c r="BJ104" s="94"/>
      <c r="BK104" s="94"/>
      <c r="BL104" s="94"/>
    </row>
    <row r="105" spans="3:64">
      <c r="C105" s="410"/>
      <c r="D105" s="133">
        <v>93</v>
      </c>
      <c r="E105" s="32" t="str">
        <f>IFERROR(VLOOKUP(D105,Tâches!$D$7:$E$117,2,FALSE),"")</f>
        <v xml:space="preserve"> Petits travaux de peinture</v>
      </c>
      <c r="F105" s="334">
        <f t="shared" si="5"/>
        <v>0</v>
      </c>
      <c r="G105" s="334">
        <f t="shared" si="6"/>
        <v>0</v>
      </c>
      <c r="H105" s="334">
        <f t="shared" si="7"/>
        <v>0</v>
      </c>
      <c r="I105" s="334">
        <f t="shared" si="8"/>
        <v>0</v>
      </c>
      <c r="J105" s="334">
        <f t="shared" si="9"/>
        <v>0</v>
      </c>
      <c r="K105" s="135"/>
      <c r="L105" s="90"/>
      <c r="M105" s="90"/>
      <c r="N105" s="90"/>
      <c r="O105" s="90"/>
      <c r="P105" s="90"/>
      <c r="Q105" s="90"/>
      <c r="R105" s="90"/>
      <c r="S105" s="90"/>
      <c r="T105" s="90"/>
      <c r="U105" s="90"/>
      <c r="V105" s="90"/>
      <c r="W105" s="90"/>
      <c r="X105" s="90"/>
      <c r="Y105" s="90"/>
      <c r="Z105" s="90"/>
      <c r="AA105" s="90"/>
      <c r="AB105" s="90"/>
      <c r="AC105" s="90"/>
      <c r="AD105" s="90"/>
      <c r="AE105" s="90"/>
      <c r="AF105" s="90"/>
      <c r="AG105" s="90"/>
      <c r="AH105" s="90"/>
      <c r="AI105" s="90"/>
      <c r="AJ105" s="90"/>
      <c r="AK105" s="90"/>
      <c r="AL105" s="90"/>
      <c r="AM105" s="90"/>
      <c r="AN105" s="90"/>
      <c r="AO105" s="90"/>
      <c r="AP105" s="90"/>
      <c r="AQ105" s="90"/>
      <c r="AR105" s="90"/>
      <c r="AS105" s="90"/>
      <c r="AT105" s="90"/>
      <c r="AU105" s="90"/>
      <c r="AV105" s="90"/>
      <c r="AW105" s="90"/>
      <c r="AX105" s="90"/>
      <c r="AY105" s="90"/>
      <c r="AZ105" s="90"/>
      <c r="BA105" s="90"/>
      <c r="BB105" s="90"/>
      <c r="BC105" s="90"/>
      <c r="BD105" s="90"/>
      <c r="BE105" s="90"/>
      <c r="BF105" s="90"/>
      <c r="BG105" s="90"/>
      <c r="BH105" s="90"/>
      <c r="BI105" s="90"/>
      <c r="BJ105" s="90"/>
      <c r="BK105" s="90"/>
      <c r="BL105" s="90"/>
    </row>
    <row r="106" spans="3:64" ht="45">
      <c r="C106" s="410"/>
      <c r="D106" s="136">
        <v>94</v>
      </c>
      <c r="E106" s="33" t="str">
        <f>IFERROR(VLOOKUP(D106,Tâches!$D$7:$E$117,2,FALSE),"")</f>
        <v xml:space="preserve"> Remplacement de fusibles et lampes témoins, petites réparations de plomberie</v>
      </c>
      <c r="F106" s="335">
        <f t="shared" si="5"/>
        <v>0</v>
      </c>
      <c r="G106" s="357">
        <f t="shared" si="6"/>
        <v>0</v>
      </c>
      <c r="H106" s="335">
        <f t="shared" si="7"/>
        <v>0</v>
      </c>
      <c r="I106" s="357">
        <f t="shared" si="8"/>
        <v>0</v>
      </c>
      <c r="J106" s="335">
        <f t="shared" si="9"/>
        <v>0</v>
      </c>
      <c r="K106" s="135"/>
      <c r="L106" s="94"/>
      <c r="M106" s="94"/>
      <c r="N106" s="94"/>
      <c r="O106" s="94"/>
      <c r="P106" s="94"/>
      <c r="Q106" s="94"/>
      <c r="R106" s="94"/>
      <c r="S106" s="94"/>
      <c r="T106" s="94"/>
      <c r="U106" s="94"/>
      <c r="V106" s="94"/>
      <c r="W106" s="94"/>
      <c r="X106" s="94"/>
      <c r="Y106" s="94"/>
      <c r="Z106" s="94"/>
      <c r="AA106" s="94"/>
      <c r="AB106" s="94"/>
      <c r="AC106" s="94"/>
      <c r="AD106" s="94"/>
      <c r="AE106" s="94"/>
      <c r="AF106" s="94"/>
      <c r="AG106" s="94"/>
      <c r="AH106" s="94"/>
      <c r="AI106" s="94"/>
      <c r="AJ106" s="94"/>
      <c r="AK106" s="94"/>
      <c r="AL106" s="94"/>
      <c r="AM106" s="94"/>
      <c r="AN106" s="94"/>
      <c r="AO106" s="94"/>
      <c r="AP106" s="94"/>
      <c r="AQ106" s="94"/>
      <c r="AR106" s="94"/>
      <c r="AS106" s="94"/>
      <c r="AT106" s="94"/>
      <c r="AU106" s="94"/>
      <c r="AV106" s="94"/>
      <c r="AW106" s="94"/>
      <c r="AX106" s="94"/>
      <c r="AY106" s="94"/>
      <c r="AZ106" s="94"/>
      <c r="BA106" s="94"/>
      <c r="BB106" s="94"/>
      <c r="BC106" s="94"/>
      <c r="BD106" s="94"/>
      <c r="BE106" s="94"/>
      <c r="BF106" s="94"/>
      <c r="BG106" s="94"/>
      <c r="BH106" s="94"/>
      <c r="BI106" s="94"/>
      <c r="BJ106" s="94"/>
      <c r="BK106" s="94"/>
      <c r="BL106" s="94"/>
    </row>
    <row r="107" spans="3:64">
      <c r="C107" s="410"/>
      <c r="D107" s="156">
        <v>95</v>
      </c>
      <c r="E107" s="157" t="str">
        <f>IFERROR(VLOOKUP(D107,Tâches!$D$7:$E$117,2,FALSE),"")</f>
        <v>Accueil des entreprises extérieures</v>
      </c>
      <c r="F107" s="343">
        <f t="shared" si="5"/>
        <v>0</v>
      </c>
      <c r="G107" s="343">
        <f t="shared" si="6"/>
        <v>0</v>
      </c>
      <c r="H107" s="343">
        <f t="shared" si="7"/>
        <v>0</v>
      </c>
      <c r="I107" s="343">
        <f t="shared" si="8"/>
        <v>0</v>
      </c>
      <c r="J107" s="343">
        <f t="shared" si="9"/>
        <v>0</v>
      </c>
      <c r="K107" s="135"/>
      <c r="L107" s="102"/>
      <c r="M107" s="102"/>
      <c r="N107" s="102"/>
      <c r="O107" s="102"/>
      <c r="P107" s="102"/>
      <c r="Q107" s="102"/>
      <c r="R107" s="102"/>
      <c r="S107" s="102"/>
      <c r="T107" s="102"/>
      <c r="U107" s="102"/>
      <c r="V107" s="102"/>
      <c r="W107" s="102"/>
      <c r="X107" s="102"/>
      <c r="Y107" s="102"/>
      <c r="Z107" s="102"/>
      <c r="AA107" s="102"/>
      <c r="AB107" s="102"/>
      <c r="AC107" s="102"/>
      <c r="AD107" s="102"/>
      <c r="AE107" s="102"/>
      <c r="AF107" s="102"/>
      <c r="AG107" s="102"/>
      <c r="AH107" s="102"/>
      <c r="AI107" s="102"/>
      <c r="AJ107" s="102"/>
      <c r="AK107" s="102"/>
      <c r="AL107" s="102"/>
      <c r="AM107" s="102"/>
      <c r="AN107" s="102"/>
      <c r="AO107" s="102"/>
      <c r="AP107" s="102"/>
      <c r="AQ107" s="102"/>
      <c r="AR107" s="102"/>
      <c r="AS107" s="102"/>
      <c r="AT107" s="102"/>
      <c r="AU107" s="102"/>
      <c r="AV107" s="102"/>
      <c r="AW107" s="102"/>
      <c r="AX107" s="102"/>
      <c r="AY107" s="102"/>
      <c r="AZ107" s="102"/>
      <c r="BA107" s="102"/>
      <c r="BB107" s="102"/>
      <c r="BC107" s="102"/>
      <c r="BD107" s="102"/>
      <c r="BE107" s="102"/>
      <c r="BF107" s="102"/>
      <c r="BG107" s="102"/>
      <c r="BH107" s="102"/>
      <c r="BI107" s="102"/>
      <c r="BJ107" s="102"/>
      <c r="BK107" s="102"/>
      <c r="BL107" s="102"/>
    </row>
    <row r="108" spans="3:64">
      <c r="C108" s="410"/>
      <c r="D108" s="61">
        <v>96</v>
      </c>
      <c r="E108" s="22" t="str">
        <f>IFERROR(VLOOKUP(D108,Tâches!$D$7:$E$117,2,FALSE),"")</f>
        <v>Visite de Monsieur MANGANE</v>
      </c>
      <c r="F108" s="335">
        <f t="shared" si="5"/>
        <v>0</v>
      </c>
      <c r="G108" s="357">
        <f t="shared" si="6"/>
        <v>0</v>
      </c>
      <c r="H108" s="335">
        <f t="shared" si="7"/>
        <v>0</v>
      </c>
      <c r="I108" s="357">
        <f t="shared" si="8"/>
        <v>0</v>
      </c>
      <c r="J108" s="335">
        <f t="shared" si="9"/>
        <v>0</v>
      </c>
      <c r="K108" s="135"/>
      <c r="L108" s="94"/>
      <c r="M108" s="94"/>
      <c r="N108" s="94"/>
      <c r="O108" s="94"/>
      <c r="P108" s="94"/>
      <c r="Q108" s="94"/>
      <c r="R108" s="94"/>
      <c r="S108" s="94"/>
      <c r="T108" s="94"/>
      <c r="U108" s="94"/>
      <c r="V108" s="94"/>
      <c r="W108" s="94"/>
      <c r="X108" s="94"/>
      <c r="Y108" s="94"/>
      <c r="Z108" s="94"/>
      <c r="AA108" s="94"/>
      <c r="AB108" s="94"/>
      <c r="AC108" s="94"/>
      <c r="AD108" s="94"/>
      <c r="AE108" s="94"/>
      <c r="AF108" s="94"/>
      <c r="AG108" s="94"/>
      <c r="AH108" s="94"/>
      <c r="AI108" s="94"/>
      <c r="AJ108" s="94"/>
      <c r="AK108" s="94"/>
      <c r="AL108" s="94"/>
      <c r="AM108" s="94"/>
      <c r="AN108" s="94"/>
      <c r="AO108" s="94"/>
      <c r="AP108" s="94"/>
      <c r="AQ108" s="94"/>
      <c r="AR108" s="94"/>
      <c r="AS108" s="94"/>
      <c r="AT108" s="94"/>
      <c r="AU108" s="94"/>
      <c r="AV108" s="94"/>
      <c r="AW108" s="94"/>
      <c r="AX108" s="94"/>
      <c r="AY108" s="94"/>
      <c r="AZ108" s="94"/>
      <c r="BA108" s="94"/>
      <c r="BB108" s="94"/>
      <c r="BC108" s="94"/>
      <c r="BD108" s="94"/>
      <c r="BE108" s="94"/>
      <c r="BF108" s="94"/>
      <c r="BG108" s="94"/>
      <c r="BH108" s="94"/>
      <c r="BI108" s="94"/>
      <c r="BJ108" s="94"/>
      <c r="BK108" s="94"/>
      <c r="BL108" s="94"/>
    </row>
    <row r="109" spans="3:64">
      <c r="C109" s="410"/>
      <c r="D109" s="63">
        <v>97</v>
      </c>
      <c r="E109" s="28" t="str">
        <f>IFERROR(VLOOKUP(D109,Tâches!$D$7:$E$117,2,FALSE),"")</f>
        <v xml:space="preserve">elagage des branches basses des arbres </v>
      </c>
      <c r="F109" s="334">
        <f t="shared" si="5"/>
        <v>0</v>
      </c>
      <c r="G109" s="334">
        <f t="shared" si="6"/>
        <v>0</v>
      </c>
      <c r="H109" s="334">
        <f t="shared" si="7"/>
        <v>0</v>
      </c>
      <c r="I109" s="334">
        <f t="shared" si="8"/>
        <v>0</v>
      </c>
      <c r="J109" s="334">
        <f t="shared" si="9"/>
        <v>0</v>
      </c>
      <c r="K109" s="135"/>
      <c r="L109" s="90"/>
      <c r="M109" s="90"/>
      <c r="N109" s="90"/>
      <c r="O109" s="90"/>
      <c r="P109" s="90"/>
      <c r="Q109" s="90"/>
      <c r="R109" s="90"/>
      <c r="S109" s="90"/>
      <c r="T109" s="90"/>
      <c r="U109" s="90"/>
      <c r="V109" s="90"/>
      <c r="W109" s="90"/>
      <c r="X109" s="90"/>
      <c r="Y109" s="90"/>
      <c r="Z109" s="90"/>
      <c r="AA109" s="90"/>
      <c r="AB109" s="90"/>
      <c r="AC109" s="90"/>
      <c r="AD109" s="90"/>
      <c r="AE109" s="90"/>
      <c r="AF109" s="90"/>
      <c r="AG109" s="90"/>
      <c r="AH109" s="90"/>
      <c r="AI109" s="90"/>
      <c r="AJ109" s="90"/>
      <c r="AK109" s="90"/>
      <c r="AL109" s="90"/>
      <c r="AM109" s="90"/>
      <c r="AN109" s="90"/>
      <c r="AO109" s="90"/>
      <c r="AP109" s="90"/>
      <c r="AQ109" s="90"/>
      <c r="AR109" s="90"/>
      <c r="AS109" s="90"/>
      <c r="AT109" s="90"/>
      <c r="AU109" s="90"/>
      <c r="AV109" s="90"/>
      <c r="AW109" s="90"/>
      <c r="AX109" s="90"/>
      <c r="AY109" s="90"/>
      <c r="AZ109" s="90"/>
      <c r="BA109" s="90"/>
      <c r="BB109" s="90"/>
      <c r="BC109" s="90"/>
      <c r="BD109" s="90"/>
      <c r="BE109" s="90"/>
      <c r="BF109" s="90"/>
      <c r="BG109" s="90"/>
      <c r="BH109" s="90"/>
      <c r="BI109" s="90"/>
      <c r="BJ109" s="90"/>
      <c r="BK109" s="90"/>
      <c r="BL109" s="90"/>
    </row>
    <row r="110" spans="3:64">
      <c r="C110" s="410"/>
      <c r="D110" s="136">
        <v>98</v>
      </c>
      <c r="E110" s="33" t="str">
        <f>IFERROR(VLOOKUP(D110,Tâches!$D$7:$E$117,2,FALSE),"")</f>
        <v xml:space="preserve">achat plantes pour le 1 ramadier </v>
      </c>
      <c r="F110" s="335">
        <f t="shared" si="5"/>
        <v>3.5</v>
      </c>
      <c r="G110" s="357">
        <f t="shared" si="6"/>
        <v>1</v>
      </c>
      <c r="H110" s="335">
        <f t="shared" si="7"/>
        <v>0</v>
      </c>
      <c r="I110" s="357">
        <f t="shared" si="8"/>
        <v>2.5</v>
      </c>
      <c r="J110" s="335">
        <f t="shared" si="9"/>
        <v>0</v>
      </c>
      <c r="K110" s="135"/>
      <c r="L110" s="94"/>
      <c r="M110" s="94"/>
      <c r="N110" s="94"/>
      <c r="O110" s="94"/>
      <c r="P110" s="94"/>
      <c r="Q110" s="94"/>
      <c r="R110" s="94"/>
      <c r="S110" s="94"/>
      <c r="T110" s="94"/>
      <c r="U110" s="94"/>
      <c r="V110" s="94"/>
      <c r="W110" s="94"/>
      <c r="X110" s="94"/>
      <c r="Y110" s="94">
        <v>1</v>
      </c>
      <c r="Z110" s="94"/>
      <c r="AA110" s="94"/>
      <c r="AB110" s="94"/>
      <c r="AC110" s="94"/>
      <c r="AD110" s="94"/>
      <c r="AE110" s="94"/>
      <c r="AF110" s="94"/>
      <c r="AG110" s="94"/>
      <c r="AH110" s="94"/>
      <c r="AI110" s="94"/>
      <c r="AJ110" s="94"/>
      <c r="AK110" s="94"/>
      <c r="AL110" s="94"/>
      <c r="AM110" s="94"/>
      <c r="AN110" s="94"/>
      <c r="AO110" s="94"/>
      <c r="AP110" s="94"/>
      <c r="AQ110" s="94"/>
      <c r="AR110" s="94"/>
      <c r="AS110" s="94"/>
      <c r="AT110" s="94"/>
      <c r="AU110" s="94"/>
      <c r="AV110" s="94"/>
      <c r="AW110" s="94"/>
      <c r="AX110" s="94"/>
      <c r="AY110" s="94"/>
      <c r="AZ110" s="94"/>
      <c r="BA110" s="94"/>
      <c r="BB110" s="94"/>
      <c r="BC110" s="94"/>
      <c r="BD110" s="94"/>
      <c r="BE110" s="94">
        <v>2.5</v>
      </c>
      <c r="BF110" s="94"/>
      <c r="BG110" s="94"/>
      <c r="BH110" s="94"/>
      <c r="BI110" s="94"/>
      <c r="BJ110" s="94"/>
      <c r="BK110" s="94"/>
      <c r="BL110" s="94"/>
    </row>
    <row r="111" spans="3:64">
      <c r="C111" s="410"/>
      <c r="D111" s="133">
        <v>99</v>
      </c>
      <c r="E111" s="32" t="str">
        <f>IFERROR(VLOOKUP(D111,Tâches!$D$7:$E$117,2,FALSE),"")</f>
        <v>Affichage</v>
      </c>
      <c r="F111" s="334">
        <f t="shared" si="5"/>
        <v>4.75</v>
      </c>
      <c r="G111" s="334">
        <f t="shared" si="6"/>
        <v>1</v>
      </c>
      <c r="H111" s="334">
        <f t="shared" si="7"/>
        <v>3</v>
      </c>
      <c r="I111" s="334">
        <f t="shared" si="8"/>
        <v>0.75</v>
      </c>
      <c r="J111" s="334">
        <f t="shared" si="9"/>
        <v>0</v>
      </c>
      <c r="K111" s="135"/>
      <c r="L111" s="90"/>
      <c r="M111" s="90"/>
      <c r="N111" s="90"/>
      <c r="O111" s="90"/>
      <c r="P111" s="90"/>
      <c r="Q111" s="90"/>
      <c r="R111" s="90"/>
      <c r="S111" s="90"/>
      <c r="T111" s="90"/>
      <c r="U111" s="90"/>
      <c r="V111" s="90"/>
      <c r="W111" s="90"/>
      <c r="X111" s="90"/>
      <c r="Y111" s="90">
        <v>0.5</v>
      </c>
      <c r="Z111" s="90"/>
      <c r="AA111" s="90">
        <v>0.5</v>
      </c>
      <c r="AB111" s="90"/>
      <c r="AC111" s="90"/>
      <c r="AD111" s="90"/>
      <c r="AE111" s="90"/>
      <c r="AF111" s="90"/>
      <c r="AG111" s="90"/>
      <c r="AH111" s="90"/>
      <c r="AI111" s="90"/>
      <c r="AJ111" s="90"/>
      <c r="AK111" s="90"/>
      <c r="AL111" s="90"/>
      <c r="AM111" s="90"/>
      <c r="AN111" s="90"/>
      <c r="AO111" s="90"/>
      <c r="AP111" s="90"/>
      <c r="AQ111" s="90"/>
      <c r="AR111" s="90">
        <v>1</v>
      </c>
      <c r="AS111" s="90"/>
      <c r="AT111" s="90">
        <v>2</v>
      </c>
      <c r="AU111" s="90"/>
      <c r="AV111" s="90"/>
      <c r="AW111" s="90"/>
      <c r="AX111" s="90"/>
      <c r="AY111" s="90"/>
      <c r="AZ111" s="90"/>
      <c r="BA111" s="90">
        <v>0.75</v>
      </c>
      <c r="BB111" s="90"/>
      <c r="BC111" s="90"/>
      <c r="BD111" s="90"/>
      <c r="BE111" s="90"/>
      <c r="BF111" s="90"/>
      <c r="BG111" s="90"/>
      <c r="BH111" s="90"/>
      <c r="BI111" s="90"/>
      <c r="BJ111" s="90"/>
      <c r="BK111" s="90"/>
      <c r="BL111" s="90"/>
    </row>
    <row r="112" spans="3:64">
      <c r="C112" s="410"/>
      <c r="D112" s="136">
        <v>100</v>
      </c>
      <c r="E112" s="33" t="str">
        <f>IFERROR(VLOOKUP(D112,Tâches!$D$7:$E$117,2,FALSE),"")</f>
        <v>Congés</v>
      </c>
      <c r="F112" s="335">
        <f t="shared" si="5"/>
        <v>10</v>
      </c>
      <c r="G112" s="357">
        <f t="shared" si="6"/>
        <v>0</v>
      </c>
      <c r="H112" s="335">
        <f t="shared" si="7"/>
        <v>0</v>
      </c>
      <c r="I112" s="357">
        <f t="shared" si="8"/>
        <v>10</v>
      </c>
      <c r="J112" s="335">
        <f t="shared" si="9"/>
        <v>0</v>
      </c>
      <c r="K112" s="135"/>
      <c r="L112" s="94"/>
      <c r="M112" s="94"/>
      <c r="N112" s="94"/>
      <c r="O112" s="94"/>
      <c r="P112" s="94"/>
      <c r="Q112" s="94"/>
      <c r="R112" s="94"/>
      <c r="S112" s="94"/>
      <c r="T112" s="94"/>
      <c r="U112" s="94"/>
      <c r="V112" s="94"/>
      <c r="W112" s="94"/>
      <c r="X112" s="94"/>
      <c r="Y112" s="94"/>
      <c r="Z112" s="94">
        <v>0</v>
      </c>
      <c r="AA112" s="94">
        <v>0</v>
      </c>
      <c r="AB112" s="94"/>
      <c r="AC112" s="94">
        <v>0</v>
      </c>
      <c r="AD112" s="94">
        <v>0</v>
      </c>
      <c r="AE112" s="94"/>
      <c r="AF112" s="94"/>
      <c r="AG112" s="94"/>
      <c r="AH112" s="94"/>
      <c r="AI112" s="94"/>
      <c r="AJ112" s="94"/>
      <c r="AK112" s="94"/>
      <c r="AL112" s="94"/>
      <c r="AM112" s="94"/>
      <c r="AN112" s="94"/>
      <c r="AO112" s="94"/>
      <c r="AP112" s="94"/>
      <c r="AQ112" s="94"/>
      <c r="AR112" s="94"/>
      <c r="AS112" s="94"/>
      <c r="AT112" s="94"/>
      <c r="AU112" s="94"/>
      <c r="AV112" s="94"/>
      <c r="AW112" s="94"/>
      <c r="AX112" s="94"/>
      <c r="AY112" s="94"/>
      <c r="AZ112" s="94"/>
      <c r="BA112" s="94">
        <v>4</v>
      </c>
      <c r="BB112" s="94"/>
      <c r="BC112" s="94"/>
      <c r="BD112" s="94">
        <v>6</v>
      </c>
      <c r="BE112" s="94"/>
      <c r="BF112" s="94"/>
      <c r="BG112" s="94"/>
      <c r="BH112" s="94"/>
      <c r="BI112" s="94"/>
      <c r="BJ112" s="94"/>
      <c r="BK112" s="94"/>
      <c r="BL112" s="94"/>
    </row>
    <row r="113" spans="1:64">
      <c r="C113" s="410"/>
      <c r="D113" s="133">
        <v>101</v>
      </c>
      <c r="E113" s="32" t="str">
        <f>IFERROR(VLOOKUP(D113,Tâches!$D$7:$E$117,2,FALSE),"")</f>
        <v>plantation</v>
      </c>
      <c r="F113" s="334">
        <f t="shared" si="5"/>
        <v>16.5</v>
      </c>
      <c r="G113" s="334">
        <f t="shared" si="6"/>
        <v>1.5</v>
      </c>
      <c r="H113" s="334">
        <f t="shared" si="7"/>
        <v>0</v>
      </c>
      <c r="I113" s="334">
        <f t="shared" si="8"/>
        <v>15</v>
      </c>
      <c r="J113" s="334">
        <f t="shared" si="9"/>
        <v>0</v>
      </c>
      <c r="K113" s="135"/>
      <c r="L113" s="90"/>
      <c r="M113" s="90"/>
      <c r="N113" s="90"/>
      <c r="O113" s="90"/>
      <c r="P113" s="90"/>
      <c r="Q113" s="90"/>
      <c r="R113" s="90"/>
      <c r="S113" s="90"/>
      <c r="T113" s="90"/>
      <c r="U113" s="90"/>
      <c r="V113" s="90"/>
      <c r="W113" s="90"/>
      <c r="X113" s="90"/>
      <c r="Y113" s="90"/>
      <c r="Z113" s="90"/>
      <c r="AA113" s="90">
        <v>1.5</v>
      </c>
      <c r="AB113" s="90"/>
      <c r="AC113" s="90"/>
      <c r="AD113" s="90"/>
      <c r="AE113" s="90"/>
      <c r="AF113" s="90"/>
      <c r="AG113" s="90"/>
      <c r="AH113" s="90"/>
      <c r="AI113" s="90"/>
      <c r="AJ113" s="90"/>
      <c r="AK113" s="90"/>
      <c r="AL113" s="90"/>
      <c r="AM113" s="90"/>
      <c r="AN113" s="90"/>
      <c r="AO113" s="90"/>
      <c r="AP113" s="90"/>
      <c r="AQ113" s="90"/>
      <c r="AR113" s="90"/>
      <c r="AS113" s="90"/>
      <c r="AT113" s="90"/>
      <c r="AU113" s="90"/>
      <c r="AV113" s="90"/>
      <c r="AW113" s="90"/>
      <c r="AX113" s="90"/>
      <c r="AY113" s="90"/>
      <c r="AZ113" s="90"/>
      <c r="BA113" s="90"/>
      <c r="BB113" s="90"/>
      <c r="BC113" s="90"/>
      <c r="BD113" s="90"/>
      <c r="BE113" s="90">
        <v>15</v>
      </c>
      <c r="BF113" s="90"/>
      <c r="BG113" s="90"/>
      <c r="BH113" s="90"/>
      <c r="BI113" s="90"/>
      <c r="BJ113" s="90"/>
      <c r="BK113" s="90"/>
      <c r="BL113" s="90"/>
    </row>
    <row r="114" spans="1:64">
      <c r="C114" s="410"/>
      <c r="D114" s="136">
        <v>102</v>
      </c>
      <c r="E114" s="33" t="str">
        <f>IFERROR(VLOOKUP(D114,Tâches!$D$7:$E$117,2,FALSE),"")</f>
        <v xml:space="preserve">Ouverture d une tranchée </v>
      </c>
      <c r="F114" s="335">
        <f t="shared" si="5"/>
        <v>2.5</v>
      </c>
      <c r="G114" s="357">
        <f t="shared" si="6"/>
        <v>0.5</v>
      </c>
      <c r="H114" s="335">
        <f t="shared" si="7"/>
        <v>0</v>
      </c>
      <c r="I114" s="357">
        <f t="shared" si="8"/>
        <v>2</v>
      </c>
      <c r="J114" s="335">
        <f t="shared" si="9"/>
        <v>0</v>
      </c>
      <c r="K114" s="135"/>
      <c r="L114" s="94"/>
      <c r="M114" s="94"/>
      <c r="N114" s="94"/>
      <c r="O114" s="94"/>
      <c r="P114" s="94"/>
      <c r="Q114" s="94"/>
      <c r="R114" s="94"/>
      <c r="S114" s="94"/>
      <c r="T114" s="94"/>
      <c r="U114" s="94"/>
      <c r="V114" s="94"/>
      <c r="W114" s="94"/>
      <c r="X114" s="94"/>
      <c r="Y114" s="94"/>
      <c r="Z114" s="94"/>
      <c r="AA114" s="94">
        <v>0.5</v>
      </c>
      <c r="AB114" s="94"/>
      <c r="AC114" s="94"/>
      <c r="AD114" s="94"/>
      <c r="AE114" s="94"/>
      <c r="AF114" s="94"/>
      <c r="AG114" s="94"/>
      <c r="AH114" s="94"/>
      <c r="AI114" s="94"/>
      <c r="AJ114" s="94"/>
      <c r="AK114" s="94"/>
      <c r="AL114" s="94"/>
      <c r="AM114" s="94"/>
      <c r="AN114" s="94"/>
      <c r="AO114" s="94"/>
      <c r="AP114" s="94"/>
      <c r="AQ114" s="94"/>
      <c r="AR114" s="94"/>
      <c r="AS114" s="94"/>
      <c r="AT114" s="94"/>
      <c r="AU114" s="94"/>
      <c r="AV114" s="94"/>
      <c r="AW114" s="94"/>
      <c r="AX114" s="94"/>
      <c r="AY114" s="94"/>
      <c r="AZ114" s="94"/>
      <c r="BA114" s="94"/>
      <c r="BB114" s="94"/>
      <c r="BC114" s="94"/>
      <c r="BD114" s="94"/>
      <c r="BE114" s="94">
        <v>2</v>
      </c>
      <c r="BF114" s="94"/>
      <c r="BG114" s="94"/>
      <c r="BH114" s="94"/>
      <c r="BI114" s="94"/>
      <c r="BJ114" s="94"/>
      <c r="BK114" s="94"/>
      <c r="BL114" s="94"/>
    </row>
    <row r="115" spans="1:64">
      <c r="C115" s="410"/>
      <c r="D115" s="133">
        <v>103</v>
      </c>
      <c r="E115" s="32" t="str">
        <f>IFERROR(VLOOKUP(D115,Tâches!$D$7:$E$117,2,FALSE),"")</f>
        <v>nettoyage des caniveaux</v>
      </c>
      <c r="F115" s="334">
        <f t="shared" si="5"/>
        <v>1</v>
      </c>
      <c r="G115" s="334">
        <f t="shared" si="6"/>
        <v>1</v>
      </c>
      <c r="H115" s="334">
        <f t="shared" si="7"/>
        <v>0</v>
      </c>
      <c r="I115" s="334">
        <f t="shared" si="8"/>
        <v>0</v>
      </c>
      <c r="J115" s="334">
        <f t="shared" si="9"/>
        <v>0</v>
      </c>
      <c r="K115" s="135"/>
      <c r="L115" s="90"/>
      <c r="M115" s="90"/>
      <c r="N115" s="90"/>
      <c r="O115" s="90"/>
      <c r="P115" s="90"/>
      <c r="Q115" s="90"/>
      <c r="R115" s="90"/>
      <c r="S115" s="90"/>
      <c r="T115" s="90"/>
      <c r="U115" s="90"/>
      <c r="V115" s="90"/>
      <c r="W115" s="90"/>
      <c r="X115" s="90"/>
      <c r="Y115" s="90"/>
      <c r="Z115" s="90"/>
      <c r="AA115" s="90"/>
      <c r="AB115" s="90"/>
      <c r="AC115" s="90"/>
      <c r="AD115" s="90"/>
      <c r="AE115" s="90"/>
      <c r="AF115" s="90"/>
      <c r="AG115" s="90"/>
      <c r="AH115" s="90"/>
      <c r="AI115" s="90">
        <v>1</v>
      </c>
      <c r="AJ115" s="90"/>
      <c r="AK115" s="90"/>
      <c r="AL115" s="90"/>
      <c r="AM115" s="90"/>
      <c r="AN115" s="90"/>
      <c r="AO115" s="90"/>
      <c r="AP115" s="90"/>
      <c r="AQ115" s="90"/>
      <c r="AR115" s="90"/>
      <c r="AS115" s="90"/>
      <c r="AT115" s="90"/>
      <c r="AU115" s="90"/>
      <c r="AV115" s="90"/>
      <c r="AW115" s="90"/>
      <c r="AX115" s="90"/>
      <c r="AY115" s="90"/>
      <c r="AZ115" s="90"/>
      <c r="BA115" s="90"/>
      <c r="BB115" s="90"/>
      <c r="BC115" s="90"/>
      <c r="BD115" s="90"/>
      <c r="BE115" s="90"/>
      <c r="BF115" s="90"/>
      <c r="BG115" s="90"/>
      <c r="BH115" s="90"/>
      <c r="BI115" s="90"/>
      <c r="BJ115" s="90"/>
      <c r="BK115" s="90"/>
      <c r="BL115" s="90"/>
    </row>
    <row r="116" spans="1:64">
      <c r="C116" s="410"/>
      <c r="D116" s="136">
        <v>104</v>
      </c>
      <c r="E116" s="33" t="str">
        <f>IFERROR(VLOOKUP(D116,Tâches!$D$7:$E$117,2,FALSE),"")</f>
        <v>taille des rosiers</v>
      </c>
      <c r="F116" s="335">
        <f t="shared" si="5"/>
        <v>1</v>
      </c>
      <c r="G116" s="357">
        <f t="shared" si="6"/>
        <v>1</v>
      </c>
      <c r="H116" s="335">
        <f t="shared" si="7"/>
        <v>0</v>
      </c>
      <c r="I116" s="357">
        <f t="shared" si="8"/>
        <v>0</v>
      </c>
      <c r="J116" s="335">
        <f t="shared" si="9"/>
        <v>0</v>
      </c>
      <c r="K116" s="135"/>
      <c r="L116" s="94"/>
      <c r="M116" s="94"/>
      <c r="N116" s="94"/>
      <c r="O116" s="94"/>
      <c r="P116" s="94"/>
      <c r="Q116" s="94"/>
      <c r="R116" s="94"/>
      <c r="S116" s="94"/>
      <c r="T116" s="94"/>
      <c r="U116" s="94"/>
      <c r="V116" s="94"/>
      <c r="W116" s="94"/>
      <c r="X116" s="94"/>
      <c r="Y116" s="94"/>
      <c r="Z116" s="94"/>
      <c r="AA116" s="94"/>
      <c r="AB116" s="94"/>
      <c r="AC116" s="94"/>
      <c r="AD116" s="94"/>
      <c r="AE116" s="94"/>
      <c r="AF116" s="94"/>
      <c r="AG116" s="94"/>
      <c r="AH116" s="94"/>
      <c r="AI116" s="94"/>
      <c r="AJ116" s="94">
        <v>1</v>
      </c>
      <c r="AK116" s="94"/>
      <c r="AL116" s="94"/>
      <c r="AM116" s="94"/>
      <c r="AN116" s="94"/>
      <c r="AO116" s="94"/>
      <c r="AP116" s="94"/>
      <c r="AQ116" s="94"/>
      <c r="AR116" s="94"/>
      <c r="AS116" s="94"/>
      <c r="AT116" s="94"/>
      <c r="AU116" s="94"/>
      <c r="AV116" s="94"/>
      <c r="AW116" s="94"/>
      <c r="AX116" s="94"/>
      <c r="AY116" s="94"/>
      <c r="AZ116" s="94"/>
      <c r="BA116" s="94"/>
      <c r="BB116" s="94"/>
      <c r="BC116" s="94"/>
      <c r="BD116" s="94"/>
      <c r="BE116" s="94"/>
      <c r="BF116" s="94"/>
      <c r="BG116" s="94"/>
      <c r="BH116" s="94"/>
      <c r="BI116" s="94"/>
      <c r="BJ116" s="94"/>
      <c r="BK116" s="94"/>
      <c r="BL116" s="94"/>
    </row>
    <row r="117" spans="1:64">
      <c r="C117" s="411"/>
      <c r="D117" s="138">
        <v>105</v>
      </c>
      <c r="E117" s="34" t="str">
        <f>IFERROR(VLOOKUP(D117,Tâches!$D$7:$E$117,2,FALSE),"")</f>
        <v>RDV avec Mme Leroy au cabinet Bras</v>
      </c>
      <c r="F117" s="336">
        <f t="shared" si="5"/>
        <v>1.5</v>
      </c>
      <c r="G117" s="336">
        <f t="shared" si="6"/>
        <v>1.5</v>
      </c>
      <c r="H117" s="336">
        <f t="shared" si="7"/>
        <v>0</v>
      </c>
      <c r="I117" s="336">
        <f t="shared" si="8"/>
        <v>0</v>
      </c>
      <c r="J117" s="336">
        <f t="shared" si="9"/>
        <v>0</v>
      </c>
      <c r="K117" s="135"/>
      <c r="L117" s="6"/>
      <c r="M117" s="6"/>
      <c r="N117" s="6"/>
      <c r="O117" s="6"/>
      <c r="P117" s="6"/>
      <c r="Q117" s="6"/>
      <c r="R117" s="6"/>
      <c r="S117" s="6"/>
      <c r="T117" s="6"/>
      <c r="U117" s="6"/>
      <c r="V117" s="6"/>
      <c r="W117" s="6"/>
      <c r="X117" s="6"/>
      <c r="Y117" s="6"/>
      <c r="Z117" s="6"/>
      <c r="AA117" s="6"/>
      <c r="AB117" s="6"/>
      <c r="AC117" s="6"/>
      <c r="AD117" s="6"/>
      <c r="AE117" s="6"/>
      <c r="AF117" s="6"/>
      <c r="AG117" s="6"/>
      <c r="AH117" s="6"/>
      <c r="AI117" s="6"/>
      <c r="AJ117" s="6">
        <v>1.5</v>
      </c>
      <c r="AK117" s="6"/>
      <c r="AL117" s="6"/>
      <c r="AM117" s="6"/>
      <c r="AN117" s="6"/>
      <c r="AO117" s="6"/>
      <c r="AP117" s="6"/>
      <c r="AQ117" s="6"/>
      <c r="AR117" s="6"/>
      <c r="AS117" s="6"/>
      <c r="AT117" s="6"/>
      <c r="AU117" s="6"/>
      <c r="AV117" s="6"/>
      <c r="AW117" s="6"/>
      <c r="AX117" s="6"/>
      <c r="AY117" s="6"/>
      <c r="AZ117" s="6"/>
      <c r="BA117" s="6"/>
      <c r="BB117" s="6"/>
      <c r="BC117" s="6"/>
      <c r="BD117" s="6"/>
      <c r="BE117" s="6"/>
      <c r="BF117" s="6"/>
      <c r="BG117" s="6"/>
      <c r="BH117" s="6"/>
      <c r="BI117" s="6"/>
      <c r="BJ117" s="6"/>
      <c r="BK117" s="6"/>
      <c r="BL117" s="6"/>
    </row>
    <row r="118" spans="1:64" s="38" customFormat="1">
      <c r="A118" s="311"/>
      <c r="C118" s="79"/>
      <c r="D118" s="80"/>
      <c r="E118" s="117"/>
      <c r="F118" s="344">
        <f>SUM(F7:F117)</f>
        <v>1195.75</v>
      </c>
      <c r="G118" s="344">
        <f t="shared" ref="G118:BL118" si="15">SUM(G7:G117)</f>
        <v>396.75</v>
      </c>
      <c r="H118" s="344">
        <f t="shared" si="15"/>
        <v>374.5</v>
      </c>
      <c r="I118" s="344">
        <f t="shared" si="15"/>
        <v>392.5</v>
      </c>
      <c r="J118" s="344">
        <f t="shared" si="15"/>
        <v>32</v>
      </c>
      <c r="K118" s="99">
        <f t="shared" si="15"/>
        <v>0</v>
      </c>
      <c r="L118" s="99">
        <f t="shared" si="15"/>
        <v>0</v>
      </c>
      <c r="M118" s="99">
        <f t="shared" si="15"/>
        <v>0</v>
      </c>
      <c r="N118" s="99">
        <f t="shared" si="15"/>
        <v>0</v>
      </c>
      <c r="O118" s="99">
        <f t="shared" si="15"/>
        <v>0</v>
      </c>
      <c r="P118" s="99">
        <f t="shared" si="15"/>
        <v>0</v>
      </c>
      <c r="Q118" s="99">
        <f t="shared" si="15"/>
        <v>0</v>
      </c>
      <c r="R118" s="99">
        <f t="shared" si="15"/>
        <v>0</v>
      </c>
      <c r="S118" s="99">
        <f t="shared" si="15"/>
        <v>0</v>
      </c>
      <c r="T118" s="99">
        <f t="shared" si="15"/>
        <v>0</v>
      </c>
      <c r="U118" s="99">
        <f t="shared" si="15"/>
        <v>32</v>
      </c>
      <c r="V118" s="99">
        <f t="shared" si="15"/>
        <v>0</v>
      </c>
      <c r="W118" s="99">
        <f t="shared" si="15"/>
        <v>0</v>
      </c>
      <c r="X118" s="99">
        <f t="shared" si="15"/>
        <v>0</v>
      </c>
      <c r="Y118" s="99">
        <f t="shared" si="15"/>
        <v>40.25</v>
      </c>
      <c r="Z118" s="99">
        <f t="shared" si="15"/>
        <v>15</v>
      </c>
      <c r="AA118" s="99">
        <f t="shared" si="15"/>
        <v>15</v>
      </c>
      <c r="AB118" s="99">
        <f t="shared" si="15"/>
        <v>40</v>
      </c>
      <c r="AC118" s="99">
        <f t="shared" si="15"/>
        <v>30</v>
      </c>
      <c r="AD118" s="99">
        <f t="shared" si="15"/>
        <v>30.5</v>
      </c>
      <c r="AE118" s="99">
        <f t="shared" si="15"/>
        <v>37</v>
      </c>
      <c r="AF118" s="99">
        <f t="shared" si="15"/>
        <v>24.5</v>
      </c>
      <c r="AG118" s="99">
        <f t="shared" si="15"/>
        <v>37.5</v>
      </c>
      <c r="AH118" s="99">
        <f t="shared" si="15"/>
        <v>30</v>
      </c>
      <c r="AI118" s="99">
        <f t="shared" si="15"/>
        <v>37</v>
      </c>
      <c r="AJ118" s="99">
        <f t="shared" si="15"/>
        <v>36</v>
      </c>
      <c r="AK118" s="99">
        <f t="shared" si="15"/>
        <v>24</v>
      </c>
      <c r="AL118" s="99">
        <f t="shared" si="15"/>
        <v>35.5</v>
      </c>
      <c r="AM118" s="99">
        <f t="shared" si="15"/>
        <v>30</v>
      </c>
      <c r="AN118" s="99">
        <f t="shared" si="15"/>
        <v>37.5</v>
      </c>
      <c r="AO118" s="99">
        <f t="shared" si="15"/>
        <v>0</v>
      </c>
      <c r="AP118" s="99">
        <f t="shared" si="15"/>
        <v>0</v>
      </c>
      <c r="AQ118" s="99">
        <f t="shared" si="15"/>
        <v>34</v>
      </c>
      <c r="AR118" s="99">
        <f t="shared" si="15"/>
        <v>21</v>
      </c>
      <c r="AS118" s="99">
        <f t="shared" si="15"/>
        <v>30</v>
      </c>
      <c r="AT118" s="99">
        <f t="shared" si="15"/>
        <v>37.5</v>
      </c>
      <c r="AU118" s="99">
        <f t="shared" si="15"/>
        <v>37</v>
      </c>
      <c r="AV118" s="99">
        <f t="shared" si="15"/>
        <v>37</v>
      </c>
      <c r="AW118" s="99">
        <f t="shared" si="15"/>
        <v>38</v>
      </c>
      <c r="AX118" s="99">
        <f t="shared" si="15"/>
        <v>37</v>
      </c>
      <c r="AY118" s="99">
        <f t="shared" si="15"/>
        <v>37.5</v>
      </c>
      <c r="AZ118" s="99">
        <f t="shared" si="15"/>
        <v>39.5</v>
      </c>
      <c r="BA118" s="99">
        <f t="shared" si="15"/>
        <v>36.5</v>
      </c>
      <c r="BB118" s="99">
        <f t="shared" si="15"/>
        <v>37.5</v>
      </c>
      <c r="BC118" s="99">
        <f t="shared" si="15"/>
        <v>30</v>
      </c>
      <c r="BD118" s="99">
        <f t="shared" si="15"/>
        <v>37.5</v>
      </c>
      <c r="BE118" s="99">
        <f t="shared" si="15"/>
        <v>37.5</v>
      </c>
      <c r="BF118" s="99">
        <f t="shared" si="15"/>
        <v>37.5</v>
      </c>
      <c r="BG118" s="99">
        <f t="shared" si="15"/>
        <v>38</v>
      </c>
      <c r="BH118" s="99">
        <f t="shared" si="15"/>
        <v>0</v>
      </c>
      <c r="BI118" s="99">
        <f t="shared" si="15"/>
        <v>38.5</v>
      </c>
      <c r="BJ118" s="99">
        <f t="shared" si="15"/>
        <v>0</v>
      </c>
      <c r="BK118" s="99">
        <f t="shared" si="15"/>
        <v>22.5</v>
      </c>
      <c r="BL118" s="99">
        <f t="shared" si="15"/>
        <v>0</v>
      </c>
    </row>
    <row r="119" spans="1:64" ht="29" customHeight="1">
      <c r="C119" s="75"/>
      <c r="D119" s="76"/>
      <c r="F119" s="415" t="s">
        <v>85</v>
      </c>
      <c r="G119" s="416" t="s">
        <v>6</v>
      </c>
      <c r="H119" s="417"/>
      <c r="I119" s="417"/>
      <c r="J119" s="418"/>
      <c r="K119" s="70"/>
      <c r="L119" s="386" t="s">
        <v>5</v>
      </c>
      <c r="M119" s="387"/>
      <c r="N119" s="387"/>
      <c r="O119" s="387"/>
      <c r="P119" s="387"/>
      <c r="Q119" s="387"/>
      <c r="R119" s="387"/>
      <c r="S119" s="387"/>
      <c r="T119" s="387"/>
      <c r="U119" s="387"/>
      <c r="V119" s="387"/>
      <c r="W119" s="387"/>
      <c r="X119" s="387"/>
      <c r="Y119" s="387"/>
      <c r="Z119" s="387"/>
      <c r="AA119" s="387"/>
      <c r="AB119" s="387"/>
      <c r="AC119" s="387"/>
      <c r="AD119" s="387"/>
      <c r="AE119" s="387"/>
      <c r="AF119" s="387"/>
      <c r="AG119" s="387"/>
      <c r="AH119" s="387"/>
      <c r="AI119" s="387"/>
      <c r="AJ119" s="387"/>
      <c r="AK119" s="387"/>
      <c r="AL119" s="387"/>
      <c r="AM119" s="387"/>
      <c r="AN119" s="387"/>
      <c r="AO119" s="387"/>
      <c r="AP119" s="387"/>
      <c r="AQ119" s="387"/>
      <c r="AR119" s="387"/>
      <c r="AS119" s="387"/>
      <c r="AT119" s="387"/>
      <c r="AU119" s="387"/>
      <c r="AV119" s="387"/>
      <c r="AW119" s="387"/>
      <c r="AX119" s="387"/>
      <c r="AY119" s="387"/>
      <c r="AZ119" s="387"/>
      <c r="BA119" s="387"/>
      <c r="BB119" s="387"/>
      <c r="BC119" s="387"/>
      <c r="BD119" s="387"/>
      <c r="BE119" s="387"/>
      <c r="BF119" s="387"/>
      <c r="BG119" s="387"/>
      <c r="BH119" s="387"/>
      <c r="BI119" s="387"/>
      <c r="BJ119" s="387"/>
      <c r="BK119" s="388"/>
      <c r="BL119" s="71"/>
    </row>
    <row r="120" spans="1:64" ht="42">
      <c r="C120" s="79"/>
      <c r="D120" s="80"/>
      <c r="F120" s="390"/>
      <c r="G120" s="345">
        <v>1</v>
      </c>
      <c r="H120" s="360">
        <v>2</v>
      </c>
      <c r="I120" s="345">
        <v>3</v>
      </c>
      <c r="J120" s="360">
        <v>4</v>
      </c>
      <c r="K120" s="313"/>
      <c r="L120" s="73">
        <v>1</v>
      </c>
      <c r="M120" s="74">
        <v>2</v>
      </c>
      <c r="N120" s="73">
        <v>3</v>
      </c>
      <c r="O120" s="74">
        <v>4</v>
      </c>
      <c r="P120" s="73">
        <v>5</v>
      </c>
      <c r="Q120" s="74">
        <v>6</v>
      </c>
      <c r="R120" s="73">
        <v>7</v>
      </c>
      <c r="S120" s="74">
        <v>8</v>
      </c>
      <c r="T120" s="73">
        <v>9</v>
      </c>
      <c r="U120" s="74">
        <v>10</v>
      </c>
      <c r="V120" s="73">
        <v>11</v>
      </c>
      <c r="W120" s="74">
        <v>12</v>
      </c>
      <c r="X120" s="73">
        <v>13</v>
      </c>
      <c r="Y120" s="74">
        <v>14</v>
      </c>
      <c r="Z120" s="73">
        <v>15</v>
      </c>
      <c r="AA120" s="74">
        <v>16</v>
      </c>
      <c r="AB120" s="73">
        <v>17</v>
      </c>
      <c r="AC120" s="74">
        <v>18</v>
      </c>
      <c r="AD120" s="73">
        <v>19</v>
      </c>
      <c r="AE120" s="74">
        <v>20</v>
      </c>
      <c r="AF120" s="73">
        <v>21</v>
      </c>
      <c r="AG120" s="74">
        <v>22</v>
      </c>
      <c r="AH120" s="73">
        <v>23</v>
      </c>
      <c r="AI120" s="74">
        <v>24</v>
      </c>
      <c r="AJ120" s="73">
        <v>25</v>
      </c>
      <c r="AK120" s="74">
        <v>26</v>
      </c>
      <c r="AL120" s="73">
        <v>27</v>
      </c>
      <c r="AM120" s="74">
        <v>28</v>
      </c>
      <c r="AN120" s="73">
        <v>29</v>
      </c>
      <c r="AO120" s="74">
        <v>30</v>
      </c>
      <c r="AP120" s="73">
        <v>31</v>
      </c>
      <c r="AQ120" s="74">
        <v>32</v>
      </c>
      <c r="AR120" s="73">
        <v>33</v>
      </c>
      <c r="AS120" s="74">
        <v>34</v>
      </c>
      <c r="AT120" s="73">
        <v>35</v>
      </c>
      <c r="AU120" s="73">
        <v>36</v>
      </c>
      <c r="AV120" s="74">
        <v>37</v>
      </c>
      <c r="AW120" s="73">
        <v>38</v>
      </c>
      <c r="AX120" s="74">
        <v>39</v>
      </c>
      <c r="AY120" s="73">
        <v>40</v>
      </c>
      <c r="AZ120" s="74">
        <v>41</v>
      </c>
      <c r="BA120" s="73">
        <v>42</v>
      </c>
      <c r="BB120" s="74">
        <v>43</v>
      </c>
      <c r="BC120" s="73">
        <v>44</v>
      </c>
      <c r="BD120" s="74">
        <v>45</v>
      </c>
      <c r="BE120" s="73">
        <v>46</v>
      </c>
      <c r="BF120" s="74">
        <v>47</v>
      </c>
      <c r="BG120" s="73">
        <v>48</v>
      </c>
      <c r="BH120" s="74">
        <v>49</v>
      </c>
      <c r="BI120" s="73">
        <v>50</v>
      </c>
      <c r="BJ120" s="74">
        <v>51</v>
      </c>
      <c r="BK120" s="73">
        <v>52</v>
      </c>
      <c r="BL120" s="74">
        <v>53</v>
      </c>
    </row>
    <row r="121" spans="1:64" ht="45" customHeight="1">
      <c r="B121" s="400" t="s">
        <v>115</v>
      </c>
      <c r="C121" s="400"/>
      <c r="D121" s="400"/>
      <c r="E121" s="161"/>
      <c r="F121" s="389" t="s">
        <v>84</v>
      </c>
      <c r="G121" s="391" t="s">
        <v>6</v>
      </c>
      <c r="H121" s="392"/>
      <c r="I121" s="392"/>
      <c r="J121" s="393"/>
      <c r="K121" s="70"/>
      <c r="L121" s="394" t="s">
        <v>5</v>
      </c>
      <c r="M121" s="395"/>
      <c r="N121" s="395"/>
      <c r="O121" s="395"/>
      <c r="P121" s="395"/>
      <c r="Q121" s="395"/>
      <c r="R121" s="395"/>
      <c r="S121" s="395"/>
      <c r="T121" s="395"/>
      <c r="U121" s="395"/>
      <c r="V121" s="395"/>
      <c r="W121" s="395"/>
      <c r="X121" s="395"/>
      <c r="Y121" s="395"/>
      <c r="Z121" s="395"/>
      <c r="AA121" s="395"/>
      <c r="AB121" s="395"/>
      <c r="AC121" s="395"/>
      <c r="AD121" s="395"/>
      <c r="AE121" s="395"/>
      <c r="AF121" s="395"/>
      <c r="AG121" s="395"/>
      <c r="AH121" s="395"/>
      <c r="AI121" s="395"/>
      <c r="AJ121" s="395"/>
      <c r="AK121" s="395"/>
      <c r="AL121" s="395"/>
      <c r="AM121" s="395"/>
      <c r="AN121" s="395"/>
      <c r="AO121" s="395"/>
      <c r="AP121" s="395"/>
      <c r="AQ121" s="395"/>
      <c r="AR121" s="395"/>
      <c r="AS121" s="395"/>
      <c r="AT121" s="395"/>
      <c r="AU121" s="395"/>
      <c r="AV121" s="395"/>
      <c r="AW121" s="395"/>
      <c r="AX121" s="395"/>
      <c r="AY121" s="395"/>
      <c r="AZ121" s="395"/>
      <c r="BA121" s="395"/>
      <c r="BB121" s="395"/>
      <c r="BC121" s="395"/>
      <c r="BD121" s="395"/>
      <c r="BE121" s="395"/>
      <c r="BF121" s="395"/>
      <c r="BG121" s="395"/>
      <c r="BH121" s="395"/>
      <c r="BI121" s="395"/>
      <c r="BJ121" s="395"/>
      <c r="BK121" s="396"/>
      <c r="BL121" s="71"/>
    </row>
    <row r="122" spans="1:64" ht="42">
      <c r="C122" s="72"/>
      <c r="D122" s="72"/>
      <c r="F122" s="390"/>
      <c r="G122" s="345">
        <v>1</v>
      </c>
      <c r="H122" s="360">
        <v>2</v>
      </c>
      <c r="I122" s="345">
        <v>3</v>
      </c>
      <c r="J122" s="360">
        <v>4</v>
      </c>
      <c r="K122" s="313"/>
      <c r="L122" s="73">
        <v>41</v>
      </c>
      <c r="M122" s="74">
        <v>42</v>
      </c>
      <c r="N122" s="73">
        <v>43</v>
      </c>
      <c r="O122" s="74">
        <v>44</v>
      </c>
      <c r="P122" s="73">
        <v>45</v>
      </c>
      <c r="Q122" s="74">
        <v>46</v>
      </c>
      <c r="R122" s="73">
        <v>47</v>
      </c>
      <c r="S122" s="74">
        <v>48</v>
      </c>
      <c r="T122" s="73">
        <v>49</v>
      </c>
      <c r="U122" s="74">
        <v>50</v>
      </c>
      <c r="V122" s="73">
        <v>51</v>
      </c>
      <c r="W122" s="74">
        <v>52</v>
      </c>
      <c r="X122" s="73">
        <v>53</v>
      </c>
      <c r="Y122" s="74">
        <v>1</v>
      </c>
      <c r="Z122" s="73">
        <v>2</v>
      </c>
      <c r="AA122" s="74">
        <v>3</v>
      </c>
      <c r="AB122" s="73">
        <v>4</v>
      </c>
      <c r="AC122" s="74">
        <v>5</v>
      </c>
      <c r="AD122" s="73">
        <v>6</v>
      </c>
      <c r="AE122" s="74">
        <v>7</v>
      </c>
      <c r="AF122" s="73">
        <v>8</v>
      </c>
      <c r="AG122" s="74">
        <v>9</v>
      </c>
      <c r="AH122" s="73">
        <v>10</v>
      </c>
      <c r="AI122" s="74">
        <v>11</v>
      </c>
      <c r="AJ122" s="73">
        <v>12</v>
      </c>
      <c r="AK122" s="74">
        <v>13</v>
      </c>
      <c r="AL122" s="73">
        <v>14</v>
      </c>
      <c r="AM122" s="74">
        <v>15</v>
      </c>
      <c r="AN122" s="73">
        <v>16</v>
      </c>
      <c r="AO122" s="74">
        <v>17</v>
      </c>
      <c r="AP122" s="73">
        <v>18</v>
      </c>
      <c r="AQ122" s="74">
        <v>19</v>
      </c>
      <c r="AR122" s="73">
        <v>20</v>
      </c>
      <c r="AS122" s="74">
        <v>21</v>
      </c>
      <c r="AT122" s="73">
        <v>22</v>
      </c>
      <c r="AU122" s="74">
        <v>23</v>
      </c>
      <c r="AV122" s="73">
        <v>24</v>
      </c>
      <c r="AW122" s="74">
        <v>25</v>
      </c>
      <c r="AX122" s="73">
        <v>26</v>
      </c>
      <c r="AY122" s="74">
        <v>27</v>
      </c>
      <c r="AZ122" s="73">
        <v>28</v>
      </c>
      <c r="BA122" s="74">
        <v>29</v>
      </c>
      <c r="BB122" s="73">
        <v>30</v>
      </c>
      <c r="BC122" s="74">
        <v>31</v>
      </c>
      <c r="BD122" s="73">
        <v>32</v>
      </c>
      <c r="BE122" s="74">
        <v>33</v>
      </c>
      <c r="BF122" s="73">
        <v>34</v>
      </c>
      <c r="BG122" s="74">
        <v>35</v>
      </c>
      <c r="BH122" s="73">
        <v>36</v>
      </c>
      <c r="BI122" s="74">
        <v>37</v>
      </c>
      <c r="BJ122" s="73">
        <v>38</v>
      </c>
      <c r="BK122" s="74">
        <v>39</v>
      </c>
      <c r="BL122" s="73">
        <v>40</v>
      </c>
    </row>
  </sheetData>
  <mergeCells count="24">
    <mergeCell ref="B121:D121"/>
    <mergeCell ref="C2:E2"/>
    <mergeCell ref="G5:J5"/>
    <mergeCell ref="F5:F6"/>
    <mergeCell ref="C3:E3"/>
    <mergeCell ref="F3:F4"/>
    <mergeCell ref="G3:J3"/>
    <mergeCell ref="C7:C15"/>
    <mergeCell ref="C17:C35"/>
    <mergeCell ref="C37:C47"/>
    <mergeCell ref="C49:C58"/>
    <mergeCell ref="C60:C69"/>
    <mergeCell ref="C71:C100"/>
    <mergeCell ref="C102:C117"/>
    <mergeCell ref="F119:F120"/>
    <mergeCell ref="G119:J119"/>
    <mergeCell ref="L119:BK119"/>
    <mergeCell ref="F121:F122"/>
    <mergeCell ref="G121:J121"/>
    <mergeCell ref="L121:BK121"/>
    <mergeCell ref="F2:J2"/>
    <mergeCell ref="L2:BL2"/>
    <mergeCell ref="L3:BK3"/>
    <mergeCell ref="L5:BK5"/>
  </mergeCells>
  <phoneticPr fontId="22" type="noConversion"/>
  <printOptions horizontalCentered="1" verticalCentered="1"/>
  <pageMargins left="0.75000000000000011" right="0.75000000000000011" top="0.59" bottom="0.6100000000000001" header="0.39000000000000007" footer="0.5"/>
  <pageSetup paperSize="9" scale="44" orientation="portrait"/>
  <headerFooter>
    <oddHeader>&amp;L&amp;"Calibri,Gras"&amp;16&amp;K000090Domaine de la LOIRE 1</oddHeader>
    <oddFooter>&amp;L&amp;"Calibri,Gras"&amp;K000000Liste des Tâches à executer&amp;C&amp;"Calibri,Normal"&amp;K000000Mars 2017&amp;R&amp;"Calibri,Normal"&amp;K000000&amp;P/&amp;N</oddFooter>
  </headerFooter>
  <rowBreaks count="1" manualBreakCount="1">
    <brk id="59" min="2" max="9" man="1"/>
  </rowBreak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rgb="FF008000"/>
  </sheetPr>
  <dimension ref="A1:G9"/>
  <sheetViews>
    <sheetView workbookViewId="0">
      <selection activeCell="F1" sqref="F1"/>
    </sheetView>
  </sheetViews>
  <sheetFormatPr baseColWidth="10" defaultRowHeight="15" x14ac:dyDescent="0"/>
  <cols>
    <col min="1" max="1" width="50.6640625" customWidth="1"/>
    <col min="6" max="6" width="54.83203125" customWidth="1"/>
  </cols>
  <sheetData>
    <row r="1" spans="1:7" ht="17" thickTop="1" thickBot="1">
      <c r="A1" s="48" t="s">
        <v>92</v>
      </c>
      <c r="B1" s="5"/>
      <c r="C1" s="49"/>
      <c r="D1" s="50" t="e">
        <f>"smtp"&amp;"."&amp;RIGHT($C$1,LEN($C$1)-FIND("@",$C$1))</f>
        <v>#VALUE!</v>
      </c>
      <c r="F1" t="s">
        <v>114</v>
      </c>
    </row>
    <row r="2" spans="1:7" ht="17" thickTop="1" thickBot="1">
      <c r="A2" s="51" t="s">
        <v>93</v>
      </c>
      <c r="B2" s="419" t="s">
        <v>94</v>
      </c>
      <c r="G2" s="52"/>
    </row>
    <row r="3" spans="1:7">
      <c r="A3" s="51" t="s">
        <v>95</v>
      </c>
      <c r="B3" s="420"/>
      <c r="C3" t="s">
        <v>96</v>
      </c>
      <c r="D3">
        <v>25</v>
      </c>
      <c r="E3" t="s">
        <v>97</v>
      </c>
      <c r="F3" t="s">
        <v>98</v>
      </c>
    </row>
    <row r="4" spans="1:7">
      <c r="A4" s="53"/>
      <c r="B4" s="420"/>
    </row>
    <row r="5" spans="1:7">
      <c r="A5" s="53"/>
      <c r="B5" s="420"/>
      <c r="E5" t="s">
        <v>99</v>
      </c>
      <c r="F5" s="54" t="s">
        <v>100</v>
      </c>
      <c r="G5" s="55">
        <f>hebdo!D5</f>
        <v>50</v>
      </c>
    </row>
    <row r="6" spans="1:7">
      <c r="A6" s="53"/>
      <c r="B6" s="420"/>
      <c r="F6" s="54"/>
      <c r="G6" s="2"/>
    </row>
    <row r="7" spans="1:7" ht="75">
      <c r="A7" s="53"/>
      <c r="B7" s="420"/>
      <c r="E7" t="s">
        <v>101</v>
      </c>
      <c r="F7" s="7" t="s">
        <v>102</v>
      </c>
    </row>
    <row r="8" spans="1:7">
      <c r="A8" s="53"/>
      <c r="B8" s="420"/>
    </row>
    <row r="9" spans="1:7" ht="16" thickBot="1">
      <c r="A9" s="56"/>
      <c r="B9" s="421"/>
    </row>
  </sheetData>
  <mergeCells count="1">
    <mergeCell ref="B2:B9"/>
  </mergeCells>
  <dataValidations disablePrompts="1" count="1">
    <dataValidation type="custom" allowBlank="1" showInputMessage="1" showErrorMessage="1" sqref="C1:D1">
      <formula1>""""""</formula1>
    </dataValidation>
  </dataValidations>
  <hyperlinks>
    <hyperlink ref="A2" r:id="rId1"/>
    <hyperlink ref="A3" r:id="rId2" display="s-cheval@orange.fr"/>
  </hyperlinks>
  <pageMargins left="0.75" right="0.75" top="1" bottom="1" header="0.5" footer="0.5"/>
  <pageSetup paperSize="9" orientation="portrait" horizontalDpi="4294967292" verticalDpi="4294967292"/>
  <drawing r:id="rId3"/>
  <legacyDrawing r:id="rId4"/>
  <mc:AlternateContent xmlns:mc="http://schemas.openxmlformats.org/markup-compatibility/2006">
    <mc:Choice Requires="x14">
      <controls>
        <mc:AlternateContent xmlns:mc="http://schemas.openxmlformats.org/markup-compatibility/2006">
          <mc:Choice Requires="x14">
            <control shapeId="13313" r:id="rId5" name="Drop Down 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14" r:id="rId6" name="Button 2">
              <controlPr defaultSize="0" print="0" autoFill="0" autoPict="0">
                <anchor moveWithCells="1">
                  <from>
                    <xdr:col>4</xdr:col>
                    <xdr:colOff>203200</xdr:colOff>
                    <xdr:row>0</xdr:row>
                    <xdr:rowOff>25400</xdr:rowOff>
                  </from>
                  <to>
                    <xdr:col>5</xdr:col>
                    <xdr:colOff>0</xdr:colOff>
                    <xdr:row>1</xdr:row>
                    <xdr:rowOff>88900</xdr:rowOff>
                  </to>
                </anchor>
              </controlPr>
            </control>
          </mc:Choice>
          <mc:Fallback/>
        </mc:AlternateContent>
        <mc:AlternateContent xmlns:mc="http://schemas.openxmlformats.org/markup-compatibility/2006">
          <mc:Choice Requires="x14">
            <control shapeId="13315" r:id="rId7" name="Drop Down -102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16" r:id="rId8" name="Drop Down 4">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17" r:id="rId9" name="Drop Down 5">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18" r:id="rId10" name="Drop Down 6">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19" r:id="rId11" name="Drop Down 7">
              <controlPr defaultSize="0" autoLine="0" autoPict="0">
                <anchor moveWithCells="1">
                  <from>
                    <xdr:col>2</xdr:col>
                    <xdr:colOff>63500</xdr:colOff>
                    <xdr:row>3</xdr:row>
                    <xdr:rowOff>76200</xdr:rowOff>
                  </from>
                  <to>
                    <xdr:col>3</xdr:col>
                    <xdr:colOff>0</xdr:colOff>
                    <xdr:row>4</xdr:row>
                    <xdr:rowOff>127000</xdr:rowOff>
                  </to>
                </anchor>
              </controlPr>
            </control>
          </mc:Choice>
          <mc:Fallback/>
        </mc:AlternateContent>
        <mc:AlternateContent xmlns:mc="http://schemas.openxmlformats.org/markup-compatibility/2006">
          <mc:Choice Requires="x14">
            <control shapeId="13320" r:id="rId12" name="Drop Down 8">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21" r:id="rId13" name="Button 9">
              <controlPr defaultSize="0" print="0" autoFill="0" autoPict="0">
                <anchor moveWithCells="1">
                  <from>
                    <xdr:col>4</xdr:col>
                    <xdr:colOff>203200</xdr:colOff>
                    <xdr:row>0</xdr:row>
                    <xdr:rowOff>25400</xdr:rowOff>
                  </from>
                  <to>
                    <xdr:col>5</xdr:col>
                    <xdr:colOff>0</xdr:colOff>
                    <xdr:row>1</xdr:row>
                    <xdr:rowOff>88900</xdr:rowOff>
                  </to>
                </anchor>
              </controlPr>
            </control>
          </mc:Choice>
          <mc:Fallback/>
        </mc:AlternateContent>
        <mc:AlternateContent xmlns:mc="http://schemas.openxmlformats.org/markup-compatibility/2006">
          <mc:Choice Requires="x14">
            <control shapeId="13322" r:id="rId14" name="Drop Down 10">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23" r:id="rId15" name="Drop Down 1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24" r:id="rId16" name="Drop Down 12">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25" r:id="rId17" name="Drop Down 13">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3326" r:id="rId18" name="Drop Down 14">
              <controlPr defaultSize="0" autoLine="0" autoPict="0">
                <anchor moveWithCells="1">
                  <from>
                    <xdr:col>2</xdr:col>
                    <xdr:colOff>63500</xdr:colOff>
                    <xdr:row>3</xdr:row>
                    <xdr:rowOff>76200</xdr:rowOff>
                  </from>
                  <to>
                    <xdr:col>3</xdr:col>
                    <xdr:colOff>0</xdr:colOff>
                    <xdr:row>4</xdr:row>
                    <xdr:rowOff>127000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enableFormatConditionsCalculation="0"/>
  <dimension ref="A1:H9"/>
  <sheetViews>
    <sheetView workbookViewId="0">
      <selection activeCell="A9" sqref="A9"/>
    </sheetView>
  </sheetViews>
  <sheetFormatPr baseColWidth="10" defaultRowHeight="15" x14ac:dyDescent="0"/>
  <cols>
    <col min="1" max="1" width="50.6640625" customWidth="1"/>
    <col min="6" max="6" width="54.83203125" customWidth="1"/>
  </cols>
  <sheetData>
    <row r="1" spans="1:8" ht="17" thickTop="1" thickBot="1">
      <c r="A1" s="48" t="s">
        <v>92</v>
      </c>
      <c r="B1" s="5"/>
      <c r="C1" s="49"/>
      <c r="D1" s="50" t="e">
        <f>"smtp"&amp;"."&amp;RIGHT($C$1,LEN($C$1)-FIND("@",$C$1))</f>
        <v>#VALUE!</v>
      </c>
    </row>
    <row r="2" spans="1:8" ht="17" thickTop="1" thickBot="1">
      <c r="A2" s="51" t="s">
        <v>106</v>
      </c>
      <c r="B2" s="419" t="s">
        <v>94</v>
      </c>
      <c r="G2" s="52"/>
    </row>
    <row r="3" spans="1:8">
      <c r="A3" s="51" t="s">
        <v>95</v>
      </c>
      <c r="B3" s="420"/>
      <c r="C3" t="s">
        <v>96</v>
      </c>
      <c r="D3">
        <v>25</v>
      </c>
      <c r="E3" t="s">
        <v>97</v>
      </c>
      <c r="F3" t="s">
        <v>98</v>
      </c>
    </row>
    <row r="4" spans="1:8">
      <c r="A4" s="53"/>
      <c r="B4" s="420"/>
      <c r="H4" s="1"/>
    </row>
    <row r="5" spans="1:8">
      <c r="A5" s="53"/>
      <c r="B5" s="420"/>
      <c r="E5" t="s">
        <v>99</v>
      </c>
      <c r="F5" s="54" t="s">
        <v>100</v>
      </c>
      <c r="G5" s="55">
        <f>hebdo!D5</f>
        <v>50</v>
      </c>
    </row>
    <row r="6" spans="1:8">
      <c r="A6" s="53"/>
      <c r="B6" s="420"/>
      <c r="F6" s="54"/>
      <c r="G6" s="2"/>
    </row>
    <row r="7" spans="1:8" ht="75">
      <c r="A7" s="53"/>
      <c r="B7" s="420"/>
      <c r="E7" t="s">
        <v>101</v>
      </c>
      <c r="F7" s="7" t="s">
        <v>102</v>
      </c>
    </row>
    <row r="8" spans="1:8">
      <c r="A8" s="53"/>
      <c r="B8" s="420"/>
      <c r="D8" t="s">
        <v>107</v>
      </c>
    </row>
    <row r="9" spans="1:8" ht="16" thickBot="1">
      <c r="A9" s="56"/>
      <c r="B9" s="421"/>
    </row>
  </sheetData>
  <mergeCells count="1">
    <mergeCell ref="B2:B9"/>
  </mergeCells>
  <dataValidations count="1">
    <dataValidation type="custom" allowBlank="1" showInputMessage="1" showErrorMessage="1" sqref="C1:D1">
      <formula1>""""""</formula1>
    </dataValidation>
  </dataValidations>
  <hyperlinks>
    <hyperlink ref="A2" r:id="rId1"/>
    <hyperlink ref="A3" r:id="rId2" display="s-cheval@orange.fr"/>
  </hyperlinks>
  <pageMargins left="0.75" right="0.75" top="1" bottom="1" header="0.5" footer="0.5"/>
  <drawing r:id="rId3"/>
  <legacyDrawing r:id="rId4"/>
  <mc:AlternateContent xmlns:mc="http://schemas.openxmlformats.org/markup-compatibility/2006">
    <mc:Choice Requires="x14">
      <controls>
        <mc:AlternateContent xmlns:mc="http://schemas.openxmlformats.org/markup-compatibility/2006">
          <mc:Choice Requires="x14">
            <control shapeId="14337" r:id="rId5" name="Drop Down 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38" r:id="rId6" name="Button 2">
              <controlPr defaultSize="0" print="0" autoFill="0" autoPict="0">
                <anchor moveWithCells="1">
                  <from>
                    <xdr:col>4</xdr:col>
                    <xdr:colOff>762000</xdr:colOff>
                    <xdr:row>8</xdr:row>
                    <xdr:rowOff>88900</xdr:rowOff>
                  </from>
                  <to>
                    <xdr:col>5</xdr:col>
                    <xdr:colOff>4089400</xdr:colOff>
                    <xdr:row>13</xdr:row>
                    <xdr:rowOff>165100</xdr:rowOff>
                  </to>
                </anchor>
              </controlPr>
            </control>
          </mc:Choice>
          <mc:Fallback/>
        </mc:AlternateContent>
        <mc:AlternateContent xmlns:mc="http://schemas.openxmlformats.org/markup-compatibility/2006">
          <mc:Choice Requires="x14">
            <control shapeId="14339" r:id="rId7" name="Drop Down -102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0" r:id="rId8" name="Drop Down 4">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1" r:id="rId9" name="Drop Down 5">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2" r:id="rId10" name="Drop Down 6">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3" r:id="rId11" name="Drop Down 7">
              <controlPr defaultSize="0" autoLine="0" autoPict="0">
                <anchor moveWithCells="1">
                  <from>
                    <xdr:col>2</xdr:col>
                    <xdr:colOff>63500</xdr:colOff>
                    <xdr:row>3</xdr:row>
                    <xdr:rowOff>76200</xdr:rowOff>
                  </from>
                  <to>
                    <xdr:col>3</xdr:col>
                    <xdr:colOff>0</xdr:colOff>
                    <xdr:row>4</xdr:row>
                    <xdr:rowOff>127000</xdr:rowOff>
                  </to>
                </anchor>
              </controlPr>
            </control>
          </mc:Choice>
          <mc:Fallback/>
        </mc:AlternateContent>
        <mc:AlternateContent xmlns:mc="http://schemas.openxmlformats.org/markup-compatibility/2006">
          <mc:Choice Requires="x14">
            <control shapeId="14344" r:id="rId12" name="Drop Down 8">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6" r:id="rId13" name="Drop Down 10">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7" r:id="rId14" name="Drop Down 11">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8" r:id="rId15" name="Drop Down 12">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49" r:id="rId16" name="Drop Down 13">
              <controlPr defaultSize="0" autoLine="0" autoPict="0">
                <anchor moveWithCells="1">
                  <from>
                    <xdr:col>2</xdr:col>
                    <xdr:colOff>50800</xdr:colOff>
                    <xdr:row>3</xdr:row>
                    <xdr:rowOff>63500</xdr:rowOff>
                  </from>
                  <to>
                    <xdr:col>3</xdr:col>
                    <xdr:colOff>0</xdr:colOff>
                    <xdr:row>4</xdr:row>
                    <xdr:rowOff>114300</xdr:rowOff>
                  </to>
                </anchor>
              </controlPr>
            </control>
          </mc:Choice>
          <mc:Fallback/>
        </mc:AlternateContent>
        <mc:AlternateContent xmlns:mc="http://schemas.openxmlformats.org/markup-compatibility/2006">
          <mc:Choice Requires="x14">
            <control shapeId="14350" r:id="rId17" name="Drop Down 14">
              <controlPr defaultSize="0" autoLine="0" autoPict="0">
                <anchor moveWithCells="1">
                  <from>
                    <xdr:col>2</xdr:col>
                    <xdr:colOff>63500</xdr:colOff>
                    <xdr:row>3</xdr:row>
                    <xdr:rowOff>76200</xdr:rowOff>
                  </from>
                  <to>
                    <xdr:col>3</xdr:col>
                    <xdr:colOff>0</xdr:colOff>
                    <xdr:row>4</xdr:row>
                    <xdr:rowOff>127000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Tâches</vt:lpstr>
      <vt:lpstr>BD1</vt:lpstr>
      <vt:lpstr>hebdo</vt:lpstr>
      <vt:lpstr>Annuelle</vt:lpstr>
      <vt:lpstr>Adresses</vt:lpstr>
      <vt:lpstr>Feuil3</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CHEVAL</dc:creator>
  <cp:lastModifiedBy>CHEVAL SERGE</cp:lastModifiedBy>
  <cp:lastPrinted>2018-03-04T15:37:50Z</cp:lastPrinted>
  <dcterms:created xsi:type="dcterms:W3CDTF">2014-10-27T07:49:08Z</dcterms:created>
  <dcterms:modified xsi:type="dcterms:W3CDTF">2018-03-06T09:00:38Z</dcterms:modified>
</cp:coreProperties>
</file>