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UROMONETIC\Desktop\Fichier caisse\"/>
    </mc:Choice>
  </mc:AlternateContent>
  <bookViews>
    <workbookView xWindow="0" yWindow="0" windowWidth="28800" windowHeight="12210"/>
  </bookViews>
  <sheets>
    <sheet name="Caisse" sheetId="1" r:id="rId1"/>
    <sheet name="Base" sheetId="2" r:id="rId2"/>
  </sheets>
  <externalReferences>
    <externalReference r:id="rId3"/>
  </externalReferences>
  <definedNames>
    <definedName name="_xlnm._FilterDatabase" localSheetId="0" hidden="1">Caisse!$A$6:$E$462</definedName>
    <definedName name="Annee">[1]TabTDB!$B$3</definedName>
    <definedName name="Année">Base!$B$1</definedName>
    <definedName name="Février_10">Caisse!$I$39:$I$66</definedName>
    <definedName name="Février_20">Caisse!$J$39:$J$66</definedName>
    <definedName name="Février_CA">Caisse!$K$39:$K$66</definedName>
    <definedName name="Février_CB">Caisse!$N$39:$N$66</definedName>
    <definedName name="Février_Chqvac">Caisse!$M$39:$M$66</definedName>
    <definedName name="Février_Décaissement">Caisse!$T$39:$T$66</definedName>
    <definedName name="Février_DPbq">Caisse!$Q$39:$Q$66</definedName>
    <definedName name="Février_DptTR">Caisse!$V$39:$V$66</definedName>
    <definedName name="Février_pdivers">Caisse!$R$39:$R$66</definedName>
    <definedName name="Février_Perso">Caisse!$S$39:$S$66</definedName>
    <definedName name="Février_SC">Caisse!$O$39:$O$66</definedName>
    <definedName name="Février_Solde">Caisse!$U$39:$U$66</definedName>
    <definedName name="Février_T_ESP">Caisse!$P$39:$P$66</definedName>
    <definedName name="Février_TR">Caisse!$L$39:$L$66</definedName>
    <definedName name="Janvier_10">Caisse!$I$8:$I$38</definedName>
    <definedName name="Janvier_20">Caisse!$J$8:$J$38</definedName>
    <definedName name="Janvier_CA">Caisse!$K$8:$K$38</definedName>
    <definedName name="Janvier_CB">Caisse!$N$8:$N$38</definedName>
    <definedName name="Janvier_Chqvac">Caisse!$M$8:$M$38</definedName>
    <definedName name="Janvier_Décaissement">Caisse!$T$8:$T$38</definedName>
    <definedName name="Janvier_DPbq">Caisse!$Q$8:$Q$38</definedName>
    <definedName name="Janvier_DptTR">Caisse!$V$8:$V$38</definedName>
    <definedName name="Janvier_pdivers">Caisse!$R$8:$R$38</definedName>
    <definedName name="Janvier_Perso">Caisse!$S$8:$S$38</definedName>
    <definedName name="Janvier_SC">Caisse!$O$8:$O$38</definedName>
    <definedName name="Janvier_Solde">Caisse!$U$8:$U$38</definedName>
    <definedName name="Janvier_T_ESP">Caisse!$P$8:$P$38</definedName>
    <definedName name="Janvier_TR">Caisse!$L$8:$L$38</definedName>
    <definedName name="Jours_Fériés">Base!$C$2:$C$14</definedName>
    <definedName name="Mars_10">Caisse!$I$67:$I$97</definedName>
    <definedName name="Mars_20">Caisse!$J$67:$J$97</definedName>
    <definedName name="Mars_CA">Caisse!$K$67:$K$97</definedName>
    <definedName name="Mars_CB">Caisse!$N$67:$N$97</definedName>
    <definedName name="Mars_Chqvac">Caisse!$M$67:$M$97</definedName>
    <definedName name="Mars_Décaissement">Caisse!$T$67:$T$97</definedName>
    <definedName name="Mars_DPbq">Caisse!$Q$67:$Q$97</definedName>
    <definedName name="Mars_DptTR">Caisse!$V$67:$V$97</definedName>
    <definedName name="Mars_pdivers">Caisse!$R$67:$R$97</definedName>
    <definedName name="Mars_Perso">Caisse!$S$67:$S$97</definedName>
    <definedName name="Mars_SC">Caisse!$O$67:$O$97</definedName>
    <definedName name="Mars_T_ESP">Caisse!$P$67:$P$97</definedName>
    <definedName name="Mars_TR">Caisse!$L$67:$L$97</definedName>
    <definedName name="paques">Base!$C$3</definedName>
    <definedName name="repas">Caisse!$B$3</definedName>
    <definedName name="report_à_nouveau">Caisse!$B$4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374" i="1" l="1"/>
  <c r="I375" i="1" l="1"/>
  <c r="U375" i="1" l="1"/>
  <c r="T374" i="1"/>
  <c r="J375" i="1"/>
  <c r="K375" i="1"/>
  <c r="L375" i="1"/>
  <c r="M375" i="1"/>
  <c r="N375" i="1"/>
  <c r="O375" i="1"/>
  <c r="P375" i="1"/>
  <c r="Q375" i="1"/>
  <c r="R375" i="1"/>
  <c r="S375" i="1"/>
  <c r="T375" i="1"/>
  <c r="K374" i="1"/>
  <c r="L374" i="1"/>
  <c r="M374" i="1"/>
  <c r="N374" i="1"/>
  <c r="O374" i="1"/>
  <c r="P374" i="1"/>
  <c r="Q374" i="1"/>
  <c r="R374" i="1"/>
  <c r="S374" i="1"/>
  <c r="J374" i="1"/>
  <c r="I374" i="1"/>
  <c r="V376" i="1"/>
  <c r="W377" i="1"/>
  <c r="W376" i="1"/>
  <c r="W375" i="1"/>
  <c r="W374" i="1"/>
  <c r="Y8" i="1"/>
  <c r="X8" i="1"/>
  <c r="V9" i="1" s="1"/>
  <c r="Y9" i="1" s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l="1"/>
  <c r="Y40" i="1" s="1"/>
  <c r="Y41" i="1" s="1"/>
  <c r="Y42" i="1" s="1"/>
  <c r="Y43" i="1" s="1"/>
  <c r="Y44" i="1" s="1"/>
  <c r="Y45" i="1" s="1"/>
  <c r="Y46" i="1" s="1"/>
  <c r="Y47" i="1" s="1"/>
  <c r="Y48" i="1" s="1"/>
  <c r="Y49" i="1" s="1"/>
  <c r="Y50" i="1" s="1"/>
  <c r="Y51" i="1" s="1"/>
  <c r="Y52" i="1" s="1"/>
  <c r="Y53" i="1" s="1"/>
  <c r="Y54" i="1" s="1"/>
  <c r="Y55" i="1" s="1"/>
  <c r="Y56" i="1" s="1"/>
  <c r="Y57" i="1" s="1"/>
  <c r="Y58" i="1" s="1"/>
  <c r="Y59" i="1" s="1"/>
  <c r="Y60" i="1" s="1"/>
  <c r="Y61" i="1" s="1"/>
  <c r="Y62" i="1" s="1"/>
  <c r="Y63" i="1" s="1"/>
  <c r="Y64" i="1" s="1"/>
  <c r="Y65" i="1" s="1"/>
  <c r="Y66" i="1" s="1"/>
  <c r="Y374" i="1"/>
  <c r="X9" i="1"/>
  <c r="X10" i="1" s="1"/>
  <c r="X11" i="1" s="1"/>
  <c r="X12" i="1" s="1"/>
  <c r="X13" i="1" s="1"/>
  <c r="X14" i="1" s="1"/>
  <c r="X15" i="1" s="1"/>
  <c r="X16" i="1" s="1"/>
  <c r="X17" i="1" s="1"/>
  <c r="X18" i="1" s="1"/>
  <c r="X19" i="1" s="1"/>
  <c r="X20" i="1" s="1"/>
  <c r="X21" i="1" s="1"/>
  <c r="X22" i="1" s="1"/>
  <c r="X23" i="1" s="1"/>
  <c r="X24" i="1" s="1"/>
  <c r="X25" i="1" s="1"/>
  <c r="X26" i="1" s="1"/>
  <c r="X27" i="1" s="1"/>
  <c r="X28" i="1" s="1"/>
  <c r="X29" i="1" s="1"/>
  <c r="X30" i="1" s="1"/>
  <c r="X31" i="1" s="1"/>
  <c r="X32" i="1" s="1"/>
  <c r="X33" i="1" s="1"/>
  <c r="X34" i="1" s="1"/>
  <c r="X35" i="1" s="1"/>
  <c r="X36" i="1" s="1"/>
  <c r="X37" i="1" s="1"/>
  <c r="X38" i="1" s="1"/>
  <c r="X39" i="1" s="1"/>
  <c r="X40" i="1" s="1"/>
  <c r="X41" i="1" s="1"/>
  <c r="X42" i="1" s="1"/>
  <c r="X43" i="1" s="1"/>
  <c r="X44" i="1" s="1"/>
  <c r="X45" i="1" s="1"/>
  <c r="X46" i="1" s="1"/>
  <c r="X47" i="1" s="1"/>
  <c r="X48" i="1" s="1"/>
  <c r="X49" i="1" s="1"/>
  <c r="X50" i="1" s="1"/>
  <c r="X51" i="1" s="1"/>
  <c r="X52" i="1" s="1"/>
  <c r="X53" i="1" s="1"/>
  <c r="X54" i="1" s="1"/>
  <c r="X55" i="1" s="1"/>
  <c r="X56" i="1" s="1"/>
  <c r="X57" i="1" s="1"/>
  <c r="X58" i="1" s="1"/>
  <c r="X59" i="1" s="1"/>
  <c r="X60" i="1" s="1"/>
  <c r="X61" i="1" s="1"/>
  <c r="X62" i="1" s="1"/>
  <c r="X63" i="1" s="1"/>
  <c r="X64" i="1" s="1"/>
  <c r="X65" i="1" s="1"/>
  <c r="X66" i="1" s="1"/>
  <c r="X67" i="1" s="1"/>
  <c r="X68" i="1" s="1"/>
  <c r="X69" i="1" s="1"/>
  <c r="X70" i="1" s="1"/>
  <c r="X71" i="1" s="1"/>
  <c r="X72" i="1" s="1"/>
  <c r="X73" i="1" s="1"/>
  <c r="X74" i="1" s="1"/>
  <c r="X75" i="1" s="1"/>
  <c r="X76" i="1" s="1"/>
  <c r="X77" i="1" s="1"/>
  <c r="X78" i="1" s="1"/>
  <c r="X79" i="1" s="1"/>
  <c r="X80" i="1" s="1"/>
  <c r="X81" i="1" s="1"/>
  <c r="X82" i="1" s="1"/>
  <c r="X83" i="1" s="1"/>
  <c r="X84" i="1" s="1"/>
  <c r="X85" i="1" s="1"/>
  <c r="X86" i="1" s="1"/>
  <c r="X87" i="1" s="1"/>
  <c r="X88" i="1" s="1"/>
  <c r="X89" i="1" s="1"/>
  <c r="X90" i="1" s="1"/>
  <c r="X91" i="1" s="1"/>
  <c r="X92" i="1" s="1"/>
  <c r="X93" i="1" s="1"/>
  <c r="X94" i="1" s="1"/>
  <c r="X95" i="1" s="1"/>
  <c r="X96" i="1" s="1"/>
  <c r="X97" i="1" s="1"/>
  <c r="X98" i="1" s="1"/>
  <c r="X99" i="1" s="1"/>
  <c r="X100" i="1" s="1"/>
  <c r="X101" i="1" s="1"/>
  <c r="X102" i="1" s="1"/>
  <c r="X103" i="1" s="1"/>
  <c r="X104" i="1" s="1"/>
  <c r="X105" i="1" s="1"/>
  <c r="X106" i="1" s="1"/>
  <c r="X107" i="1" s="1"/>
  <c r="X108" i="1" s="1"/>
  <c r="X109" i="1" s="1"/>
  <c r="X110" i="1" s="1"/>
  <c r="X111" i="1" s="1"/>
  <c r="X112" i="1" s="1"/>
  <c r="X113" i="1" s="1"/>
  <c r="X114" i="1" s="1"/>
  <c r="X115" i="1" s="1"/>
  <c r="X116" i="1" s="1"/>
  <c r="X117" i="1" s="1"/>
  <c r="X118" i="1" s="1"/>
  <c r="X119" i="1" s="1"/>
  <c r="X120" i="1" s="1"/>
  <c r="X121" i="1" s="1"/>
  <c r="X122" i="1" s="1"/>
  <c r="X123" i="1" s="1"/>
  <c r="X124" i="1" s="1"/>
  <c r="X125" i="1" s="1"/>
  <c r="X126" i="1" s="1"/>
  <c r="X127" i="1" s="1"/>
  <c r="X128" i="1" s="1"/>
  <c r="X129" i="1" s="1"/>
  <c r="X130" i="1" s="1"/>
  <c r="X131" i="1" s="1"/>
  <c r="X132" i="1" s="1"/>
  <c r="X133" i="1" s="1"/>
  <c r="X134" i="1" s="1"/>
  <c r="X135" i="1" s="1"/>
  <c r="X136" i="1" s="1"/>
  <c r="X137" i="1" s="1"/>
  <c r="X138" i="1" s="1"/>
  <c r="X139" i="1" s="1"/>
  <c r="X140" i="1" s="1"/>
  <c r="X141" i="1" s="1"/>
  <c r="X142" i="1" s="1"/>
  <c r="X143" i="1" s="1"/>
  <c r="X144" i="1" s="1"/>
  <c r="X145" i="1" s="1"/>
  <c r="X146" i="1" s="1"/>
  <c r="X147" i="1" s="1"/>
  <c r="X148" i="1" s="1"/>
  <c r="X149" i="1" s="1"/>
  <c r="X150" i="1" s="1"/>
  <c r="X151" i="1" s="1"/>
  <c r="X152" i="1" s="1"/>
  <c r="X153" i="1" s="1"/>
  <c r="X154" i="1" s="1"/>
  <c r="X155" i="1" s="1"/>
  <c r="X156" i="1" s="1"/>
  <c r="X157" i="1" s="1"/>
  <c r="X158" i="1" s="1"/>
  <c r="X159" i="1" s="1"/>
  <c r="X160" i="1" s="1"/>
  <c r="X161" i="1" s="1"/>
  <c r="X162" i="1" s="1"/>
  <c r="X163" i="1" s="1"/>
  <c r="X164" i="1" s="1"/>
  <c r="X165" i="1" s="1"/>
  <c r="X166" i="1" s="1"/>
  <c r="X167" i="1" s="1"/>
  <c r="X168" i="1" s="1"/>
  <c r="X169" i="1" s="1"/>
  <c r="X170" i="1" s="1"/>
  <c r="X171" i="1" s="1"/>
  <c r="X172" i="1" s="1"/>
  <c r="X173" i="1" s="1"/>
  <c r="X174" i="1" s="1"/>
  <c r="X175" i="1" s="1"/>
  <c r="X176" i="1" s="1"/>
  <c r="X177" i="1" s="1"/>
  <c r="X178" i="1" s="1"/>
  <c r="X179" i="1" s="1"/>
  <c r="X180" i="1" s="1"/>
  <c r="X181" i="1" s="1"/>
  <c r="X182" i="1" s="1"/>
  <c r="X183" i="1" s="1"/>
  <c r="X184" i="1" s="1"/>
  <c r="X185" i="1" s="1"/>
  <c r="X186" i="1" s="1"/>
  <c r="X187" i="1" s="1"/>
  <c r="X188" i="1" s="1"/>
  <c r="X189" i="1" s="1"/>
  <c r="X190" i="1" s="1"/>
  <c r="X191" i="1" s="1"/>
  <c r="X192" i="1" s="1"/>
  <c r="X193" i="1" s="1"/>
  <c r="X194" i="1" s="1"/>
  <c r="X195" i="1" s="1"/>
  <c r="X196" i="1" s="1"/>
  <c r="X197" i="1" s="1"/>
  <c r="X198" i="1" s="1"/>
  <c r="X199" i="1" s="1"/>
  <c r="X200" i="1" s="1"/>
  <c r="X201" i="1" s="1"/>
  <c r="X202" i="1" s="1"/>
  <c r="X203" i="1" s="1"/>
  <c r="X204" i="1" s="1"/>
  <c r="X205" i="1" s="1"/>
  <c r="X206" i="1" s="1"/>
  <c r="X207" i="1" s="1"/>
  <c r="X208" i="1" s="1"/>
  <c r="X209" i="1" s="1"/>
  <c r="X210" i="1" s="1"/>
  <c r="X211" i="1" s="1"/>
  <c r="X212" i="1" s="1"/>
  <c r="X213" i="1" s="1"/>
  <c r="X214" i="1" s="1"/>
  <c r="X215" i="1" s="1"/>
  <c r="X216" i="1" s="1"/>
  <c r="X217" i="1" s="1"/>
  <c r="X218" i="1" s="1"/>
  <c r="X219" i="1" s="1"/>
  <c r="X220" i="1" s="1"/>
  <c r="X221" i="1" s="1"/>
  <c r="X222" i="1" s="1"/>
  <c r="X223" i="1" s="1"/>
  <c r="X224" i="1" s="1"/>
  <c r="X225" i="1" s="1"/>
  <c r="X226" i="1" s="1"/>
  <c r="X227" i="1" s="1"/>
  <c r="X228" i="1" s="1"/>
  <c r="X229" i="1" s="1"/>
  <c r="X230" i="1" s="1"/>
  <c r="X231" i="1" s="1"/>
  <c r="X232" i="1" s="1"/>
  <c r="X233" i="1" s="1"/>
  <c r="X234" i="1" s="1"/>
  <c r="X235" i="1" s="1"/>
  <c r="X236" i="1" s="1"/>
  <c r="X237" i="1" s="1"/>
  <c r="X238" i="1" s="1"/>
  <c r="X239" i="1" s="1"/>
  <c r="X240" i="1" s="1"/>
  <c r="X241" i="1" s="1"/>
  <c r="X242" i="1" s="1"/>
  <c r="X243" i="1" s="1"/>
  <c r="X244" i="1" s="1"/>
  <c r="X245" i="1" s="1"/>
  <c r="X246" i="1" s="1"/>
  <c r="X247" i="1" s="1"/>
  <c r="X248" i="1" s="1"/>
  <c r="X249" i="1" s="1"/>
  <c r="X250" i="1" s="1"/>
  <c r="X251" i="1" s="1"/>
  <c r="X252" i="1" s="1"/>
  <c r="X253" i="1" s="1"/>
  <c r="X254" i="1" s="1"/>
  <c r="X255" i="1" s="1"/>
  <c r="X256" i="1" s="1"/>
  <c r="X257" i="1" s="1"/>
  <c r="X258" i="1" s="1"/>
  <c r="X259" i="1" s="1"/>
  <c r="X260" i="1" s="1"/>
  <c r="X261" i="1" s="1"/>
  <c r="X262" i="1" s="1"/>
  <c r="X263" i="1" s="1"/>
  <c r="X264" i="1" s="1"/>
  <c r="X265" i="1" s="1"/>
  <c r="X266" i="1" s="1"/>
  <c r="X267" i="1" s="1"/>
  <c r="X268" i="1" s="1"/>
  <c r="X269" i="1" s="1"/>
  <c r="X270" i="1" s="1"/>
  <c r="X271" i="1" s="1"/>
  <c r="X272" i="1" s="1"/>
  <c r="X273" i="1" s="1"/>
  <c r="X274" i="1" s="1"/>
  <c r="X275" i="1" s="1"/>
  <c r="X276" i="1" s="1"/>
  <c r="X277" i="1" s="1"/>
  <c r="X278" i="1" s="1"/>
  <c r="X279" i="1" s="1"/>
  <c r="X280" i="1" s="1"/>
  <c r="X281" i="1" s="1"/>
  <c r="X282" i="1" s="1"/>
  <c r="X283" i="1" s="1"/>
  <c r="X284" i="1" s="1"/>
  <c r="X285" i="1" s="1"/>
  <c r="X286" i="1" s="1"/>
  <c r="X287" i="1" s="1"/>
  <c r="X288" i="1" s="1"/>
  <c r="X289" i="1" s="1"/>
  <c r="X290" i="1" s="1"/>
  <c r="X291" i="1" s="1"/>
  <c r="X292" i="1" s="1"/>
  <c r="X293" i="1" s="1"/>
  <c r="X294" i="1" s="1"/>
  <c r="X295" i="1" s="1"/>
  <c r="X296" i="1" s="1"/>
  <c r="X297" i="1" s="1"/>
  <c r="X298" i="1" s="1"/>
  <c r="X299" i="1" s="1"/>
  <c r="X300" i="1" s="1"/>
  <c r="X301" i="1" s="1"/>
  <c r="X302" i="1" s="1"/>
  <c r="X303" i="1" s="1"/>
  <c r="X304" i="1" s="1"/>
  <c r="X305" i="1" s="1"/>
  <c r="X306" i="1" s="1"/>
  <c r="X307" i="1" s="1"/>
  <c r="X308" i="1" s="1"/>
  <c r="X309" i="1" s="1"/>
  <c r="X310" i="1" s="1"/>
  <c r="X311" i="1" s="1"/>
  <c r="X312" i="1" s="1"/>
  <c r="X313" i="1" s="1"/>
  <c r="X314" i="1" s="1"/>
  <c r="X315" i="1" s="1"/>
  <c r="X316" i="1" s="1"/>
  <c r="X317" i="1" s="1"/>
  <c r="X318" i="1" s="1"/>
  <c r="X319" i="1" s="1"/>
  <c r="X320" i="1" s="1"/>
  <c r="X321" i="1" s="1"/>
  <c r="X322" i="1" s="1"/>
  <c r="X323" i="1" s="1"/>
  <c r="X324" i="1" s="1"/>
  <c r="X325" i="1" s="1"/>
  <c r="X326" i="1" s="1"/>
  <c r="X327" i="1" s="1"/>
  <c r="X328" i="1" s="1"/>
  <c r="X329" i="1" s="1"/>
  <c r="X330" i="1" s="1"/>
  <c r="X331" i="1" s="1"/>
  <c r="X332" i="1" s="1"/>
  <c r="X333" i="1" s="1"/>
  <c r="X334" i="1" s="1"/>
  <c r="X335" i="1" s="1"/>
  <c r="X336" i="1" s="1"/>
  <c r="X337" i="1" s="1"/>
  <c r="X338" i="1" s="1"/>
  <c r="X339" i="1" s="1"/>
  <c r="X340" i="1" s="1"/>
  <c r="X341" i="1" s="1"/>
  <c r="X342" i="1" s="1"/>
  <c r="X343" i="1" s="1"/>
  <c r="X344" i="1" s="1"/>
  <c r="X345" i="1" s="1"/>
  <c r="X346" i="1" s="1"/>
  <c r="X347" i="1" s="1"/>
  <c r="X348" i="1" s="1"/>
  <c r="X349" i="1" s="1"/>
  <c r="X350" i="1" s="1"/>
  <c r="X351" i="1" s="1"/>
  <c r="X352" i="1" s="1"/>
  <c r="X353" i="1" s="1"/>
  <c r="X354" i="1" s="1"/>
  <c r="X355" i="1" s="1"/>
  <c r="X356" i="1" s="1"/>
  <c r="X357" i="1" s="1"/>
  <c r="X358" i="1" s="1"/>
  <c r="X359" i="1" s="1"/>
  <c r="X360" i="1" s="1"/>
  <c r="X361" i="1" s="1"/>
  <c r="X362" i="1" s="1"/>
  <c r="X363" i="1" s="1"/>
  <c r="X364" i="1" s="1"/>
  <c r="X365" i="1" s="1"/>
  <c r="X366" i="1" s="1"/>
  <c r="X367" i="1" s="1"/>
  <c r="X368" i="1" s="1"/>
  <c r="X369" i="1" s="1"/>
  <c r="X370" i="1" s="1"/>
  <c r="X371" i="1" s="1"/>
  <c r="X372" i="1" s="1"/>
  <c r="C460" i="1"/>
  <c r="C461" i="1"/>
  <c r="D459" i="1"/>
  <c r="D460" i="1"/>
  <c r="D461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C457" i="1"/>
  <c r="C458" i="1"/>
  <c r="C459" i="1"/>
  <c r="C452" i="1"/>
  <c r="C453" i="1"/>
  <c r="C454" i="1"/>
  <c r="C455" i="1"/>
  <c r="C456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390" i="1"/>
  <c r="I2" i="2"/>
  <c r="G26" i="2"/>
  <c r="G27" i="2" s="1"/>
  <c r="G28" i="2" s="1"/>
  <c r="G29" i="2" s="1"/>
  <c r="G30" i="2" s="1"/>
  <c r="G31" i="2" s="1"/>
  <c r="H31" i="2" s="1"/>
  <c r="G32" i="2"/>
  <c r="G33" i="2" s="1"/>
  <c r="H33" i="2" s="1"/>
  <c r="G8" i="2"/>
  <c r="G9" i="2" s="1"/>
  <c r="G10" i="2" s="1"/>
  <c r="G11" i="2" s="1"/>
  <c r="G12" i="2" s="1"/>
  <c r="G13" i="2" s="1"/>
  <c r="G14" i="2"/>
  <c r="G20" i="2"/>
  <c r="G21" i="2" s="1"/>
  <c r="G22" i="2" s="1"/>
  <c r="G23" i="2" s="1"/>
  <c r="H23" i="2" s="1"/>
  <c r="G38" i="2"/>
  <c r="G44" i="2"/>
  <c r="G45" i="2" s="1"/>
  <c r="G46" i="2" s="1"/>
  <c r="G47" i="2" s="1"/>
  <c r="G48" i="2" s="1"/>
  <c r="G49" i="2" s="1"/>
  <c r="H49" i="2" s="1"/>
  <c r="G50" i="2"/>
  <c r="G51" i="2" s="1"/>
  <c r="G52" i="2" s="1"/>
  <c r="G53" i="2" s="1"/>
  <c r="G54" i="2" s="1"/>
  <c r="G55" i="2" s="1"/>
  <c r="H55" i="2" s="1"/>
  <c r="G56" i="2"/>
  <c r="G57" i="2" s="1"/>
  <c r="G58" i="2" s="1"/>
  <c r="G59" i="2" s="1"/>
  <c r="G60" i="2" s="1"/>
  <c r="G61" i="2" s="1"/>
  <c r="H61" i="2" s="1"/>
  <c r="G62" i="2"/>
  <c r="G63" i="2" s="1"/>
  <c r="G64" i="2" s="1"/>
  <c r="G65" i="2" s="1"/>
  <c r="G66" i="2" s="1"/>
  <c r="G67" i="2" s="1"/>
  <c r="H67" i="2" s="1"/>
  <c r="G68" i="2"/>
  <c r="G69" i="2" s="1"/>
  <c r="G70" i="2" s="1"/>
  <c r="G71" i="2" s="1"/>
  <c r="G72" i="2" s="1"/>
  <c r="G73" i="2" s="1"/>
  <c r="H73" i="2" s="1"/>
  <c r="F14" i="2"/>
  <c r="F8" i="2"/>
  <c r="G3" i="2"/>
  <c r="H3" i="2" s="1"/>
  <c r="H2" i="2"/>
  <c r="E19" i="2"/>
  <c r="E18" i="2"/>
  <c r="E13" i="2"/>
  <c r="E12" i="2"/>
  <c r="E11" i="2"/>
  <c r="E17" i="2" s="1"/>
  <c r="E10" i="2"/>
  <c r="E9" i="2"/>
  <c r="E15" i="2" s="1"/>
  <c r="E8" i="2"/>
  <c r="F2" i="2"/>
  <c r="S376" i="1"/>
  <c r="R376" i="1"/>
  <c r="Q376" i="1"/>
  <c r="O376" i="1"/>
  <c r="N376" i="1"/>
  <c r="M376" i="1"/>
  <c r="L376" i="1"/>
  <c r="J376" i="1"/>
  <c r="I376" i="1"/>
  <c r="V375" i="1"/>
  <c r="Y67" i="1" l="1"/>
  <c r="Y68" i="1" s="1"/>
  <c r="Y69" i="1" s="1"/>
  <c r="Y70" i="1" s="1"/>
  <c r="Y71" i="1" s="1"/>
  <c r="Y72" i="1" s="1"/>
  <c r="Y73" i="1" s="1"/>
  <c r="Y74" i="1" s="1"/>
  <c r="Y75" i="1" s="1"/>
  <c r="Y76" i="1" s="1"/>
  <c r="Y77" i="1" s="1"/>
  <c r="Y78" i="1" s="1"/>
  <c r="Y79" i="1" s="1"/>
  <c r="Y80" i="1" s="1"/>
  <c r="Y81" i="1" s="1"/>
  <c r="Y82" i="1" s="1"/>
  <c r="Y83" i="1" s="1"/>
  <c r="Y84" i="1" s="1"/>
  <c r="Y85" i="1" s="1"/>
  <c r="Y86" i="1" s="1"/>
  <c r="Y87" i="1" s="1"/>
  <c r="Y88" i="1" s="1"/>
  <c r="Y89" i="1" s="1"/>
  <c r="Y90" i="1" s="1"/>
  <c r="Y91" i="1" s="1"/>
  <c r="Y92" i="1" s="1"/>
  <c r="Y93" i="1" s="1"/>
  <c r="Y94" i="1" s="1"/>
  <c r="Y95" i="1" s="1"/>
  <c r="Y96" i="1" s="1"/>
  <c r="Y97" i="1" s="1"/>
  <c r="Y375" i="1"/>
  <c r="H27" i="2"/>
  <c r="G24" i="2"/>
  <c r="G25" i="2" s="1"/>
  <c r="H25" i="2" s="1"/>
  <c r="H14" i="2"/>
  <c r="H21" i="2"/>
  <c r="H29" i="2"/>
  <c r="H32" i="2"/>
  <c r="H28" i="2"/>
  <c r="H24" i="2"/>
  <c r="H30" i="2"/>
  <c r="H26" i="2"/>
  <c r="H22" i="2"/>
  <c r="G34" i="2"/>
  <c r="H34" i="2" s="1"/>
  <c r="H50" i="2"/>
  <c r="H62" i="2"/>
  <c r="H70" i="2"/>
  <c r="H66" i="2"/>
  <c r="H58" i="2"/>
  <c r="H54" i="2"/>
  <c r="H46" i="2"/>
  <c r="H12" i="2"/>
  <c r="G39" i="2"/>
  <c r="H69" i="2"/>
  <c r="H65" i="2"/>
  <c r="H57" i="2"/>
  <c r="H53" i="2"/>
  <c r="H45" i="2"/>
  <c r="H11" i="2"/>
  <c r="G4" i="2"/>
  <c r="J3" i="2" s="1"/>
  <c r="H72" i="2"/>
  <c r="H68" i="2"/>
  <c r="H64" i="2"/>
  <c r="H60" i="2"/>
  <c r="H56" i="2"/>
  <c r="H52" i="2"/>
  <c r="H48" i="2"/>
  <c r="H10" i="2"/>
  <c r="G15" i="2"/>
  <c r="H71" i="2"/>
  <c r="H63" i="2"/>
  <c r="H59" i="2"/>
  <c r="H51" i="2"/>
  <c r="H47" i="2"/>
  <c r="H9" i="2"/>
  <c r="F9" i="2"/>
  <c r="J9" i="2"/>
  <c r="J8" i="2"/>
  <c r="F3" i="2"/>
  <c r="J2" i="2"/>
  <c r="E25" i="2"/>
  <c r="E23" i="2"/>
  <c r="E24" i="2"/>
  <c r="E21" i="2"/>
  <c r="F15" i="2"/>
  <c r="E14" i="2"/>
  <c r="E16" i="2"/>
  <c r="J14" i="2"/>
  <c r="V374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225" i="1"/>
  <c r="T226" i="1"/>
  <c r="T227" i="1"/>
  <c r="T228" i="1"/>
  <c r="T229" i="1"/>
  <c r="T230" i="1"/>
  <c r="T231" i="1"/>
  <c r="T232" i="1"/>
  <c r="T233" i="1"/>
  <c r="T234" i="1"/>
  <c r="T235" i="1"/>
  <c r="T236" i="1"/>
  <c r="T237" i="1"/>
  <c r="T238" i="1"/>
  <c r="T239" i="1"/>
  <c r="T240" i="1"/>
  <c r="T241" i="1"/>
  <c r="T242" i="1"/>
  <c r="T243" i="1"/>
  <c r="T244" i="1"/>
  <c r="T245" i="1"/>
  <c r="T246" i="1"/>
  <c r="T247" i="1"/>
  <c r="T248" i="1"/>
  <c r="T249" i="1"/>
  <c r="T250" i="1"/>
  <c r="T251" i="1"/>
  <c r="T252" i="1"/>
  <c r="T253" i="1"/>
  <c r="T254" i="1"/>
  <c r="T255" i="1"/>
  <c r="T256" i="1"/>
  <c r="T257" i="1"/>
  <c r="T258" i="1"/>
  <c r="T259" i="1"/>
  <c r="T260" i="1"/>
  <c r="T261" i="1"/>
  <c r="T262" i="1"/>
  <c r="T263" i="1"/>
  <c r="T264" i="1"/>
  <c r="T265" i="1"/>
  <c r="T266" i="1"/>
  <c r="T267" i="1"/>
  <c r="T268" i="1"/>
  <c r="T269" i="1"/>
  <c r="T270" i="1"/>
  <c r="T271" i="1"/>
  <c r="T272" i="1"/>
  <c r="T273" i="1"/>
  <c r="T274" i="1"/>
  <c r="T275" i="1"/>
  <c r="T276" i="1"/>
  <c r="T277" i="1"/>
  <c r="T278" i="1"/>
  <c r="T279" i="1"/>
  <c r="T280" i="1"/>
  <c r="T281" i="1"/>
  <c r="T282" i="1"/>
  <c r="T283" i="1"/>
  <c r="T284" i="1"/>
  <c r="T285" i="1"/>
  <c r="T286" i="1"/>
  <c r="T287" i="1"/>
  <c r="T288" i="1"/>
  <c r="T289" i="1"/>
  <c r="T290" i="1"/>
  <c r="T291" i="1"/>
  <c r="T292" i="1"/>
  <c r="T293" i="1"/>
  <c r="T294" i="1"/>
  <c r="T295" i="1"/>
  <c r="T296" i="1"/>
  <c r="T297" i="1"/>
  <c r="T298" i="1"/>
  <c r="T299" i="1"/>
  <c r="T300" i="1"/>
  <c r="T301" i="1"/>
  <c r="T302" i="1"/>
  <c r="T303" i="1"/>
  <c r="T304" i="1"/>
  <c r="T305" i="1"/>
  <c r="T306" i="1"/>
  <c r="T307" i="1"/>
  <c r="T308" i="1"/>
  <c r="T309" i="1"/>
  <c r="T310" i="1"/>
  <c r="T311" i="1"/>
  <c r="T312" i="1"/>
  <c r="T313" i="1"/>
  <c r="T314" i="1"/>
  <c r="T315" i="1"/>
  <c r="T316" i="1"/>
  <c r="T317" i="1"/>
  <c r="T318" i="1"/>
  <c r="T319" i="1"/>
  <c r="T320" i="1"/>
  <c r="T321" i="1"/>
  <c r="T322" i="1"/>
  <c r="T323" i="1"/>
  <c r="T324" i="1"/>
  <c r="T325" i="1"/>
  <c r="T326" i="1"/>
  <c r="T327" i="1"/>
  <c r="T328" i="1"/>
  <c r="T329" i="1"/>
  <c r="T330" i="1"/>
  <c r="T331" i="1"/>
  <c r="T332" i="1"/>
  <c r="T333" i="1"/>
  <c r="T334" i="1"/>
  <c r="T335" i="1"/>
  <c r="T336" i="1"/>
  <c r="T337" i="1"/>
  <c r="T338" i="1"/>
  <c r="T339" i="1"/>
  <c r="T340" i="1"/>
  <c r="T341" i="1"/>
  <c r="T342" i="1"/>
  <c r="T343" i="1"/>
  <c r="T344" i="1"/>
  <c r="T345" i="1"/>
  <c r="T346" i="1"/>
  <c r="T347" i="1"/>
  <c r="T348" i="1"/>
  <c r="T349" i="1"/>
  <c r="T350" i="1"/>
  <c r="T351" i="1"/>
  <c r="T352" i="1"/>
  <c r="T353" i="1"/>
  <c r="T354" i="1"/>
  <c r="T355" i="1"/>
  <c r="T356" i="1"/>
  <c r="T357" i="1"/>
  <c r="T358" i="1"/>
  <c r="T359" i="1"/>
  <c r="T360" i="1"/>
  <c r="T361" i="1"/>
  <c r="T362" i="1"/>
  <c r="T363" i="1"/>
  <c r="T364" i="1"/>
  <c r="T365" i="1"/>
  <c r="T366" i="1"/>
  <c r="T367" i="1"/>
  <c r="T368" i="1"/>
  <c r="T369" i="1"/>
  <c r="T370" i="1"/>
  <c r="T371" i="1"/>
  <c r="T372" i="1"/>
  <c r="T8" i="1"/>
  <c r="K9" i="1"/>
  <c r="P9" i="1" s="1"/>
  <c r="K10" i="1"/>
  <c r="P10" i="1" s="1"/>
  <c r="K11" i="1"/>
  <c r="P11" i="1" s="1"/>
  <c r="K12" i="1"/>
  <c r="P12" i="1" s="1"/>
  <c r="K13" i="1"/>
  <c r="P13" i="1" s="1"/>
  <c r="K14" i="1"/>
  <c r="P14" i="1" s="1"/>
  <c r="K15" i="1"/>
  <c r="P15" i="1" s="1"/>
  <c r="K16" i="1"/>
  <c r="P16" i="1" s="1"/>
  <c r="K17" i="1"/>
  <c r="P17" i="1" s="1"/>
  <c r="K18" i="1"/>
  <c r="P18" i="1" s="1"/>
  <c r="K19" i="1"/>
  <c r="P19" i="1" s="1"/>
  <c r="K20" i="1"/>
  <c r="P20" i="1" s="1"/>
  <c r="K21" i="1"/>
  <c r="P21" i="1" s="1"/>
  <c r="K22" i="1"/>
  <c r="P22" i="1" s="1"/>
  <c r="K23" i="1"/>
  <c r="P23" i="1" s="1"/>
  <c r="K24" i="1"/>
  <c r="P24" i="1" s="1"/>
  <c r="K25" i="1"/>
  <c r="P25" i="1" s="1"/>
  <c r="K26" i="1"/>
  <c r="P26" i="1" s="1"/>
  <c r="K27" i="1"/>
  <c r="P27" i="1" s="1"/>
  <c r="K28" i="1"/>
  <c r="P28" i="1" s="1"/>
  <c r="K29" i="1"/>
  <c r="P29" i="1" s="1"/>
  <c r="K30" i="1"/>
  <c r="P30" i="1" s="1"/>
  <c r="K31" i="1"/>
  <c r="P31" i="1" s="1"/>
  <c r="K32" i="1"/>
  <c r="P32" i="1" s="1"/>
  <c r="K33" i="1"/>
  <c r="P33" i="1" s="1"/>
  <c r="K34" i="1"/>
  <c r="P34" i="1" s="1"/>
  <c r="K35" i="1"/>
  <c r="P35" i="1" s="1"/>
  <c r="K36" i="1"/>
  <c r="P36" i="1" s="1"/>
  <c r="K37" i="1"/>
  <c r="P37" i="1" s="1"/>
  <c r="K38" i="1"/>
  <c r="P38" i="1" s="1"/>
  <c r="K39" i="1"/>
  <c r="K40" i="1"/>
  <c r="P40" i="1" s="1"/>
  <c r="K41" i="1"/>
  <c r="P41" i="1" s="1"/>
  <c r="K42" i="1"/>
  <c r="P42" i="1" s="1"/>
  <c r="K43" i="1"/>
  <c r="P43" i="1" s="1"/>
  <c r="K44" i="1"/>
  <c r="P44" i="1" s="1"/>
  <c r="K45" i="1"/>
  <c r="P45" i="1" s="1"/>
  <c r="K46" i="1"/>
  <c r="P46" i="1" s="1"/>
  <c r="K47" i="1"/>
  <c r="P47" i="1" s="1"/>
  <c r="K48" i="1"/>
  <c r="P48" i="1" s="1"/>
  <c r="K49" i="1"/>
  <c r="P49" i="1" s="1"/>
  <c r="K50" i="1"/>
  <c r="P50" i="1" s="1"/>
  <c r="K51" i="1"/>
  <c r="P51" i="1" s="1"/>
  <c r="K52" i="1"/>
  <c r="P52" i="1" s="1"/>
  <c r="K53" i="1"/>
  <c r="P53" i="1" s="1"/>
  <c r="K54" i="1"/>
  <c r="P54" i="1" s="1"/>
  <c r="K55" i="1"/>
  <c r="P55" i="1" s="1"/>
  <c r="K56" i="1"/>
  <c r="P56" i="1" s="1"/>
  <c r="K57" i="1"/>
  <c r="P57" i="1" s="1"/>
  <c r="K58" i="1"/>
  <c r="P58" i="1" s="1"/>
  <c r="K59" i="1"/>
  <c r="P59" i="1" s="1"/>
  <c r="K60" i="1"/>
  <c r="P60" i="1" s="1"/>
  <c r="K61" i="1"/>
  <c r="P61" i="1" s="1"/>
  <c r="K62" i="1"/>
  <c r="P62" i="1" s="1"/>
  <c r="K63" i="1"/>
  <c r="P63" i="1" s="1"/>
  <c r="K64" i="1"/>
  <c r="P64" i="1" s="1"/>
  <c r="K65" i="1"/>
  <c r="P65" i="1" s="1"/>
  <c r="K66" i="1"/>
  <c r="P66" i="1" s="1"/>
  <c r="K67" i="1"/>
  <c r="K68" i="1"/>
  <c r="P68" i="1" s="1"/>
  <c r="K69" i="1"/>
  <c r="P69" i="1" s="1"/>
  <c r="K70" i="1"/>
  <c r="P70" i="1" s="1"/>
  <c r="K71" i="1"/>
  <c r="P71" i="1" s="1"/>
  <c r="K72" i="1"/>
  <c r="P72" i="1" s="1"/>
  <c r="K73" i="1"/>
  <c r="P73" i="1" s="1"/>
  <c r="K74" i="1"/>
  <c r="P74" i="1" s="1"/>
  <c r="K75" i="1"/>
  <c r="P75" i="1" s="1"/>
  <c r="K76" i="1"/>
  <c r="P76" i="1" s="1"/>
  <c r="K77" i="1"/>
  <c r="P77" i="1" s="1"/>
  <c r="K78" i="1"/>
  <c r="P78" i="1" s="1"/>
  <c r="K79" i="1"/>
  <c r="P79" i="1" s="1"/>
  <c r="K80" i="1"/>
  <c r="P80" i="1" s="1"/>
  <c r="K81" i="1"/>
  <c r="P81" i="1" s="1"/>
  <c r="K82" i="1"/>
  <c r="P82" i="1" s="1"/>
  <c r="K83" i="1"/>
  <c r="P83" i="1" s="1"/>
  <c r="K84" i="1"/>
  <c r="P84" i="1" s="1"/>
  <c r="K85" i="1"/>
  <c r="P85" i="1" s="1"/>
  <c r="K86" i="1"/>
  <c r="P86" i="1" s="1"/>
  <c r="K87" i="1"/>
  <c r="P87" i="1" s="1"/>
  <c r="K88" i="1"/>
  <c r="P88" i="1" s="1"/>
  <c r="K89" i="1"/>
  <c r="P89" i="1" s="1"/>
  <c r="K90" i="1"/>
  <c r="P90" i="1" s="1"/>
  <c r="K91" i="1"/>
  <c r="P91" i="1" s="1"/>
  <c r="K92" i="1"/>
  <c r="P92" i="1" s="1"/>
  <c r="K93" i="1"/>
  <c r="P93" i="1" s="1"/>
  <c r="K94" i="1"/>
  <c r="P94" i="1" s="1"/>
  <c r="K95" i="1"/>
  <c r="P95" i="1" s="1"/>
  <c r="K96" i="1"/>
  <c r="P96" i="1" s="1"/>
  <c r="K97" i="1"/>
  <c r="P97" i="1" s="1"/>
  <c r="K98" i="1"/>
  <c r="P98" i="1" s="1"/>
  <c r="K99" i="1"/>
  <c r="P99" i="1" s="1"/>
  <c r="K100" i="1"/>
  <c r="P100" i="1" s="1"/>
  <c r="K101" i="1"/>
  <c r="P101" i="1" s="1"/>
  <c r="K102" i="1"/>
  <c r="P102" i="1" s="1"/>
  <c r="K103" i="1"/>
  <c r="P103" i="1" s="1"/>
  <c r="K104" i="1"/>
  <c r="P104" i="1" s="1"/>
  <c r="K105" i="1"/>
  <c r="P105" i="1" s="1"/>
  <c r="K106" i="1"/>
  <c r="P106" i="1" s="1"/>
  <c r="K107" i="1"/>
  <c r="P107" i="1" s="1"/>
  <c r="K108" i="1"/>
  <c r="P108" i="1" s="1"/>
  <c r="K109" i="1"/>
  <c r="P109" i="1" s="1"/>
  <c r="K110" i="1"/>
  <c r="P110" i="1" s="1"/>
  <c r="K111" i="1"/>
  <c r="P111" i="1" s="1"/>
  <c r="K112" i="1"/>
  <c r="P112" i="1" s="1"/>
  <c r="K113" i="1"/>
  <c r="P113" i="1" s="1"/>
  <c r="K114" i="1"/>
  <c r="P114" i="1" s="1"/>
  <c r="K115" i="1"/>
  <c r="P115" i="1" s="1"/>
  <c r="K116" i="1"/>
  <c r="P116" i="1" s="1"/>
  <c r="K117" i="1"/>
  <c r="P117" i="1" s="1"/>
  <c r="K118" i="1"/>
  <c r="P118" i="1" s="1"/>
  <c r="K119" i="1"/>
  <c r="P119" i="1" s="1"/>
  <c r="K120" i="1"/>
  <c r="P120" i="1" s="1"/>
  <c r="K121" i="1"/>
  <c r="P121" i="1" s="1"/>
  <c r="K122" i="1"/>
  <c r="P122" i="1" s="1"/>
  <c r="K123" i="1"/>
  <c r="P123" i="1" s="1"/>
  <c r="K124" i="1"/>
  <c r="P124" i="1" s="1"/>
  <c r="K125" i="1"/>
  <c r="P125" i="1" s="1"/>
  <c r="K126" i="1"/>
  <c r="P126" i="1" s="1"/>
  <c r="K127" i="1"/>
  <c r="P127" i="1" s="1"/>
  <c r="K128" i="1"/>
  <c r="P128" i="1" s="1"/>
  <c r="K129" i="1"/>
  <c r="P129" i="1" s="1"/>
  <c r="K130" i="1"/>
  <c r="P130" i="1" s="1"/>
  <c r="K131" i="1"/>
  <c r="P131" i="1" s="1"/>
  <c r="K132" i="1"/>
  <c r="P132" i="1" s="1"/>
  <c r="K133" i="1"/>
  <c r="P133" i="1" s="1"/>
  <c r="K134" i="1"/>
  <c r="P134" i="1" s="1"/>
  <c r="K135" i="1"/>
  <c r="P135" i="1" s="1"/>
  <c r="K136" i="1"/>
  <c r="P136" i="1" s="1"/>
  <c r="K137" i="1"/>
  <c r="P137" i="1" s="1"/>
  <c r="K138" i="1"/>
  <c r="P138" i="1" s="1"/>
  <c r="K139" i="1"/>
  <c r="P139" i="1" s="1"/>
  <c r="K140" i="1"/>
  <c r="P140" i="1" s="1"/>
  <c r="K141" i="1"/>
  <c r="P141" i="1" s="1"/>
  <c r="K142" i="1"/>
  <c r="P142" i="1" s="1"/>
  <c r="K143" i="1"/>
  <c r="P143" i="1" s="1"/>
  <c r="K144" i="1"/>
  <c r="P144" i="1" s="1"/>
  <c r="K145" i="1"/>
  <c r="P145" i="1" s="1"/>
  <c r="K146" i="1"/>
  <c r="P146" i="1" s="1"/>
  <c r="K147" i="1"/>
  <c r="P147" i="1" s="1"/>
  <c r="K148" i="1"/>
  <c r="P148" i="1" s="1"/>
  <c r="K149" i="1"/>
  <c r="P149" i="1" s="1"/>
  <c r="K150" i="1"/>
  <c r="P150" i="1" s="1"/>
  <c r="K151" i="1"/>
  <c r="P151" i="1" s="1"/>
  <c r="K152" i="1"/>
  <c r="P152" i="1" s="1"/>
  <c r="K153" i="1"/>
  <c r="P153" i="1" s="1"/>
  <c r="K154" i="1"/>
  <c r="P154" i="1" s="1"/>
  <c r="K155" i="1"/>
  <c r="P155" i="1" s="1"/>
  <c r="K156" i="1"/>
  <c r="P156" i="1" s="1"/>
  <c r="K157" i="1"/>
  <c r="P157" i="1" s="1"/>
  <c r="K158" i="1"/>
  <c r="P158" i="1" s="1"/>
  <c r="K159" i="1"/>
  <c r="P159" i="1" s="1"/>
  <c r="K160" i="1"/>
  <c r="P160" i="1" s="1"/>
  <c r="K161" i="1"/>
  <c r="P161" i="1" s="1"/>
  <c r="K162" i="1"/>
  <c r="P162" i="1" s="1"/>
  <c r="K163" i="1"/>
  <c r="P163" i="1" s="1"/>
  <c r="K164" i="1"/>
  <c r="P164" i="1" s="1"/>
  <c r="K165" i="1"/>
  <c r="P165" i="1" s="1"/>
  <c r="K166" i="1"/>
  <c r="P166" i="1" s="1"/>
  <c r="K167" i="1"/>
  <c r="P167" i="1" s="1"/>
  <c r="K168" i="1"/>
  <c r="P168" i="1" s="1"/>
  <c r="K169" i="1"/>
  <c r="P169" i="1" s="1"/>
  <c r="K170" i="1"/>
  <c r="P170" i="1" s="1"/>
  <c r="K171" i="1"/>
  <c r="P171" i="1" s="1"/>
  <c r="K172" i="1"/>
  <c r="P172" i="1" s="1"/>
  <c r="K173" i="1"/>
  <c r="P173" i="1" s="1"/>
  <c r="K174" i="1"/>
  <c r="P174" i="1" s="1"/>
  <c r="K175" i="1"/>
  <c r="P175" i="1" s="1"/>
  <c r="K176" i="1"/>
  <c r="P176" i="1" s="1"/>
  <c r="K177" i="1"/>
  <c r="P177" i="1" s="1"/>
  <c r="K178" i="1"/>
  <c r="P178" i="1" s="1"/>
  <c r="K179" i="1"/>
  <c r="P179" i="1" s="1"/>
  <c r="K180" i="1"/>
  <c r="P180" i="1" s="1"/>
  <c r="K181" i="1"/>
  <c r="P181" i="1" s="1"/>
  <c r="K182" i="1"/>
  <c r="P182" i="1" s="1"/>
  <c r="K183" i="1"/>
  <c r="P183" i="1" s="1"/>
  <c r="K184" i="1"/>
  <c r="P184" i="1" s="1"/>
  <c r="K185" i="1"/>
  <c r="P185" i="1" s="1"/>
  <c r="K186" i="1"/>
  <c r="P186" i="1" s="1"/>
  <c r="K187" i="1"/>
  <c r="P187" i="1" s="1"/>
  <c r="K188" i="1"/>
  <c r="P188" i="1" s="1"/>
  <c r="K189" i="1"/>
  <c r="P189" i="1" s="1"/>
  <c r="K190" i="1"/>
  <c r="P190" i="1" s="1"/>
  <c r="K191" i="1"/>
  <c r="P191" i="1" s="1"/>
  <c r="K192" i="1"/>
  <c r="P192" i="1" s="1"/>
  <c r="K193" i="1"/>
  <c r="P193" i="1" s="1"/>
  <c r="K194" i="1"/>
  <c r="P194" i="1" s="1"/>
  <c r="K195" i="1"/>
  <c r="P195" i="1" s="1"/>
  <c r="K196" i="1"/>
  <c r="P196" i="1" s="1"/>
  <c r="K197" i="1"/>
  <c r="P197" i="1" s="1"/>
  <c r="K198" i="1"/>
  <c r="P198" i="1" s="1"/>
  <c r="K199" i="1"/>
  <c r="P199" i="1" s="1"/>
  <c r="K200" i="1"/>
  <c r="P200" i="1" s="1"/>
  <c r="K201" i="1"/>
  <c r="P201" i="1" s="1"/>
  <c r="K202" i="1"/>
  <c r="P202" i="1" s="1"/>
  <c r="K203" i="1"/>
  <c r="P203" i="1" s="1"/>
  <c r="K204" i="1"/>
  <c r="P204" i="1" s="1"/>
  <c r="K205" i="1"/>
  <c r="P205" i="1" s="1"/>
  <c r="K206" i="1"/>
  <c r="P206" i="1" s="1"/>
  <c r="K207" i="1"/>
  <c r="P207" i="1" s="1"/>
  <c r="K208" i="1"/>
  <c r="P208" i="1" s="1"/>
  <c r="K209" i="1"/>
  <c r="P209" i="1" s="1"/>
  <c r="K210" i="1"/>
  <c r="P210" i="1" s="1"/>
  <c r="K211" i="1"/>
  <c r="P211" i="1" s="1"/>
  <c r="K212" i="1"/>
  <c r="P212" i="1" s="1"/>
  <c r="K213" i="1"/>
  <c r="P213" i="1" s="1"/>
  <c r="K214" i="1"/>
  <c r="P214" i="1" s="1"/>
  <c r="K215" i="1"/>
  <c r="P215" i="1" s="1"/>
  <c r="K216" i="1"/>
  <c r="P216" i="1" s="1"/>
  <c r="K217" i="1"/>
  <c r="P217" i="1" s="1"/>
  <c r="K218" i="1"/>
  <c r="P218" i="1" s="1"/>
  <c r="K219" i="1"/>
  <c r="P219" i="1" s="1"/>
  <c r="K220" i="1"/>
  <c r="P220" i="1" s="1"/>
  <c r="K221" i="1"/>
  <c r="P221" i="1" s="1"/>
  <c r="K222" i="1"/>
  <c r="P222" i="1" s="1"/>
  <c r="K223" i="1"/>
  <c r="P223" i="1" s="1"/>
  <c r="K224" i="1"/>
  <c r="P224" i="1" s="1"/>
  <c r="K225" i="1"/>
  <c r="P225" i="1" s="1"/>
  <c r="K226" i="1"/>
  <c r="P226" i="1" s="1"/>
  <c r="K227" i="1"/>
  <c r="P227" i="1" s="1"/>
  <c r="K228" i="1"/>
  <c r="P228" i="1" s="1"/>
  <c r="K229" i="1"/>
  <c r="P229" i="1" s="1"/>
  <c r="K230" i="1"/>
  <c r="P230" i="1" s="1"/>
  <c r="K231" i="1"/>
  <c r="P231" i="1" s="1"/>
  <c r="K232" i="1"/>
  <c r="P232" i="1" s="1"/>
  <c r="K233" i="1"/>
  <c r="P233" i="1" s="1"/>
  <c r="K234" i="1"/>
  <c r="P234" i="1" s="1"/>
  <c r="K235" i="1"/>
  <c r="P235" i="1" s="1"/>
  <c r="K236" i="1"/>
  <c r="P236" i="1" s="1"/>
  <c r="K237" i="1"/>
  <c r="P237" i="1" s="1"/>
  <c r="K238" i="1"/>
  <c r="P238" i="1" s="1"/>
  <c r="K239" i="1"/>
  <c r="P239" i="1" s="1"/>
  <c r="K240" i="1"/>
  <c r="P240" i="1" s="1"/>
  <c r="K241" i="1"/>
  <c r="P241" i="1" s="1"/>
  <c r="K242" i="1"/>
  <c r="P242" i="1" s="1"/>
  <c r="K243" i="1"/>
  <c r="P243" i="1" s="1"/>
  <c r="K244" i="1"/>
  <c r="P244" i="1" s="1"/>
  <c r="K245" i="1"/>
  <c r="P245" i="1" s="1"/>
  <c r="K246" i="1"/>
  <c r="P246" i="1" s="1"/>
  <c r="K247" i="1"/>
  <c r="P247" i="1" s="1"/>
  <c r="K248" i="1"/>
  <c r="P248" i="1" s="1"/>
  <c r="K249" i="1"/>
  <c r="P249" i="1" s="1"/>
  <c r="K250" i="1"/>
  <c r="P250" i="1" s="1"/>
  <c r="K251" i="1"/>
  <c r="P251" i="1" s="1"/>
  <c r="K252" i="1"/>
  <c r="P252" i="1" s="1"/>
  <c r="K253" i="1"/>
  <c r="P253" i="1" s="1"/>
  <c r="K254" i="1"/>
  <c r="P254" i="1" s="1"/>
  <c r="K255" i="1"/>
  <c r="P255" i="1" s="1"/>
  <c r="K256" i="1"/>
  <c r="P256" i="1" s="1"/>
  <c r="K257" i="1"/>
  <c r="P257" i="1" s="1"/>
  <c r="K258" i="1"/>
  <c r="P258" i="1" s="1"/>
  <c r="K259" i="1"/>
  <c r="P259" i="1" s="1"/>
  <c r="K260" i="1"/>
  <c r="P260" i="1" s="1"/>
  <c r="K261" i="1"/>
  <c r="P261" i="1" s="1"/>
  <c r="K262" i="1"/>
  <c r="P262" i="1" s="1"/>
  <c r="K263" i="1"/>
  <c r="P263" i="1" s="1"/>
  <c r="K264" i="1"/>
  <c r="P264" i="1" s="1"/>
  <c r="K265" i="1"/>
  <c r="P265" i="1" s="1"/>
  <c r="K266" i="1"/>
  <c r="P266" i="1" s="1"/>
  <c r="K267" i="1"/>
  <c r="P267" i="1" s="1"/>
  <c r="K268" i="1"/>
  <c r="P268" i="1" s="1"/>
  <c r="K269" i="1"/>
  <c r="P269" i="1" s="1"/>
  <c r="K270" i="1"/>
  <c r="P270" i="1" s="1"/>
  <c r="K271" i="1"/>
  <c r="P271" i="1" s="1"/>
  <c r="K272" i="1"/>
  <c r="P272" i="1" s="1"/>
  <c r="K273" i="1"/>
  <c r="P273" i="1" s="1"/>
  <c r="K274" i="1"/>
  <c r="P274" i="1" s="1"/>
  <c r="K275" i="1"/>
  <c r="P275" i="1" s="1"/>
  <c r="K276" i="1"/>
  <c r="P276" i="1" s="1"/>
  <c r="K277" i="1"/>
  <c r="P277" i="1" s="1"/>
  <c r="K278" i="1"/>
  <c r="P278" i="1" s="1"/>
  <c r="K279" i="1"/>
  <c r="P279" i="1" s="1"/>
  <c r="K280" i="1"/>
  <c r="P280" i="1" s="1"/>
  <c r="K281" i="1"/>
  <c r="P281" i="1" s="1"/>
  <c r="K282" i="1"/>
  <c r="P282" i="1" s="1"/>
  <c r="K283" i="1"/>
  <c r="P283" i="1" s="1"/>
  <c r="K284" i="1"/>
  <c r="P284" i="1" s="1"/>
  <c r="K285" i="1"/>
  <c r="P285" i="1" s="1"/>
  <c r="K286" i="1"/>
  <c r="P286" i="1" s="1"/>
  <c r="K287" i="1"/>
  <c r="P287" i="1" s="1"/>
  <c r="K288" i="1"/>
  <c r="P288" i="1" s="1"/>
  <c r="K289" i="1"/>
  <c r="P289" i="1" s="1"/>
  <c r="K290" i="1"/>
  <c r="P290" i="1" s="1"/>
  <c r="K291" i="1"/>
  <c r="P291" i="1" s="1"/>
  <c r="K292" i="1"/>
  <c r="P292" i="1" s="1"/>
  <c r="K293" i="1"/>
  <c r="P293" i="1" s="1"/>
  <c r="K294" i="1"/>
  <c r="P294" i="1" s="1"/>
  <c r="K295" i="1"/>
  <c r="P295" i="1" s="1"/>
  <c r="K296" i="1"/>
  <c r="P296" i="1" s="1"/>
  <c r="K297" i="1"/>
  <c r="P297" i="1" s="1"/>
  <c r="K298" i="1"/>
  <c r="P298" i="1" s="1"/>
  <c r="K299" i="1"/>
  <c r="P299" i="1" s="1"/>
  <c r="K300" i="1"/>
  <c r="P300" i="1" s="1"/>
  <c r="K301" i="1"/>
  <c r="P301" i="1" s="1"/>
  <c r="K302" i="1"/>
  <c r="P302" i="1" s="1"/>
  <c r="K303" i="1"/>
  <c r="P303" i="1" s="1"/>
  <c r="K304" i="1"/>
  <c r="P304" i="1" s="1"/>
  <c r="K305" i="1"/>
  <c r="P305" i="1" s="1"/>
  <c r="K306" i="1"/>
  <c r="P306" i="1" s="1"/>
  <c r="K307" i="1"/>
  <c r="P307" i="1" s="1"/>
  <c r="K308" i="1"/>
  <c r="P308" i="1" s="1"/>
  <c r="K309" i="1"/>
  <c r="P309" i="1" s="1"/>
  <c r="K310" i="1"/>
  <c r="P310" i="1" s="1"/>
  <c r="K311" i="1"/>
  <c r="P311" i="1" s="1"/>
  <c r="K312" i="1"/>
  <c r="P312" i="1" s="1"/>
  <c r="K313" i="1"/>
  <c r="P313" i="1" s="1"/>
  <c r="K314" i="1"/>
  <c r="P314" i="1" s="1"/>
  <c r="K315" i="1"/>
  <c r="P315" i="1" s="1"/>
  <c r="K316" i="1"/>
  <c r="P316" i="1" s="1"/>
  <c r="K317" i="1"/>
  <c r="P317" i="1" s="1"/>
  <c r="K318" i="1"/>
  <c r="P318" i="1" s="1"/>
  <c r="K319" i="1"/>
  <c r="P319" i="1" s="1"/>
  <c r="K320" i="1"/>
  <c r="P320" i="1" s="1"/>
  <c r="K321" i="1"/>
  <c r="P321" i="1" s="1"/>
  <c r="K322" i="1"/>
  <c r="P322" i="1" s="1"/>
  <c r="K323" i="1"/>
  <c r="P323" i="1" s="1"/>
  <c r="K324" i="1"/>
  <c r="P324" i="1" s="1"/>
  <c r="K325" i="1"/>
  <c r="P325" i="1" s="1"/>
  <c r="K326" i="1"/>
  <c r="P326" i="1" s="1"/>
  <c r="K327" i="1"/>
  <c r="P327" i="1" s="1"/>
  <c r="K328" i="1"/>
  <c r="P328" i="1" s="1"/>
  <c r="K329" i="1"/>
  <c r="P329" i="1" s="1"/>
  <c r="K330" i="1"/>
  <c r="P330" i="1" s="1"/>
  <c r="K331" i="1"/>
  <c r="P331" i="1" s="1"/>
  <c r="K332" i="1"/>
  <c r="P332" i="1" s="1"/>
  <c r="K333" i="1"/>
  <c r="P333" i="1" s="1"/>
  <c r="K334" i="1"/>
  <c r="P334" i="1" s="1"/>
  <c r="K335" i="1"/>
  <c r="P335" i="1" s="1"/>
  <c r="K336" i="1"/>
  <c r="P336" i="1" s="1"/>
  <c r="K337" i="1"/>
  <c r="P337" i="1" s="1"/>
  <c r="K338" i="1"/>
  <c r="P338" i="1" s="1"/>
  <c r="K339" i="1"/>
  <c r="P339" i="1" s="1"/>
  <c r="K340" i="1"/>
  <c r="P340" i="1" s="1"/>
  <c r="K341" i="1"/>
  <c r="P341" i="1" s="1"/>
  <c r="K342" i="1"/>
  <c r="P342" i="1" s="1"/>
  <c r="K343" i="1"/>
  <c r="P343" i="1" s="1"/>
  <c r="K344" i="1"/>
  <c r="P344" i="1" s="1"/>
  <c r="K345" i="1"/>
  <c r="P345" i="1" s="1"/>
  <c r="K346" i="1"/>
  <c r="P346" i="1" s="1"/>
  <c r="K347" i="1"/>
  <c r="P347" i="1" s="1"/>
  <c r="K348" i="1"/>
  <c r="P348" i="1" s="1"/>
  <c r="K349" i="1"/>
  <c r="P349" i="1" s="1"/>
  <c r="K350" i="1"/>
  <c r="P350" i="1" s="1"/>
  <c r="K351" i="1"/>
  <c r="P351" i="1" s="1"/>
  <c r="K352" i="1"/>
  <c r="P352" i="1" s="1"/>
  <c r="K353" i="1"/>
  <c r="P353" i="1" s="1"/>
  <c r="K354" i="1"/>
  <c r="P354" i="1" s="1"/>
  <c r="K355" i="1"/>
  <c r="P355" i="1" s="1"/>
  <c r="K356" i="1"/>
  <c r="P356" i="1" s="1"/>
  <c r="K357" i="1"/>
  <c r="P357" i="1" s="1"/>
  <c r="K358" i="1"/>
  <c r="P358" i="1" s="1"/>
  <c r="K359" i="1"/>
  <c r="P359" i="1" s="1"/>
  <c r="K360" i="1"/>
  <c r="P360" i="1" s="1"/>
  <c r="K361" i="1"/>
  <c r="P361" i="1" s="1"/>
  <c r="K362" i="1"/>
  <c r="P362" i="1" s="1"/>
  <c r="K363" i="1"/>
  <c r="P363" i="1" s="1"/>
  <c r="K364" i="1"/>
  <c r="P364" i="1" s="1"/>
  <c r="K365" i="1"/>
  <c r="P365" i="1" s="1"/>
  <c r="K366" i="1"/>
  <c r="P366" i="1" s="1"/>
  <c r="K367" i="1"/>
  <c r="P367" i="1" s="1"/>
  <c r="K368" i="1"/>
  <c r="P368" i="1" s="1"/>
  <c r="K369" i="1"/>
  <c r="P369" i="1" s="1"/>
  <c r="K370" i="1"/>
  <c r="P370" i="1" s="1"/>
  <c r="K371" i="1"/>
  <c r="P371" i="1" s="1"/>
  <c r="K372" i="1"/>
  <c r="P372" i="1" s="1"/>
  <c r="K8" i="1"/>
  <c r="P8" i="1" s="1"/>
  <c r="AB8" i="1"/>
  <c r="Y98" i="1" l="1"/>
  <c r="Y99" i="1" s="1"/>
  <c r="Y100" i="1" s="1"/>
  <c r="Y101" i="1" s="1"/>
  <c r="Y102" i="1" s="1"/>
  <c r="Y103" i="1" s="1"/>
  <c r="Y104" i="1" s="1"/>
  <c r="Y105" i="1" s="1"/>
  <c r="Y106" i="1" s="1"/>
  <c r="Y107" i="1" s="1"/>
  <c r="Y108" i="1" s="1"/>
  <c r="Y109" i="1" s="1"/>
  <c r="Y110" i="1" s="1"/>
  <c r="Y111" i="1" s="1"/>
  <c r="Y112" i="1" s="1"/>
  <c r="Y113" i="1" s="1"/>
  <c r="Y114" i="1" s="1"/>
  <c r="Y115" i="1" s="1"/>
  <c r="Y116" i="1" s="1"/>
  <c r="Y117" i="1" s="1"/>
  <c r="Y118" i="1" s="1"/>
  <c r="Y119" i="1" s="1"/>
  <c r="Y120" i="1" s="1"/>
  <c r="Y121" i="1" s="1"/>
  <c r="Y122" i="1" s="1"/>
  <c r="Y123" i="1" s="1"/>
  <c r="Y124" i="1" s="1"/>
  <c r="Y125" i="1" s="1"/>
  <c r="Y126" i="1" s="1"/>
  <c r="Y127" i="1" s="1"/>
  <c r="Y376" i="1"/>
  <c r="G35" i="2"/>
  <c r="G16" i="2"/>
  <c r="H15" i="2"/>
  <c r="G40" i="2"/>
  <c r="H39" i="2"/>
  <c r="G5" i="2"/>
  <c r="H4" i="2"/>
  <c r="I3" i="2" s="1"/>
  <c r="F4" i="2"/>
  <c r="J10" i="2"/>
  <c r="F10" i="2"/>
  <c r="E20" i="2"/>
  <c r="E29" i="2"/>
  <c r="J15" i="2"/>
  <c r="F24" i="2"/>
  <c r="E30" i="2"/>
  <c r="J20" i="2"/>
  <c r="E22" i="2"/>
  <c r="F16" i="2"/>
  <c r="E27" i="2"/>
  <c r="E31" i="2"/>
  <c r="F25" i="2"/>
  <c r="T376" i="1"/>
  <c r="P67" i="1"/>
  <c r="P376" i="1" s="1"/>
  <c r="K376" i="1"/>
  <c r="P39" i="1"/>
  <c r="X374" i="1"/>
  <c r="X375" i="1" s="1"/>
  <c r="X376" i="1" s="1"/>
  <c r="X377" i="1" s="1"/>
  <c r="U8" i="1"/>
  <c r="U9" i="1" s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U34" i="1" s="1"/>
  <c r="U35" i="1" s="1"/>
  <c r="U36" i="1" s="1"/>
  <c r="U37" i="1" s="1"/>
  <c r="U38" i="1" s="1"/>
  <c r="Y128" i="1" l="1"/>
  <c r="Y129" i="1" s="1"/>
  <c r="Y130" i="1" s="1"/>
  <c r="Y131" i="1" s="1"/>
  <c r="Y132" i="1" s="1"/>
  <c r="Y133" i="1" s="1"/>
  <c r="Y134" i="1" s="1"/>
  <c r="Y135" i="1" s="1"/>
  <c r="Y136" i="1" s="1"/>
  <c r="Y137" i="1" s="1"/>
  <c r="Y138" i="1" s="1"/>
  <c r="Y139" i="1" s="1"/>
  <c r="Y140" i="1" s="1"/>
  <c r="Y141" i="1" s="1"/>
  <c r="Y142" i="1" s="1"/>
  <c r="Y143" i="1" s="1"/>
  <c r="Y144" i="1" s="1"/>
  <c r="Y145" i="1" s="1"/>
  <c r="Y146" i="1" s="1"/>
  <c r="Y147" i="1" s="1"/>
  <c r="Y148" i="1" s="1"/>
  <c r="Y149" i="1" s="1"/>
  <c r="Y150" i="1" s="1"/>
  <c r="Y151" i="1" s="1"/>
  <c r="Y152" i="1" s="1"/>
  <c r="Y153" i="1" s="1"/>
  <c r="Y154" i="1" s="1"/>
  <c r="Y155" i="1" s="1"/>
  <c r="Y156" i="1" s="1"/>
  <c r="Y157" i="1" s="1"/>
  <c r="Y158" i="1" s="1"/>
  <c r="Y159" i="1" s="1"/>
  <c r="Y160" i="1" s="1"/>
  <c r="Y161" i="1" s="1"/>
  <c r="Y162" i="1" s="1"/>
  <c r="Y163" i="1" s="1"/>
  <c r="Y164" i="1" s="1"/>
  <c r="Y165" i="1" s="1"/>
  <c r="Y166" i="1" s="1"/>
  <c r="Y167" i="1" s="1"/>
  <c r="Y168" i="1" s="1"/>
  <c r="Y169" i="1" s="1"/>
  <c r="Y170" i="1" s="1"/>
  <c r="Y171" i="1" s="1"/>
  <c r="Y172" i="1" s="1"/>
  <c r="Y173" i="1" s="1"/>
  <c r="Y174" i="1" s="1"/>
  <c r="Y175" i="1" s="1"/>
  <c r="Y176" i="1" s="1"/>
  <c r="Y177" i="1" s="1"/>
  <c r="Y178" i="1" s="1"/>
  <c r="Y179" i="1" s="1"/>
  <c r="Y180" i="1" s="1"/>
  <c r="Y181" i="1" s="1"/>
  <c r="Y182" i="1" s="1"/>
  <c r="Y183" i="1" s="1"/>
  <c r="Y184" i="1" s="1"/>
  <c r="Y185" i="1" s="1"/>
  <c r="Y186" i="1" s="1"/>
  <c r="Y187" i="1" s="1"/>
  <c r="Y188" i="1" s="1"/>
  <c r="Y189" i="1" s="1"/>
  <c r="Y190" i="1" s="1"/>
  <c r="Y191" i="1" s="1"/>
  <c r="Y192" i="1" s="1"/>
  <c r="Y193" i="1" s="1"/>
  <c r="Y194" i="1" s="1"/>
  <c r="Y195" i="1" s="1"/>
  <c r="Y196" i="1" s="1"/>
  <c r="Y197" i="1" s="1"/>
  <c r="Y198" i="1" s="1"/>
  <c r="Y199" i="1" s="1"/>
  <c r="Y200" i="1" s="1"/>
  <c r="Y201" i="1" s="1"/>
  <c r="Y202" i="1" s="1"/>
  <c r="Y203" i="1" s="1"/>
  <c r="Y204" i="1" s="1"/>
  <c r="Y205" i="1" s="1"/>
  <c r="Y206" i="1" s="1"/>
  <c r="Y207" i="1" s="1"/>
  <c r="Y208" i="1" s="1"/>
  <c r="Y209" i="1" s="1"/>
  <c r="Y210" i="1" s="1"/>
  <c r="Y211" i="1" s="1"/>
  <c r="Y212" i="1" s="1"/>
  <c r="Y213" i="1" s="1"/>
  <c r="Y214" i="1" s="1"/>
  <c r="Y215" i="1" s="1"/>
  <c r="Y216" i="1" s="1"/>
  <c r="Y217" i="1" s="1"/>
  <c r="Y218" i="1" s="1"/>
  <c r="Y219" i="1" s="1"/>
  <c r="Y220" i="1" s="1"/>
  <c r="Y221" i="1" s="1"/>
  <c r="Y222" i="1" s="1"/>
  <c r="Y223" i="1" s="1"/>
  <c r="Y224" i="1" s="1"/>
  <c r="Y225" i="1" s="1"/>
  <c r="Y226" i="1" s="1"/>
  <c r="Y227" i="1" s="1"/>
  <c r="Y228" i="1" s="1"/>
  <c r="Y229" i="1" s="1"/>
  <c r="Y230" i="1" s="1"/>
  <c r="Y231" i="1" s="1"/>
  <c r="Y232" i="1" s="1"/>
  <c r="Y233" i="1" s="1"/>
  <c r="Y234" i="1" s="1"/>
  <c r="Y235" i="1" s="1"/>
  <c r="Y236" i="1" s="1"/>
  <c r="Y237" i="1" s="1"/>
  <c r="Y238" i="1" s="1"/>
  <c r="Y239" i="1" s="1"/>
  <c r="Y240" i="1" s="1"/>
  <c r="Y241" i="1" s="1"/>
  <c r="Y242" i="1" s="1"/>
  <c r="Y243" i="1" s="1"/>
  <c r="Y244" i="1" s="1"/>
  <c r="Y245" i="1" s="1"/>
  <c r="Y246" i="1" s="1"/>
  <c r="Y247" i="1" s="1"/>
  <c r="Y248" i="1" s="1"/>
  <c r="Y249" i="1" s="1"/>
  <c r="Y250" i="1" s="1"/>
  <c r="Y251" i="1" s="1"/>
  <c r="Y252" i="1" s="1"/>
  <c r="Y253" i="1" s="1"/>
  <c r="Y254" i="1" s="1"/>
  <c r="Y255" i="1" s="1"/>
  <c r="Y256" i="1" s="1"/>
  <c r="Y257" i="1" s="1"/>
  <c r="Y258" i="1" s="1"/>
  <c r="Y259" i="1" s="1"/>
  <c r="Y260" i="1" s="1"/>
  <c r="Y261" i="1" s="1"/>
  <c r="Y262" i="1" s="1"/>
  <c r="Y263" i="1" s="1"/>
  <c r="Y264" i="1" s="1"/>
  <c r="Y265" i="1" s="1"/>
  <c r="Y266" i="1" s="1"/>
  <c r="Y267" i="1" s="1"/>
  <c r="Y268" i="1" s="1"/>
  <c r="Y269" i="1" s="1"/>
  <c r="Y270" i="1" s="1"/>
  <c r="Y271" i="1" s="1"/>
  <c r="Y272" i="1" s="1"/>
  <c r="Y273" i="1" s="1"/>
  <c r="Y274" i="1" s="1"/>
  <c r="Y275" i="1" s="1"/>
  <c r="Y276" i="1" s="1"/>
  <c r="Y277" i="1" s="1"/>
  <c r="Y278" i="1" s="1"/>
  <c r="Y279" i="1" s="1"/>
  <c r="Y280" i="1" s="1"/>
  <c r="Y281" i="1" s="1"/>
  <c r="Y282" i="1" s="1"/>
  <c r="Y283" i="1" s="1"/>
  <c r="Y284" i="1" s="1"/>
  <c r="Y285" i="1" s="1"/>
  <c r="Y286" i="1" s="1"/>
  <c r="Y287" i="1" s="1"/>
  <c r="Y288" i="1" s="1"/>
  <c r="Y289" i="1" s="1"/>
  <c r="Y290" i="1" s="1"/>
  <c r="Y291" i="1" s="1"/>
  <c r="Y292" i="1" s="1"/>
  <c r="Y293" i="1" s="1"/>
  <c r="Y294" i="1" s="1"/>
  <c r="Y295" i="1" s="1"/>
  <c r="Y296" i="1" s="1"/>
  <c r="Y297" i="1" s="1"/>
  <c r="Y298" i="1" s="1"/>
  <c r="Y299" i="1" s="1"/>
  <c r="Y300" i="1" s="1"/>
  <c r="Y301" i="1" s="1"/>
  <c r="Y302" i="1" s="1"/>
  <c r="Y303" i="1" s="1"/>
  <c r="Y304" i="1" s="1"/>
  <c r="Y305" i="1" s="1"/>
  <c r="Y306" i="1" s="1"/>
  <c r="Y307" i="1" s="1"/>
  <c r="Y308" i="1" s="1"/>
  <c r="Y309" i="1" s="1"/>
  <c r="Y310" i="1" s="1"/>
  <c r="Y311" i="1" s="1"/>
  <c r="Y312" i="1" s="1"/>
  <c r="Y313" i="1" s="1"/>
  <c r="Y314" i="1" s="1"/>
  <c r="Y315" i="1" s="1"/>
  <c r="Y316" i="1" s="1"/>
  <c r="Y317" i="1" s="1"/>
  <c r="Y318" i="1" s="1"/>
  <c r="Y319" i="1" s="1"/>
  <c r="Y320" i="1" s="1"/>
  <c r="Y321" i="1" s="1"/>
  <c r="Y322" i="1" s="1"/>
  <c r="Y323" i="1" s="1"/>
  <c r="Y324" i="1" s="1"/>
  <c r="Y325" i="1" s="1"/>
  <c r="Y326" i="1" s="1"/>
  <c r="Y327" i="1" s="1"/>
  <c r="Y328" i="1" s="1"/>
  <c r="Y329" i="1" s="1"/>
  <c r="Y330" i="1" s="1"/>
  <c r="Y331" i="1" s="1"/>
  <c r="Y332" i="1" s="1"/>
  <c r="Y333" i="1" s="1"/>
  <c r="Y334" i="1" s="1"/>
  <c r="Y335" i="1" s="1"/>
  <c r="Y336" i="1" s="1"/>
  <c r="Y337" i="1" s="1"/>
  <c r="Y338" i="1" s="1"/>
  <c r="Y339" i="1" s="1"/>
  <c r="Y340" i="1" s="1"/>
  <c r="Y341" i="1" s="1"/>
  <c r="Y342" i="1" s="1"/>
  <c r="Y343" i="1" s="1"/>
  <c r="Y344" i="1" s="1"/>
  <c r="Y345" i="1" s="1"/>
  <c r="Y346" i="1" s="1"/>
  <c r="Y347" i="1" s="1"/>
  <c r="Y348" i="1" s="1"/>
  <c r="Y349" i="1" s="1"/>
  <c r="Y350" i="1" s="1"/>
  <c r="Y351" i="1" s="1"/>
  <c r="Y352" i="1" s="1"/>
  <c r="Y353" i="1" s="1"/>
  <c r="Y354" i="1" s="1"/>
  <c r="Y355" i="1" s="1"/>
  <c r="Y356" i="1" s="1"/>
  <c r="Y357" i="1" s="1"/>
  <c r="Y358" i="1" s="1"/>
  <c r="Y359" i="1" s="1"/>
  <c r="Y360" i="1" s="1"/>
  <c r="Y361" i="1" s="1"/>
  <c r="Y362" i="1" s="1"/>
  <c r="Y363" i="1" s="1"/>
  <c r="Y364" i="1" s="1"/>
  <c r="Y365" i="1" s="1"/>
  <c r="Y366" i="1" s="1"/>
  <c r="Y367" i="1" s="1"/>
  <c r="Y368" i="1" s="1"/>
  <c r="Y369" i="1" s="1"/>
  <c r="Y370" i="1" s="1"/>
  <c r="Y371" i="1" s="1"/>
  <c r="Y372" i="1" s="1"/>
  <c r="Y377" i="1"/>
  <c r="G36" i="2"/>
  <c r="H35" i="2"/>
  <c r="G41" i="2"/>
  <c r="H40" i="2"/>
  <c r="G6" i="2"/>
  <c r="J5" i="2" s="1"/>
  <c r="H5" i="2"/>
  <c r="F5" i="2"/>
  <c r="J4" i="2"/>
  <c r="G17" i="2"/>
  <c r="H16" i="2"/>
  <c r="I15" i="2" s="1"/>
  <c r="I9" i="2"/>
  <c r="J11" i="2"/>
  <c r="F11" i="2"/>
  <c r="J24" i="2"/>
  <c r="I24" i="2"/>
  <c r="J22" i="2"/>
  <c r="I25" i="2"/>
  <c r="J25" i="2"/>
  <c r="E35" i="2"/>
  <c r="F20" i="2"/>
  <c r="E26" i="2"/>
  <c r="E33" i="2"/>
  <c r="J26" i="2"/>
  <c r="I26" i="2"/>
  <c r="F22" i="2"/>
  <c r="E28" i="2"/>
  <c r="E37" i="2"/>
  <c r="F17" i="2"/>
  <c r="E36" i="2"/>
  <c r="U39" i="1"/>
  <c r="U40" i="1" s="1"/>
  <c r="U41" i="1" s="1"/>
  <c r="U42" i="1" s="1"/>
  <c r="U43" i="1" s="1"/>
  <c r="U44" i="1" s="1"/>
  <c r="U45" i="1" s="1"/>
  <c r="U46" i="1" s="1"/>
  <c r="U47" i="1" s="1"/>
  <c r="U48" i="1" s="1"/>
  <c r="U49" i="1" s="1"/>
  <c r="U50" i="1" s="1"/>
  <c r="U51" i="1" s="1"/>
  <c r="U52" i="1" s="1"/>
  <c r="U53" i="1" s="1"/>
  <c r="U54" i="1" s="1"/>
  <c r="U55" i="1" s="1"/>
  <c r="U56" i="1" s="1"/>
  <c r="U57" i="1" s="1"/>
  <c r="U58" i="1" s="1"/>
  <c r="U59" i="1" s="1"/>
  <c r="U60" i="1" s="1"/>
  <c r="U61" i="1" s="1"/>
  <c r="U62" i="1" s="1"/>
  <c r="U63" i="1" s="1"/>
  <c r="U64" i="1" s="1"/>
  <c r="U65" i="1" s="1"/>
  <c r="U66" i="1" s="1"/>
  <c r="G37" i="2" l="1"/>
  <c r="H36" i="2"/>
  <c r="G42" i="2"/>
  <c r="H41" i="2"/>
  <c r="G18" i="2"/>
  <c r="H17" i="2"/>
  <c r="J16" i="2"/>
  <c r="I4" i="2"/>
  <c r="G7" i="2"/>
  <c r="H6" i="2"/>
  <c r="I5" i="2" s="1"/>
  <c r="F6" i="2"/>
  <c r="I16" i="2"/>
  <c r="I10" i="2"/>
  <c r="I12" i="2"/>
  <c r="F12" i="2"/>
  <c r="J12" i="2"/>
  <c r="E42" i="2"/>
  <c r="F26" i="2"/>
  <c r="E32" i="2"/>
  <c r="J32" i="2"/>
  <c r="F28" i="2"/>
  <c r="E34" i="2"/>
  <c r="I21" i="2"/>
  <c r="J21" i="2"/>
  <c r="F21" i="2"/>
  <c r="F37" i="2"/>
  <c r="E43" i="2"/>
  <c r="J28" i="2"/>
  <c r="I23" i="2"/>
  <c r="J23" i="2"/>
  <c r="F23" i="2"/>
  <c r="E39" i="2"/>
  <c r="E41" i="2"/>
  <c r="U67" i="1"/>
  <c r="U68" i="1" s="1"/>
  <c r="U69" i="1" s="1"/>
  <c r="U70" i="1" s="1"/>
  <c r="U71" i="1" s="1"/>
  <c r="U72" i="1" s="1"/>
  <c r="U73" i="1" s="1"/>
  <c r="U74" i="1" s="1"/>
  <c r="U75" i="1" s="1"/>
  <c r="U76" i="1" s="1"/>
  <c r="U77" i="1" s="1"/>
  <c r="U78" i="1" s="1"/>
  <c r="U79" i="1" s="1"/>
  <c r="U80" i="1" s="1"/>
  <c r="U81" i="1" s="1"/>
  <c r="U82" i="1" s="1"/>
  <c r="U83" i="1" s="1"/>
  <c r="U84" i="1" s="1"/>
  <c r="U85" i="1" s="1"/>
  <c r="U86" i="1" s="1"/>
  <c r="U87" i="1" s="1"/>
  <c r="U88" i="1" s="1"/>
  <c r="U89" i="1" s="1"/>
  <c r="U90" i="1" s="1"/>
  <c r="U91" i="1" s="1"/>
  <c r="U92" i="1" s="1"/>
  <c r="U93" i="1" s="1"/>
  <c r="U94" i="1" s="1"/>
  <c r="U95" i="1" s="1"/>
  <c r="U96" i="1" s="1"/>
  <c r="U97" i="1" s="1"/>
  <c r="AA8" i="1"/>
  <c r="B387" i="1"/>
  <c r="C3" i="2"/>
  <c r="C8" i="2" s="1"/>
  <c r="C14" i="2"/>
  <c r="C13" i="2"/>
  <c r="C12" i="2"/>
  <c r="C11" i="2"/>
  <c r="C10" i="2"/>
  <c r="C6" i="2"/>
  <c r="C5" i="2"/>
  <c r="C2" i="2"/>
  <c r="A8" i="1"/>
  <c r="C8" i="1" s="1"/>
  <c r="D8" i="1" s="1"/>
  <c r="H37" i="2" l="1"/>
  <c r="I37" i="2" s="1"/>
  <c r="H38" i="2"/>
  <c r="I38" i="2" s="1"/>
  <c r="F30" i="2"/>
  <c r="H7" i="2"/>
  <c r="J7" i="2"/>
  <c r="F7" i="2"/>
  <c r="G19" i="2"/>
  <c r="J18" i="2" s="1"/>
  <c r="H18" i="2"/>
  <c r="I18" i="2" s="1"/>
  <c r="F18" i="2"/>
  <c r="J17" i="2"/>
  <c r="J6" i="2"/>
  <c r="G43" i="2"/>
  <c r="H43" i="2" s="1"/>
  <c r="H42" i="2"/>
  <c r="I22" i="2"/>
  <c r="I11" i="2"/>
  <c r="F13" i="2"/>
  <c r="H13" i="2"/>
  <c r="I13" i="2" s="1"/>
  <c r="J13" i="2"/>
  <c r="I14" i="2"/>
  <c r="E45" i="2"/>
  <c r="E47" i="2"/>
  <c r="E49" i="2"/>
  <c r="F34" i="2"/>
  <c r="E40" i="2"/>
  <c r="F42" i="2"/>
  <c r="E48" i="2"/>
  <c r="I29" i="2"/>
  <c r="J29" i="2"/>
  <c r="F29" i="2"/>
  <c r="I27" i="2"/>
  <c r="J27" i="2"/>
  <c r="F27" i="2"/>
  <c r="J37" i="2"/>
  <c r="J36" i="2"/>
  <c r="I36" i="2"/>
  <c r="J34" i="2"/>
  <c r="J38" i="2"/>
  <c r="F32" i="2"/>
  <c r="E38" i="2"/>
  <c r="F36" i="2"/>
  <c r="C4" i="2"/>
  <c r="C7" i="2"/>
  <c r="C9" i="2"/>
  <c r="U98" i="1"/>
  <c r="U99" i="1" s="1"/>
  <c r="U100" i="1" s="1"/>
  <c r="U101" i="1" s="1"/>
  <c r="U102" i="1" s="1"/>
  <c r="U103" i="1" s="1"/>
  <c r="U104" i="1" s="1"/>
  <c r="U105" i="1" s="1"/>
  <c r="U106" i="1" s="1"/>
  <c r="U107" i="1" s="1"/>
  <c r="U108" i="1" s="1"/>
  <c r="U109" i="1" s="1"/>
  <c r="U110" i="1" s="1"/>
  <c r="U111" i="1" s="1"/>
  <c r="U112" i="1" s="1"/>
  <c r="U113" i="1" s="1"/>
  <c r="U114" i="1" s="1"/>
  <c r="U115" i="1" s="1"/>
  <c r="U116" i="1" s="1"/>
  <c r="U117" i="1" s="1"/>
  <c r="U118" i="1" s="1"/>
  <c r="U119" i="1" s="1"/>
  <c r="U120" i="1" s="1"/>
  <c r="U121" i="1" s="1"/>
  <c r="U122" i="1" s="1"/>
  <c r="U123" i="1" s="1"/>
  <c r="U124" i="1" s="1"/>
  <c r="U125" i="1" s="1"/>
  <c r="U126" i="1" s="1"/>
  <c r="U127" i="1" s="1"/>
  <c r="U128" i="1" s="1"/>
  <c r="U129" i="1" s="1"/>
  <c r="U130" i="1" s="1"/>
  <c r="U131" i="1" s="1"/>
  <c r="U132" i="1" s="1"/>
  <c r="U133" i="1" s="1"/>
  <c r="U134" i="1" s="1"/>
  <c r="U135" i="1" s="1"/>
  <c r="U136" i="1" s="1"/>
  <c r="U137" i="1" s="1"/>
  <c r="U138" i="1" s="1"/>
  <c r="U139" i="1" s="1"/>
  <c r="U140" i="1" s="1"/>
  <c r="U141" i="1" s="1"/>
  <c r="U142" i="1" s="1"/>
  <c r="U143" i="1" s="1"/>
  <c r="U144" i="1" s="1"/>
  <c r="U145" i="1" s="1"/>
  <c r="U146" i="1" s="1"/>
  <c r="U147" i="1" s="1"/>
  <c r="U148" i="1" s="1"/>
  <c r="U149" i="1" s="1"/>
  <c r="U150" i="1" s="1"/>
  <c r="U151" i="1" s="1"/>
  <c r="U152" i="1" s="1"/>
  <c r="U153" i="1" s="1"/>
  <c r="U154" i="1" s="1"/>
  <c r="U155" i="1" s="1"/>
  <c r="U156" i="1" s="1"/>
  <c r="U157" i="1" s="1"/>
  <c r="U158" i="1" s="1"/>
  <c r="U159" i="1" s="1"/>
  <c r="U160" i="1" s="1"/>
  <c r="U161" i="1" s="1"/>
  <c r="U162" i="1" s="1"/>
  <c r="U163" i="1" s="1"/>
  <c r="U164" i="1" s="1"/>
  <c r="U165" i="1" s="1"/>
  <c r="U166" i="1" s="1"/>
  <c r="U167" i="1" s="1"/>
  <c r="U168" i="1" s="1"/>
  <c r="U169" i="1" s="1"/>
  <c r="U170" i="1" s="1"/>
  <c r="U171" i="1" s="1"/>
  <c r="U172" i="1" s="1"/>
  <c r="U173" i="1" s="1"/>
  <c r="U174" i="1" s="1"/>
  <c r="U175" i="1" s="1"/>
  <c r="U176" i="1" s="1"/>
  <c r="U177" i="1" s="1"/>
  <c r="U178" i="1" s="1"/>
  <c r="U179" i="1" s="1"/>
  <c r="U180" i="1" s="1"/>
  <c r="U181" i="1" s="1"/>
  <c r="U182" i="1" s="1"/>
  <c r="U183" i="1" s="1"/>
  <c r="U184" i="1" s="1"/>
  <c r="U185" i="1" s="1"/>
  <c r="U186" i="1" s="1"/>
  <c r="U187" i="1" s="1"/>
  <c r="U188" i="1" s="1"/>
  <c r="U189" i="1" s="1"/>
  <c r="U190" i="1" s="1"/>
  <c r="U191" i="1" s="1"/>
  <c r="U192" i="1" s="1"/>
  <c r="U193" i="1" s="1"/>
  <c r="U194" i="1" s="1"/>
  <c r="U195" i="1" s="1"/>
  <c r="U196" i="1" s="1"/>
  <c r="U197" i="1" s="1"/>
  <c r="U198" i="1" s="1"/>
  <c r="U199" i="1" s="1"/>
  <c r="U200" i="1" s="1"/>
  <c r="U201" i="1" s="1"/>
  <c r="U202" i="1" s="1"/>
  <c r="U203" i="1" s="1"/>
  <c r="U204" i="1" s="1"/>
  <c r="U205" i="1" s="1"/>
  <c r="U206" i="1" s="1"/>
  <c r="U207" i="1" s="1"/>
  <c r="U208" i="1" s="1"/>
  <c r="U209" i="1" s="1"/>
  <c r="U210" i="1" s="1"/>
  <c r="U211" i="1" s="1"/>
  <c r="U212" i="1" s="1"/>
  <c r="U213" i="1" s="1"/>
  <c r="U214" i="1" s="1"/>
  <c r="U215" i="1" s="1"/>
  <c r="U216" i="1" s="1"/>
  <c r="U217" i="1" s="1"/>
  <c r="U218" i="1" s="1"/>
  <c r="U219" i="1" s="1"/>
  <c r="U220" i="1" s="1"/>
  <c r="U221" i="1" s="1"/>
  <c r="U222" i="1" s="1"/>
  <c r="U223" i="1" s="1"/>
  <c r="U224" i="1" s="1"/>
  <c r="U225" i="1" s="1"/>
  <c r="U226" i="1" s="1"/>
  <c r="U227" i="1" s="1"/>
  <c r="U228" i="1" s="1"/>
  <c r="U229" i="1" s="1"/>
  <c r="U230" i="1" s="1"/>
  <c r="U231" i="1" s="1"/>
  <c r="U232" i="1" s="1"/>
  <c r="U233" i="1" s="1"/>
  <c r="U234" i="1" s="1"/>
  <c r="U235" i="1" s="1"/>
  <c r="U236" i="1" s="1"/>
  <c r="U237" i="1" s="1"/>
  <c r="U238" i="1" s="1"/>
  <c r="U239" i="1" s="1"/>
  <c r="U240" i="1" s="1"/>
  <c r="U241" i="1" s="1"/>
  <c r="U242" i="1" s="1"/>
  <c r="U243" i="1" s="1"/>
  <c r="U244" i="1" s="1"/>
  <c r="U245" i="1" s="1"/>
  <c r="U246" i="1" s="1"/>
  <c r="U247" i="1" s="1"/>
  <c r="U248" i="1" s="1"/>
  <c r="U249" i="1" s="1"/>
  <c r="U250" i="1" s="1"/>
  <c r="U251" i="1" s="1"/>
  <c r="U252" i="1" s="1"/>
  <c r="U253" i="1" s="1"/>
  <c r="U254" i="1" s="1"/>
  <c r="U255" i="1" s="1"/>
  <c r="U256" i="1" s="1"/>
  <c r="U257" i="1" s="1"/>
  <c r="U258" i="1" s="1"/>
  <c r="U259" i="1" s="1"/>
  <c r="U260" i="1" s="1"/>
  <c r="U261" i="1" s="1"/>
  <c r="U262" i="1" s="1"/>
  <c r="U263" i="1" s="1"/>
  <c r="U264" i="1" s="1"/>
  <c r="U265" i="1" s="1"/>
  <c r="U266" i="1" s="1"/>
  <c r="U267" i="1" s="1"/>
  <c r="U268" i="1" s="1"/>
  <c r="U269" i="1" s="1"/>
  <c r="U270" i="1" s="1"/>
  <c r="U271" i="1" s="1"/>
  <c r="U272" i="1" s="1"/>
  <c r="U273" i="1" s="1"/>
  <c r="U274" i="1" s="1"/>
  <c r="U275" i="1" s="1"/>
  <c r="U276" i="1" s="1"/>
  <c r="U277" i="1" s="1"/>
  <c r="U278" i="1" s="1"/>
  <c r="U279" i="1" s="1"/>
  <c r="U280" i="1" s="1"/>
  <c r="U281" i="1" s="1"/>
  <c r="U282" i="1" s="1"/>
  <c r="U283" i="1" s="1"/>
  <c r="U284" i="1" s="1"/>
  <c r="U285" i="1" s="1"/>
  <c r="U286" i="1" s="1"/>
  <c r="U287" i="1" s="1"/>
  <c r="U288" i="1" s="1"/>
  <c r="U289" i="1" s="1"/>
  <c r="U290" i="1" s="1"/>
  <c r="U291" i="1" s="1"/>
  <c r="U292" i="1" s="1"/>
  <c r="U293" i="1" s="1"/>
  <c r="U294" i="1" s="1"/>
  <c r="U295" i="1" s="1"/>
  <c r="U296" i="1" s="1"/>
  <c r="U297" i="1" s="1"/>
  <c r="U298" i="1" s="1"/>
  <c r="U299" i="1" s="1"/>
  <c r="U300" i="1" s="1"/>
  <c r="U301" i="1" s="1"/>
  <c r="U302" i="1" s="1"/>
  <c r="U303" i="1" s="1"/>
  <c r="U304" i="1" s="1"/>
  <c r="U305" i="1" s="1"/>
  <c r="U306" i="1" s="1"/>
  <c r="U307" i="1" s="1"/>
  <c r="U308" i="1" s="1"/>
  <c r="U309" i="1" s="1"/>
  <c r="U310" i="1" s="1"/>
  <c r="U311" i="1" s="1"/>
  <c r="U312" i="1" s="1"/>
  <c r="U313" i="1" s="1"/>
  <c r="U314" i="1" s="1"/>
  <c r="U315" i="1" s="1"/>
  <c r="U316" i="1" s="1"/>
  <c r="U317" i="1" s="1"/>
  <c r="U318" i="1" s="1"/>
  <c r="U319" i="1" s="1"/>
  <c r="U320" i="1" s="1"/>
  <c r="U321" i="1" s="1"/>
  <c r="U322" i="1" s="1"/>
  <c r="U323" i="1" s="1"/>
  <c r="U324" i="1" s="1"/>
  <c r="U325" i="1" s="1"/>
  <c r="U326" i="1" s="1"/>
  <c r="U327" i="1" s="1"/>
  <c r="U328" i="1" s="1"/>
  <c r="U329" i="1" s="1"/>
  <c r="U330" i="1" s="1"/>
  <c r="U331" i="1" s="1"/>
  <c r="U332" i="1" s="1"/>
  <c r="U333" i="1" s="1"/>
  <c r="U334" i="1" s="1"/>
  <c r="U335" i="1" s="1"/>
  <c r="U336" i="1" s="1"/>
  <c r="U337" i="1" s="1"/>
  <c r="U338" i="1" s="1"/>
  <c r="U339" i="1" s="1"/>
  <c r="U340" i="1" s="1"/>
  <c r="U341" i="1" s="1"/>
  <c r="U342" i="1" s="1"/>
  <c r="U343" i="1" s="1"/>
  <c r="U344" i="1" s="1"/>
  <c r="U345" i="1" s="1"/>
  <c r="U346" i="1" s="1"/>
  <c r="U347" i="1" s="1"/>
  <c r="U348" i="1" s="1"/>
  <c r="U349" i="1" s="1"/>
  <c r="U350" i="1" s="1"/>
  <c r="U351" i="1" s="1"/>
  <c r="U352" i="1" s="1"/>
  <c r="U353" i="1" s="1"/>
  <c r="U354" i="1" s="1"/>
  <c r="U355" i="1" s="1"/>
  <c r="U356" i="1" s="1"/>
  <c r="U357" i="1" s="1"/>
  <c r="U358" i="1" s="1"/>
  <c r="U359" i="1" s="1"/>
  <c r="U360" i="1" s="1"/>
  <c r="U361" i="1" s="1"/>
  <c r="U362" i="1" s="1"/>
  <c r="U363" i="1" s="1"/>
  <c r="U364" i="1" s="1"/>
  <c r="U365" i="1" s="1"/>
  <c r="U366" i="1" s="1"/>
  <c r="U367" i="1" s="1"/>
  <c r="U368" i="1" s="1"/>
  <c r="U369" i="1" s="1"/>
  <c r="U370" i="1" s="1"/>
  <c r="U371" i="1" s="1"/>
  <c r="U372" i="1" s="1"/>
  <c r="U376" i="1"/>
  <c r="A9" i="1"/>
  <c r="E9" i="1" s="1"/>
  <c r="E8" i="1"/>
  <c r="H19" i="2" l="1"/>
  <c r="I19" i="2" s="1"/>
  <c r="H20" i="2"/>
  <c r="I20" i="2" s="1"/>
  <c r="J19" i="2"/>
  <c r="F19" i="2"/>
  <c r="I7" i="2"/>
  <c r="H8" i="2" s="1"/>
  <c r="I8" i="2" s="1"/>
  <c r="I6" i="2"/>
  <c r="I17" i="2"/>
  <c r="I30" i="2"/>
  <c r="I31" i="2"/>
  <c r="I32" i="2"/>
  <c r="F31" i="2"/>
  <c r="J30" i="2"/>
  <c r="J31" i="2"/>
  <c r="I28" i="2"/>
  <c r="I35" i="2"/>
  <c r="J35" i="2"/>
  <c r="F35" i="2"/>
  <c r="E53" i="2"/>
  <c r="F38" i="2"/>
  <c r="E44" i="2"/>
  <c r="I43" i="2"/>
  <c r="H44" i="2" s="1"/>
  <c r="J43" i="2"/>
  <c r="F40" i="2"/>
  <c r="E46" i="2"/>
  <c r="E55" i="2"/>
  <c r="J40" i="2"/>
  <c r="I33" i="2"/>
  <c r="J33" i="2"/>
  <c r="F33" i="2"/>
  <c r="J44" i="2"/>
  <c r="F48" i="2"/>
  <c r="E54" i="2"/>
  <c r="E51" i="2"/>
  <c r="F43" i="2"/>
  <c r="J42" i="2"/>
  <c r="I42" i="2"/>
  <c r="B9" i="1"/>
  <c r="A10" i="1"/>
  <c r="E10" i="1" s="1"/>
  <c r="C9" i="1"/>
  <c r="I34" i="2" l="1"/>
  <c r="J46" i="2"/>
  <c r="J50" i="2"/>
  <c r="I50" i="2"/>
  <c r="I49" i="2"/>
  <c r="J49" i="2"/>
  <c r="E61" i="2"/>
  <c r="E57" i="2"/>
  <c r="E60" i="2"/>
  <c r="I41" i="2"/>
  <c r="J41" i="2"/>
  <c r="F41" i="2"/>
  <c r="J48" i="2"/>
  <c r="I48" i="2"/>
  <c r="F44" i="2"/>
  <c r="E50" i="2"/>
  <c r="F49" i="2"/>
  <c r="F46" i="2"/>
  <c r="E52" i="2"/>
  <c r="I39" i="2"/>
  <c r="J39" i="2"/>
  <c r="F39" i="2"/>
  <c r="E59" i="2"/>
  <c r="A11" i="1"/>
  <c r="E11" i="1" s="1"/>
  <c r="D9" i="1"/>
  <c r="C10" i="1"/>
  <c r="B10" i="1"/>
  <c r="I40" i="2" l="1"/>
  <c r="E67" i="2"/>
  <c r="F50" i="2"/>
  <c r="E56" i="2"/>
  <c r="I55" i="2"/>
  <c r="J55" i="2"/>
  <c r="J52" i="2"/>
  <c r="F55" i="2"/>
  <c r="J54" i="2"/>
  <c r="I54" i="2"/>
  <c r="F52" i="2"/>
  <c r="E58" i="2"/>
  <c r="I45" i="2"/>
  <c r="J45" i="2"/>
  <c r="F45" i="2"/>
  <c r="E66" i="2"/>
  <c r="E63" i="2"/>
  <c r="I47" i="2"/>
  <c r="J47" i="2"/>
  <c r="F47" i="2"/>
  <c r="E65" i="2"/>
  <c r="F60" i="2"/>
  <c r="F54" i="2"/>
  <c r="J56" i="2"/>
  <c r="I56" i="2"/>
  <c r="D10" i="1"/>
  <c r="A12" i="1"/>
  <c r="E12" i="1" s="1"/>
  <c r="C11" i="1"/>
  <c r="B11" i="1"/>
  <c r="B12" i="1" l="1"/>
  <c r="C12" i="1"/>
  <c r="A13" i="1"/>
  <c r="E13" i="1" s="1"/>
  <c r="I44" i="2"/>
  <c r="I46" i="2"/>
  <c r="E71" i="2"/>
  <c r="I61" i="2"/>
  <c r="J61" i="2"/>
  <c r="F56" i="2"/>
  <c r="E62" i="2"/>
  <c r="J62" i="2"/>
  <c r="I62" i="2"/>
  <c r="J58" i="2"/>
  <c r="F58" i="2"/>
  <c r="E64" i="2"/>
  <c r="E69" i="2"/>
  <c r="I53" i="2"/>
  <c r="J53" i="2"/>
  <c r="F53" i="2"/>
  <c r="E73" i="2"/>
  <c r="F67" i="2"/>
  <c r="J60" i="2"/>
  <c r="I60" i="2"/>
  <c r="F66" i="2"/>
  <c r="E72" i="2"/>
  <c r="I51" i="2"/>
  <c r="J51" i="2"/>
  <c r="F51" i="2"/>
  <c r="F61" i="2"/>
  <c r="D11" i="1"/>
  <c r="A14" i="1" l="1"/>
  <c r="E14" i="1" s="1"/>
  <c r="C13" i="1"/>
  <c r="D12" i="1"/>
  <c r="B13" i="1"/>
  <c r="D13" i="1" s="1"/>
  <c r="I52" i="2"/>
  <c r="I57" i="2"/>
  <c r="J57" i="2"/>
  <c r="F57" i="2"/>
  <c r="J68" i="2"/>
  <c r="I68" i="2"/>
  <c r="I59" i="2"/>
  <c r="J59" i="2"/>
  <c r="F59" i="2"/>
  <c r="F62" i="2"/>
  <c r="E68" i="2"/>
  <c r="F73" i="2"/>
  <c r="J64" i="2"/>
  <c r="F64" i="2"/>
  <c r="E70" i="2"/>
  <c r="J66" i="2"/>
  <c r="I66" i="2"/>
  <c r="I67" i="2"/>
  <c r="J67" i="2"/>
  <c r="F72" i="2"/>
  <c r="A15" i="1"/>
  <c r="E15" i="1" s="1"/>
  <c r="C14" i="1" l="1"/>
  <c r="B14" i="1"/>
  <c r="D14" i="1" s="1"/>
  <c r="I58" i="2"/>
  <c r="J70" i="2"/>
  <c r="I65" i="2"/>
  <c r="J65" i="2"/>
  <c r="F65" i="2"/>
  <c r="I63" i="2"/>
  <c r="J63" i="2"/>
  <c r="F63" i="2"/>
  <c r="J72" i="2"/>
  <c r="I72" i="2"/>
  <c r="F70" i="2"/>
  <c r="F68" i="2"/>
  <c r="I73" i="2"/>
  <c r="J73" i="2"/>
  <c r="A16" i="1"/>
  <c r="E16" i="1" s="1"/>
  <c r="B15" i="1"/>
  <c r="C15" i="1"/>
  <c r="I64" i="2" l="1"/>
  <c r="I71" i="2"/>
  <c r="J71" i="2"/>
  <c r="F71" i="2"/>
  <c r="I69" i="2"/>
  <c r="J69" i="2"/>
  <c r="F69" i="2"/>
  <c r="D15" i="1"/>
  <c r="A17" i="1"/>
  <c r="E17" i="1" s="1"/>
  <c r="B16" i="1"/>
  <c r="C16" i="1"/>
  <c r="I70" i="2" l="1"/>
  <c r="A18" i="1"/>
  <c r="E18" i="1" s="1"/>
  <c r="B17" i="1"/>
  <c r="C17" i="1"/>
  <c r="D16" i="1"/>
  <c r="D17" i="1" l="1"/>
  <c r="A19" i="1"/>
  <c r="E19" i="1" s="1"/>
  <c r="B18" i="1"/>
  <c r="C18" i="1"/>
  <c r="D18" i="1" l="1"/>
  <c r="A20" i="1"/>
  <c r="E20" i="1" s="1"/>
  <c r="B19" i="1"/>
  <c r="C19" i="1"/>
  <c r="D19" i="1" l="1"/>
  <c r="A21" i="1"/>
  <c r="E21" i="1" s="1"/>
  <c r="B20" i="1"/>
  <c r="C20" i="1"/>
  <c r="A22" i="1" l="1"/>
  <c r="E22" i="1" s="1"/>
  <c r="B21" i="1"/>
  <c r="C21" i="1"/>
  <c r="D20" i="1"/>
  <c r="D21" i="1" l="1"/>
  <c r="A23" i="1"/>
  <c r="E23" i="1" s="1"/>
  <c r="B22" i="1"/>
  <c r="C22" i="1"/>
  <c r="D22" i="1" l="1"/>
  <c r="A24" i="1"/>
  <c r="E24" i="1" s="1"/>
  <c r="B23" i="1"/>
  <c r="C23" i="1"/>
  <c r="D23" i="1" l="1"/>
  <c r="A25" i="1"/>
  <c r="E25" i="1" s="1"/>
  <c r="B24" i="1"/>
  <c r="C24" i="1"/>
  <c r="D24" i="1" l="1"/>
  <c r="A26" i="1"/>
  <c r="E26" i="1" s="1"/>
  <c r="B25" i="1"/>
  <c r="C25" i="1"/>
  <c r="A27" i="1" l="1"/>
  <c r="E27" i="1" s="1"/>
  <c r="B26" i="1"/>
  <c r="C26" i="1"/>
  <c r="D25" i="1"/>
  <c r="D26" i="1" l="1"/>
  <c r="A28" i="1"/>
  <c r="E28" i="1" s="1"/>
  <c r="B27" i="1"/>
  <c r="C27" i="1"/>
  <c r="D27" i="1" l="1"/>
  <c r="A29" i="1"/>
  <c r="E29" i="1" s="1"/>
  <c r="B28" i="1"/>
  <c r="C28" i="1"/>
  <c r="D28" i="1" l="1"/>
  <c r="A30" i="1"/>
  <c r="E30" i="1" s="1"/>
  <c r="B29" i="1"/>
  <c r="C29" i="1"/>
  <c r="D29" i="1" l="1"/>
  <c r="A31" i="1"/>
  <c r="E31" i="1" s="1"/>
  <c r="B30" i="1"/>
  <c r="C30" i="1"/>
  <c r="A32" i="1" l="1"/>
  <c r="E32" i="1" s="1"/>
  <c r="B31" i="1"/>
  <c r="C31" i="1"/>
  <c r="D30" i="1"/>
  <c r="D31" i="1" l="1"/>
  <c r="A33" i="1"/>
  <c r="E33" i="1" s="1"/>
  <c r="B32" i="1"/>
  <c r="C32" i="1"/>
  <c r="D32" i="1" l="1"/>
  <c r="A34" i="1"/>
  <c r="E34" i="1" s="1"/>
  <c r="B33" i="1"/>
  <c r="C33" i="1"/>
  <c r="D33" i="1" l="1"/>
  <c r="A35" i="1"/>
  <c r="E35" i="1" s="1"/>
  <c r="B34" i="1"/>
  <c r="C34" i="1"/>
  <c r="A36" i="1" l="1"/>
  <c r="E36" i="1" s="1"/>
  <c r="B35" i="1"/>
  <c r="C35" i="1"/>
  <c r="D34" i="1"/>
  <c r="D35" i="1" l="1"/>
  <c r="A37" i="1"/>
  <c r="E37" i="1" s="1"/>
  <c r="B36" i="1"/>
  <c r="C36" i="1"/>
  <c r="A38" i="1" l="1"/>
  <c r="E38" i="1" s="1"/>
  <c r="B37" i="1"/>
  <c r="C37" i="1"/>
  <c r="D36" i="1"/>
  <c r="D37" i="1" l="1"/>
  <c r="A39" i="1"/>
  <c r="E39" i="1" s="1"/>
  <c r="B38" i="1"/>
  <c r="C38" i="1"/>
  <c r="D38" i="1" l="1"/>
  <c r="A40" i="1"/>
  <c r="E40" i="1" s="1"/>
  <c r="B39" i="1"/>
  <c r="C39" i="1"/>
  <c r="D39" i="1" l="1"/>
  <c r="A41" i="1"/>
  <c r="E41" i="1" s="1"/>
  <c r="B40" i="1"/>
  <c r="C40" i="1"/>
  <c r="A42" i="1" l="1"/>
  <c r="E42" i="1" s="1"/>
  <c r="B41" i="1"/>
  <c r="C41" i="1"/>
  <c r="D40" i="1"/>
  <c r="D41" i="1" l="1"/>
  <c r="A43" i="1"/>
  <c r="E43" i="1" s="1"/>
  <c r="B42" i="1"/>
  <c r="C42" i="1"/>
  <c r="D42" i="1" l="1"/>
  <c r="A44" i="1"/>
  <c r="E44" i="1" s="1"/>
  <c r="B43" i="1"/>
  <c r="C43" i="1"/>
  <c r="D43" i="1" l="1"/>
  <c r="A45" i="1"/>
  <c r="E45" i="1" s="1"/>
  <c r="B44" i="1"/>
  <c r="C44" i="1"/>
  <c r="A46" i="1" l="1"/>
  <c r="E46" i="1" s="1"/>
  <c r="B45" i="1"/>
  <c r="C45" i="1"/>
  <c r="D44" i="1"/>
  <c r="D45" i="1" l="1"/>
  <c r="A47" i="1"/>
  <c r="E47" i="1" s="1"/>
  <c r="B46" i="1"/>
  <c r="C46" i="1"/>
  <c r="D46" i="1" l="1"/>
  <c r="A48" i="1"/>
  <c r="E48" i="1" s="1"/>
  <c r="B47" i="1"/>
  <c r="C47" i="1"/>
  <c r="D47" i="1" l="1"/>
  <c r="A49" i="1"/>
  <c r="E49" i="1" s="1"/>
  <c r="B48" i="1"/>
  <c r="C48" i="1"/>
  <c r="D48" i="1" l="1"/>
  <c r="A50" i="1"/>
  <c r="E50" i="1" s="1"/>
  <c r="B49" i="1"/>
  <c r="C49" i="1"/>
  <c r="D49" i="1" l="1"/>
  <c r="A51" i="1"/>
  <c r="E51" i="1" s="1"/>
  <c r="B50" i="1"/>
  <c r="C50" i="1"/>
  <c r="D50" i="1" l="1"/>
  <c r="A52" i="1"/>
  <c r="E52" i="1" s="1"/>
  <c r="B51" i="1"/>
  <c r="C51" i="1"/>
  <c r="D51" i="1" l="1"/>
  <c r="A53" i="1"/>
  <c r="E53" i="1" s="1"/>
  <c r="B52" i="1"/>
  <c r="C52" i="1"/>
  <c r="D52" i="1" l="1"/>
  <c r="A54" i="1"/>
  <c r="E54" i="1" s="1"/>
  <c r="B53" i="1"/>
  <c r="C53" i="1"/>
  <c r="A55" i="1" l="1"/>
  <c r="E55" i="1" s="1"/>
  <c r="B54" i="1"/>
  <c r="C54" i="1"/>
  <c r="D53" i="1"/>
  <c r="D54" i="1" l="1"/>
  <c r="A56" i="1"/>
  <c r="E56" i="1" s="1"/>
  <c r="B55" i="1"/>
  <c r="C55" i="1"/>
  <c r="D55" i="1" l="1"/>
  <c r="A57" i="1"/>
  <c r="E57" i="1" s="1"/>
  <c r="B56" i="1"/>
  <c r="C56" i="1"/>
  <c r="D56" i="1" l="1"/>
  <c r="A58" i="1"/>
  <c r="E58" i="1" s="1"/>
  <c r="B57" i="1"/>
  <c r="C57" i="1"/>
  <c r="D57" i="1" l="1"/>
  <c r="A59" i="1"/>
  <c r="E59" i="1" s="1"/>
  <c r="B58" i="1"/>
  <c r="C58" i="1"/>
  <c r="D58" i="1" l="1"/>
  <c r="A60" i="1"/>
  <c r="E60" i="1" s="1"/>
  <c r="B59" i="1"/>
  <c r="C59" i="1"/>
  <c r="D59" i="1" l="1"/>
  <c r="A61" i="1"/>
  <c r="E61" i="1" s="1"/>
  <c r="B60" i="1"/>
  <c r="C60" i="1"/>
  <c r="D60" i="1" l="1"/>
  <c r="A62" i="1"/>
  <c r="E62" i="1" s="1"/>
  <c r="B61" i="1"/>
  <c r="C61" i="1"/>
  <c r="D61" i="1" l="1"/>
  <c r="A63" i="1"/>
  <c r="E63" i="1" s="1"/>
  <c r="B62" i="1"/>
  <c r="C62" i="1"/>
  <c r="D62" i="1" l="1"/>
  <c r="A64" i="1"/>
  <c r="E64" i="1" s="1"/>
  <c r="B63" i="1"/>
  <c r="C63" i="1"/>
  <c r="D63" i="1" l="1"/>
  <c r="A65" i="1"/>
  <c r="E65" i="1" s="1"/>
  <c r="B64" i="1"/>
  <c r="C64" i="1"/>
  <c r="D64" i="1" l="1"/>
  <c r="A66" i="1"/>
  <c r="E66" i="1" s="1"/>
  <c r="B65" i="1"/>
  <c r="C65" i="1"/>
  <c r="A67" i="1" l="1"/>
  <c r="E67" i="1" s="1"/>
  <c r="B66" i="1"/>
  <c r="C66" i="1"/>
  <c r="D65" i="1"/>
  <c r="D66" i="1" l="1"/>
  <c r="A68" i="1"/>
  <c r="E68" i="1" s="1"/>
  <c r="B67" i="1"/>
  <c r="C67" i="1"/>
  <c r="A69" i="1" l="1"/>
  <c r="E69" i="1" s="1"/>
  <c r="B68" i="1"/>
  <c r="C68" i="1"/>
  <c r="D67" i="1"/>
  <c r="D68" i="1" l="1"/>
  <c r="B69" i="1"/>
  <c r="C69" i="1"/>
  <c r="A70" i="1"/>
  <c r="E70" i="1" s="1"/>
  <c r="A71" i="1" l="1"/>
  <c r="E71" i="1" s="1"/>
  <c r="B70" i="1"/>
  <c r="C70" i="1"/>
  <c r="D69" i="1"/>
  <c r="D70" i="1" l="1"/>
  <c r="A72" i="1"/>
  <c r="E72" i="1" s="1"/>
  <c r="B71" i="1"/>
  <c r="C71" i="1"/>
  <c r="A73" i="1" l="1"/>
  <c r="E73" i="1" s="1"/>
  <c r="B72" i="1"/>
  <c r="C72" i="1"/>
  <c r="D71" i="1"/>
  <c r="D72" i="1" l="1"/>
  <c r="A74" i="1"/>
  <c r="E74" i="1" s="1"/>
  <c r="B73" i="1"/>
  <c r="C73" i="1"/>
  <c r="A75" i="1" l="1"/>
  <c r="E75" i="1" s="1"/>
  <c r="B74" i="1"/>
  <c r="C74" i="1"/>
  <c r="D73" i="1"/>
  <c r="D74" i="1" l="1"/>
  <c r="A76" i="1"/>
  <c r="E76" i="1" s="1"/>
  <c r="B75" i="1"/>
  <c r="C75" i="1"/>
  <c r="A77" i="1" l="1"/>
  <c r="E77" i="1" s="1"/>
  <c r="B76" i="1"/>
  <c r="C76" i="1"/>
  <c r="D75" i="1"/>
  <c r="D76" i="1" l="1"/>
  <c r="A78" i="1"/>
  <c r="E78" i="1" s="1"/>
  <c r="B77" i="1"/>
  <c r="C77" i="1"/>
  <c r="D77" i="1" l="1"/>
  <c r="A79" i="1"/>
  <c r="E79" i="1" s="1"/>
  <c r="B78" i="1"/>
  <c r="C78" i="1"/>
  <c r="D78" i="1" l="1"/>
  <c r="A80" i="1"/>
  <c r="E80" i="1" s="1"/>
  <c r="B79" i="1"/>
  <c r="C79" i="1"/>
  <c r="D79" i="1" l="1"/>
  <c r="A81" i="1"/>
  <c r="E81" i="1" s="1"/>
  <c r="B80" i="1"/>
  <c r="C80" i="1"/>
  <c r="D80" i="1" l="1"/>
  <c r="A82" i="1"/>
  <c r="E82" i="1" s="1"/>
  <c r="B81" i="1"/>
  <c r="C81" i="1"/>
  <c r="D81" i="1" l="1"/>
  <c r="A83" i="1"/>
  <c r="E83" i="1" s="1"/>
  <c r="B82" i="1"/>
  <c r="C82" i="1"/>
  <c r="A84" i="1" l="1"/>
  <c r="E84" i="1" s="1"/>
  <c r="B83" i="1"/>
  <c r="C83" i="1"/>
  <c r="D82" i="1"/>
  <c r="D83" i="1" l="1"/>
  <c r="A85" i="1"/>
  <c r="E85" i="1" s="1"/>
  <c r="B84" i="1"/>
  <c r="C84" i="1"/>
  <c r="A86" i="1" l="1"/>
  <c r="E86" i="1" s="1"/>
  <c r="B85" i="1"/>
  <c r="C85" i="1"/>
  <c r="D84" i="1"/>
  <c r="D85" i="1" l="1"/>
  <c r="A87" i="1"/>
  <c r="E87" i="1" s="1"/>
  <c r="B86" i="1"/>
  <c r="C86" i="1"/>
  <c r="A88" i="1" l="1"/>
  <c r="E88" i="1" s="1"/>
  <c r="B87" i="1"/>
  <c r="C87" i="1"/>
  <c r="D86" i="1"/>
  <c r="D87" i="1" l="1"/>
  <c r="A89" i="1"/>
  <c r="E89" i="1" s="1"/>
  <c r="B88" i="1"/>
  <c r="C88" i="1"/>
  <c r="D88" i="1" l="1"/>
  <c r="A90" i="1"/>
  <c r="E90" i="1" s="1"/>
  <c r="B89" i="1"/>
  <c r="C89" i="1"/>
  <c r="D89" i="1" l="1"/>
  <c r="A91" i="1"/>
  <c r="E91" i="1" s="1"/>
  <c r="B90" i="1"/>
  <c r="C90" i="1"/>
  <c r="D90" i="1" l="1"/>
  <c r="A92" i="1"/>
  <c r="E92" i="1" s="1"/>
  <c r="B91" i="1"/>
  <c r="C91" i="1"/>
  <c r="D91" i="1" l="1"/>
  <c r="A93" i="1"/>
  <c r="E93" i="1" s="1"/>
  <c r="B92" i="1"/>
  <c r="C92" i="1"/>
  <c r="D92" i="1" l="1"/>
  <c r="A94" i="1"/>
  <c r="E94" i="1" s="1"/>
  <c r="B93" i="1"/>
  <c r="C93" i="1"/>
  <c r="D93" i="1" l="1"/>
  <c r="A95" i="1"/>
  <c r="E95" i="1" s="1"/>
  <c r="B94" i="1"/>
  <c r="C94" i="1"/>
  <c r="D94" i="1" l="1"/>
  <c r="A96" i="1"/>
  <c r="E96" i="1" s="1"/>
  <c r="B95" i="1"/>
  <c r="C95" i="1"/>
  <c r="D95" i="1" l="1"/>
  <c r="A97" i="1"/>
  <c r="E97" i="1" s="1"/>
  <c r="B96" i="1"/>
  <c r="C96" i="1"/>
  <c r="D96" i="1" l="1"/>
  <c r="A98" i="1"/>
  <c r="E98" i="1" s="1"/>
  <c r="B97" i="1"/>
  <c r="C97" i="1"/>
  <c r="D97" i="1" l="1"/>
  <c r="A99" i="1"/>
  <c r="E99" i="1" s="1"/>
  <c r="B98" i="1"/>
  <c r="C98" i="1"/>
  <c r="D98" i="1" l="1"/>
  <c r="A100" i="1"/>
  <c r="E100" i="1" s="1"/>
  <c r="B99" i="1"/>
  <c r="C99" i="1"/>
  <c r="D99" i="1" l="1"/>
  <c r="A101" i="1"/>
  <c r="E101" i="1" s="1"/>
  <c r="B100" i="1"/>
  <c r="C100" i="1"/>
  <c r="D100" i="1" l="1"/>
  <c r="A102" i="1"/>
  <c r="E102" i="1" s="1"/>
  <c r="B101" i="1"/>
  <c r="C101" i="1"/>
  <c r="D101" i="1" l="1"/>
  <c r="A103" i="1"/>
  <c r="E103" i="1" s="1"/>
  <c r="B102" i="1"/>
  <c r="C102" i="1"/>
  <c r="D102" i="1" l="1"/>
  <c r="A104" i="1"/>
  <c r="E104" i="1" s="1"/>
  <c r="B103" i="1"/>
  <c r="C103" i="1"/>
  <c r="D103" i="1" l="1"/>
  <c r="A105" i="1"/>
  <c r="E105" i="1" s="1"/>
  <c r="B104" i="1"/>
  <c r="C104" i="1"/>
  <c r="D104" i="1" l="1"/>
  <c r="A106" i="1"/>
  <c r="E106" i="1" s="1"/>
  <c r="B105" i="1"/>
  <c r="C105" i="1"/>
  <c r="D105" i="1" l="1"/>
  <c r="A107" i="1"/>
  <c r="E107" i="1" s="1"/>
  <c r="B106" i="1"/>
  <c r="C106" i="1"/>
  <c r="D106" i="1" l="1"/>
  <c r="A108" i="1"/>
  <c r="E108" i="1" s="1"/>
  <c r="B107" i="1"/>
  <c r="C107" i="1"/>
  <c r="D107" i="1" l="1"/>
  <c r="A109" i="1"/>
  <c r="E109" i="1" s="1"/>
  <c r="B108" i="1"/>
  <c r="C108" i="1"/>
  <c r="D108" i="1" l="1"/>
  <c r="A110" i="1"/>
  <c r="E110" i="1" s="1"/>
  <c r="B109" i="1"/>
  <c r="C109" i="1"/>
  <c r="D109" i="1" l="1"/>
  <c r="A111" i="1"/>
  <c r="E111" i="1" s="1"/>
  <c r="B110" i="1"/>
  <c r="C110" i="1"/>
  <c r="D110" i="1" l="1"/>
  <c r="A112" i="1"/>
  <c r="E112" i="1" s="1"/>
  <c r="B111" i="1"/>
  <c r="C111" i="1"/>
  <c r="D111" i="1" l="1"/>
  <c r="A113" i="1"/>
  <c r="E113" i="1" s="1"/>
  <c r="B112" i="1"/>
  <c r="C112" i="1"/>
  <c r="D112" i="1" l="1"/>
  <c r="A114" i="1"/>
  <c r="E114" i="1" s="1"/>
  <c r="B113" i="1"/>
  <c r="C113" i="1"/>
  <c r="D113" i="1" l="1"/>
  <c r="A115" i="1"/>
  <c r="E115" i="1" s="1"/>
  <c r="B114" i="1"/>
  <c r="C114" i="1"/>
  <c r="D114" i="1" l="1"/>
  <c r="A116" i="1"/>
  <c r="E116" i="1" s="1"/>
  <c r="B115" i="1"/>
  <c r="C115" i="1"/>
  <c r="D115" i="1" l="1"/>
  <c r="A117" i="1"/>
  <c r="E117" i="1" s="1"/>
  <c r="B116" i="1"/>
  <c r="C116" i="1"/>
  <c r="D116" i="1" l="1"/>
  <c r="A118" i="1"/>
  <c r="E118" i="1" s="1"/>
  <c r="B117" i="1"/>
  <c r="C117" i="1"/>
  <c r="D117" i="1" l="1"/>
  <c r="A119" i="1"/>
  <c r="E119" i="1" s="1"/>
  <c r="B118" i="1"/>
  <c r="C118" i="1"/>
  <c r="D118" i="1" l="1"/>
  <c r="A120" i="1"/>
  <c r="E120" i="1" s="1"/>
  <c r="B119" i="1"/>
  <c r="C119" i="1"/>
  <c r="D119" i="1" l="1"/>
  <c r="A121" i="1"/>
  <c r="E121" i="1" s="1"/>
  <c r="B120" i="1"/>
  <c r="C120" i="1"/>
  <c r="D120" i="1" l="1"/>
  <c r="A122" i="1"/>
  <c r="E122" i="1" s="1"/>
  <c r="B121" i="1"/>
  <c r="C121" i="1"/>
  <c r="D121" i="1" l="1"/>
  <c r="A123" i="1"/>
  <c r="E123" i="1" s="1"/>
  <c r="B122" i="1"/>
  <c r="C122" i="1"/>
  <c r="D122" i="1" l="1"/>
  <c r="A124" i="1"/>
  <c r="E124" i="1" s="1"/>
  <c r="B123" i="1"/>
  <c r="C123" i="1"/>
  <c r="D123" i="1" l="1"/>
  <c r="A125" i="1"/>
  <c r="E125" i="1" s="1"/>
  <c r="B124" i="1"/>
  <c r="C124" i="1"/>
  <c r="D124" i="1" l="1"/>
  <c r="A126" i="1"/>
  <c r="E126" i="1" s="1"/>
  <c r="B125" i="1"/>
  <c r="C125" i="1"/>
  <c r="D125" i="1" l="1"/>
  <c r="A127" i="1"/>
  <c r="E127" i="1" s="1"/>
  <c r="B126" i="1"/>
  <c r="C126" i="1"/>
  <c r="D126" i="1" l="1"/>
  <c r="A128" i="1"/>
  <c r="E128" i="1" s="1"/>
  <c r="B127" i="1"/>
  <c r="C127" i="1"/>
  <c r="D127" i="1" l="1"/>
  <c r="A129" i="1"/>
  <c r="E129" i="1" s="1"/>
  <c r="B128" i="1"/>
  <c r="C128" i="1"/>
  <c r="D128" i="1" l="1"/>
  <c r="A130" i="1"/>
  <c r="E130" i="1" s="1"/>
  <c r="B129" i="1"/>
  <c r="C129" i="1"/>
  <c r="D129" i="1" l="1"/>
  <c r="A131" i="1"/>
  <c r="E131" i="1" s="1"/>
  <c r="B130" i="1"/>
  <c r="C130" i="1"/>
  <c r="D130" i="1" l="1"/>
  <c r="A132" i="1"/>
  <c r="E132" i="1" s="1"/>
  <c r="B131" i="1"/>
  <c r="C131" i="1"/>
  <c r="D131" i="1" l="1"/>
  <c r="A133" i="1"/>
  <c r="E133" i="1" s="1"/>
  <c r="B132" i="1"/>
  <c r="C132" i="1"/>
  <c r="D132" i="1" l="1"/>
  <c r="A134" i="1"/>
  <c r="E134" i="1" s="1"/>
  <c r="B133" i="1"/>
  <c r="C133" i="1"/>
  <c r="D133" i="1" l="1"/>
  <c r="A135" i="1"/>
  <c r="E135" i="1" s="1"/>
  <c r="B134" i="1"/>
  <c r="C134" i="1"/>
  <c r="D134" i="1" l="1"/>
  <c r="A136" i="1"/>
  <c r="E136" i="1" s="1"/>
  <c r="B135" i="1"/>
  <c r="C135" i="1"/>
  <c r="D135" i="1" l="1"/>
  <c r="A137" i="1"/>
  <c r="E137" i="1" s="1"/>
  <c r="B136" i="1"/>
  <c r="C136" i="1"/>
  <c r="D136" i="1" l="1"/>
  <c r="A138" i="1"/>
  <c r="E138" i="1" s="1"/>
  <c r="B137" i="1"/>
  <c r="C137" i="1"/>
  <c r="D137" i="1" l="1"/>
  <c r="A139" i="1"/>
  <c r="E139" i="1" s="1"/>
  <c r="B138" i="1"/>
  <c r="C138" i="1"/>
  <c r="D138" i="1" l="1"/>
  <c r="A140" i="1"/>
  <c r="E140" i="1" s="1"/>
  <c r="B139" i="1"/>
  <c r="C139" i="1"/>
  <c r="D139" i="1" l="1"/>
  <c r="A141" i="1"/>
  <c r="E141" i="1" s="1"/>
  <c r="B140" i="1"/>
  <c r="C140" i="1"/>
  <c r="D140" i="1" l="1"/>
  <c r="A142" i="1"/>
  <c r="E142" i="1" s="1"/>
  <c r="B141" i="1"/>
  <c r="C141" i="1"/>
  <c r="D141" i="1" l="1"/>
  <c r="A143" i="1"/>
  <c r="E143" i="1" s="1"/>
  <c r="B142" i="1"/>
  <c r="C142" i="1"/>
  <c r="D142" i="1" l="1"/>
  <c r="A144" i="1"/>
  <c r="E144" i="1" s="1"/>
  <c r="B143" i="1"/>
  <c r="C143" i="1"/>
  <c r="D143" i="1" l="1"/>
  <c r="A145" i="1"/>
  <c r="E145" i="1" s="1"/>
  <c r="B144" i="1"/>
  <c r="C144" i="1"/>
  <c r="D144" i="1" l="1"/>
  <c r="A146" i="1"/>
  <c r="E146" i="1" s="1"/>
  <c r="B145" i="1"/>
  <c r="C145" i="1"/>
  <c r="D145" i="1" l="1"/>
  <c r="A147" i="1"/>
  <c r="E147" i="1" s="1"/>
  <c r="B146" i="1"/>
  <c r="C146" i="1"/>
  <c r="D146" i="1" l="1"/>
  <c r="A148" i="1"/>
  <c r="E148" i="1" s="1"/>
  <c r="B147" i="1"/>
  <c r="C147" i="1"/>
  <c r="D147" i="1" l="1"/>
  <c r="A149" i="1"/>
  <c r="E149" i="1" s="1"/>
  <c r="B148" i="1"/>
  <c r="C148" i="1"/>
  <c r="D148" i="1" l="1"/>
  <c r="A150" i="1"/>
  <c r="E150" i="1" s="1"/>
  <c r="B149" i="1"/>
  <c r="C149" i="1"/>
  <c r="D149" i="1" l="1"/>
  <c r="A151" i="1"/>
  <c r="E151" i="1" s="1"/>
  <c r="B150" i="1"/>
  <c r="C150" i="1"/>
  <c r="D150" i="1" l="1"/>
  <c r="A152" i="1"/>
  <c r="E152" i="1" s="1"/>
  <c r="B151" i="1"/>
  <c r="C151" i="1"/>
  <c r="D151" i="1" l="1"/>
  <c r="A153" i="1"/>
  <c r="E153" i="1" s="1"/>
  <c r="B152" i="1"/>
  <c r="C152" i="1"/>
  <c r="D152" i="1" l="1"/>
  <c r="A154" i="1"/>
  <c r="E154" i="1" s="1"/>
  <c r="B153" i="1"/>
  <c r="C153" i="1"/>
  <c r="D153" i="1" l="1"/>
  <c r="A155" i="1"/>
  <c r="E155" i="1" s="1"/>
  <c r="B154" i="1"/>
  <c r="C154" i="1"/>
  <c r="D154" i="1" l="1"/>
  <c r="A156" i="1"/>
  <c r="E156" i="1" s="1"/>
  <c r="B155" i="1"/>
  <c r="C155" i="1"/>
  <c r="D155" i="1" l="1"/>
  <c r="A157" i="1"/>
  <c r="E157" i="1" s="1"/>
  <c r="B156" i="1"/>
  <c r="C156" i="1"/>
  <c r="D156" i="1" l="1"/>
  <c r="A158" i="1"/>
  <c r="E158" i="1" s="1"/>
  <c r="B157" i="1"/>
  <c r="C157" i="1"/>
  <c r="D157" i="1" l="1"/>
  <c r="A159" i="1"/>
  <c r="E159" i="1" s="1"/>
  <c r="B158" i="1"/>
  <c r="C158" i="1"/>
  <c r="D158" i="1" l="1"/>
  <c r="A160" i="1"/>
  <c r="E160" i="1" s="1"/>
  <c r="B159" i="1"/>
  <c r="C159" i="1"/>
  <c r="D159" i="1" l="1"/>
  <c r="A161" i="1"/>
  <c r="E161" i="1" s="1"/>
  <c r="B160" i="1"/>
  <c r="C160" i="1"/>
  <c r="D160" i="1" l="1"/>
  <c r="A162" i="1"/>
  <c r="E162" i="1" s="1"/>
  <c r="B161" i="1"/>
  <c r="C161" i="1"/>
  <c r="D161" i="1" l="1"/>
  <c r="A163" i="1"/>
  <c r="E163" i="1" s="1"/>
  <c r="B162" i="1"/>
  <c r="C162" i="1"/>
  <c r="D162" i="1" l="1"/>
  <c r="A164" i="1"/>
  <c r="E164" i="1" s="1"/>
  <c r="B163" i="1"/>
  <c r="C163" i="1"/>
  <c r="D163" i="1" l="1"/>
  <c r="A165" i="1"/>
  <c r="E165" i="1" s="1"/>
  <c r="B164" i="1"/>
  <c r="C164" i="1"/>
  <c r="D164" i="1" l="1"/>
  <c r="A166" i="1"/>
  <c r="E166" i="1" s="1"/>
  <c r="B165" i="1"/>
  <c r="C165" i="1"/>
  <c r="D165" i="1" l="1"/>
  <c r="A167" i="1"/>
  <c r="E167" i="1" s="1"/>
  <c r="B166" i="1"/>
  <c r="C166" i="1"/>
  <c r="D166" i="1" l="1"/>
  <c r="A168" i="1"/>
  <c r="E168" i="1" s="1"/>
  <c r="B167" i="1"/>
  <c r="C167" i="1"/>
  <c r="D167" i="1" l="1"/>
  <c r="A169" i="1"/>
  <c r="E169" i="1" s="1"/>
  <c r="B168" i="1"/>
  <c r="C168" i="1"/>
  <c r="D168" i="1" l="1"/>
  <c r="A170" i="1"/>
  <c r="E170" i="1" s="1"/>
  <c r="B169" i="1"/>
  <c r="C169" i="1"/>
  <c r="D169" i="1" l="1"/>
  <c r="A171" i="1"/>
  <c r="E171" i="1" s="1"/>
  <c r="B170" i="1"/>
  <c r="C170" i="1"/>
  <c r="D170" i="1" l="1"/>
  <c r="A172" i="1"/>
  <c r="E172" i="1" s="1"/>
  <c r="B171" i="1"/>
  <c r="C171" i="1"/>
  <c r="D171" i="1" l="1"/>
  <c r="A173" i="1"/>
  <c r="E173" i="1" s="1"/>
  <c r="B172" i="1"/>
  <c r="C172" i="1"/>
  <c r="D172" i="1" l="1"/>
  <c r="A174" i="1"/>
  <c r="E174" i="1" s="1"/>
  <c r="B173" i="1"/>
  <c r="C173" i="1"/>
  <c r="D173" i="1" l="1"/>
  <c r="A175" i="1"/>
  <c r="E175" i="1" s="1"/>
  <c r="B174" i="1"/>
  <c r="C174" i="1"/>
  <c r="D174" i="1" l="1"/>
  <c r="A176" i="1"/>
  <c r="E176" i="1" s="1"/>
  <c r="B175" i="1"/>
  <c r="C175" i="1"/>
  <c r="D175" i="1" l="1"/>
  <c r="A177" i="1"/>
  <c r="E177" i="1" s="1"/>
  <c r="B176" i="1"/>
  <c r="C176" i="1"/>
  <c r="D176" i="1" l="1"/>
  <c r="A178" i="1"/>
  <c r="E178" i="1" s="1"/>
  <c r="B177" i="1"/>
  <c r="C177" i="1"/>
  <c r="D177" i="1" l="1"/>
  <c r="A179" i="1"/>
  <c r="E179" i="1" s="1"/>
  <c r="B178" i="1"/>
  <c r="C178" i="1"/>
  <c r="D178" i="1" l="1"/>
  <c r="A180" i="1"/>
  <c r="E180" i="1" s="1"/>
  <c r="B179" i="1"/>
  <c r="C179" i="1"/>
  <c r="D179" i="1" l="1"/>
  <c r="A181" i="1"/>
  <c r="E181" i="1" s="1"/>
  <c r="B180" i="1"/>
  <c r="C180" i="1"/>
  <c r="D180" i="1" l="1"/>
  <c r="A182" i="1"/>
  <c r="E182" i="1" s="1"/>
  <c r="B181" i="1"/>
  <c r="C181" i="1"/>
  <c r="D181" i="1" l="1"/>
  <c r="A183" i="1"/>
  <c r="E183" i="1" s="1"/>
  <c r="B182" i="1"/>
  <c r="C182" i="1"/>
  <c r="D182" i="1" l="1"/>
  <c r="A184" i="1"/>
  <c r="E184" i="1" s="1"/>
  <c r="B183" i="1"/>
  <c r="C183" i="1"/>
  <c r="D183" i="1" l="1"/>
  <c r="A185" i="1"/>
  <c r="E185" i="1" s="1"/>
  <c r="B184" i="1"/>
  <c r="C184" i="1"/>
  <c r="D184" i="1" l="1"/>
  <c r="A186" i="1"/>
  <c r="E186" i="1" s="1"/>
  <c r="B185" i="1"/>
  <c r="C185" i="1"/>
  <c r="D185" i="1" l="1"/>
  <c r="A187" i="1"/>
  <c r="E187" i="1" s="1"/>
  <c r="B186" i="1"/>
  <c r="C186" i="1"/>
  <c r="D186" i="1" l="1"/>
  <c r="A188" i="1"/>
  <c r="E188" i="1" s="1"/>
  <c r="B187" i="1"/>
  <c r="C187" i="1"/>
  <c r="D187" i="1" l="1"/>
  <c r="A189" i="1"/>
  <c r="E189" i="1" s="1"/>
  <c r="B188" i="1"/>
  <c r="C188" i="1"/>
  <c r="D188" i="1" l="1"/>
  <c r="A190" i="1"/>
  <c r="E190" i="1" s="1"/>
  <c r="B189" i="1"/>
  <c r="C189" i="1"/>
  <c r="D189" i="1" l="1"/>
  <c r="A191" i="1"/>
  <c r="E191" i="1" s="1"/>
  <c r="B190" i="1"/>
  <c r="C190" i="1"/>
  <c r="D190" i="1" l="1"/>
  <c r="A192" i="1"/>
  <c r="E192" i="1" s="1"/>
  <c r="B191" i="1"/>
  <c r="C191" i="1"/>
  <c r="D191" i="1" l="1"/>
  <c r="A193" i="1"/>
  <c r="E193" i="1" s="1"/>
  <c r="B192" i="1"/>
  <c r="C192" i="1"/>
  <c r="D192" i="1" l="1"/>
  <c r="A194" i="1"/>
  <c r="E194" i="1" s="1"/>
  <c r="B193" i="1"/>
  <c r="C193" i="1"/>
  <c r="D193" i="1" l="1"/>
  <c r="A195" i="1"/>
  <c r="E195" i="1" s="1"/>
  <c r="B194" i="1"/>
  <c r="C194" i="1"/>
  <c r="D194" i="1" l="1"/>
  <c r="A196" i="1"/>
  <c r="E196" i="1" s="1"/>
  <c r="B195" i="1"/>
  <c r="C195" i="1"/>
  <c r="D195" i="1" l="1"/>
  <c r="A197" i="1"/>
  <c r="E197" i="1" s="1"/>
  <c r="B196" i="1"/>
  <c r="C196" i="1"/>
  <c r="D196" i="1" l="1"/>
  <c r="A198" i="1"/>
  <c r="E198" i="1" s="1"/>
  <c r="B197" i="1"/>
  <c r="C197" i="1"/>
  <c r="D197" i="1" l="1"/>
  <c r="A199" i="1"/>
  <c r="E199" i="1" s="1"/>
  <c r="B198" i="1"/>
  <c r="C198" i="1"/>
  <c r="D198" i="1" l="1"/>
  <c r="A200" i="1"/>
  <c r="E200" i="1" s="1"/>
  <c r="B199" i="1"/>
  <c r="C199" i="1"/>
  <c r="D199" i="1" l="1"/>
  <c r="A201" i="1"/>
  <c r="E201" i="1" s="1"/>
  <c r="B200" i="1"/>
  <c r="C200" i="1"/>
  <c r="D200" i="1" l="1"/>
  <c r="A202" i="1"/>
  <c r="E202" i="1" s="1"/>
  <c r="B201" i="1"/>
  <c r="C201" i="1"/>
  <c r="D201" i="1" l="1"/>
  <c r="A203" i="1"/>
  <c r="E203" i="1" s="1"/>
  <c r="B202" i="1"/>
  <c r="C202" i="1"/>
  <c r="D202" i="1" l="1"/>
  <c r="A204" i="1"/>
  <c r="E204" i="1" s="1"/>
  <c r="B203" i="1"/>
  <c r="C203" i="1"/>
  <c r="D203" i="1" l="1"/>
  <c r="A205" i="1"/>
  <c r="E205" i="1" s="1"/>
  <c r="B204" i="1"/>
  <c r="C204" i="1"/>
  <c r="D204" i="1" l="1"/>
  <c r="A206" i="1"/>
  <c r="E206" i="1" s="1"/>
  <c r="B205" i="1"/>
  <c r="C205" i="1"/>
  <c r="D205" i="1" l="1"/>
  <c r="A207" i="1"/>
  <c r="E207" i="1" s="1"/>
  <c r="B206" i="1"/>
  <c r="C206" i="1"/>
  <c r="D206" i="1" l="1"/>
  <c r="A208" i="1"/>
  <c r="E208" i="1" s="1"/>
  <c r="B207" i="1"/>
  <c r="C207" i="1"/>
  <c r="D207" i="1" l="1"/>
  <c r="A209" i="1"/>
  <c r="E209" i="1" s="1"/>
  <c r="B208" i="1"/>
  <c r="C208" i="1"/>
  <c r="D208" i="1" l="1"/>
  <c r="A210" i="1"/>
  <c r="E210" i="1" s="1"/>
  <c r="B209" i="1"/>
  <c r="C209" i="1"/>
  <c r="D209" i="1" l="1"/>
  <c r="A211" i="1"/>
  <c r="E211" i="1" s="1"/>
  <c r="B210" i="1"/>
  <c r="C210" i="1"/>
  <c r="D210" i="1" l="1"/>
  <c r="A212" i="1"/>
  <c r="E212" i="1" s="1"/>
  <c r="B211" i="1"/>
  <c r="C211" i="1"/>
  <c r="D211" i="1" l="1"/>
  <c r="A213" i="1"/>
  <c r="E213" i="1" s="1"/>
  <c r="B212" i="1"/>
  <c r="C212" i="1"/>
  <c r="D212" i="1" l="1"/>
  <c r="A214" i="1"/>
  <c r="E214" i="1" s="1"/>
  <c r="B213" i="1"/>
  <c r="C213" i="1"/>
  <c r="D213" i="1" l="1"/>
  <c r="A215" i="1"/>
  <c r="E215" i="1" s="1"/>
  <c r="B214" i="1"/>
  <c r="C214" i="1"/>
  <c r="D214" i="1" l="1"/>
  <c r="A216" i="1"/>
  <c r="E216" i="1" s="1"/>
  <c r="B215" i="1"/>
  <c r="C215" i="1"/>
  <c r="D215" i="1" l="1"/>
  <c r="A217" i="1"/>
  <c r="E217" i="1" s="1"/>
  <c r="B216" i="1"/>
  <c r="C216" i="1"/>
  <c r="D216" i="1" l="1"/>
  <c r="A218" i="1"/>
  <c r="E218" i="1" s="1"/>
  <c r="B217" i="1"/>
  <c r="C217" i="1"/>
  <c r="D217" i="1" l="1"/>
  <c r="A219" i="1"/>
  <c r="E219" i="1" s="1"/>
  <c r="B218" i="1"/>
  <c r="C218" i="1"/>
  <c r="D218" i="1" l="1"/>
  <c r="A220" i="1"/>
  <c r="E220" i="1" s="1"/>
  <c r="B219" i="1"/>
  <c r="C219" i="1"/>
  <c r="D219" i="1" l="1"/>
  <c r="A221" i="1"/>
  <c r="E221" i="1" s="1"/>
  <c r="B220" i="1"/>
  <c r="C220" i="1"/>
  <c r="D220" i="1" l="1"/>
  <c r="A222" i="1"/>
  <c r="E222" i="1" s="1"/>
  <c r="B221" i="1"/>
  <c r="C221" i="1"/>
  <c r="D221" i="1" l="1"/>
  <c r="A223" i="1"/>
  <c r="E223" i="1" s="1"/>
  <c r="B222" i="1"/>
  <c r="C222" i="1"/>
  <c r="D222" i="1" l="1"/>
  <c r="A224" i="1"/>
  <c r="E224" i="1" s="1"/>
  <c r="B223" i="1"/>
  <c r="C223" i="1"/>
  <c r="D223" i="1" l="1"/>
  <c r="A225" i="1"/>
  <c r="E225" i="1" s="1"/>
  <c r="B224" i="1"/>
  <c r="C224" i="1"/>
  <c r="D224" i="1" l="1"/>
  <c r="A226" i="1"/>
  <c r="E226" i="1" s="1"/>
  <c r="B225" i="1"/>
  <c r="C225" i="1"/>
  <c r="D225" i="1" l="1"/>
  <c r="A227" i="1"/>
  <c r="E227" i="1" s="1"/>
  <c r="B226" i="1"/>
  <c r="C226" i="1"/>
  <c r="D226" i="1" l="1"/>
  <c r="A228" i="1"/>
  <c r="E228" i="1" s="1"/>
  <c r="B227" i="1"/>
  <c r="C227" i="1"/>
  <c r="D227" i="1" l="1"/>
  <c r="A229" i="1"/>
  <c r="E229" i="1" s="1"/>
  <c r="B228" i="1"/>
  <c r="C228" i="1"/>
  <c r="D228" i="1" l="1"/>
  <c r="A230" i="1"/>
  <c r="E230" i="1" s="1"/>
  <c r="B229" i="1"/>
  <c r="C229" i="1"/>
  <c r="D229" i="1" l="1"/>
  <c r="A231" i="1"/>
  <c r="E231" i="1" s="1"/>
  <c r="B230" i="1"/>
  <c r="C230" i="1"/>
  <c r="D230" i="1" l="1"/>
  <c r="A232" i="1"/>
  <c r="E232" i="1" s="1"/>
  <c r="B231" i="1"/>
  <c r="C231" i="1"/>
  <c r="D231" i="1" l="1"/>
  <c r="A233" i="1"/>
  <c r="E233" i="1" s="1"/>
  <c r="B232" i="1"/>
  <c r="C232" i="1"/>
  <c r="D232" i="1" l="1"/>
  <c r="A234" i="1"/>
  <c r="E234" i="1" s="1"/>
  <c r="B233" i="1"/>
  <c r="C233" i="1"/>
  <c r="D233" i="1" l="1"/>
  <c r="A235" i="1"/>
  <c r="E235" i="1" s="1"/>
  <c r="B234" i="1"/>
  <c r="C234" i="1"/>
  <c r="D234" i="1" l="1"/>
  <c r="A236" i="1"/>
  <c r="E236" i="1" s="1"/>
  <c r="B235" i="1"/>
  <c r="C235" i="1"/>
  <c r="D235" i="1" l="1"/>
  <c r="A237" i="1"/>
  <c r="E237" i="1" s="1"/>
  <c r="B236" i="1"/>
  <c r="C236" i="1"/>
  <c r="D236" i="1" l="1"/>
  <c r="A238" i="1"/>
  <c r="E238" i="1" s="1"/>
  <c r="B237" i="1"/>
  <c r="C237" i="1"/>
  <c r="D237" i="1" l="1"/>
  <c r="A239" i="1"/>
  <c r="E239" i="1" s="1"/>
  <c r="B238" i="1"/>
  <c r="C238" i="1"/>
  <c r="D238" i="1" l="1"/>
  <c r="A240" i="1"/>
  <c r="E240" i="1" s="1"/>
  <c r="B239" i="1"/>
  <c r="C239" i="1"/>
  <c r="D239" i="1" l="1"/>
  <c r="A241" i="1"/>
  <c r="E241" i="1" s="1"/>
  <c r="B240" i="1"/>
  <c r="C240" i="1"/>
  <c r="D240" i="1" l="1"/>
  <c r="A242" i="1"/>
  <c r="E242" i="1" s="1"/>
  <c r="B241" i="1"/>
  <c r="C241" i="1"/>
  <c r="D241" i="1" l="1"/>
  <c r="A243" i="1"/>
  <c r="E243" i="1" s="1"/>
  <c r="B242" i="1"/>
  <c r="C242" i="1"/>
  <c r="D242" i="1" l="1"/>
  <c r="A244" i="1"/>
  <c r="E244" i="1" s="1"/>
  <c r="B243" i="1"/>
  <c r="C243" i="1"/>
  <c r="D243" i="1" l="1"/>
  <c r="A245" i="1"/>
  <c r="E245" i="1" s="1"/>
  <c r="C244" i="1"/>
  <c r="B244" i="1"/>
  <c r="D244" i="1" l="1"/>
  <c r="A246" i="1"/>
  <c r="E246" i="1" s="1"/>
  <c r="B245" i="1"/>
  <c r="C245" i="1"/>
  <c r="D245" i="1" l="1"/>
  <c r="A247" i="1"/>
  <c r="E247" i="1" s="1"/>
  <c r="B246" i="1"/>
  <c r="C246" i="1"/>
  <c r="D246" i="1" l="1"/>
  <c r="A248" i="1"/>
  <c r="E248" i="1" s="1"/>
  <c r="B247" i="1"/>
  <c r="C247" i="1"/>
  <c r="D247" i="1" l="1"/>
  <c r="A249" i="1"/>
  <c r="E249" i="1" s="1"/>
  <c r="C248" i="1"/>
  <c r="B248" i="1"/>
  <c r="D248" i="1" l="1"/>
  <c r="A250" i="1"/>
  <c r="E250" i="1" s="1"/>
  <c r="B249" i="1"/>
  <c r="C249" i="1"/>
  <c r="D249" i="1" l="1"/>
  <c r="A251" i="1"/>
  <c r="E251" i="1" s="1"/>
  <c r="B250" i="1"/>
  <c r="C250" i="1"/>
  <c r="D250" i="1" l="1"/>
  <c r="A252" i="1"/>
  <c r="E252" i="1" s="1"/>
  <c r="B251" i="1"/>
  <c r="C251" i="1"/>
  <c r="D251" i="1" l="1"/>
  <c r="A253" i="1"/>
  <c r="E253" i="1" s="1"/>
  <c r="C252" i="1"/>
  <c r="B252" i="1"/>
  <c r="D252" i="1" l="1"/>
  <c r="A254" i="1"/>
  <c r="E254" i="1" s="1"/>
  <c r="B253" i="1"/>
  <c r="C253" i="1"/>
  <c r="D253" i="1" l="1"/>
  <c r="A255" i="1"/>
  <c r="E255" i="1" s="1"/>
  <c r="B254" i="1"/>
  <c r="C254" i="1"/>
  <c r="D254" i="1" l="1"/>
  <c r="A256" i="1"/>
  <c r="E256" i="1" s="1"/>
  <c r="B255" i="1"/>
  <c r="C255" i="1"/>
  <c r="D255" i="1" l="1"/>
  <c r="A257" i="1"/>
  <c r="E257" i="1" s="1"/>
  <c r="C256" i="1"/>
  <c r="B256" i="1"/>
  <c r="D256" i="1" l="1"/>
  <c r="A258" i="1"/>
  <c r="E258" i="1" s="1"/>
  <c r="B257" i="1"/>
  <c r="C257" i="1"/>
  <c r="D257" i="1" l="1"/>
  <c r="A259" i="1"/>
  <c r="E259" i="1" s="1"/>
  <c r="B258" i="1"/>
  <c r="C258" i="1"/>
  <c r="D258" i="1" l="1"/>
  <c r="A260" i="1"/>
  <c r="E260" i="1" s="1"/>
  <c r="B259" i="1"/>
  <c r="C259" i="1"/>
  <c r="D259" i="1" l="1"/>
  <c r="A261" i="1"/>
  <c r="E261" i="1" s="1"/>
  <c r="C260" i="1"/>
  <c r="B260" i="1"/>
  <c r="D260" i="1" l="1"/>
  <c r="A262" i="1"/>
  <c r="E262" i="1" s="1"/>
  <c r="B261" i="1"/>
  <c r="C261" i="1"/>
  <c r="D261" i="1" l="1"/>
  <c r="A263" i="1"/>
  <c r="E263" i="1" s="1"/>
  <c r="B262" i="1"/>
  <c r="C262" i="1"/>
  <c r="D262" i="1" l="1"/>
  <c r="A264" i="1"/>
  <c r="E264" i="1" s="1"/>
  <c r="B263" i="1"/>
  <c r="C263" i="1"/>
  <c r="D263" i="1" l="1"/>
  <c r="A265" i="1"/>
  <c r="E265" i="1" s="1"/>
  <c r="C264" i="1"/>
  <c r="B264" i="1"/>
  <c r="D264" i="1" l="1"/>
  <c r="A266" i="1"/>
  <c r="E266" i="1" s="1"/>
  <c r="B265" i="1"/>
  <c r="C265" i="1"/>
  <c r="D265" i="1" l="1"/>
  <c r="A267" i="1"/>
  <c r="E267" i="1" s="1"/>
  <c r="B266" i="1"/>
  <c r="C266" i="1"/>
  <c r="D266" i="1" l="1"/>
  <c r="A268" i="1"/>
  <c r="E268" i="1" s="1"/>
  <c r="B267" i="1"/>
  <c r="C267" i="1"/>
  <c r="D267" i="1" l="1"/>
  <c r="C268" i="1"/>
  <c r="A269" i="1"/>
  <c r="E269" i="1" s="1"/>
  <c r="B268" i="1"/>
  <c r="A270" i="1" l="1"/>
  <c r="E270" i="1" s="1"/>
  <c r="B269" i="1"/>
  <c r="C269" i="1"/>
  <c r="D268" i="1"/>
  <c r="D269" i="1" l="1"/>
  <c r="A271" i="1"/>
  <c r="E271" i="1" s="1"/>
  <c r="B270" i="1"/>
  <c r="C270" i="1"/>
  <c r="D270" i="1" l="1"/>
  <c r="A272" i="1"/>
  <c r="E272" i="1" s="1"/>
  <c r="B271" i="1"/>
  <c r="C271" i="1"/>
  <c r="D271" i="1" l="1"/>
  <c r="A273" i="1"/>
  <c r="E273" i="1" s="1"/>
  <c r="C272" i="1"/>
  <c r="B272" i="1"/>
  <c r="D272" i="1" l="1"/>
  <c r="A274" i="1"/>
  <c r="E274" i="1" s="1"/>
  <c r="B273" i="1"/>
  <c r="C273" i="1"/>
  <c r="D273" i="1" l="1"/>
  <c r="A275" i="1"/>
  <c r="E275" i="1" s="1"/>
  <c r="B274" i="1"/>
  <c r="C274" i="1"/>
  <c r="D274" i="1" l="1"/>
  <c r="A276" i="1"/>
  <c r="E276" i="1" s="1"/>
  <c r="B275" i="1"/>
  <c r="C275" i="1"/>
  <c r="D275" i="1" l="1"/>
  <c r="A277" i="1"/>
  <c r="E277" i="1" s="1"/>
  <c r="C276" i="1"/>
  <c r="B276" i="1"/>
  <c r="D276" i="1" l="1"/>
  <c r="A278" i="1"/>
  <c r="E278" i="1" s="1"/>
  <c r="B277" i="1"/>
  <c r="C277" i="1"/>
  <c r="D277" i="1" l="1"/>
  <c r="A279" i="1"/>
  <c r="E279" i="1" s="1"/>
  <c r="B278" i="1"/>
  <c r="C278" i="1"/>
  <c r="D278" i="1" l="1"/>
  <c r="A280" i="1"/>
  <c r="E280" i="1" s="1"/>
  <c r="B279" i="1"/>
  <c r="C279" i="1"/>
  <c r="D279" i="1" l="1"/>
  <c r="A281" i="1"/>
  <c r="E281" i="1" s="1"/>
  <c r="C280" i="1"/>
  <c r="B280" i="1"/>
  <c r="D280" i="1" l="1"/>
  <c r="A282" i="1"/>
  <c r="E282" i="1" s="1"/>
  <c r="B281" i="1"/>
  <c r="C281" i="1"/>
  <c r="D281" i="1" l="1"/>
  <c r="A283" i="1"/>
  <c r="E283" i="1" s="1"/>
  <c r="B282" i="1"/>
  <c r="C282" i="1"/>
  <c r="D282" i="1" l="1"/>
  <c r="A284" i="1"/>
  <c r="E284" i="1" s="1"/>
  <c r="B283" i="1"/>
  <c r="C283" i="1"/>
  <c r="D283" i="1" l="1"/>
  <c r="C284" i="1"/>
  <c r="B284" i="1"/>
  <c r="A285" i="1"/>
  <c r="E285" i="1" s="1"/>
  <c r="A286" i="1" l="1"/>
  <c r="E286" i="1" s="1"/>
  <c r="B285" i="1"/>
  <c r="C285" i="1"/>
  <c r="D284" i="1"/>
  <c r="D285" i="1" l="1"/>
  <c r="A287" i="1"/>
  <c r="E287" i="1" s="1"/>
  <c r="B286" i="1"/>
  <c r="C286" i="1"/>
  <c r="D286" i="1" l="1"/>
  <c r="A288" i="1"/>
  <c r="E288" i="1" s="1"/>
  <c r="B287" i="1"/>
  <c r="C287" i="1"/>
  <c r="D287" i="1" l="1"/>
  <c r="A289" i="1"/>
  <c r="E289" i="1" s="1"/>
  <c r="C288" i="1"/>
  <c r="B288" i="1"/>
  <c r="D288" i="1" l="1"/>
  <c r="A290" i="1"/>
  <c r="E290" i="1" s="1"/>
  <c r="B289" i="1"/>
  <c r="C289" i="1"/>
  <c r="D289" i="1" l="1"/>
  <c r="A291" i="1"/>
  <c r="E291" i="1" s="1"/>
  <c r="B290" i="1"/>
  <c r="C290" i="1"/>
  <c r="D290" i="1" l="1"/>
  <c r="A292" i="1"/>
  <c r="E292" i="1" s="1"/>
  <c r="B291" i="1"/>
  <c r="C291" i="1"/>
  <c r="D291" i="1" l="1"/>
  <c r="A293" i="1"/>
  <c r="E293" i="1" s="1"/>
  <c r="C292" i="1"/>
  <c r="B292" i="1"/>
  <c r="D292" i="1" l="1"/>
  <c r="A294" i="1"/>
  <c r="E294" i="1" s="1"/>
  <c r="B293" i="1"/>
  <c r="C293" i="1"/>
  <c r="D293" i="1" l="1"/>
  <c r="A295" i="1"/>
  <c r="E295" i="1" s="1"/>
  <c r="B294" i="1"/>
  <c r="C294" i="1"/>
  <c r="D294" i="1" l="1"/>
  <c r="A296" i="1"/>
  <c r="E296" i="1" s="1"/>
  <c r="B295" i="1"/>
  <c r="C295" i="1"/>
  <c r="D295" i="1" l="1"/>
  <c r="C296" i="1"/>
  <c r="A297" i="1"/>
  <c r="E297" i="1" s="1"/>
  <c r="B296" i="1"/>
  <c r="A298" i="1" l="1"/>
  <c r="E298" i="1" s="1"/>
  <c r="B297" i="1"/>
  <c r="C297" i="1"/>
  <c r="D296" i="1"/>
  <c r="D297" i="1" l="1"/>
  <c r="A299" i="1"/>
  <c r="E299" i="1" s="1"/>
  <c r="B298" i="1"/>
  <c r="C298" i="1"/>
  <c r="D298" i="1" l="1"/>
  <c r="A300" i="1"/>
  <c r="E300" i="1" s="1"/>
  <c r="B299" i="1"/>
  <c r="C299" i="1"/>
  <c r="D299" i="1" l="1"/>
  <c r="A301" i="1"/>
  <c r="E301" i="1" s="1"/>
  <c r="C300" i="1"/>
  <c r="B300" i="1"/>
  <c r="D300" i="1" l="1"/>
  <c r="A302" i="1"/>
  <c r="E302" i="1" s="1"/>
  <c r="B301" i="1"/>
  <c r="C301" i="1"/>
  <c r="D301" i="1" l="1"/>
  <c r="A303" i="1"/>
  <c r="E303" i="1" s="1"/>
  <c r="B302" i="1"/>
  <c r="C302" i="1"/>
  <c r="D302" i="1" l="1"/>
  <c r="A304" i="1"/>
  <c r="E304" i="1" s="1"/>
  <c r="B303" i="1"/>
  <c r="C303" i="1"/>
  <c r="D303" i="1" l="1"/>
  <c r="A305" i="1"/>
  <c r="E305" i="1" s="1"/>
  <c r="C304" i="1"/>
  <c r="B304" i="1"/>
  <c r="D304" i="1" l="1"/>
  <c r="A306" i="1"/>
  <c r="E306" i="1" s="1"/>
  <c r="B305" i="1"/>
  <c r="C305" i="1"/>
  <c r="D305" i="1" l="1"/>
  <c r="A307" i="1"/>
  <c r="E307" i="1" s="1"/>
  <c r="B306" i="1"/>
  <c r="C306" i="1"/>
  <c r="D306" i="1" l="1"/>
  <c r="A308" i="1"/>
  <c r="E308" i="1" s="1"/>
  <c r="B307" i="1"/>
  <c r="C307" i="1"/>
  <c r="D307" i="1" l="1"/>
  <c r="A309" i="1"/>
  <c r="E309" i="1" s="1"/>
  <c r="C308" i="1"/>
  <c r="B308" i="1"/>
  <c r="D308" i="1" l="1"/>
  <c r="A310" i="1"/>
  <c r="E310" i="1" s="1"/>
  <c r="B309" i="1"/>
  <c r="C309" i="1"/>
  <c r="D309" i="1" l="1"/>
  <c r="A311" i="1"/>
  <c r="E311" i="1" s="1"/>
  <c r="B310" i="1"/>
  <c r="C310" i="1"/>
  <c r="D310" i="1" l="1"/>
  <c r="A312" i="1"/>
  <c r="E312" i="1" s="1"/>
  <c r="B311" i="1"/>
  <c r="C311" i="1"/>
  <c r="D311" i="1" l="1"/>
  <c r="A313" i="1"/>
  <c r="E313" i="1" s="1"/>
  <c r="C312" i="1"/>
  <c r="B312" i="1"/>
  <c r="D312" i="1" l="1"/>
  <c r="A314" i="1"/>
  <c r="E314" i="1" s="1"/>
  <c r="B313" i="1"/>
  <c r="C313" i="1"/>
  <c r="D313" i="1" l="1"/>
  <c r="A315" i="1"/>
  <c r="E315" i="1" s="1"/>
  <c r="B314" i="1"/>
  <c r="C314" i="1"/>
  <c r="D314" i="1" l="1"/>
  <c r="A316" i="1"/>
  <c r="E316" i="1" s="1"/>
  <c r="B315" i="1"/>
  <c r="C315" i="1"/>
  <c r="D315" i="1" l="1"/>
  <c r="A317" i="1"/>
  <c r="E317" i="1" s="1"/>
  <c r="C316" i="1"/>
  <c r="B316" i="1"/>
  <c r="D316" i="1" l="1"/>
  <c r="A318" i="1"/>
  <c r="E318" i="1" s="1"/>
  <c r="B317" i="1"/>
  <c r="C317" i="1"/>
  <c r="D317" i="1" l="1"/>
  <c r="A319" i="1"/>
  <c r="E319" i="1" s="1"/>
  <c r="B318" i="1"/>
  <c r="C318" i="1"/>
  <c r="D318" i="1" l="1"/>
  <c r="A320" i="1"/>
  <c r="E320" i="1" s="1"/>
  <c r="B319" i="1"/>
  <c r="C319" i="1"/>
  <c r="D319" i="1" l="1"/>
  <c r="A321" i="1"/>
  <c r="E321" i="1" s="1"/>
  <c r="C320" i="1"/>
  <c r="B320" i="1"/>
  <c r="D320" i="1" l="1"/>
  <c r="A322" i="1"/>
  <c r="E322" i="1" s="1"/>
  <c r="B321" i="1"/>
  <c r="C321" i="1"/>
  <c r="D321" i="1" l="1"/>
  <c r="A323" i="1"/>
  <c r="E323" i="1" s="1"/>
  <c r="B322" i="1"/>
  <c r="C322" i="1"/>
  <c r="D322" i="1" l="1"/>
  <c r="A324" i="1"/>
  <c r="E324" i="1" s="1"/>
  <c r="B323" i="1"/>
  <c r="C323" i="1"/>
  <c r="D323" i="1" l="1"/>
  <c r="A325" i="1"/>
  <c r="E325" i="1" s="1"/>
  <c r="C324" i="1"/>
  <c r="B324" i="1"/>
  <c r="D324" i="1" l="1"/>
  <c r="A326" i="1"/>
  <c r="E326" i="1" s="1"/>
  <c r="B325" i="1"/>
  <c r="C325" i="1"/>
  <c r="D325" i="1" l="1"/>
  <c r="A327" i="1"/>
  <c r="E327" i="1" s="1"/>
  <c r="B326" i="1"/>
  <c r="C326" i="1"/>
  <c r="D326" i="1" l="1"/>
  <c r="A328" i="1"/>
  <c r="E328" i="1" s="1"/>
  <c r="B327" i="1"/>
  <c r="C327" i="1"/>
  <c r="D327" i="1" l="1"/>
  <c r="A329" i="1"/>
  <c r="E329" i="1" s="1"/>
  <c r="C328" i="1"/>
  <c r="B328" i="1"/>
  <c r="D328" i="1" l="1"/>
  <c r="A330" i="1"/>
  <c r="E330" i="1" s="1"/>
  <c r="B329" i="1"/>
  <c r="C329" i="1"/>
  <c r="D329" i="1" l="1"/>
  <c r="A331" i="1"/>
  <c r="E331" i="1" s="1"/>
  <c r="B330" i="1"/>
  <c r="C330" i="1"/>
  <c r="D330" i="1" l="1"/>
  <c r="A332" i="1"/>
  <c r="E332" i="1" s="1"/>
  <c r="B331" i="1"/>
  <c r="C331" i="1"/>
  <c r="D331" i="1" l="1"/>
  <c r="A333" i="1"/>
  <c r="E333" i="1" s="1"/>
  <c r="C332" i="1"/>
  <c r="B332" i="1"/>
  <c r="D332" i="1" l="1"/>
  <c r="A334" i="1"/>
  <c r="E334" i="1" s="1"/>
  <c r="B333" i="1"/>
  <c r="C333" i="1"/>
  <c r="D333" i="1" l="1"/>
  <c r="A335" i="1"/>
  <c r="E335" i="1" s="1"/>
  <c r="B334" i="1"/>
  <c r="C334" i="1"/>
  <c r="D334" i="1" l="1"/>
  <c r="A336" i="1"/>
  <c r="E336" i="1" s="1"/>
  <c r="B335" i="1"/>
  <c r="C335" i="1"/>
  <c r="D335" i="1" l="1"/>
  <c r="A337" i="1"/>
  <c r="E337" i="1" s="1"/>
  <c r="C336" i="1"/>
  <c r="B336" i="1"/>
  <c r="D336" i="1" l="1"/>
  <c r="A338" i="1"/>
  <c r="E338" i="1" s="1"/>
  <c r="B337" i="1"/>
  <c r="C337" i="1"/>
  <c r="D337" i="1" l="1"/>
  <c r="A339" i="1"/>
  <c r="E339" i="1" s="1"/>
  <c r="B338" i="1"/>
  <c r="C338" i="1"/>
  <c r="D338" i="1" l="1"/>
  <c r="A340" i="1"/>
  <c r="E340" i="1" s="1"/>
  <c r="B339" i="1"/>
  <c r="C339" i="1"/>
  <c r="D339" i="1" l="1"/>
  <c r="A341" i="1"/>
  <c r="E341" i="1" s="1"/>
  <c r="C340" i="1"/>
  <c r="B340" i="1"/>
  <c r="D340" i="1" l="1"/>
  <c r="A342" i="1"/>
  <c r="E342" i="1" s="1"/>
  <c r="B341" i="1"/>
  <c r="C341" i="1"/>
  <c r="D341" i="1" l="1"/>
  <c r="A343" i="1"/>
  <c r="E343" i="1" s="1"/>
  <c r="B342" i="1"/>
  <c r="C342" i="1"/>
  <c r="D342" i="1" l="1"/>
  <c r="A344" i="1"/>
  <c r="E344" i="1" s="1"/>
  <c r="B343" i="1"/>
  <c r="C343" i="1"/>
  <c r="D343" i="1" l="1"/>
  <c r="A345" i="1"/>
  <c r="E345" i="1" s="1"/>
  <c r="C344" i="1"/>
  <c r="B344" i="1"/>
  <c r="D344" i="1" l="1"/>
  <c r="A346" i="1"/>
  <c r="E346" i="1" s="1"/>
  <c r="B345" i="1"/>
  <c r="C345" i="1"/>
  <c r="D345" i="1" l="1"/>
  <c r="A347" i="1"/>
  <c r="E347" i="1" s="1"/>
  <c r="B346" i="1"/>
  <c r="C346" i="1"/>
  <c r="D346" i="1" l="1"/>
  <c r="A348" i="1"/>
  <c r="E348" i="1" s="1"/>
  <c r="B347" i="1"/>
  <c r="C347" i="1"/>
  <c r="D347" i="1" l="1"/>
  <c r="A349" i="1"/>
  <c r="E349" i="1" s="1"/>
  <c r="C348" i="1"/>
  <c r="B348" i="1"/>
  <c r="D348" i="1" l="1"/>
  <c r="A350" i="1"/>
  <c r="E350" i="1" s="1"/>
  <c r="B349" i="1"/>
  <c r="C349" i="1"/>
  <c r="D349" i="1" l="1"/>
  <c r="A351" i="1"/>
  <c r="E351" i="1" s="1"/>
  <c r="B350" i="1"/>
  <c r="C350" i="1"/>
  <c r="D350" i="1" l="1"/>
  <c r="A352" i="1"/>
  <c r="E352" i="1" s="1"/>
  <c r="B351" i="1"/>
  <c r="C351" i="1"/>
  <c r="D351" i="1" l="1"/>
  <c r="A353" i="1"/>
  <c r="E353" i="1" s="1"/>
  <c r="C352" i="1"/>
  <c r="B352" i="1"/>
  <c r="D352" i="1" l="1"/>
  <c r="A354" i="1"/>
  <c r="E354" i="1" s="1"/>
  <c r="B353" i="1"/>
  <c r="C353" i="1"/>
  <c r="D353" i="1" l="1"/>
  <c r="A355" i="1"/>
  <c r="E355" i="1" s="1"/>
  <c r="B354" i="1"/>
  <c r="C354" i="1"/>
  <c r="D354" i="1" l="1"/>
  <c r="A356" i="1"/>
  <c r="E356" i="1" s="1"/>
  <c r="B355" i="1"/>
  <c r="C355" i="1"/>
  <c r="D355" i="1" l="1"/>
  <c r="A357" i="1"/>
  <c r="E357" i="1" s="1"/>
  <c r="C356" i="1"/>
  <c r="B356" i="1"/>
  <c r="A358" i="1" l="1"/>
  <c r="E358" i="1" s="1"/>
  <c r="B357" i="1"/>
  <c r="C357" i="1"/>
  <c r="D356" i="1"/>
  <c r="D357" i="1" l="1"/>
  <c r="A359" i="1"/>
  <c r="E359" i="1" s="1"/>
  <c r="B358" i="1"/>
  <c r="C358" i="1"/>
  <c r="D358" i="1" l="1"/>
  <c r="A360" i="1"/>
  <c r="E360" i="1" s="1"/>
  <c r="B359" i="1"/>
  <c r="C359" i="1"/>
  <c r="D359" i="1" l="1"/>
  <c r="A361" i="1"/>
  <c r="E361" i="1" s="1"/>
  <c r="C360" i="1"/>
  <c r="B360" i="1"/>
  <c r="D360" i="1" l="1"/>
  <c r="A362" i="1"/>
  <c r="E362" i="1" s="1"/>
  <c r="B361" i="1"/>
  <c r="C361" i="1"/>
  <c r="D361" i="1" l="1"/>
  <c r="A363" i="1"/>
  <c r="E363" i="1" s="1"/>
  <c r="B362" i="1"/>
  <c r="C362" i="1"/>
  <c r="D362" i="1" l="1"/>
  <c r="A364" i="1"/>
  <c r="E364" i="1" s="1"/>
  <c r="B363" i="1"/>
  <c r="C363" i="1"/>
  <c r="D363" i="1" l="1"/>
  <c r="A365" i="1"/>
  <c r="E365" i="1" s="1"/>
  <c r="C364" i="1"/>
  <c r="B364" i="1"/>
  <c r="D364" i="1" l="1"/>
  <c r="A366" i="1"/>
  <c r="E366" i="1" s="1"/>
  <c r="B365" i="1"/>
  <c r="C365" i="1"/>
  <c r="D365" i="1" l="1"/>
  <c r="A367" i="1"/>
  <c r="E367" i="1" s="1"/>
  <c r="B366" i="1"/>
  <c r="C366" i="1"/>
  <c r="D366" i="1" l="1"/>
  <c r="A368" i="1"/>
  <c r="E368" i="1" s="1"/>
  <c r="B367" i="1"/>
  <c r="C367" i="1"/>
  <c r="D367" i="1" l="1"/>
  <c r="A369" i="1"/>
  <c r="E369" i="1" s="1"/>
  <c r="C368" i="1"/>
  <c r="B368" i="1"/>
  <c r="D368" i="1" l="1"/>
  <c r="A370" i="1"/>
  <c r="E370" i="1" s="1"/>
  <c r="B369" i="1"/>
  <c r="C369" i="1"/>
  <c r="D369" i="1" l="1"/>
  <c r="A371" i="1"/>
  <c r="E371" i="1" s="1"/>
  <c r="B370" i="1"/>
  <c r="C370" i="1"/>
  <c r="D370" i="1" l="1"/>
  <c r="A372" i="1"/>
  <c r="E372" i="1" s="1"/>
  <c r="B371" i="1"/>
  <c r="C371" i="1"/>
  <c r="D371" i="1" l="1"/>
  <c r="C372" i="1"/>
  <c r="B372" i="1"/>
  <c r="E374" i="1" l="1"/>
  <c r="E379" i="1"/>
  <c r="E382" i="1"/>
  <c r="E383" i="1"/>
  <c r="E380" i="1"/>
  <c r="E384" i="1"/>
  <c r="E377" i="1"/>
  <c r="E376" i="1"/>
  <c r="E385" i="1"/>
  <c r="E378" i="1"/>
  <c r="E381" i="1"/>
  <c r="E375" i="1"/>
  <c r="D372" i="1"/>
  <c r="E390" i="1" l="1"/>
  <c r="E392" i="1"/>
  <c r="E391" i="1"/>
  <c r="E437" i="1"/>
  <c r="E404" i="1"/>
  <c r="E396" i="1"/>
  <c r="E399" i="1"/>
  <c r="E428" i="1"/>
  <c r="E453" i="1"/>
  <c r="E449" i="1"/>
  <c r="E400" i="1"/>
  <c r="E439" i="1"/>
  <c r="E446" i="1"/>
  <c r="E412" i="1"/>
  <c r="E408" i="1"/>
  <c r="E454" i="1"/>
  <c r="E419" i="1"/>
  <c r="E403" i="1"/>
  <c r="E461" i="1"/>
  <c r="E458" i="1"/>
  <c r="E423" i="1"/>
  <c r="E451" i="1"/>
  <c r="E459" i="1"/>
  <c r="E420" i="1"/>
  <c r="E431" i="1"/>
  <c r="E441" i="1"/>
  <c r="E416" i="1"/>
  <c r="E415" i="1"/>
  <c r="E407" i="1"/>
  <c r="E445" i="1"/>
  <c r="E435" i="1"/>
  <c r="E457" i="1"/>
  <c r="E442" i="1"/>
  <c r="E438" i="1"/>
  <c r="E447" i="1"/>
  <c r="E450" i="1"/>
  <c r="E424" i="1"/>
  <c r="E395" i="1"/>
  <c r="E455" i="1"/>
  <c r="E432" i="1"/>
  <c r="E411" i="1"/>
  <c r="E443" i="1"/>
  <c r="E427" i="1"/>
  <c r="E436" i="1"/>
  <c r="E394" i="1"/>
  <c r="E393" i="1"/>
  <c r="E452" i="1"/>
  <c r="E430" i="1"/>
  <c r="E440" i="1"/>
  <c r="E410" i="1"/>
  <c r="E456" i="1"/>
  <c r="E418" i="1"/>
  <c r="E448" i="1"/>
  <c r="E426" i="1"/>
  <c r="E417" i="1"/>
  <c r="E460" i="1"/>
  <c r="E406" i="1"/>
  <c r="E413" i="1"/>
  <c r="E401" i="1"/>
  <c r="E414" i="1"/>
  <c r="E398" i="1"/>
  <c r="E397" i="1"/>
  <c r="E429" i="1"/>
  <c r="E434" i="1"/>
  <c r="E444" i="1"/>
  <c r="E422" i="1"/>
  <c r="E421" i="1"/>
  <c r="E433" i="1"/>
  <c r="E409" i="1"/>
  <c r="E402" i="1"/>
  <c r="E405" i="1"/>
  <c r="E425" i="1"/>
  <c r="E387" i="1"/>
</calcChain>
</file>

<file path=xl/sharedStrings.xml><?xml version="1.0" encoding="utf-8"?>
<sst xmlns="http://schemas.openxmlformats.org/spreadsheetml/2006/main" count="216" uniqueCount="57">
  <si>
    <t>Jour</t>
  </si>
  <si>
    <t>Semaine</t>
  </si>
  <si>
    <t>Mois</t>
  </si>
  <si>
    <t>Mois_Semaine</t>
  </si>
  <si>
    <t>Jour ouvré</t>
  </si>
  <si>
    <t>Heures travaillées</t>
  </si>
  <si>
    <t>Coût Heures travaillées</t>
  </si>
  <si>
    <t>Année</t>
  </si>
  <si>
    <t>Jours Fériés</t>
  </si>
  <si>
    <t>Repas</t>
  </si>
  <si>
    <t>Total Coût</t>
  </si>
  <si>
    <t>&lt;= Saisie Journalière</t>
  </si>
  <si>
    <t>TOTAUX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</si>
  <si>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</si>
  <si>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</si>
  <si>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</si>
  <si>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</si>
  <si>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</si>
  <si>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</si>
  <si>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</si>
  <si>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</si>
  <si>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</si>
  <si>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</si>
  <si>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</si>
  <si>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</si>
  <si>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&lt;= Saisie Mensuels</t>
  </si>
  <si>
    <t>Smic</t>
  </si>
  <si>
    <t>CA 10%</t>
  </si>
  <si>
    <t>CA 20%</t>
  </si>
  <si>
    <t>Recettes Total TTC</t>
  </si>
  <si>
    <t>CB</t>
  </si>
  <si>
    <t>Sans  Contact</t>
  </si>
  <si>
    <t xml:space="preserve">TOTAL RECETTES ESPECES </t>
  </si>
  <si>
    <t>TR</t>
  </si>
  <si>
    <t>CHQ VAC</t>
  </si>
  <si>
    <t xml:space="preserve">  Recettes par moyen de paiement </t>
  </si>
  <si>
    <t>Décaissement</t>
  </si>
  <si>
    <t>Dépôt Banque</t>
  </si>
  <si>
    <t>Paiement Divers</t>
  </si>
  <si>
    <t>Prélèvement Perso</t>
  </si>
  <si>
    <t>CA TOTAL</t>
  </si>
  <si>
    <t>Solde Espèce</t>
  </si>
  <si>
    <t>Dépôt TR</t>
  </si>
  <si>
    <t>Total Décaissement</t>
  </si>
  <si>
    <t xml:space="preserve">Report à nouveau </t>
  </si>
  <si>
    <t>Solde TR</t>
  </si>
  <si>
    <t>Solde TR-1</t>
  </si>
  <si>
    <t>Nom de la société</t>
  </si>
  <si>
    <t>Chiffre D'affaire</t>
  </si>
  <si>
    <t>jr début</t>
  </si>
  <si>
    <t>jr fin</t>
  </si>
  <si>
    <t>Flash</t>
  </si>
  <si>
    <t xml:space="preserve">Date </t>
  </si>
  <si>
    <t>SEMAINE</t>
  </si>
  <si>
    <t>&lt;= Saisie Hebdo</t>
  </si>
  <si>
    <t>Quantité TR</t>
  </si>
  <si>
    <t>Solde Quantité TR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</si>
</sst>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Arial Black"/>
      <family val="2"/>
    </font>
    <font>
      <b/>
      <sz val="10"/>
      <name val="Arial"/>
      <family val="2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0000"/>
        <bgColor indexed="64"/>
      </patternFill>
    </fill>
  </fills>
  <borders count="6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dashDot">
        <color auto="1"/>
      </left>
      <right/>
      <top style="medium">
        <color auto="1"/>
      </top>
      <bottom style="hair">
        <color auto="1"/>
      </bottom>
      <diagonal/>
    </border>
    <border>
      <left style="dashDot">
        <color auto="1"/>
      </left>
      <right/>
      <top style="hair">
        <color auto="1"/>
      </top>
      <bottom style="hair">
        <color auto="1"/>
      </bottom>
      <diagonal/>
    </border>
    <border>
      <left style="dashDot">
        <color auto="1"/>
      </left>
      <right/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dashDotDot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dashDotDot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dashDot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ashDot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dashDot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dashDotDot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ashDotDot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dashDotDot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dashDotDot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dashDotDot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dashDot">
        <color auto="1"/>
      </right>
      <top style="medium">
        <color auto="1"/>
      </top>
      <bottom style="medium">
        <color auto="1"/>
      </bottom>
      <diagonal/>
    </border>
    <border>
      <left style="dashDot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dashDot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dashDot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dashDot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dashDotDot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dashDotDot">
        <color auto="1"/>
      </right>
      <top/>
      <bottom style="hair">
        <color auto="1"/>
      </bottom>
      <diagonal/>
    </border>
    <border>
      <left style="thin">
        <color auto="1"/>
      </left>
      <right style="dashDotDot">
        <color auto="1"/>
      </right>
      <top style="hair">
        <color auto="1"/>
      </top>
      <bottom style="medium">
        <color auto="1"/>
      </bottom>
      <diagonal/>
    </border>
    <border>
      <left style="dashDotDot">
        <color auto="1"/>
      </left>
      <right style="dashDotDot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8" fillId="0" borderId="0"/>
  </cellStyleXfs>
  <cellXfs count="11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4" fillId="3" borderId="1" xfId="0" quotePrefix="1" applyFont="1" applyFill="1" applyBorder="1" applyAlignment="1" applyProtection="1">
      <alignment horizontal="center" vertical="center" wrapText="1"/>
    </xf>
    <xf numFmtId="14" fontId="0" fillId="6" borderId="0" xfId="0" applyNumberFormat="1" applyFill="1"/>
    <xf numFmtId="0" fontId="0" fillId="6" borderId="0" xfId="0" applyFill="1"/>
    <xf numFmtId="0" fontId="0" fillId="6" borderId="0" xfId="0" applyFill="1" applyBorder="1"/>
    <xf numFmtId="0" fontId="0" fillId="4" borderId="2" xfId="0" applyFill="1" applyBorder="1"/>
    <xf numFmtId="14" fontId="0" fillId="4" borderId="3" xfId="0" applyNumberFormat="1" applyFill="1" applyBorder="1"/>
    <xf numFmtId="0" fontId="0" fillId="4" borderId="3" xfId="0" applyFill="1" applyBorder="1"/>
    <xf numFmtId="14" fontId="0" fillId="4" borderId="4" xfId="0" applyNumberFormat="1" applyFill="1" applyBorder="1"/>
    <xf numFmtId="0" fontId="0" fillId="4" borderId="4" xfId="0" applyFill="1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0" xfId="0" applyBorder="1"/>
    <xf numFmtId="0" fontId="2" fillId="8" borderId="0" xfId="0" applyFont="1" applyFill="1" applyAlignment="1">
      <alignment horizontal="center" vertical="center" wrapText="1"/>
    </xf>
    <xf numFmtId="164" fontId="0" fillId="0" borderId="11" xfId="0" applyNumberFormat="1" applyBorder="1"/>
    <xf numFmtId="164" fontId="0" fillId="0" borderId="12" xfId="0" applyNumberFormat="1" applyBorder="1"/>
    <xf numFmtId="164" fontId="0" fillId="0" borderId="13" xfId="0" applyNumberFormat="1" applyBorder="1"/>
    <xf numFmtId="164" fontId="2" fillId="8" borderId="0" xfId="0" applyNumberFormat="1" applyFont="1" applyFill="1"/>
    <xf numFmtId="164" fontId="2" fillId="8" borderId="0" xfId="0" applyNumberFormat="1" applyFont="1" applyFill="1" applyAlignment="1">
      <alignment horizontal="right" wrapText="1"/>
    </xf>
    <xf numFmtId="14" fontId="0" fillId="4" borderId="14" xfId="0" applyNumberFormat="1" applyFill="1" applyBorder="1"/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64" fontId="0" fillId="0" borderId="22" xfId="0" applyNumberFormat="1" applyBorder="1"/>
    <xf numFmtId="164" fontId="0" fillId="0" borderId="23" xfId="0" applyNumberFormat="1" applyBorder="1"/>
    <xf numFmtId="164" fontId="0" fillId="0" borderId="24" xfId="0" applyNumberFormat="1" applyBorder="1"/>
    <xf numFmtId="164" fontId="0" fillId="0" borderId="25" xfId="0" applyNumberFormat="1" applyBorder="1"/>
    <xf numFmtId="164" fontId="0" fillId="0" borderId="3" xfId="0" applyNumberFormat="1" applyBorder="1"/>
    <xf numFmtId="164" fontId="0" fillId="0" borderId="26" xfId="0" applyNumberFormat="1" applyBorder="1"/>
    <xf numFmtId="164" fontId="0" fillId="0" borderId="27" xfId="0" applyNumberFormat="1" applyBorder="1"/>
    <xf numFmtId="164" fontId="0" fillId="0" borderId="28" xfId="0" applyNumberFormat="1" applyBorder="1"/>
    <xf numFmtId="164" fontId="0" fillId="0" borderId="29" xfId="0" applyNumberFormat="1" applyBorder="1"/>
    <xf numFmtId="164" fontId="7" fillId="9" borderId="22" xfId="0" applyNumberFormat="1" applyFont="1" applyFill="1" applyBorder="1"/>
    <xf numFmtId="164" fontId="7" fillId="9" borderId="23" xfId="0" applyNumberFormat="1" applyFont="1" applyFill="1" applyBorder="1"/>
    <xf numFmtId="164" fontId="7" fillId="9" borderId="25" xfId="0" applyNumberFormat="1" applyFont="1" applyFill="1" applyBorder="1"/>
    <xf numFmtId="164" fontId="7" fillId="9" borderId="3" xfId="0" applyNumberFormat="1" applyFont="1" applyFill="1" applyBorder="1"/>
    <xf numFmtId="164" fontId="7" fillId="9" borderId="31" xfId="0" applyNumberFormat="1" applyFont="1" applyFill="1" applyBorder="1"/>
    <xf numFmtId="164" fontId="7" fillId="9" borderId="32" xfId="0" applyNumberFormat="1" applyFont="1" applyFill="1" applyBorder="1"/>
    <xf numFmtId="164" fontId="7" fillId="9" borderId="33" xfId="0" applyNumberFormat="1" applyFont="1" applyFill="1" applyBorder="1"/>
    <xf numFmtId="164" fontId="7" fillId="9" borderId="34" xfId="0" applyNumberFormat="1" applyFont="1" applyFill="1" applyBorder="1"/>
    <xf numFmtId="164" fontId="7" fillId="9" borderId="35" xfId="0" applyNumberFormat="1" applyFont="1" applyFill="1" applyBorder="1"/>
    <xf numFmtId="164" fontId="7" fillId="9" borderId="36" xfId="0" applyNumberFormat="1" applyFont="1" applyFill="1" applyBorder="1"/>
    <xf numFmtId="164" fontId="7" fillId="9" borderId="37" xfId="0" applyNumberFormat="1" applyFont="1" applyFill="1" applyBorder="1"/>
    <xf numFmtId="0" fontId="5" fillId="5" borderId="15" xfId="0" applyFont="1" applyFill="1" applyBorder="1"/>
    <xf numFmtId="0" fontId="5" fillId="5" borderId="17" xfId="0" applyFont="1" applyFill="1" applyBorder="1"/>
    <xf numFmtId="164" fontId="5" fillId="5" borderId="0" xfId="0" applyNumberFormat="1" applyFont="1" applyFill="1" applyBorder="1"/>
    <xf numFmtId="164" fontId="5" fillId="5" borderId="16" xfId="0" applyNumberFormat="1" applyFont="1" applyFill="1" applyBorder="1"/>
    <xf numFmtId="14" fontId="9" fillId="10" borderId="0" xfId="1" applyNumberFormat="1" applyFont="1" applyFill="1" applyAlignment="1">
      <alignment vertical="center" wrapText="1"/>
    </xf>
    <xf numFmtId="0" fontId="8" fillId="0" borderId="1" xfId="1" applyNumberFormat="1" applyBorder="1"/>
    <xf numFmtId="0" fontId="8" fillId="11" borderId="1" xfId="1" applyNumberFormat="1" applyFill="1" applyBorder="1"/>
    <xf numFmtId="14" fontId="8" fillId="11" borderId="1" xfId="1" applyNumberFormat="1" applyFill="1" applyBorder="1"/>
    <xf numFmtId="14" fontId="8" fillId="0" borderId="1" xfId="1" applyNumberFormat="1" applyBorder="1"/>
    <xf numFmtId="0" fontId="5" fillId="13" borderId="9" xfId="0" applyFont="1" applyFill="1" applyBorder="1" applyAlignment="1">
      <alignment horizontal="center" vertical="center" wrapText="1"/>
    </xf>
    <xf numFmtId="0" fontId="5" fillId="13" borderId="8" xfId="0" applyFont="1" applyFill="1" applyBorder="1" applyAlignment="1">
      <alignment horizontal="center" vertical="center" wrapText="1"/>
    </xf>
    <xf numFmtId="0" fontId="0" fillId="13" borderId="0" xfId="0" applyFill="1"/>
    <xf numFmtId="0" fontId="2" fillId="13" borderId="38" xfId="0" applyFont="1" applyFill="1" applyBorder="1"/>
    <xf numFmtId="0" fontId="2" fillId="13" borderId="39" xfId="0" applyFont="1" applyFill="1" applyBorder="1"/>
    <xf numFmtId="0" fontId="2" fillId="13" borderId="40" xfId="0" applyFont="1" applyFill="1" applyBorder="1"/>
    <xf numFmtId="164" fontId="5" fillId="13" borderId="42" xfId="0" applyNumberFormat="1" applyFont="1" applyFill="1" applyBorder="1"/>
    <xf numFmtId="164" fontId="5" fillId="13" borderId="43" xfId="0" applyNumberFormat="1" applyFont="1" applyFill="1" applyBorder="1"/>
    <xf numFmtId="164" fontId="5" fillId="13" borderId="44" xfId="0" applyNumberFormat="1" applyFont="1" applyFill="1" applyBorder="1"/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 wrapText="1"/>
    </xf>
    <xf numFmtId="164" fontId="0" fillId="0" borderId="47" xfId="0" applyNumberFormat="1" applyBorder="1"/>
    <xf numFmtId="164" fontId="0" fillId="0" borderId="48" xfId="0" applyNumberFormat="1" applyBorder="1"/>
    <xf numFmtId="164" fontId="0" fillId="0" borderId="49" xfId="0" applyNumberFormat="1" applyBorder="1"/>
    <xf numFmtId="0" fontId="0" fillId="0" borderId="50" xfId="0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 wrapText="1"/>
    </xf>
    <xf numFmtId="0" fontId="0" fillId="0" borderId="51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 wrapText="1"/>
    </xf>
    <xf numFmtId="164" fontId="6" fillId="0" borderId="52" xfId="0" applyNumberFormat="1" applyFont="1" applyBorder="1"/>
    <xf numFmtId="164" fontId="6" fillId="0" borderId="53" xfId="0" applyNumberFormat="1" applyFont="1" applyBorder="1"/>
    <xf numFmtId="164" fontId="6" fillId="0" borderId="54" xfId="0" applyNumberFormat="1" applyFont="1" applyBorder="1"/>
    <xf numFmtId="14" fontId="0" fillId="12" borderId="1" xfId="0" applyNumberFormat="1" applyFill="1" applyBorder="1"/>
    <xf numFmtId="0" fontId="0" fillId="12" borderId="1" xfId="0" applyFill="1" applyBorder="1"/>
    <xf numFmtId="0" fontId="0" fillId="12" borderId="1" xfId="0" applyFill="1" applyBorder="1" applyAlignment="1">
      <alignment horizontal="right"/>
    </xf>
    <xf numFmtId="0" fontId="5" fillId="5" borderId="0" xfId="0" applyFont="1" applyFill="1" applyBorder="1"/>
    <xf numFmtId="0" fontId="3" fillId="0" borderId="0" xfId="0" applyFont="1" applyAlignment="1">
      <alignment horizontal="center" vertical="center"/>
    </xf>
    <xf numFmtId="0" fontId="0" fillId="7" borderId="55" xfId="0" applyFill="1" applyBorder="1" applyAlignment="1">
      <alignment horizontal="center" vertical="center"/>
    </xf>
    <xf numFmtId="0" fontId="0" fillId="7" borderId="41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164" fontId="2" fillId="13" borderId="38" xfId="0" applyNumberFormat="1" applyFont="1" applyFill="1" applyBorder="1"/>
    <xf numFmtId="164" fontId="2" fillId="13" borderId="39" xfId="0" applyNumberFormat="1" applyFont="1" applyFill="1" applyBorder="1"/>
    <xf numFmtId="164" fontId="2" fillId="13" borderId="40" xfId="0" applyNumberFormat="1" applyFont="1" applyFill="1" applyBorder="1"/>
    <xf numFmtId="0" fontId="1" fillId="0" borderId="0" xfId="0" applyFont="1" applyAlignment="1">
      <alignment horizontal="center" vertical="center" wrapText="1"/>
    </xf>
    <xf numFmtId="0" fontId="2" fillId="8" borderId="0" xfId="0" applyFont="1" applyFill="1"/>
    <xf numFmtId="0" fontId="5" fillId="5" borderId="0" xfId="0" applyNumberFormat="1" applyFont="1" applyFill="1" applyBorder="1"/>
    <xf numFmtId="0" fontId="5" fillId="5" borderId="56" xfId="0" applyNumberFormat="1" applyFont="1" applyFill="1" applyBorder="1"/>
    <xf numFmtId="164" fontId="5" fillId="5" borderId="57" xfId="0" applyNumberFormat="1" applyFont="1" applyFill="1" applyBorder="1"/>
    <xf numFmtId="164" fontId="5" fillId="5" borderId="56" xfId="0" applyNumberFormat="1" applyFont="1" applyFill="1" applyBorder="1"/>
    <xf numFmtId="164" fontId="5" fillId="5" borderId="58" xfId="0" applyNumberFormat="1" applyFont="1" applyFill="1" applyBorder="1"/>
    <xf numFmtId="164" fontId="5" fillId="5" borderId="59" xfId="0" applyNumberFormat="1" applyFont="1" applyFill="1" applyBorder="1"/>
    <xf numFmtId="0" fontId="5" fillId="5" borderId="59" xfId="0" applyNumberFormat="1" applyFont="1" applyFill="1" applyBorder="1"/>
    <xf numFmtId="164" fontId="5" fillId="5" borderId="60" xfId="0" applyNumberFormat="1" applyFont="1" applyFill="1" applyBorder="1"/>
    <xf numFmtId="0" fontId="5" fillId="5" borderId="59" xfId="0" applyFont="1" applyFill="1" applyBorder="1"/>
    <xf numFmtId="14" fontId="0" fillId="2" borderId="2" xfId="0" applyNumberFormat="1" applyFill="1" applyBorder="1"/>
    <xf numFmtId="14" fontId="0" fillId="2" borderId="3" xfId="0" applyNumberFormat="1" applyFill="1" applyBorder="1"/>
    <xf numFmtId="14" fontId="0" fillId="2" borderId="4" xfId="0" applyNumberFormat="1" applyFill="1" applyBorder="1"/>
    <xf numFmtId="164" fontId="7" fillId="14" borderId="30" xfId="0" applyNumberFormat="1" applyFont="1" applyFill="1" applyBorder="1"/>
  </cellXfs>
  <cellStyles count="2">
    <cellStyle name="Normal" xfId="0" builtinId="0"/>
    <cellStyle name="Normal 2" xfId="1"/>
  </cellStyles>
  <dxfs count="3"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00FF00"/>
      </font>
      <fill>
        <patternFill>
          <bgColor theme="1" tint="4.9989318521683403E-2"/>
        </patternFill>
      </fill>
    </dxf>
    <dxf>
      <font>
        <strike val="0"/>
      </font>
      <fill>
        <patternFill>
          <bgColor theme="6" tint="0.39994506668294322"/>
        </patternFill>
      </fill>
    </dxf>
  </dxfs>
  <tableStyles count="0" defaultTableStyle="TableStyleMedium2" defaultPivotStyle="PivotStyleLight16"/>
  <colors>
    <mruColors>
      <color rgb="FFFFFF66"/>
      <color rgb="FF00FF00"/>
      <color rgb="FF66CCFF"/>
      <color rgb="FFFFFF01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UROMONETIC/Desktop/GPRS%202017-Tram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_KPI"/>
      <sheetName val="Interim"/>
      <sheetName val="TabMS"/>
      <sheetName val="MS"/>
      <sheetName val="Moyens"/>
      <sheetName val="Divers"/>
      <sheetName val="GPRS"/>
      <sheetName val="Comparatif"/>
      <sheetName val="Evo2ans"/>
      <sheetName val="Compta"/>
      <sheetName val="Budget"/>
      <sheetName val="RF"/>
      <sheetName val="P3"/>
      <sheetName val="N-1"/>
      <sheetName val="P&amp;L"/>
      <sheetName val="KPI"/>
      <sheetName val="UO"/>
      <sheetName val="Comm"/>
      <sheetName val="TabTDB"/>
      <sheetName val="Calendrie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3">
          <cell r="B3">
            <v>2017</v>
          </cell>
        </row>
        <row r="20">
          <cell r="B20">
            <v>42730</v>
          </cell>
        </row>
      </sheetData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462"/>
  <sheetViews>
    <sheetView showGridLines="0" tabSelected="1" workbookViewId="0">
      <pane ySplit="7" topLeftCell="A354" activePane="bottomLeft" state="frozen"/>
      <selection pane="bottomLeft" activeCell="I4" sqref="I4"/>
    </sheetView>
  </sheetViews>
  <sheetFormatPr baseColWidth="10" defaultRowHeight="15" outlineLevelCol="1" x14ac:dyDescent="0.25"/>
  <cols>
    <col min="1" max="1" width="15.28515625" customWidth="1"/>
    <col min="2" max="2" width="11.28515625" customWidth="1"/>
    <col min="3" max="3" width="4.42578125" customWidth="1"/>
    <col min="4" max="4" width="9.7109375" customWidth="1"/>
    <col min="5" max="5" width="3.42578125" customWidth="1"/>
    <col min="6" max="7" width="0.5703125" customWidth="1"/>
    <col min="8" max="8" width="0.28515625" customWidth="1"/>
    <col min="9" max="9" width="13.28515625" customWidth="1"/>
    <col min="10" max="10" width="12.42578125" customWidth="1" outlineLevel="1"/>
    <col min="11" max="12" width="12.85546875" customWidth="1" outlineLevel="1"/>
    <col min="13" max="14" width="11.42578125" customWidth="1" outlineLevel="1"/>
    <col min="15" max="15" width="13.5703125" customWidth="1"/>
    <col min="19" max="19" width="13.5703125" customWidth="1"/>
    <col min="20" max="20" width="13.42578125" customWidth="1"/>
    <col min="21" max="21" width="12.5703125" customWidth="1"/>
  </cols>
  <sheetData>
    <row r="1" spans="1:29" ht="28.5" customHeight="1" x14ac:dyDescent="0.25">
      <c r="A1" s="2"/>
      <c r="B1" s="95" t="s">
        <v>47</v>
      </c>
      <c r="D1">
        <v>2018</v>
      </c>
      <c r="J1" s="88" t="s">
        <v>48</v>
      </c>
      <c r="K1" s="88"/>
      <c r="L1" s="88"/>
      <c r="M1" s="88"/>
      <c r="N1" s="88"/>
      <c r="O1" s="88"/>
      <c r="P1" s="88"/>
      <c r="Q1" s="88"/>
      <c r="R1" s="88"/>
      <c r="S1" s="88"/>
      <c r="T1" s="88"/>
    </row>
    <row r="2" spans="1:29" x14ac:dyDescent="0.25">
      <c r="A2" s="2" t="s">
        <v>26</v>
      </c>
      <c r="B2">
        <v>9.8800000000000008</v>
      </c>
    </row>
    <row r="3" spans="1:29" x14ac:dyDescent="0.25">
      <c r="A3" s="2" t="s">
        <v>9</v>
      </c>
      <c r="B3">
        <v>3.54</v>
      </c>
    </row>
    <row r="4" spans="1:29" ht="27" customHeight="1" thickBot="1" x14ac:dyDescent="0.3">
      <c r="A4" s="23" t="s">
        <v>44</v>
      </c>
      <c r="B4" s="27">
        <v>2500</v>
      </c>
      <c r="T4" s="3"/>
    </row>
    <row r="5" spans="1:29" ht="23.25" customHeight="1" thickBot="1" x14ac:dyDescent="0.3">
      <c r="A5" s="23" t="s">
        <v>46</v>
      </c>
      <c r="B5" s="28">
        <v>5889.52</v>
      </c>
      <c r="C5" s="96">
        <v>600</v>
      </c>
      <c r="I5" s="91" t="s">
        <v>29</v>
      </c>
      <c r="J5" s="89"/>
      <c r="K5" s="89"/>
      <c r="L5" s="89" t="s">
        <v>35</v>
      </c>
      <c r="M5" s="89"/>
      <c r="N5" s="89"/>
      <c r="O5" s="89"/>
      <c r="P5" s="89"/>
      <c r="Q5" s="89" t="s">
        <v>36</v>
      </c>
      <c r="R5" s="89"/>
      <c r="S5" s="90"/>
      <c r="T5" s="3"/>
    </row>
    <row r="6" spans="1:29" ht="44.25" customHeight="1" thickBot="1" x14ac:dyDescent="0.3">
      <c r="A6" s="18" t="s">
        <v>0</v>
      </c>
      <c r="B6" s="19" t="s">
        <v>1</v>
      </c>
      <c r="C6" s="19" t="s">
        <v>2</v>
      </c>
      <c r="D6" s="20" t="s">
        <v>3</v>
      </c>
      <c r="E6" s="21" t="s">
        <v>4</v>
      </c>
      <c r="I6" s="30" t="s">
        <v>27</v>
      </c>
      <c r="J6" s="31" t="s">
        <v>28</v>
      </c>
      <c r="K6" s="32" t="s">
        <v>40</v>
      </c>
      <c r="L6" s="71" t="s">
        <v>33</v>
      </c>
      <c r="M6" s="31" t="s">
        <v>34</v>
      </c>
      <c r="N6" s="31" t="s">
        <v>30</v>
      </c>
      <c r="O6" s="31" t="s">
        <v>31</v>
      </c>
      <c r="P6" s="72" t="s">
        <v>32</v>
      </c>
      <c r="Q6" s="76" t="s">
        <v>37</v>
      </c>
      <c r="R6" s="77" t="s">
        <v>38</v>
      </c>
      <c r="S6" s="78" t="s">
        <v>39</v>
      </c>
      <c r="T6" s="79" t="s">
        <v>43</v>
      </c>
      <c r="U6" s="80" t="s">
        <v>41</v>
      </c>
      <c r="V6" s="62" t="s">
        <v>42</v>
      </c>
      <c r="W6" s="63" t="s">
        <v>55</v>
      </c>
      <c r="X6" s="63" t="s">
        <v>45</v>
      </c>
      <c r="Y6" s="63" t="s">
        <v>56</v>
      </c>
      <c r="Z6" s="4" t="s">
        <v>5</v>
      </c>
      <c r="AA6" s="4" t="s">
        <v>6</v>
      </c>
      <c r="AB6" s="4" t="s">
        <v>9</v>
      </c>
      <c r="AC6" s="4" t="s">
        <v>10</v>
      </c>
    </row>
    <row r="7" spans="1:29" ht="3" customHeight="1" thickBot="1" x14ac:dyDescent="0.3">
      <c r="T7" s="22"/>
      <c r="V7" s="64"/>
      <c r="W7" s="64"/>
      <c r="X7" s="64"/>
      <c r="Y7" s="64"/>
    </row>
    <row r="8" spans="1:29" ht="15.75" x14ac:dyDescent="0.25">
      <c r="A8" s="106">
        <f>DATE(Année,1,1)</f>
        <v>43101</v>
      </c>
      <c r="B8" s="6">
        <v>0</v>
      </c>
      <c r="C8" s="6">
        <f>MONTH(A8)</f>
        <v>1</v>
      </c>
      <c r="D8" s="6" t="str">
        <f>C8&amp;"_"&amp;B8</f>
        <v>1_0</v>
      </c>
      <c r="E8" s="6">
        <f t="shared" ref="E8:E71" si="0">NETWORKDAYS($A8,$A8,Jours_Fériés)</f>
        <v>0</v>
      </c>
      <c r="I8" s="33">
        <v>750</v>
      </c>
      <c r="J8" s="34">
        <v>45</v>
      </c>
      <c r="K8" s="35">
        <f>+SUM(I8:J8)</f>
        <v>795</v>
      </c>
      <c r="L8" s="73">
        <v>125.86</v>
      </c>
      <c r="M8" s="34">
        <v>40</v>
      </c>
      <c r="N8" s="34">
        <v>352</v>
      </c>
      <c r="O8" s="34">
        <v>48</v>
      </c>
      <c r="P8" s="35">
        <f>K8-SUM(L8:O8)</f>
        <v>229.14</v>
      </c>
      <c r="Q8" s="73"/>
      <c r="R8" s="34"/>
      <c r="S8" s="35"/>
      <c r="T8" s="24">
        <f>SUM(Q8:S8)</f>
        <v>0</v>
      </c>
      <c r="U8" s="81">
        <f>report_à_nouveau+P8-T8</f>
        <v>2729.14</v>
      </c>
      <c r="V8" s="68"/>
      <c r="W8" s="65">
        <v>13</v>
      </c>
      <c r="X8" s="92">
        <f>B5+L8-V8</f>
        <v>6015.38</v>
      </c>
      <c r="Y8" s="65">
        <f>+C5+W8</f>
        <v>613</v>
      </c>
      <c r="Z8">
        <v>15</v>
      </c>
      <c r="AA8">
        <f>Z8*B2</f>
        <v>148.20000000000002</v>
      </c>
      <c r="AB8">
        <f>repas*8</f>
        <v>28.32</v>
      </c>
    </row>
    <row r="9" spans="1:29" ht="15.75" x14ac:dyDescent="0.25">
      <c r="A9" s="107">
        <f>A8+1</f>
        <v>43102</v>
      </c>
      <c r="B9" s="7">
        <f>IF(WEEKNUM(A9,21)=53,0,WEEKNUM(A9,21))</f>
        <v>1</v>
      </c>
      <c r="C9" s="7">
        <f t="shared" ref="C9:C72" si="1">MONTH(A9)</f>
        <v>1</v>
      </c>
      <c r="D9" s="7" t="str">
        <f t="shared" ref="D9:D72" si="2">C9&amp;"_"&amp;B9</f>
        <v>1_1</v>
      </c>
      <c r="E9" s="7">
        <f t="shared" si="0"/>
        <v>1</v>
      </c>
      <c r="I9" s="36">
        <v>907.9</v>
      </c>
      <c r="J9" s="37">
        <v>25</v>
      </c>
      <c r="K9" s="38">
        <f t="shared" ref="K9:K72" si="3">+SUM(I9:J9)</f>
        <v>932.9</v>
      </c>
      <c r="L9" s="74">
        <v>257</v>
      </c>
      <c r="M9" s="37">
        <v>10</v>
      </c>
      <c r="N9" s="37">
        <v>576.9</v>
      </c>
      <c r="O9" s="37">
        <v>0</v>
      </c>
      <c r="P9" s="38">
        <f t="shared" ref="P9:P72" si="4">K9-SUM(L9:O9)</f>
        <v>89</v>
      </c>
      <c r="Q9" s="74">
        <v>2818.14</v>
      </c>
      <c r="R9" s="37"/>
      <c r="S9" s="38"/>
      <c r="T9" s="25">
        <f t="shared" ref="T9:T72" si="5">SUM(Q9:S9)</f>
        <v>2818.14</v>
      </c>
      <c r="U9" s="82">
        <f>U8+P9-T9</f>
        <v>0</v>
      </c>
      <c r="V9" s="69">
        <f>X8</f>
        <v>6015.38</v>
      </c>
      <c r="W9" s="66">
        <v>25</v>
      </c>
      <c r="X9" s="93">
        <f>X8+L9-V9</f>
        <v>257</v>
      </c>
      <c r="Y9" s="66">
        <f>IF(V9&gt;0,(Y8-Y8)+W9,Y8+W9)</f>
        <v>25</v>
      </c>
    </row>
    <row r="10" spans="1:29" ht="15.75" x14ac:dyDescent="0.25">
      <c r="A10" s="107">
        <f t="shared" ref="A10:A73" si="6">A9+1</f>
        <v>43103</v>
      </c>
      <c r="B10" s="7">
        <f t="shared" ref="B10:B73" si="7">IF(WEEKNUM(A10,21)=53,0,WEEKNUM(A10,21))</f>
        <v>1</v>
      </c>
      <c r="C10" s="7">
        <f t="shared" si="1"/>
        <v>1</v>
      </c>
      <c r="D10" s="7" t="str">
        <f t="shared" si="2"/>
        <v>1_1</v>
      </c>
      <c r="E10" s="7">
        <f t="shared" si="0"/>
        <v>1</v>
      </c>
      <c r="I10" s="36">
        <v>2500</v>
      </c>
      <c r="J10" s="37"/>
      <c r="K10" s="38">
        <f t="shared" si="3"/>
        <v>2500</v>
      </c>
      <c r="L10" s="74">
        <v>455</v>
      </c>
      <c r="M10" s="37"/>
      <c r="N10" s="37">
        <v>895</v>
      </c>
      <c r="O10" s="37">
        <v>70</v>
      </c>
      <c r="P10" s="38">
        <f t="shared" si="4"/>
        <v>1080</v>
      </c>
      <c r="Q10" s="74"/>
      <c r="R10" s="37"/>
      <c r="S10" s="38"/>
      <c r="T10" s="25">
        <f t="shared" si="5"/>
        <v>0</v>
      </c>
      <c r="U10" s="82">
        <f t="shared" ref="U10:U73" si="8">U9+P10-T10</f>
        <v>1080</v>
      </c>
      <c r="V10" s="69"/>
      <c r="W10" s="66">
        <v>45</v>
      </c>
      <c r="X10" s="93">
        <f>X9+L10-V10</f>
        <v>712</v>
      </c>
      <c r="Y10" s="66">
        <f>IF(V10&gt;0,(Y9-Y9)+W10,Y9+W10)</f>
        <v>70</v>
      </c>
    </row>
    <row r="11" spans="1:29" ht="15.75" x14ac:dyDescent="0.25">
      <c r="A11" s="107">
        <f t="shared" si="6"/>
        <v>43104</v>
      </c>
      <c r="B11" s="7">
        <f t="shared" si="7"/>
        <v>1</v>
      </c>
      <c r="C11" s="7">
        <f t="shared" si="1"/>
        <v>1</v>
      </c>
      <c r="D11" s="7" t="str">
        <f t="shared" si="2"/>
        <v>1_1</v>
      </c>
      <c r="E11" s="7">
        <f t="shared" si="0"/>
        <v>1</v>
      </c>
      <c r="I11" s="36">
        <v>4000</v>
      </c>
      <c r="J11" s="37"/>
      <c r="K11" s="38">
        <f t="shared" si="3"/>
        <v>4000</v>
      </c>
      <c r="L11" s="74">
        <v>359</v>
      </c>
      <c r="M11" s="37"/>
      <c r="N11" s="37">
        <v>751</v>
      </c>
      <c r="O11" s="37"/>
      <c r="P11" s="38">
        <f t="shared" si="4"/>
        <v>2890</v>
      </c>
      <c r="Q11" s="74"/>
      <c r="R11" s="37"/>
      <c r="S11" s="38"/>
      <c r="T11" s="25">
        <f t="shared" si="5"/>
        <v>0</v>
      </c>
      <c r="U11" s="82">
        <f t="shared" si="8"/>
        <v>3970</v>
      </c>
      <c r="V11" s="69"/>
      <c r="W11" s="66">
        <v>38</v>
      </c>
      <c r="X11" s="93">
        <f>X10+L11-V11</f>
        <v>1071</v>
      </c>
      <c r="Y11" s="66">
        <f>IF(V11&gt;0,(Y10-Y10)+W11,Y10+W11)</f>
        <v>108</v>
      </c>
    </row>
    <row r="12" spans="1:29" ht="15.75" x14ac:dyDescent="0.25">
      <c r="A12" s="107">
        <f t="shared" si="6"/>
        <v>43105</v>
      </c>
      <c r="B12" s="7">
        <f t="shared" si="7"/>
        <v>1</v>
      </c>
      <c r="C12" s="7">
        <f t="shared" si="1"/>
        <v>1</v>
      </c>
      <c r="D12" s="7" t="str">
        <f t="shared" si="2"/>
        <v>1_1</v>
      </c>
      <c r="E12" s="7">
        <f t="shared" si="0"/>
        <v>1</v>
      </c>
      <c r="I12" s="36">
        <v>2000</v>
      </c>
      <c r="J12" s="37">
        <v>70</v>
      </c>
      <c r="K12" s="38">
        <f t="shared" si="3"/>
        <v>2070</v>
      </c>
      <c r="L12" s="74">
        <v>420</v>
      </c>
      <c r="M12" s="37">
        <v>40</v>
      </c>
      <c r="N12" s="37">
        <v>683</v>
      </c>
      <c r="O12" s="37">
        <v>250</v>
      </c>
      <c r="P12" s="38">
        <f t="shared" si="4"/>
        <v>677</v>
      </c>
      <c r="Q12" s="74"/>
      <c r="R12" s="37"/>
      <c r="S12" s="38"/>
      <c r="T12" s="25">
        <f t="shared" si="5"/>
        <v>0</v>
      </c>
      <c r="U12" s="82">
        <f t="shared" si="8"/>
        <v>4647</v>
      </c>
      <c r="V12" s="69"/>
      <c r="W12" s="66">
        <v>47</v>
      </c>
      <c r="X12" s="93">
        <f>X11+L12-V12</f>
        <v>1491</v>
      </c>
      <c r="Y12" s="66">
        <f t="shared" ref="Y12:Y75" si="9">IF(V12&gt;0,(Y11-Y11)+W12,Y11+W12)</f>
        <v>155</v>
      </c>
    </row>
    <row r="13" spans="1:29" ht="15.75" x14ac:dyDescent="0.25">
      <c r="A13" s="107">
        <f t="shared" si="6"/>
        <v>43106</v>
      </c>
      <c r="B13" s="7">
        <f t="shared" si="7"/>
        <v>1</v>
      </c>
      <c r="C13" s="7">
        <f t="shared" si="1"/>
        <v>1</v>
      </c>
      <c r="D13" s="7" t="str">
        <f t="shared" si="2"/>
        <v>1_1</v>
      </c>
      <c r="E13" s="7">
        <f t="shared" si="0"/>
        <v>0</v>
      </c>
      <c r="I13" s="36">
        <v>2540</v>
      </c>
      <c r="J13" s="37"/>
      <c r="K13" s="38">
        <f t="shared" si="3"/>
        <v>2540</v>
      </c>
      <c r="L13" s="74">
        <v>856</v>
      </c>
      <c r="M13" s="37"/>
      <c r="N13" s="37">
        <v>359</v>
      </c>
      <c r="O13" s="37">
        <v>158</v>
      </c>
      <c r="P13" s="38">
        <f t="shared" si="4"/>
        <v>1167</v>
      </c>
      <c r="Q13" s="74"/>
      <c r="R13" s="37"/>
      <c r="S13" s="38"/>
      <c r="T13" s="25">
        <f t="shared" si="5"/>
        <v>0</v>
      </c>
      <c r="U13" s="82">
        <f t="shared" si="8"/>
        <v>5814</v>
      </c>
      <c r="V13" s="69"/>
      <c r="W13" s="66">
        <v>90</v>
      </c>
      <c r="X13" s="93">
        <f>X12+L13-V13</f>
        <v>2347</v>
      </c>
      <c r="Y13" s="66">
        <f t="shared" si="9"/>
        <v>245</v>
      </c>
    </row>
    <row r="14" spans="1:29" ht="15.75" x14ac:dyDescent="0.25">
      <c r="A14" s="107">
        <f t="shared" si="6"/>
        <v>43107</v>
      </c>
      <c r="B14" s="7">
        <f t="shared" si="7"/>
        <v>1</v>
      </c>
      <c r="C14" s="7">
        <f t="shared" si="1"/>
        <v>1</v>
      </c>
      <c r="D14" s="7" t="str">
        <f t="shared" si="2"/>
        <v>1_1</v>
      </c>
      <c r="E14" s="7">
        <f t="shared" si="0"/>
        <v>0</v>
      </c>
      <c r="I14" s="36">
        <v>1200</v>
      </c>
      <c r="J14" s="37"/>
      <c r="K14" s="38">
        <f t="shared" si="3"/>
        <v>1200</v>
      </c>
      <c r="L14" s="74">
        <v>150</v>
      </c>
      <c r="M14" s="37"/>
      <c r="N14" s="37">
        <v>359</v>
      </c>
      <c r="O14" s="37">
        <v>40</v>
      </c>
      <c r="P14" s="38">
        <f t="shared" si="4"/>
        <v>651</v>
      </c>
      <c r="Q14" s="74">
        <v>5000</v>
      </c>
      <c r="R14" s="37"/>
      <c r="S14" s="38"/>
      <c r="T14" s="25">
        <f t="shared" si="5"/>
        <v>5000</v>
      </c>
      <c r="U14" s="82">
        <f t="shared" si="8"/>
        <v>1465</v>
      </c>
      <c r="V14" s="69"/>
      <c r="W14" s="66">
        <v>12</v>
      </c>
      <c r="X14" s="93">
        <f>X13+L14-V14</f>
        <v>2497</v>
      </c>
      <c r="Y14" s="66">
        <f t="shared" si="9"/>
        <v>257</v>
      </c>
    </row>
    <row r="15" spans="1:29" ht="15.75" x14ac:dyDescent="0.25">
      <c r="A15" s="107">
        <f t="shared" si="6"/>
        <v>43108</v>
      </c>
      <c r="B15" s="7">
        <f t="shared" si="7"/>
        <v>2</v>
      </c>
      <c r="C15" s="7">
        <f t="shared" si="1"/>
        <v>1</v>
      </c>
      <c r="D15" s="7" t="str">
        <f t="shared" si="2"/>
        <v>1_2</v>
      </c>
      <c r="E15" s="7">
        <f t="shared" si="0"/>
        <v>1</v>
      </c>
      <c r="I15" s="36">
        <v>1253</v>
      </c>
      <c r="J15" s="37">
        <v>80</v>
      </c>
      <c r="K15" s="38">
        <f t="shared" si="3"/>
        <v>1333</v>
      </c>
      <c r="L15" s="74">
        <v>256.98</v>
      </c>
      <c r="M15" s="37">
        <v>70</v>
      </c>
      <c r="N15" s="37">
        <v>359</v>
      </c>
      <c r="O15" s="37"/>
      <c r="P15" s="38">
        <f t="shared" si="4"/>
        <v>647.02</v>
      </c>
      <c r="Q15" s="74"/>
      <c r="R15" s="37"/>
      <c r="S15" s="38"/>
      <c r="T15" s="25">
        <f t="shared" si="5"/>
        <v>0</v>
      </c>
      <c r="U15" s="82">
        <f t="shared" si="8"/>
        <v>2112.02</v>
      </c>
      <c r="V15" s="69"/>
      <c r="W15" s="66">
        <v>30</v>
      </c>
      <c r="X15" s="93">
        <f>X14+L15-V15</f>
        <v>2753.98</v>
      </c>
      <c r="Y15" s="66">
        <f t="shared" si="9"/>
        <v>287</v>
      </c>
    </row>
    <row r="16" spans="1:29" ht="15.75" x14ac:dyDescent="0.25">
      <c r="A16" s="107">
        <f t="shared" si="6"/>
        <v>43109</v>
      </c>
      <c r="B16" s="7">
        <f t="shared" si="7"/>
        <v>2</v>
      </c>
      <c r="C16" s="7">
        <f t="shared" si="1"/>
        <v>1</v>
      </c>
      <c r="D16" s="7" t="str">
        <f t="shared" si="2"/>
        <v>1_2</v>
      </c>
      <c r="E16" s="7">
        <f t="shared" si="0"/>
        <v>1</v>
      </c>
      <c r="I16" s="36">
        <v>1536</v>
      </c>
      <c r="J16" s="37">
        <v>89</v>
      </c>
      <c r="K16" s="38">
        <f t="shared" si="3"/>
        <v>1625</v>
      </c>
      <c r="L16" s="74">
        <v>326</v>
      </c>
      <c r="M16" s="37"/>
      <c r="N16" s="37">
        <v>359</v>
      </c>
      <c r="O16" s="37">
        <v>50</v>
      </c>
      <c r="P16" s="38">
        <f t="shared" si="4"/>
        <v>890</v>
      </c>
      <c r="Q16" s="74"/>
      <c r="R16" s="37"/>
      <c r="S16" s="38"/>
      <c r="T16" s="25">
        <f t="shared" si="5"/>
        <v>0</v>
      </c>
      <c r="U16" s="82">
        <f t="shared" si="8"/>
        <v>3002.02</v>
      </c>
      <c r="V16" s="69">
        <v>2753.98</v>
      </c>
      <c r="W16" s="66">
        <v>35</v>
      </c>
      <c r="X16" s="93">
        <f>X15+L16-V16</f>
        <v>326</v>
      </c>
      <c r="Y16" s="66">
        <f t="shared" si="9"/>
        <v>35</v>
      </c>
    </row>
    <row r="17" spans="1:25" ht="15.75" x14ac:dyDescent="0.25">
      <c r="A17" s="107">
        <f t="shared" si="6"/>
        <v>43110</v>
      </c>
      <c r="B17" s="7">
        <f t="shared" si="7"/>
        <v>2</v>
      </c>
      <c r="C17" s="7">
        <f t="shared" si="1"/>
        <v>1</v>
      </c>
      <c r="D17" s="7" t="str">
        <f t="shared" si="2"/>
        <v>1_2</v>
      </c>
      <c r="E17" s="7">
        <f t="shared" si="0"/>
        <v>1</v>
      </c>
      <c r="I17" s="36">
        <v>1764</v>
      </c>
      <c r="J17" s="37"/>
      <c r="K17" s="38">
        <f t="shared" si="3"/>
        <v>1764</v>
      </c>
      <c r="L17" s="74">
        <v>321</v>
      </c>
      <c r="M17" s="37"/>
      <c r="N17" s="37">
        <v>359</v>
      </c>
      <c r="O17" s="37"/>
      <c r="P17" s="38">
        <f t="shared" si="4"/>
        <v>1084</v>
      </c>
      <c r="Q17" s="74"/>
      <c r="R17" s="37"/>
      <c r="S17" s="38"/>
      <c r="T17" s="25">
        <f t="shared" si="5"/>
        <v>0</v>
      </c>
      <c r="U17" s="82">
        <f t="shared" si="8"/>
        <v>4086.02</v>
      </c>
      <c r="V17" s="69"/>
      <c r="W17" s="66">
        <v>38</v>
      </c>
      <c r="X17" s="93">
        <f>X16+L17-V17</f>
        <v>647</v>
      </c>
      <c r="Y17" s="66">
        <f t="shared" si="9"/>
        <v>73</v>
      </c>
    </row>
    <row r="18" spans="1:25" ht="15.75" x14ac:dyDescent="0.25">
      <c r="A18" s="107">
        <f t="shared" si="6"/>
        <v>43111</v>
      </c>
      <c r="B18" s="7">
        <f t="shared" si="7"/>
        <v>2</v>
      </c>
      <c r="C18" s="7">
        <f t="shared" si="1"/>
        <v>1</v>
      </c>
      <c r="D18" s="7" t="str">
        <f t="shared" si="2"/>
        <v>1_2</v>
      </c>
      <c r="E18" s="7">
        <f t="shared" si="0"/>
        <v>1</v>
      </c>
      <c r="I18" s="36">
        <v>2500</v>
      </c>
      <c r="J18" s="37"/>
      <c r="K18" s="38">
        <f t="shared" si="3"/>
        <v>2500</v>
      </c>
      <c r="L18" s="74">
        <v>758</v>
      </c>
      <c r="M18" s="37"/>
      <c r="N18" s="37"/>
      <c r="O18" s="37"/>
      <c r="P18" s="38">
        <f t="shared" si="4"/>
        <v>1742</v>
      </c>
      <c r="Q18" s="74"/>
      <c r="R18" s="37"/>
      <c r="S18" s="38"/>
      <c r="T18" s="25">
        <f t="shared" si="5"/>
        <v>0</v>
      </c>
      <c r="U18" s="82">
        <f t="shared" si="8"/>
        <v>5828.02</v>
      </c>
      <c r="V18" s="69"/>
      <c r="W18" s="66">
        <v>80</v>
      </c>
      <c r="X18" s="93">
        <f>X17+L18-V18</f>
        <v>1405</v>
      </c>
      <c r="Y18" s="66">
        <f t="shared" si="9"/>
        <v>153</v>
      </c>
    </row>
    <row r="19" spans="1:25" ht="15.75" x14ac:dyDescent="0.25">
      <c r="A19" s="107">
        <f t="shared" si="6"/>
        <v>43112</v>
      </c>
      <c r="B19" s="7">
        <f t="shared" si="7"/>
        <v>2</v>
      </c>
      <c r="C19" s="7">
        <f t="shared" si="1"/>
        <v>1</v>
      </c>
      <c r="D19" s="7" t="str">
        <f t="shared" si="2"/>
        <v>1_2</v>
      </c>
      <c r="E19" s="7">
        <f t="shared" si="0"/>
        <v>1</v>
      </c>
      <c r="I19" s="36">
        <v>1784</v>
      </c>
      <c r="J19" s="37"/>
      <c r="K19" s="38">
        <f t="shared" si="3"/>
        <v>1784</v>
      </c>
      <c r="L19" s="74">
        <v>950</v>
      </c>
      <c r="M19" s="37"/>
      <c r="N19" s="37"/>
      <c r="O19" s="37"/>
      <c r="P19" s="38">
        <f>K19-SUM(L19:O19)</f>
        <v>834</v>
      </c>
      <c r="Q19" s="74"/>
      <c r="R19" s="37"/>
      <c r="S19" s="38"/>
      <c r="T19" s="25">
        <f t="shared" si="5"/>
        <v>0</v>
      </c>
      <c r="U19" s="82">
        <f t="shared" si="8"/>
        <v>6662.02</v>
      </c>
      <c r="V19" s="69"/>
      <c r="W19" s="66">
        <v>110</v>
      </c>
      <c r="X19" s="93">
        <f>X18+L19-V19</f>
        <v>2355</v>
      </c>
      <c r="Y19" s="66">
        <f t="shared" si="9"/>
        <v>263</v>
      </c>
    </row>
    <row r="20" spans="1:25" ht="15.75" x14ac:dyDescent="0.25">
      <c r="A20" s="107">
        <f t="shared" si="6"/>
        <v>43113</v>
      </c>
      <c r="B20" s="7">
        <f t="shared" si="7"/>
        <v>2</v>
      </c>
      <c r="C20" s="7">
        <f t="shared" si="1"/>
        <v>1</v>
      </c>
      <c r="D20" s="7" t="str">
        <f t="shared" si="2"/>
        <v>1_2</v>
      </c>
      <c r="E20" s="7">
        <f t="shared" si="0"/>
        <v>0</v>
      </c>
      <c r="I20" s="36">
        <v>2587</v>
      </c>
      <c r="J20" s="37"/>
      <c r="K20" s="38">
        <f t="shared" si="3"/>
        <v>2587</v>
      </c>
      <c r="L20" s="74">
        <v>1500</v>
      </c>
      <c r="M20" s="37"/>
      <c r="N20" s="37"/>
      <c r="O20" s="37"/>
      <c r="P20" s="38">
        <f t="shared" si="4"/>
        <v>1087</v>
      </c>
      <c r="Q20" s="74"/>
      <c r="R20" s="37"/>
      <c r="S20" s="38"/>
      <c r="T20" s="25">
        <f t="shared" si="5"/>
        <v>0</v>
      </c>
      <c r="U20" s="82">
        <f t="shared" si="8"/>
        <v>7749.02</v>
      </c>
      <c r="V20" s="69"/>
      <c r="W20" s="66">
        <v>200</v>
      </c>
      <c r="X20" s="93">
        <f>X19+L20-V20</f>
        <v>3855</v>
      </c>
      <c r="Y20" s="66">
        <f t="shared" si="9"/>
        <v>463</v>
      </c>
    </row>
    <row r="21" spans="1:25" ht="15.75" x14ac:dyDescent="0.25">
      <c r="A21" s="107">
        <f t="shared" si="6"/>
        <v>43114</v>
      </c>
      <c r="B21" s="7">
        <f t="shared" si="7"/>
        <v>2</v>
      </c>
      <c r="C21" s="7">
        <f t="shared" si="1"/>
        <v>1</v>
      </c>
      <c r="D21" s="7" t="str">
        <f t="shared" si="2"/>
        <v>1_2</v>
      </c>
      <c r="E21" s="7">
        <f t="shared" si="0"/>
        <v>0</v>
      </c>
      <c r="I21" s="36"/>
      <c r="J21" s="37"/>
      <c r="K21" s="38">
        <f t="shared" si="3"/>
        <v>0</v>
      </c>
      <c r="L21" s="74"/>
      <c r="M21" s="37"/>
      <c r="N21" s="37"/>
      <c r="O21" s="37"/>
      <c r="P21" s="38">
        <f t="shared" si="4"/>
        <v>0</v>
      </c>
      <c r="Q21" s="74"/>
      <c r="R21" s="37"/>
      <c r="S21" s="38"/>
      <c r="T21" s="25">
        <f t="shared" si="5"/>
        <v>0</v>
      </c>
      <c r="U21" s="82">
        <f t="shared" si="8"/>
        <v>7749.02</v>
      </c>
      <c r="V21" s="69"/>
      <c r="W21" s="66"/>
      <c r="X21" s="93">
        <f>X20+L21-V21</f>
        <v>3855</v>
      </c>
      <c r="Y21" s="66">
        <f t="shared" si="9"/>
        <v>463</v>
      </c>
    </row>
    <row r="22" spans="1:25" ht="15.75" x14ac:dyDescent="0.25">
      <c r="A22" s="107">
        <f t="shared" si="6"/>
        <v>43115</v>
      </c>
      <c r="B22" s="7">
        <f t="shared" si="7"/>
        <v>3</v>
      </c>
      <c r="C22" s="7">
        <f t="shared" si="1"/>
        <v>1</v>
      </c>
      <c r="D22" s="7" t="str">
        <f t="shared" si="2"/>
        <v>1_3</v>
      </c>
      <c r="E22" s="7">
        <f t="shared" si="0"/>
        <v>1</v>
      </c>
      <c r="I22" s="36"/>
      <c r="J22" s="37"/>
      <c r="K22" s="38">
        <f t="shared" si="3"/>
        <v>0</v>
      </c>
      <c r="L22" s="74"/>
      <c r="M22" s="37"/>
      <c r="N22" s="37"/>
      <c r="O22" s="37"/>
      <c r="P22" s="38">
        <f t="shared" si="4"/>
        <v>0</v>
      </c>
      <c r="Q22" s="74"/>
      <c r="R22" s="37"/>
      <c r="S22" s="38"/>
      <c r="T22" s="25">
        <f t="shared" si="5"/>
        <v>0</v>
      </c>
      <c r="U22" s="82">
        <f t="shared" si="8"/>
        <v>7749.02</v>
      </c>
      <c r="V22" s="69"/>
      <c r="W22" s="66"/>
      <c r="X22" s="93">
        <f>X21+L22-V22</f>
        <v>3855</v>
      </c>
      <c r="Y22" s="66">
        <f t="shared" si="9"/>
        <v>463</v>
      </c>
    </row>
    <row r="23" spans="1:25" ht="15.75" x14ac:dyDescent="0.25">
      <c r="A23" s="107">
        <f t="shared" si="6"/>
        <v>43116</v>
      </c>
      <c r="B23" s="7">
        <f t="shared" si="7"/>
        <v>3</v>
      </c>
      <c r="C23" s="7">
        <f t="shared" si="1"/>
        <v>1</v>
      </c>
      <c r="D23" s="7" t="str">
        <f t="shared" si="2"/>
        <v>1_3</v>
      </c>
      <c r="E23" s="7">
        <f t="shared" si="0"/>
        <v>1</v>
      </c>
      <c r="I23" s="36"/>
      <c r="J23" s="37"/>
      <c r="K23" s="38">
        <f t="shared" si="3"/>
        <v>0</v>
      </c>
      <c r="L23" s="74"/>
      <c r="M23" s="37"/>
      <c r="N23" s="37"/>
      <c r="O23" s="37"/>
      <c r="P23" s="38">
        <f t="shared" si="4"/>
        <v>0</v>
      </c>
      <c r="Q23" s="74"/>
      <c r="R23" s="37"/>
      <c r="S23" s="38"/>
      <c r="T23" s="25">
        <f t="shared" si="5"/>
        <v>0</v>
      </c>
      <c r="U23" s="82">
        <f t="shared" si="8"/>
        <v>7749.02</v>
      </c>
      <c r="V23" s="69"/>
      <c r="W23" s="66"/>
      <c r="X23" s="93">
        <f>X22+L23-V23</f>
        <v>3855</v>
      </c>
      <c r="Y23" s="66">
        <f t="shared" si="9"/>
        <v>463</v>
      </c>
    </row>
    <row r="24" spans="1:25" ht="15.75" x14ac:dyDescent="0.25">
      <c r="A24" s="107">
        <f t="shared" si="6"/>
        <v>43117</v>
      </c>
      <c r="B24" s="7">
        <f t="shared" si="7"/>
        <v>3</v>
      </c>
      <c r="C24" s="7">
        <f t="shared" si="1"/>
        <v>1</v>
      </c>
      <c r="D24" s="7" t="str">
        <f t="shared" si="2"/>
        <v>1_3</v>
      </c>
      <c r="E24" s="7">
        <f t="shared" si="0"/>
        <v>1</v>
      </c>
      <c r="I24" s="36"/>
      <c r="J24" s="37"/>
      <c r="K24" s="38">
        <f t="shared" si="3"/>
        <v>0</v>
      </c>
      <c r="L24" s="74"/>
      <c r="M24" s="37"/>
      <c r="N24" s="37"/>
      <c r="O24" s="37"/>
      <c r="P24" s="38">
        <f t="shared" si="4"/>
        <v>0</v>
      </c>
      <c r="Q24" s="74"/>
      <c r="R24" s="37"/>
      <c r="S24" s="38"/>
      <c r="T24" s="25">
        <f t="shared" si="5"/>
        <v>0</v>
      </c>
      <c r="U24" s="82">
        <f t="shared" si="8"/>
        <v>7749.02</v>
      </c>
      <c r="V24" s="69"/>
      <c r="W24" s="66"/>
      <c r="X24" s="93">
        <f>X23+L24-V24</f>
        <v>3855</v>
      </c>
      <c r="Y24" s="66">
        <f t="shared" si="9"/>
        <v>463</v>
      </c>
    </row>
    <row r="25" spans="1:25" ht="15.75" x14ac:dyDescent="0.25">
      <c r="A25" s="107">
        <f t="shared" si="6"/>
        <v>43118</v>
      </c>
      <c r="B25" s="7">
        <f t="shared" si="7"/>
        <v>3</v>
      </c>
      <c r="C25" s="7">
        <f t="shared" si="1"/>
        <v>1</v>
      </c>
      <c r="D25" s="7" t="str">
        <f t="shared" si="2"/>
        <v>1_3</v>
      </c>
      <c r="E25" s="7">
        <f t="shared" si="0"/>
        <v>1</v>
      </c>
      <c r="I25" s="36"/>
      <c r="J25" s="37"/>
      <c r="K25" s="38">
        <f t="shared" si="3"/>
        <v>0</v>
      </c>
      <c r="L25" s="74"/>
      <c r="M25" s="37"/>
      <c r="N25" s="37"/>
      <c r="O25" s="37"/>
      <c r="P25" s="38">
        <f t="shared" si="4"/>
        <v>0</v>
      </c>
      <c r="Q25" s="74"/>
      <c r="R25" s="37"/>
      <c r="S25" s="38"/>
      <c r="T25" s="25">
        <f t="shared" si="5"/>
        <v>0</v>
      </c>
      <c r="U25" s="82">
        <f t="shared" si="8"/>
        <v>7749.02</v>
      </c>
      <c r="V25" s="69"/>
      <c r="W25" s="66"/>
      <c r="X25" s="93">
        <f>X24+L25-V25</f>
        <v>3855</v>
      </c>
      <c r="Y25" s="66">
        <f t="shared" si="9"/>
        <v>463</v>
      </c>
    </row>
    <row r="26" spans="1:25" ht="15.75" x14ac:dyDescent="0.25">
      <c r="A26" s="107">
        <f t="shared" si="6"/>
        <v>43119</v>
      </c>
      <c r="B26" s="7">
        <f t="shared" si="7"/>
        <v>3</v>
      </c>
      <c r="C26" s="7">
        <f t="shared" si="1"/>
        <v>1</v>
      </c>
      <c r="D26" s="7" t="str">
        <f t="shared" si="2"/>
        <v>1_3</v>
      </c>
      <c r="E26" s="7">
        <f t="shared" si="0"/>
        <v>1</v>
      </c>
      <c r="I26" s="36"/>
      <c r="J26" s="37"/>
      <c r="K26" s="38">
        <f t="shared" si="3"/>
        <v>0</v>
      </c>
      <c r="L26" s="74"/>
      <c r="M26" s="37"/>
      <c r="N26" s="37"/>
      <c r="O26" s="37"/>
      <c r="P26" s="38">
        <f t="shared" si="4"/>
        <v>0</v>
      </c>
      <c r="Q26" s="74"/>
      <c r="R26" s="37"/>
      <c r="S26" s="38"/>
      <c r="T26" s="25">
        <f t="shared" si="5"/>
        <v>0</v>
      </c>
      <c r="U26" s="82">
        <f t="shared" si="8"/>
        <v>7749.02</v>
      </c>
      <c r="V26" s="69"/>
      <c r="W26" s="66"/>
      <c r="X26" s="93">
        <f>X25+L26-V26</f>
        <v>3855</v>
      </c>
      <c r="Y26" s="66">
        <f t="shared" si="9"/>
        <v>463</v>
      </c>
    </row>
    <row r="27" spans="1:25" ht="15.75" x14ac:dyDescent="0.25">
      <c r="A27" s="107">
        <f t="shared" si="6"/>
        <v>43120</v>
      </c>
      <c r="B27" s="7">
        <f t="shared" si="7"/>
        <v>3</v>
      </c>
      <c r="C27" s="7">
        <f t="shared" si="1"/>
        <v>1</v>
      </c>
      <c r="D27" s="7" t="str">
        <f t="shared" si="2"/>
        <v>1_3</v>
      </c>
      <c r="E27" s="7">
        <f t="shared" si="0"/>
        <v>0</v>
      </c>
      <c r="I27" s="36"/>
      <c r="J27" s="37"/>
      <c r="K27" s="38">
        <f t="shared" si="3"/>
        <v>0</v>
      </c>
      <c r="L27" s="74"/>
      <c r="M27" s="37"/>
      <c r="N27" s="37"/>
      <c r="O27" s="37"/>
      <c r="P27" s="38">
        <f t="shared" si="4"/>
        <v>0</v>
      </c>
      <c r="Q27" s="74"/>
      <c r="R27" s="37"/>
      <c r="S27" s="38"/>
      <c r="T27" s="25">
        <f t="shared" si="5"/>
        <v>0</v>
      </c>
      <c r="U27" s="82">
        <f t="shared" si="8"/>
        <v>7749.02</v>
      </c>
      <c r="V27" s="69"/>
      <c r="W27" s="66"/>
      <c r="X27" s="93">
        <f>X26+L27-V27</f>
        <v>3855</v>
      </c>
      <c r="Y27" s="66">
        <f t="shared" si="9"/>
        <v>463</v>
      </c>
    </row>
    <row r="28" spans="1:25" ht="15.75" x14ac:dyDescent="0.25">
      <c r="A28" s="107">
        <f t="shared" si="6"/>
        <v>43121</v>
      </c>
      <c r="B28" s="7">
        <f t="shared" si="7"/>
        <v>3</v>
      </c>
      <c r="C28" s="7">
        <f t="shared" si="1"/>
        <v>1</v>
      </c>
      <c r="D28" s="7" t="str">
        <f t="shared" si="2"/>
        <v>1_3</v>
      </c>
      <c r="E28" s="7">
        <f t="shared" si="0"/>
        <v>0</v>
      </c>
      <c r="I28" s="36"/>
      <c r="J28" s="37"/>
      <c r="K28" s="38">
        <f t="shared" si="3"/>
        <v>0</v>
      </c>
      <c r="L28" s="74"/>
      <c r="M28" s="37"/>
      <c r="N28" s="37"/>
      <c r="O28" s="37"/>
      <c r="P28" s="38">
        <f t="shared" si="4"/>
        <v>0</v>
      </c>
      <c r="Q28" s="74"/>
      <c r="R28" s="37"/>
      <c r="S28" s="38"/>
      <c r="T28" s="25">
        <f t="shared" si="5"/>
        <v>0</v>
      </c>
      <c r="U28" s="82">
        <f t="shared" si="8"/>
        <v>7749.02</v>
      </c>
      <c r="V28" s="69"/>
      <c r="W28" s="66"/>
      <c r="X28" s="93">
        <f>X27+L28-V28</f>
        <v>3855</v>
      </c>
      <c r="Y28" s="66">
        <f t="shared" si="9"/>
        <v>463</v>
      </c>
    </row>
    <row r="29" spans="1:25" ht="15.75" x14ac:dyDescent="0.25">
      <c r="A29" s="107">
        <f t="shared" si="6"/>
        <v>43122</v>
      </c>
      <c r="B29" s="7">
        <f t="shared" si="7"/>
        <v>4</v>
      </c>
      <c r="C29" s="7">
        <f t="shared" si="1"/>
        <v>1</v>
      </c>
      <c r="D29" s="7" t="str">
        <f t="shared" si="2"/>
        <v>1_4</v>
      </c>
      <c r="E29" s="7">
        <f t="shared" si="0"/>
        <v>1</v>
      </c>
      <c r="I29" s="36"/>
      <c r="J29" s="37"/>
      <c r="K29" s="38">
        <f t="shared" si="3"/>
        <v>0</v>
      </c>
      <c r="L29" s="74"/>
      <c r="M29" s="37"/>
      <c r="N29" s="37"/>
      <c r="O29" s="37"/>
      <c r="P29" s="38">
        <f t="shared" si="4"/>
        <v>0</v>
      </c>
      <c r="Q29" s="74"/>
      <c r="R29" s="37"/>
      <c r="S29" s="38"/>
      <c r="T29" s="25">
        <f t="shared" si="5"/>
        <v>0</v>
      </c>
      <c r="U29" s="82">
        <f t="shared" si="8"/>
        <v>7749.02</v>
      </c>
      <c r="V29" s="69"/>
      <c r="W29" s="66"/>
      <c r="X29" s="93">
        <f>X28+L29-V29</f>
        <v>3855</v>
      </c>
      <c r="Y29" s="66">
        <f t="shared" si="9"/>
        <v>463</v>
      </c>
    </row>
    <row r="30" spans="1:25" ht="15.75" x14ac:dyDescent="0.25">
      <c r="A30" s="107">
        <f t="shared" si="6"/>
        <v>43123</v>
      </c>
      <c r="B30" s="7">
        <f t="shared" si="7"/>
        <v>4</v>
      </c>
      <c r="C30" s="7">
        <f t="shared" si="1"/>
        <v>1</v>
      </c>
      <c r="D30" s="7" t="str">
        <f t="shared" si="2"/>
        <v>1_4</v>
      </c>
      <c r="E30" s="7">
        <f t="shared" si="0"/>
        <v>1</v>
      </c>
      <c r="I30" s="36"/>
      <c r="J30" s="37"/>
      <c r="K30" s="38">
        <f t="shared" si="3"/>
        <v>0</v>
      </c>
      <c r="L30" s="74"/>
      <c r="M30" s="37"/>
      <c r="N30" s="37"/>
      <c r="O30" s="37"/>
      <c r="P30" s="38">
        <f t="shared" si="4"/>
        <v>0</v>
      </c>
      <c r="Q30" s="74"/>
      <c r="R30" s="37"/>
      <c r="S30" s="38"/>
      <c r="T30" s="25">
        <f t="shared" si="5"/>
        <v>0</v>
      </c>
      <c r="U30" s="82">
        <f t="shared" si="8"/>
        <v>7749.02</v>
      </c>
      <c r="V30" s="69"/>
      <c r="W30" s="66"/>
      <c r="X30" s="93">
        <f>X29+L30-V30</f>
        <v>3855</v>
      </c>
      <c r="Y30" s="66">
        <f t="shared" si="9"/>
        <v>463</v>
      </c>
    </row>
    <row r="31" spans="1:25" ht="15.75" x14ac:dyDescent="0.25">
      <c r="A31" s="107">
        <f t="shared" si="6"/>
        <v>43124</v>
      </c>
      <c r="B31" s="7">
        <f t="shared" si="7"/>
        <v>4</v>
      </c>
      <c r="C31" s="7">
        <f t="shared" si="1"/>
        <v>1</v>
      </c>
      <c r="D31" s="7" t="str">
        <f t="shared" si="2"/>
        <v>1_4</v>
      </c>
      <c r="E31" s="7">
        <f t="shared" si="0"/>
        <v>1</v>
      </c>
      <c r="I31" s="36"/>
      <c r="J31" s="37"/>
      <c r="K31" s="38">
        <f t="shared" si="3"/>
        <v>0</v>
      </c>
      <c r="L31" s="74"/>
      <c r="M31" s="37"/>
      <c r="N31" s="37"/>
      <c r="O31" s="37"/>
      <c r="P31" s="38">
        <f t="shared" si="4"/>
        <v>0</v>
      </c>
      <c r="Q31" s="74"/>
      <c r="R31" s="37"/>
      <c r="S31" s="38"/>
      <c r="T31" s="25">
        <f t="shared" si="5"/>
        <v>0</v>
      </c>
      <c r="U31" s="82">
        <f t="shared" si="8"/>
        <v>7749.02</v>
      </c>
      <c r="V31" s="69"/>
      <c r="W31" s="66"/>
      <c r="X31" s="93">
        <f>X30+L31-V31</f>
        <v>3855</v>
      </c>
      <c r="Y31" s="66">
        <f t="shared" si="9"/>
        <v>463</v>
      </c>
    </row>
    <row r="32" spans="1:25" ht="15.75" x14ac:dyDescent="0.25">
      <c r="A32" s="107">
        <f t="shared" si="6"/>
        <v>43125</v>
      </c>
      <c r="B32" s="7">
        <f t="shared" si="7"/>
        <v>4</v>
      </c>
      <c r="C32" s="7">
        <f t="shared" si="1"/>
        <v>1</v>
      </c>
      <c r="D32" s="7" t="str">
        <f t="shared" si="2"/>
        <v>1_4</v>
      </c>
      <c r="E32" s="7">
        <f t="shared" si="0"/>
        <v>1</v>
      </c>
      <c r="I32" s="36"/>
      <c r="J32" s="37"/>
      <c r="K32" s="38">
        <f t="shared" si="3"/>
        <v>0</v>
      </c>
      <c r="L32" s="74"/>
      <c r="M32" s="37"/>
      <c r="N32" s="37"/>
      <c r="O32" s="37"/>
      <c r="P32" s="38">
        <f t="shared" si="4"/>
        <v>0</v>
      </c>
      <c r="Q32" s="74"/>
      <c r="R32" s="37"/>
      <c r="S32" s="38"/>
      <c r="T32" s="25">
        <f t="shared" si="5"/>
        <v>0</v>
      </c>
      <c r="U32" s="82">
        <f t="shared" si="8"/>
        <v>7749.02</v>
      </c>
      <c r="V32" s="69"/>
      <c r="W32" s="66"/>
      <c r="X32" s="93">
        <f>X31+L32-V32</f>
        <v>3855</v>
      </c>
      <c r="Y32" s="66">
        <f t="shared" si="9"/>
        <v>463</v>
      </c>
    </row>
    <row r="33" spans="1:25" ht="15.75" x14ac:dyDescent="0.25">
      <c r="A33" s="107">
        <f t="shared" si="6"/>
        <v>43126</v>
      </c>
      <c r="B33" s="7">
        <f t="shared" si="7"/>
        <v>4</v>
      </c>
      <c r="C33" s="7">
        <f t="shared" si="1"/>
        <v>1</v>
      </c>
      <c r="D33" s="7" t="str">
        <f t="shared" si="2"/>
        <v>1_4</v>
      </c>
      <c r="E33" s="7">
        <f>NETWORKDAYS($A33,$A33,Jours_Fériés)</f>
        <v>1</v>
      </c>
      <c r="I33" s="36"/>
      <c r="J33" s="37"/>
      <c r="K33" s="38">
        <f t="shared" si="3"/>
        <v>0</v>
      </c>
      <c r="L33" s="74"/>
      <c r="M33" s="37"/>
      <c r="N33" s="37"/>
      <c r="O33" s="37"/>
      <c r="P33" s="38">
        <f t="shared" si="4"/>
        <v>0</v>
      </c>
      <c r="Q33" s="74"/>
      <c r="R33" s="37"/>
      <c r="S33" s="38"/>
      <c r="T33" s="25">
        <f t="shared" si="5"/>
        <v>0</v>
      </c>
      <c r="U33" s="82">
        <f t="shared" si="8"/>
        <v>7749.02</v>
      </c>
      <c r="V33" s="69"/>
      <c r="W33" s="66"/>
      <c r="X33" s="93">
        <f>X32+L33-V33</f>
        <v>3855</v>
      </c>
      <c r="Y33" s="66">
        <f t="shared" si="9"/>
        <v>463</v>
      </c>
    </row>
    <row r="34" spans="1:25" ht="15.75" x14ac:dyDescent="0.25">
      <c r="A34" s="107">
        <f t="shared" si="6"/>
        <v>43127</v>
      </c>
      <c r="B34" s="7">
        <f t="shared" si="7"/>
        <v>4</v>
      </c>
      <c r="C34" s="7">
        <f t="shared" si="1"/>
        <v>1</v>
      </c>
      <c r="D34" s="7" t="str">
        <f t="shared" si="2"/>
        <v>1_4</v>
      </c>
      <c r="E34" s="7">
        <f t="shared" si="0"/>
        <v>0</v>
      </c>
      <c r="I34" s="36"/>
      <c r="J34" s="37"/>
      <c r="K34" s="38">
        <f t="shared" si="3"/>
        <v>0</v>
      </c>
      <c r="L34" s="74"/>
      <c r="M34" s="37"/>
      <c r="N34" s="37"/>
      <c r="O34" s="37"/>
      <c r="P34" s="38">
        <f t="shared" si="4"/>
        <v>0</v>
      </c>
      <c r="Q34" s="74"/>
      <c r="R34" s="37"/>
      <c r="S34" s="38"/>
      <c r="T34" s="25">
        <f t="shared" si="5"/>
        <v>0</v>
      </c>
      <c r="U34" s="82">
        <f t="shared" si="8"/>
        <v>7749.02</v>
      </c>
      <c r="V34" s="69"/>
      <c r="W34" s="66"/>
      <c r="X34" s="93">
        <f>X33+L34-V34</f>
        <v>3855</v>
      </c>
      <c r="Y34" s="66">
        <f t="shared" si="9"/>
        <v>463</v>
      </c>
    </row>
    <row r="35" spans="1:25" ht="15.75" x14ac:dyDescent="0.25">
      <c r="A35" s="107">
        <f t="shared" si="6"/>
        <v>43128</v>
      </c>
      <c r="B35" s="7">
        <f t="shared" si="7"/>
        <v>4</v>
      </c>
      <c r="C35" s="7">
        <f t="shared" si="1"/>
        <v>1</v>
      </c>
      <c r="D35" s="7" t="str">
        <f t="shared" si="2"/>
        <v>1_4</v>
      </c>
      <c r="E35" s="7">
        <f t="shared" si="0"/>
        <v>0</v>
      </c>
      <c r="I35" s="36"/>
      <c r="J35" s="37"/>
      <c r="K35" s="38">
        <f t="shared" si="3"/>
        <v>0</v>
      </c>
      <c r="L35" s="74"/>
      <c r="M35" s="37"/>
      <c r="N35" s="37"/>
      <c r="O35" s="37"/>
      <c r="P35" s="38">
        <f t="shared" si="4"/>
        <v>0</v>
      </c>
      <c r="Q35" s="74"/>
      <c r="R35" s="37"/>
      <c r="S35" s="38"/>
      <c r="T35" s="25">
        <f t="shared" si="5"/>
        <v>0</v>
      </c>
      <c r="U35" s="82">
        <f t="shared" si="8"/>
        <v>7749.02</v>
      </c>
      <c r="V35" s="69"/>
      <c r="W35" s="66"/>
      <c r="X35" s="93">
        <f>X34+L35-V35</f>
        <v>3855</v>
      </c>
      <c r="Y35" s="66">
        <f t="shared" si="9"/>
        <v>463</v>
      </c>
    </row>
    <row r="36" spans="1:25" ht="15.75" x14ac:dyDescent="0.25">
      <c r="A36" s="107">
        <f t="shared" si="6"/>
        <v>43129</v>
      </c>
      <c r="B36" s="7">
        <f t="shared" si="7"/>
        <v>5</v>
      </c>
      <c r="C36" s="7">
        <f t="shared" si="1"/>
        <v>1</v>
      </c>
      <c r="D36" s="7" t="str">
        <f t="shared" si="2"/>
        <v>1_5</v>
      </c>
      <c r="E36" s="7">
        <f t="shared" si="0"/>
        <v>1</v>
      </c>
      <c r="I36" s="36"/>
      <c r="J36" s="37"/>
      <c r="K36" s="38">
        <f t="shared" si="3"/>
        <v>0</v>
      </c>
      <c r="L36" s="74"/>
      <c r="M36" s="37"/>
      <c r="N36" s="37"/>
      <c r="O36" s="37"/>
      <c r="P36" s="38">
        <f t="shared" si="4"/>
        <v>0</v>
      </c>
      <c r="Q36" s="74"/>
      <c r="R36" s="37"/>
      <c r="S36" s="38"/>
      <c r="T36" s="25">
        <f t="shared" si="5"/>
        <v>0</v>
      </c>
      <c r="U36" s="82">
        <f t="shared" si="8"/>
        <v>7749.02</v>
      </c>
      <c r="V36" s="69"/>
      <c r="W36" s="66"/>
      <c r="X36" s="93">
        <f>X35+L36-V36</f>
        <v>3855</v>
      </c>
      <c r="Y36" s="66">
        <f t="shared" si="9"/>
        <v>463</v>
      </c>
    </row>
    <row r="37" spans="1:25" ht="15.75" x14ac:dyDescent="0.25">
      <c r="A37" s="107">
        <f t="shared" si="6"/>
        <v>43130</v>
      </c>
      <c r="B37" s="7">
        <f t="shared" si="7"/>
        <v>5</v>
      </c>
      <c r="C37" s="7">
        <f t="shared" si="1"/>
        <v>1</v>
      </c>
      <c r="D37" s="7" t="str">
        <f t="shared" si="2"/>
        <v>1_5</v>
      </c>
      <c r="E37" s="7">
        <f t="shared" si="0"/>
        <v>1</v>
      </c>
      <c r="I37" s="36"/>
      <c r="J37" s="37"/>
      <c r="K37" s="38">
        <f t="shared" si="3"/>
        <v>0</v>
      </c>
      <c r="L37" s="74"/>
      <c r="M37" s="37"/>
      <c r="N37" s="37"/>
      <c r="O37" s="37"/>
      <c r="P37" s="38">
        <f t="shared" si="4"/>
        <v>0</v>
      </c>
      <c r="Q37" s="74"/>
      <c r="R37" s="37"/>
      <c r="S37" s="38"/>
      <c r="T37" s="25">
        <f t="shared" si="5"/>
        <v>0</v>
      </c>
      <c r="U37" s="82">
        <f t="shared" si="8"/>
        <v>7749.02</v>
      </c>
      <c r="V37" s="69"/>
      <c r="W37" s="66"/>
      <c r="X37" s="93">
        <f>X36+L37-V37</f>
        <v>3855</v>
      </c>
      <c r="Y37" s="66">
        <f t="shared" si="9"/>
        <v>463</v>
      </c>
    </row>
    <row r="38" spans="1:25" ht="15.75" x14ac:dyDescent="0.25">
      <c r="A38" s="107">
        <f t="shared" si="6"/>
        <v>43131</v>
      </c>
      <c r="B38" s="7">
        <f t="shared" si="7"/>
        <v>5</v>
      </c>
      <c r="C38" s="7">
        <f t="shared" si="1"/>
        <v>1</v>
      </c>
      <c r="D38" s="7" t="str">
        <f t="shared" si="2"/>
        <v>1_5</v>
      </c>
      <c r="E38" s="7">
        <f t="shared" si="0"/>
        <v>1</v>
      </c>
      <c r="I38" s="36">
        <v>6000</v>
      </c>
      <c r="J38" s="37"/>
      <c r="K38" s="38">
        <f t="shared" si="3"/>
        <v>6000</v>
      </c>
      <c r="L38" s="74">
        <v>4000</v>
      </c>
      <c r="M38" s="37"/>
      <c r="N38" s="37"/>
      <c r="O38" s="37"/>
      <c r="P38" s="38">
        <f t="shared" si="4"/>
        <v>2000</v>
      </c>
      <c r="Q38" s="74"/>
      <c r="R38" s="37"/>
      <c r="S38" s="38"/>
      <c r="T38" s="25">
        <f t="shared" si="5"/>
        <v>0</v>
      </c>
      <c r="U38" s="82">
        <f t="shared" si="8"/>
        <v>9749.02</v>
      </c>
      <c r="V38" s="69"/>
      <c r="W38" s="66"/>
      <c r="X38" s="93">
        <f>X37+L38-V38</f>
        <v>7855</v>
      </c>
      <c r="Y38" s="66">
        <f t="shared" si="9"/>
        <v>463</v>
      </c>
    </row>
    <row r="39" spans="1:25" ht="15.75" x14ac:dyDescent="0.25">
      <c r="A39" s="107">
        <f t="shared" si="6"/>
        <v>43132</v>
      </c>
      <c r="B39" s="7">
        <f t="shared" si="7"/>
        <v>5</v>
      </c>
      <c r="C39" s="7">
        <f t="shared" si="1"/>
        <v>2</v>
      </c>
      <c r="D39" s="7" t="str">
        <f t="shared" si="2"/>
        <v>2_5</v>
      </c>
      <c r="E39" s="7">
        <f t="shared" si="0"/>
        <v>1</v>
      </c>
      <c r="I39" s="36">
        <v>4200</v>
      </c>
      <c r="J39" s="37"/>
      <c r="K39" s="38">
        <f t="shared" si="3"/>
        <v>4200</v>
      </c>
      <c r="L39" s="74">
        <v>2500</v>
      </c>
      <c r="M39" s="37"/>
      <c r="N39" s="37">
        <v>895</v>
      </c>
      <c r="O39" s="37">
        <v>150</v>
      </c>
      <c r="P39" s="38">
        <f t="shared" si="4"/>
        <v>655</v>
      </c>
      <c r="Q39" s="74">
        <v>6000</v>
      </c>
      <c r="R39" s="37"/>
      <c r="S39" s="38"/>
      <c r="T39" s="25">
        <f t="shared" si="5"/>
        <v>6000</v>
      </c>
      <c r="U39" s="82">
        <f t="shared" si="8"/>
        <v>4404.0200000000004</v>
      </c>
      <c r="V39" s="69">
        <v>7500</v>
      </c>
      <c r="W39" s="66"/>
      <c r="X39" s="93">
        <f>X38+L39-V39</f>
        <v>2855</v>
      </c>
      <c r="Y39" s="66">
        <f t="shared" si="9"/>
        <v>0</v>
      </c>
    </row>
    <row r="40" spans="1:25" ht="15.75" x14ac:dyDescent="0.25">
      <c r="A40" s="107">
        <f t="shared" si="6"/>
        <v>43133</v>
      </c>
      <c r="B40" s="7">
        <f t="shared" si="7"/>
        <v>5</v>
      </c>
      <c r="C40" s="7">
        <f t="shared" si="1"/>
        <v>2</v>
      </c>
      <c r="D40" s="7" t="str">
        <f t="shared" si="2"/>
        <v>2_5</v>
      </c>
      <c r="E40" s="7">
        <f t="shared" si="0"/>
        <v>1</v>
      </c>
      <c r="I40" s="36"/>
      <c r="J40" s="37"/>
      <c r="K40" s="38">
        <f t="shared" si="3"/>
        <v>0</v>
      </c>
      <c r="L40" s="74"/>
      <c r="M40" s="37"/>
      <c r="N40" s="37"/>
      <c r="O40" s="37"/>
      <c r="P40" s="38">
        <f t="shared" si="4"/>
        <v>0</v>
      </c>
      <c r="Q40" s="74"/>
      <c r="R40" s="37"/>
      <c r="S40" s="38"/>
      <c r="T40" s="25">
        <f t="shared" si="5"/>
        <v>0</v>
      </c>
      <c r="U40" s="82">
        <f t="shared" si="8"/>
        <v>4404.0200000000004</v>
      </c>
      <c r="V40" s="69"/>
      <c r="W40" s="66"/>
      <c r="X40" s="93">
        <f>X39+L40-V40</f>
        <v>2855</v>
      </c>
      <c r="Y40" s="66">
        <f t="shared" si="9"/>
        <v>0</v>
      </c>
    </row>
    <row r="41" spans="1:25" ht="15.75" x14ac:dyDescent="0.25">
      <c r="A41" s="107">
        <f t="shared" si="6"/>
        <v>43134</v>
      </c>
      <c r="B41" s="7">
        <f t="shared" si="7"/>
        <v>5</v>
      </c>
      <c r="C41" s="7">
        <f t="shared" si="1"/>
        <v>2</v>
      </c>
      <c r="D41" s="7" t="str">
        <f t="shared" si="2"/>
        <v>2_5</v>
      </c>
      <c r="E41" s="7">
        <f t="shared" si="0"/>
        <v>0</v>
      </c>
      <c r="I41" s="36"/>
      <c r="J41" s="37"/>
      <c r="K41" s="38">
        <f t="shared" si="3"/>
        <v>0</v>
      </c>
      <c r="L41" s="74"/>
      <c r="M41" s="37"/>
      <c r="N41" s="37"/>
      <c r="O41" s="37"/>
      <c r="P41" s="38">
        <f t="shared" si="4"/>
        <v>0</v>
      </c>
      <c r="Q41" s="74"/>
      <c r="R41" s="37"/>
      <c r="S41" s="38"/>
      <c r="T41" s="25">
        <f t="shared" si="5"/>
        <v>0</v>
      </c>
      <c r="U41" s="82">
        <f t="shared" si="8"/>
        <v>4404.0200000000004</v>
      </c>
      <c r="V41" s="69"/>
      <c r="W41" s="66"/>
      <c r="X41" s="93">
        <f>X40+L41-V41</f>
        <v>2855</v>
      </c>
      <c r="Y41" s="66">
        <f t="shared" si="9"/>
        <v>0</v>
      </c>
    </row>
    <row r="42" spans="1:25" ht="15.75" x14ac:dyDescent="0.25">
      <c r="A42" s="107">
        <f t="shared" si="6"/>
        <v>43135</v>
      </c>
      <c r="B42" s="7">
        <f t="shared" si="7"/>
        <v>5</v>
      </c>
      <c r="C42" s="7">
        <f t="shared" si="1"/>
        <v>2</v>
      </c>
      <c r="D42" s="7" t="str">
        <f t="shared" si="2"/>
        <v>2_5</v>
      </c>
      <c r="E42" s="7">
        <f t="shared" si="0"/>
        <v>0</v>
      </c>
      <c r="I42" s="36"/>
      <c r="J42" s="37"/>
      <c r="K42" s="38">
        <f t="shared" si="3"/>
        <v>0</v>
      </c>
      <c r="L42" s="74"/>
      <c r="M42" s="37"/>
      <c r="N42" s="37"/>
      <c r="O42" s="37"/>
      <c r="P42" s="38">
        <f t="shared" si="4"/>
        <v>0</v>
      </c>
      <c r="Q42" s="74"/>
      <c r="R42" s="37"/>
      <c r="S42" s="38"/>
      <c r="T42" s="25">
        <f t="shared" si="5"/>
        <v>0</v>
      </c>
      <c r="U42" s="82">
        <f t="shared" si="8"/>
        <v>4404.0200000000004</v>
      </c>
      <c r="V42" s="69"/>
      <c r="W42" s="66"/>
      <c r="X42" s="93">
        <f>X41+L42-V42</f>
        <v>2855</v>
      </c>
      <c r="Y42" s="66">
        <f t="shared" si="9"/>
        <v>0</v>
      </c>
    </row>
    <row r="43" spans="1:25" ht="15.75" x14ac:dyDescent="0.25">
      <c r="A43" s="107">
        <f t="shared" si="6"/>
        <v>43136</v>
      </c>
      <c r="B43" s="7">
        <f t="shared" si="7"/>
        <v>6</v>
      </c>
      <c r="C43" s="7">
        <f t="shared" si="1"/>
        <v>2</v>
      </c>
      <c r="D43" s="7" t="str">
        <f t="shared" si="2"/>
        <v>2_6</v>
      </c>
      <c r="E43" s="7">
        <f t="shared" si="0"/>
        <v>1</v>
      </c>
      <c r="I43" s="36"/>
      <c r="J43" s="37"/>
      <c r="K43" s="38">
        <f t="shared" si="3"/>
        <v>0</v>
      </c>
      <c r="L43" s="74"/>
      <c r="M43" s="37"/>
      <c r="N43" s="37"/>
      <c r="O43" s="37"/>
      <c r="P43" s="38">
        <f t="shared" si="4"/>
        <v>0</v>
      </c>
      <c r="Q43" s="74"/>
      <c r="R43" s="37"/>
      <c r="S43" s="38"/>
      <c r="T43" s="25">
        <f t="shared" si="5"/>
        <v>0</v>
      </c>
      <c r="U43" s="82">
        <f t="shared" si="8"/>
        <v>4404.0200000000004</v>
      </c>
      <c r="V43" s="69"/>
      <c r="W43" s="66"/>
      <c r="X43" s="93">
        <f>X42+L43-V43</f>
        <v>2855</v>
      </c>
      <c r="Y43" s="66">
        <f t="shared" si="9"/>
        <v>0</v>
      </c>
    </row>
    <row r="44" spans="1:25" ht="15.75" x14ac:dyDescent="0.25">
      <c r="A44" s="107">
        <f t="shared" si="6"/>
        <v>43137</v>
      </c>
      <c r="B44" s="7">
        <f t="shared" si="7"/>
        <v>6</v>
      </c>
      <c r="C44" s="7">
        <f t="shared" si="1"/>
        <v>2</v>
      </c>
      <c r="D44" s="7" t="str">
        <f t="shared" si="2"/>
        <v>2_6</v>
      </c>
      <c r="E44" s="7">
        <f t="shared" si="0"/>
        <v>1</v>
      </c>
      <c r="I44" s="36"/>
      <c r="J44" s="37"/>
      <c r="K44" s="38">
        <f t="shared" si="3"/>
        <v>0</v>
      </c>
      <c r="L44" s="74"/>
      <c r="M44" s="37"/>
      <c r="N44" s="37"/>
      <c r="O44" s="37"/>
      <c r="P44" s="38">
        <f t="shared" si="4"/>
        <v>0</v>
      </c>
      <c r="Q44" s="74"/>
      <c r="R44" s="37"/>
      <c r="S44" s="38"/>
      <c r="T44" s="25">
        <f t="shared" si="5"/>
        <v>0</v>
      </c>
      <c r="U44" s="82">
        <f t="shared" si="8"/>
        <v>4404.0200000000004</v>
      </c>
      <c r="V44" s="69"/>
      <c r="W44" s="66"/>
      <c r="X44" s="93">
        <f>X43+L44-V44</f>
        <v>2855</v>
      </c>
      <c r="Y44" s="66">
        <f t="shared" si="9"/>
        <v>0</v>
      </c>
    </row>
    <row r="45" spans="1:25" ht="15.75" x14ac:dyDescent="0.25">
      <c r="A45" s="107">
        <f t="shared" si="6"/>
        <v>43138</v>
      </c>
      <c r="B45" s="7">
        <f t="shared" si="7"/>
        <v>6</v>
      </c>
      <c r="C45" s="7">
        <f t="shared" si="1"/>
        <v>2</v>
      </c>
      <c r="D45" s="7" t="str">
        <f t="shared" si="2"/>
        <v>2_6</v>
      </c>
      <c r="E45" s="7">
        <f t="shared" si="0"/>
        <v>1</v>
      </c>
      <c r="I45" s="36"/>
      <c r="J45" s="37"/>
      <c r="K45" s="38">
        <f t="shared" si="3"/>
        <v>0</v>
      </c>
      <c r="L45" s="74"/>
      <c r="M45" s="37"/>
      <c r="N45" s="37"/>
      <c r="O45" s="37"/>
      <c r="P45" s="38">
        <f t="shared" si="4"/>
        <v>0</v>
      </c>
      <c r="Q45" s="74"/>
      <c r="R45" s="37"/>
      <c r="S45" s="38"/>
      <c r="T45" s="25">
        <f t="shared" si="5"/>
        <v>0</v>
      </c>
      <c r="U45" s="82">
        <f t="shared" si="8"/>
        <v>4404.0200000000004</v>
      </c>
      <c r="V45" s="69"/>
      <c r="W45" s="66"/>
      <c r="X45" s="93">
        <f>X44+L45-V45</f>
        <v>2855</v>
      </c>
      <c r="Y45" s="66">
        <f t="shared" si="9"/>
        <v>0</v>
      </c>
    </row>
    <row r="46" spans="1:25" ht="15.75" x14ac:dyDescent="0.25">
      <c r="A46" s="107">
        <f t="shared" si="6"/>
        <v>43139</v>
      </c>
      <c r="B46" s="7">
        <f t="shared" si="7"/>
        <v>6</v>
      </c>
      <c r="C46" s="7">
        <f t="shared" si="1"/>
        <v>2</v>
      </c>
      <c r="D46" s="7" t="str">
        <f t="shared" si="2"/>
        <v>2_6</v>
      </c>
      <c r="E46" s="7">
        <f t="shared" si="0"/>
        <v>1</v>
      </c>
      <c r="I46" s="36"/>
      <c r="J46" s="37"/>
      <c r="K46" s="38">
        <f t="shared" si="3"/>
        <v>0</v>
      </c>
      <c r="L46" s="74"/>
      <c r="M46" s="37"/>
      <c r="N46" s="37"/>
      <c r="O46" s="37"/>
      <c r="P46" s="38">
        <f t="shared" si="4"/>
        <v>0</v>
      </c>
      <c r="Q46" s="74"/>
      <c r="R46" s="37"/>
      <c r="S46" s="38"/>
      <c r="T46" s="25">
        <f t="shared" si="5"/>
        <v>0</v>
      </c>
      <c r="U46" s="82">
        <f t="shared" si="8"/>
        <v>4404.0200000000004</v>
      </c>
      <c r="V46" s="69"/>
      <c r="W46" s="66"/>
      <c r="X46" s="93">
        <f>X45+L46-V46</f>
        <v>2855</v>
      </c>
      <c r="Y46" s="66">
        <f t="shared" si="9"/>
        <v>0</v>
      </c>
    </row>
    <row r="47" spans="1:25" ht="15.75" x14ac:dyDescent="0.25">
      <c r="A47" s="107">
        <f t="shared" si="6"/>
        <v>43140</v>
      </c>
      <c r="B47" s="7">
        <f t="shared" si="7"/>
        <v>6</v>
      </c>
      <c r="C47" s="7">
        <f t="shared" si="1"/>
        <v>2</v>
      </c>
      <c r="D47" s="7" t="str">
        <f t="shared" si="2"/>
        <v>2_6</v>
      </c>
      <c r="E47" s="7">
        <f t="shared" si="0"/>
        <v>1</v>
      </c>
      <c r="I47" s="36"/>
      <c r="J47" s="37"/>
      <c r="K47" s="38">
        <f t="shared" si="3"/>
        <v>0</v>
      </c>
      <c r="L47" s="74"/>
      <c r="M47" s="37"/>
      <c r="N47" s="37"/>
      <c r="O47" s="37"/>
      <c r="P47" s="38">
        <f t="shared" si="4"/>
        <v>0</v>
      </c>
      <c r="Q47" s="74"/>
      <c r="R47" s="37"/>
      <c r="S47" s="38"/>
      <c r="T47" s="25">
        <f t="shared" si="5"/>
        <v>0</v>
      </c>
      <c r="U47" s="82">
        <f t="shared" si="8"/>
        <v>4404.0200000000004</v>
      </c>
      <c r="V47" s="69"/>
      <c r="W47" s="66"/>
      <c r="X47" s="93">
        <f>X46+L47-V47</f>
        <v>2855</v>
      </c>
      <c r="Y47" s="66">
        <f t="shared" si="9"/>
        <v>0</v>
      </c>
    </row>
    <row r="48" spans="1:25" ht="15.75" x14ac:dyDescent="0.25">
      <c r="A48" s="107">
        <f t="shared" si="6"/>
        <v>43141</v>
      </c>
      <c r="B48" s="7">
        <f t="shared" si="7"/>
        <v>6</v>
      </c>
      <c r="C48" s="7">
        <f t="shared" si="1"/>
        <v>2</v>
      </c>
      <c r="D48" s="7" t="str">
        <f t="shared" si="2"/>
        <v>2_6</v>
      </c>
      <c r="E48" s="7">
        <f t="shared" si="0"/>
        <v>0</v>
      </c>
      <c r="I48" s="36"/>
      <c r="J48" s="37"/>
      <c r="K48" s="38">
        <f t="shared" si="3"/>
        <v>0</v>
      </c>
      <c r="L48" s="74"/>
      <c r="M48" s="37"/>
      <c r="N48" s="37"/>
      <c r="O48" s="37"/>
      <c r="P48" s="38">
        <f t="shared" si="4"/>
        <v>0</v>
      </c>
      <c r="Q48" s="74"/>
      <c r="R48" s="37"/>
      <c r="S48" s="38"/>
      <c r="T48" s="25">
        <f t="shared" si="5"/>
        <v>0</v>
      </c>
      <c r="U48" s="82">
        <f t="shared" si="8"/>
        <v>4404.0200000000004</v>
      </c>
      <c r="V48" s="69"/>
      <c r="W48" s="66"/>
      <c r="X48" s="93">
        <f>X47+L48-V48</f>
        <v>2855</v>
      </c>
      <c r="Y48" s="66">
        <f t="shared" si="9"/>
        <v>0</v>
      </c>
    </row>
    <row r="49" spans="1:25" ht="15.75" x14ac:dyDescent="0.25">
      <c r="A49" s="107">
        <f t="shared" si="6"/>
        <v>43142</v>
      </c>
      <c r="B49" s="7">
        <f t="shared" si="7"/>
        <v>6</v>
      </c>
      <c r="C49" s="7">
        <f t="shared" si="1"/>
        <v>2</v>
      </c>
      <c r="D49" s="7" t="str">
        <f t="shared" si="2"/>
        <v>2_6</v>
      </c>
      <c r="E49" s="7">
        <f t="shared" si="0"/>
        <v>0</v>
      </c>
      <c r="I49" s="36"/>
      <c r="J49" s="37"/>
      <c r="K49" s="38">
        <f t="shared" si="3"/>
        <v>0</v>
      </c>
      <c r="L49" s="74"/>
      <c r="M49" s="37"/>
      <c r="N49" s="37"/>
      <c r="O49" s="37"/>
      <c r="P49" s="38">
        <f t="shared" si="4"/>
        <v>0</v>
      </c>
      <c r="Q49" s="74"/>
      <c r="R49" s="37"/>
      <c r="S49" s="38"/>
      <c r="T49" s="25">
        <f t="shared" si="5"/>
        <v>0</v>
      </c>
      <c r="U49" s="82">
        <f t="shared" si="8"/>
        <v>4404.0200000000004</v>
      </c>
      <c r="V49" s="69"/>
      <c r="W49" s="66"/>
      <c r="X49" s="93">
        <f>X48+L49-V49</f>
        <v>2855</v>
      </c>
      <c r="Y49" s="66">
        <f t="shared" si="9"/>
        <v>0</v>
      </c>
    </row>
    <row r="50" spans="1:25" ht="15.75" x14ac:dyDescent="0.25">
      <c r="A50" s="107">
        <f t="shared" si="6"/>
        <v>43143</v>
      </c>
      <c r="B50" s="7">
        <f t="shared" si="7"/>
        <v>7</v>
      </c>
      <c r="C50" s="7">
        <f t="shared" si="1"/>
        <v>2</v>
      </c>
      <c r="D50" s="7" t="str">
        <f t="shared" si="2"/>
        <v>2_7</v>
      </c>
      <c r="E50" s="7">
        <f t="shared" si="0"/>
        <v>1</v>
      </c>
      <c r="I50" s="36"/>
      <c r="J50" s="37"/>
      <c r="K50" s="38">
        <f t="shared" si="3"/>
        <v>0</v>
      </c>
      <c r="L50" s="74"/>
      <c r="M50" s="37"/>
      <c r="N50" s="37"/>
      <c r="O50" s="37"/>
      <c r="P50" s="38">
        <f t="shared" si="4"/>
        <v>0</v>
      </c>
      <c r="Q50" s="74"/>
      <c r="R50" s="37"/>
      <c r="S50" s="38"/>
      <c r="T50" s="25">
        <f t="shared" si="5"/>
        <v>0</v>
      </c>
      <c r="U50" s="82">
        <f t="shared" si="8"/>
        <v>4404.0200000000004</v>
      </c>
      <c r="V50" s="69"/>
      <c r="W50" s="66"/>
      <c r="X50" s="93">
        <f>X49+L50-V50</f>
        <v>2855</v>
      </c>
      <c r="Y50" s="66">
        <f t="shared" si="9"/>
        <v>0</v>
      </c>
    </row>
    <row r="51" spans="1:25" ht="15.75" x14ac:dyDescent="0.25">
      <c r="A51" s="107">
        <f t="shared" si="6"/>
        <v>43144</v>
      </c>
      <c r="B51" s="7">
        <f t="shared" si="7"/>
        <v>7</v>
      </c>
      <c r="C51" s="7">
        <f t="shared" si="1"/>
        <v>2</v>
      </c>
      <c r="D51" s="7" t="str">
        <f t="shared" si="2"/>
        <v>2_7</v>
      </c>
      <c r="E51" s="7">
        <f t="shared" si="0"/>
        <v>1</v>
      </c>
      <c r="I51" s="36"/>
      <c r="J51" s="37"/>
      <c r="K51" s="38">
        <f t="shared" si="3"/>
        <v>0</v>
      </c>
      <c r="L51" s="74"/>
      <c r="M51" s="37"/>
      <c r="N51" s="37"/>
      <c r="O51" s="37"/>
      <c r="P51" s="38">
        <f t="shared" si="4"/>
        <v>0</v>
      </c>
      <c r="Q51" s="74"/>
      <c r="R51" s="37"/>
      <c r="S51" s="38"/>
      <c r="T51" s="25">
        <f t="shared" si="5"/>
        <v>0</v>
      </c>
      <c r="U51" s="82">
        <f t="shared" si="8"/>
        <v>4404.0200000000004</v>
      </c>
      <c r="V51" s="69"/>
      <c r="W51" s="66"/>
      <c r="X51" s="93">
        <f>X50+L51-V51</f>
        <v>2855</v>
      </c>
      <c r="Y51" s="66">
        <f t="shared" si="9"/>
        <v>0</v>
      </c>
    </row>
    <row r="52" spans="1:25" ht="15.75" x14ac:dyDescent="0.25">
      <c r="A52" s="107">
        <f t="shared" si="6"/>
        <v>43145</v>
      </c>
      <c r="B52" s="7">
        <f t="shared" si="7"/>
        <v>7</v>
      </c>
      <c r="C52" s="7">
        <f t="shared" si="1"/>
        <v>2</v>
      </c>
      <c r="D52" s="7" t="str">
        <f t="shared" si="2"/>
        <v>2_7</v>
      </c>
      <c r="E52" s="7">
        <f t="shared" si="0"/>
        <v>1</v>
      </c>
      <c r="I52" s="36"/>
      <c r="J52" s="37"/>
      <c r="K52" s="38">
        <f t="shared" si="3"/>
        <v>0</v>
      </c>
      <c r="L52" s="74"/>
      <c r="M52" s="37"/>
      <c r="N52" s="37"/>
      <c r="O52" s="37"/>
      <c r="P52" s="38">
        <f t="shared" si="4"/>
        <v>0</v>
      </c>
      <c r="Q52" s="74"/>
      <c r="R52" s="37"/>
      <c r="S52" s="38"/>
      <c r="T52" s="25">
        <f t="shared" si="5"/>
        <v>0</v>
      </c>
      <c r="U52" s="82">
        <f t="shared" si="8"/>
        <v>4404.0200000000004</v>
      </c>
      <c r="V52" s="69"/>
      <c r="W52" s="66"/>
      <c r="X52" s="93">
        <f>X51+L52-V52</f>
        <v>2855</v>
      </c>
      <c r="Y52" s="66">
        <f t="shared" si="9"/>
        <v>0</v>
      </c>
    </row>
    <row r="53" spans="1:25" ht="15.75" x14ac:dyDescent="0.25">
      <c r="A53" s="107">
        <f t="shared" si="6"/>
        <v>43146</v>
      </c>
      <c r="B53" s="7">
        <f t="shared" si="7"/>
        <v>7</v>
      </c>
      <c r="C53" s="7">
        <f t="shared" si="1"/>
        <v>2</v>
      </c>
      <c r="D53" s="7" t="str">
        <f t="shared" si="2"/>
        <v>2_7</v>
      </c>
      <c r="E53" s="7">
        <f t="shared" si="0"/>
        <v>1</v>
      </c>
      <c r="I53" s="36"/>
      <c r="J53" s="37"/>
      <c r="K53" s="38">
        <f t="shared" si="3"/>
        <v>0</v>
      </c>
      <c r="L53" s="74"/>
      <c r="M53" s="37"/>
      <c r="N53" s="37"/>
      <c r="O53" s="37"/>
      <c r="P53" s="38">
        <f t="shared" si="4"/>
        <v>0</v>
      </c>
      <c r="Q53" s="74"/>
      <c r="R53" s="37"/>
      <c r="S53" s="38"/>
      <c r="T53" s="25">
        <f t="shared" si="5"/>
        <v>0</v>
      </c>
      <c r="U53" s="82">
        <f t="shared" si="8"/>
        <v>4404.0200000000004</v>
      </c>
      <c r="V53" s="69"/>
      <c r="W53" s="66"/>
      <c r="X53" s="93">
        <f>X52+L53-V53</f>
        <v>2855</v>
      </c>
      <c r="Y53" s="66">
        <f t="shared" si="9"/>
        <v>0</v>
      </c>
    </row>
    <row r="54" spans="1:25" ht="15.75" x14ac:dyDescent="0.25">
      <c r="A54" s="107">
        <f t="shared" si="6"/>
        <v>43147</v>
      </c>
      <c r="B54" s="7">
        <f t="shared" si="7"/>
        <v>7</v>
      </c>
      <c r="C54" s="7">
        <f t="shared" si="1"/>
        <v>2</v>
      </c>
      <c r="D54" s="7" t="str">
        <f t="shared" si="2"/>
        <v>2_7</v>
      </c>
      <c r="E54" s="7">
        <f t="shared" si="0"/>
        <v>1</v>
      </c>
      <c r="I54" s="36"/>
      <c r="J54" s="37"/>
      <c r="K54" s="38">
        <f t="shared" si="3"/>
        <v>0</v>
      </c>
      <c r="L54" s="74"/>
      <c r="M54" s="37"/>
      <c r="N54" s="37"/>
      <c r="O54" s="37"/>
      <c r="P54" s="38">
        <f t="shared" si="4"/>
        <v>0</v>
      </c>
      <c r="Q54" s="74"/>
      <c r="R54" s="37"/>
      <c r="S54" s="38"/>
      <c r="T54" s="25">
        <f t="shared" si="5"/>
        <v>0</v>
      </c>
      <c r="U54" s="82">
        <f t="shared" si="8"/>
        <v>4404.0200000000004</v>
      </c>
      <c r="V54" s="69"/>
      <c r="W54" s="66"/>
      <c r="X54" s="93">
        <f>X53+L54-V54</f>
        <v>2855</v>
      </c>
      <c r="Y54" s="66">
        <f t="shared" si="9"/>
        <v>0</v>
      </c>
    </row>
    <row r="55" spans="1:25" ht="15.75" x14ac:dyDescent="0.25">
      <c r="A55" s="107">
        <f t="shared" si="6"/>
        <v>43148</v>
      </c>
      <c r="B55" s="7">
        <f t="shared" si="7"/>
        <v>7</v>
      </c>
      <c r="C55" s="7">
        <f t="shared" si="1"/>
        <v>2</v>
      </c>
      <c r="D55" s="7" t="str">
        <f t="shared" si="2"/>
        <v>2_7</v>
      </c>
      <c r="E55" s="7">
        <f t="shared" si="0"/>
        <v>0</v>
      </c>
      <c r="I55" s="36"/>
      <c r="J55" s="37"/>
      <c r="K55" s="38">
        <f t="shared" si="3"/>
        <v>0</v>
      </c>
      <c r="L55" s="74"/>
      <c r="M55" s="37"/>
      <c r="N55" s="37"/>
      <c r="O55" s="37"/>
      <c r="P55" s="38">
        <f t="shared" si="4"/>
        <v>0</v>
      </c>
      <c r="Q55" s="74"/>
      <c r="R55" s="37"/>
      <c r="S55" s="38"/>
      <c r="T55" s="25">
        <f t="shared" si="5"/>
        <v>0</v>
      </c>
      <c r="U55" s="82">
        <f t="shared" si="8"/>
        <v>4404.0200000000004</v>
      </c>
      <c r="V55" s="69"/>
      <c r="W55" s="66"/>
      <c r="X55" s="93">
        <f>X54+L55-V55</f>
        <v>2855</v>
      </c>
      <c r="Y55" s="66">
        <f t="shared" si="9"/>
        <v>0</v>
      </c>
    </row>
    <row r="56" spans="1:25" ht="15.75" x14ac:dyDescent="0.25">
      <c r="A56" s="107">
        <f t="shared" si="6"/>
        <v>43149</v>
      </c>
      <c r="B56" s="7">
        <f t="shared" si="7"/>
        <v>7</v>
      </c>
      <c r="C56" s="7">
        <f t="shared" si="1"/>
        <v>2</v>
      </c>
      <c r="D56" s="7" t="str">
        <f t="shared" si="2"/>
        <v>2_7</v>
      </c>
      <c r="E56" s="7">
        <f t="shared" si="0"/>
        <v>0</v>
      </c>
      <c r="I56" s="36"/>
      <c r="J56" s="37"/>
      <c r="K56" s="38">
        <f t="shared" si="3"/>
        <v>0</v>
      </c>
      <c r="L56" s="74"/>
      <c r="M56" s="37"/>
      <c r="N56" s="37"/>
      <c r="O56" s="37"/>
      <c r="P56" s="38">
        <f t="shared" si="4"/>
        <v>0</v>
      </c>
      <c r="Q56" s="74"/>
      <c r="R56" s="37"/>
      <c r="S56" s="38"/>
      <c r="T56" s="25">
        <f t="shared" si="5"/>
        <v>0</v>
      </c>
      <c r="U56" s="82">
        <f t="shared" si="8"/>
        <v>4404.0200000000004</v>
      </c>
      <c r="V56" s="69"/>
      <c r="W56" s="66"/>
      <c r="X56" s="93">
        <f>X55+L56-V56</f>
        <v>2855</v>
      </c>
      <c r="Y56" s="66">
        <f t="shared" si="9"/>
        <v>0</v>
      </c>
    </row>
    <row r="57" spans="1:25" ht="15.75" x14ac:dyDescent="0.25">
      <c r="A57" s="107">
        <f t="shared" si="6"/>
        <v>43150</v>
      </c>
      <c r="B57" s="7">
        <f t="shared" si="7"/>
        <v>8</v>
      </c>
      <c r="C57" s="7">
        <f t="shared" si="1"/>
        <v>2</v>
      </c>
      <c r="D57" s="7" t="str">
        <f t="shared" si="2"/>
        <v>2_8</v>
      </c>
      <c r="E57" s="7">
        <f t="shared" si="0"/>
        <v>1</v>
      </c>
      <c r="I57" s="36"/>
      <c r="J57" s="37"/>
      <c r="K57" s="38">
        <f t="shared" si="3"/>
        <v>0</v>
      </c>
      <c r="L57" s="74"/>
      <c r="M57" s="37"/>
      <c r="N57" s="37"/>
      <c r="O57" s="37"/>
      <c r="P57" s="38">
        <f t="shared" si="4"/>
        <v>0</v>
      </c>
      <c r="Q57" s="74"/>
      <c r="R57" s="37"/>
      <c r="S57" s="38"/>
      <c r="T57" s="25">
        <f t="shared" si="5"/>
        <v>0</v>
      </c>
      <c r="U57" s="82">
        <f t="shared" si="8"/>
        <v>4404.0200000000004</v>
      </c>
      <c r="V57" s="69"/>
      <c r="W57" s="66"/>
      <c r="X57" s="93">
        <f>X56+L57-V57</f>
        <v>2855</v>
      </c>
      <c r="Y57" s="66">
        <f t="shared" si="9"/>
        <v>0</v>
      </c>
    </row>
    <row r="58" spans="1:25" ht="15.75" x14ac:dyDescent="0.25">
      <c r="A58" s="107">
        <f t="shared" si="6"/>
        <v>43151</v>
      </c>
      <c r="B58" s="7">
        <f t="shared" si="7"/>
        <v>8</v>
      </c>
      <c r="C58" s="7">
        <f t="shared" si="1"/>
        <v>2</v>
      </c>
      <c r="D58" s="7" t="str">
        <f t="shared" si="2"/>
        <v>2_8</v>
      </c>
      <c r="E58" s="7">
        <f t="shared" si="0"/>
        <v>1</v>
      </c>
      <c r="I58" s="36"/>
      <c r="J58" s="37"/>
      <c r="K58" s="38">
        <f t="shared" si="3"/>
        <v>0</v>
      </c>
      <c r="L58" s="74"/>
      <c r="M58" s="37"/>
      <c r="N58" s="37"/>
      <c r="O58" s="37"/>
      <c r="P58" s="38">
        <f t="shared" si="4"/>
        <v>0</v>
      </c>
      <c r="Q58" s="74"/>
      <c r="R58" s="37"/>
      <c r="S58" s="38"/>
      <c r="T58" s="25">
        <f t="shared" si="5"/>
        <v>0</v>
      </c>
      <c r="U58" s="82">
        <f t="shared" si="8"/>
        <v>4404.0200000000004</v>
      </c>
      <c r="V58" s="69"/>
      <c r="W58" s="66"/>
      <c r="X58" s="93">
        <f>X57+L58-V58</f>
        <v>2855</v>
      </c>
      <c r="Y58" s="66">
        <f t="shared" si="9"/>
        <v>0</v>
      </c>
    </row>
    <row r="59" spans="1:25" ht="15.75" x14ac:dyDescent="0.25">
      <c r="A59" s="107">
        <f t="shared" si="6"/>
        <v>43152</v>
      </c>
      <c r="B59" s="7">
        <f t="shared" si="7"/>
        <v>8</v>
      </c>
      <c r="C59" s="7">
        <f t="shared" si="1"/>
        <v>2</v>
      </c>
      <c r="D59" s="7" t="str">
        <f t="shared" si="2"/>
        <v>2_8</v>
      </c>
      <c r="E59" s="7">
        <f t="shared" si="0"/>
        <v>1</v>
      </c>
      <c r="I59" s="36"/>
      <c r="J59" s="37"/>
      <c r="K59" s="38">
        <f t="shared" si="3"/>
        <v>0</v>
      </c>
      <c r="L59" s="74"/>
      <c r="M59" s="37"/>
      <c r="N59" s="37"/>
      <c r="O59" s="37"/>
      <c r="P59" s="38">
        <f t="shared" si="4"/>
        <v>0</v>
      </c>
      <c r="Q59" s="74"/>
      <c r="R59" s="37"/>
      <c r="S59" s="38"/>
      <c r="T59" s="25">
        <f t="shared" si="5"/>
        <v>0</v>
      </c>
      <c r="U59" s="82">
        <f t="shared" si="8"/>
        <v>4404.0200000000004</v>
      </c>
      <c r="V59" s="69"/>
      <c r="W59" s="66"/>
      <c r="X59" s="93">
        <f>X58+L59-V59</f>
        <v>2855</v>
      </c>
      <c r="Y59" s="66">
        <f t="shared" si="9"/>
        <v>0</v>
      </c>
    </row>
    <row r="60" spans="1:25" ht="15.75" x14ac:dyDescent="0.25">
      <c r="A60" s="107">
        <f t="shared" si="6"/>
        <v>43153</v>
      </c>
      <c r="B60" s="7">
        <f t="shared" si="7"/>
        <v>8</v>
      </c>
      <c r="C60" s="7">
        <f t="shared" si="1"/>
        <v>2</v>
      </c>
      <c r="D60" s="7" t="str">
        <f t="shared" si="2"/>
        <v>2_8</v>
      </c>
      <c r="E60" s="7">
        <f t="shared" si="0"/>
        <v>1</v>
      </c>
      <c r="I60" s="36"/>
      <c r="J60" s="37"/>
      <c r="K60" s="38">
        <f t="shared" si="3"/>
        <v>0</v>
      </c>
      <c r="L60" s="74"/>
      <c r="M60" s="37"/>
      <c r="N60" s="37"/>
      <c r="O60" s="37"/>
      <c r="P60" s="38">
        <f t="shared" si="4"/>
        <v>0</v>
      </c>
      <c r="Q60" s="74"/>
      <c r="R60" s="37"/>
      <c r="S60" s="38"/>
      <c r="T60" s="25">
        <f t="shared" si="5"/>
        <v>0</v>
      </c>
      <c r="U60" s="82">
        <f t="shared" si="8"/>
        <v>4404.0200000000004</v>
      </c>
      <c r="V60" s="69"/>
      <c r="W60" s="66"/>
      <c r="X60" s="93">
        <f>X59+L60-V60</f>
        <v>2855</v>
      </c>
      <c r="Y60" s="66">
        <f t="shared" si="9"/>
        <v>0</v>
      </c>
    </row>
    <row r="61" spans="1:25" ht="15.75" x14ac:dyDescent="0.25">
      <c r="A61" s="107">
        <f t="shared" si="6"/>
        <v>43154</v>
      </c>
      <c r="B61" s="7">
        <f t="shared" si="7"/>
        <v>8</v>
      </c>
      <c r="C61" s="7">
        <f t="shared" si="1"/>
        <v>2</v>
      </c>
      <c r="D61" s="7" t="str">
        <f t="shared" si="2"/>
        <v>2_8</v>
      </c>
      <c r="E61" s="7">
        <f t="shared" si="0"/>
        <v>1</v>
      </c>
      <c r="I61" s="36"/>
      <c r="J61" s="37"/>
      <c r="K61" s="38">
        <f t="shared" si="3"/>
        <v>0</v>
      </c>
      <c r="L61" s="74"/>
      <c r="M61" s="37"/>
      <c r="N61" s="37"/>
      <c r="O61" s="37"/>
      <c r="P61" s="38">
        <f t="shared" si="4"/>
        <v>0</v>
      </c>
      <c r="Q61" s="74"/>
      <c r="R61" s="37"/>
      <c r="S61" s="38"/>
      <c r="T61" s="25">
        <f t="shared" si="5"/>
        <v>0</v>
      </c>
      <c r="U61" s="82">
        <f t="shared" si="8"/>
        <v>4404.0200000000004</v>
      </c>
      <c r="V61" s="69"/>
      <c r="W61" s="66"/>
      <c r="X61" s="93">
        <f>X60+L61-V61</f>
        <v>2855</v>
      </c>
      <c r="Y61" s="66">
        <f t="shared" si="9"/>
        <v>0</v>
      </c>
    </row>
    <row r="62" spans="1:25" ht="15.75" x14ac:dyDescent="0.25">
      <c r="A62" s="107">
        <f t="shared" si="6"/>
        <v>43155</v>
      </c>
      <c r="B62" s="7">
        <f t="shared" si="7"/>
        <v>8</v>
      </c>
      <c r="C62" s="7">
        <f t="shared" si="1"/>
        <v>2</v>
      </c>
      <c r="D62" s="7" t="str">
        <f t="shared" si="2"/>
        <v>2_8</v>
      </c>
      <c r="E62" s="7">
        <f t="shared" si="0"/>
        <v>0</v>
      </c>
      <c r="I62" s="36"/>
      <c r="J62" s="37"/>
      <c r="K62" s="38">
        <f t="shared" si="3"/>
        <v>0</v>
      </c>
      <c r="L62" s="74"/>
      <c r="M62" s="37"/>
      <c r="N62" s="37"/>
      <c r="O62" s="37"/>
      <c r="P62" s="38">
        <f t="shared" si="4"/>
        <v>0</v>
      </c>
      <c r="Q62" s="74"/>
      <c r="R62" s="37"/>
      <c r="S62" s="38"/>
      <c r="T62" s="25">
        <f t="shared" si="5"/>
        <v>0</v>
      </c>
      <c r="U62" s="82">
        <f t="shared" si="8"/>
        <v>4404.0200000000004</v>
      </c>
      <c r="V62" s="69"/>
      <c r="W62" s="66"/>
      <c r="X62" s="93">
        <f>X61+L62-V62</f>
        <v>2855</v>
      </c>
      <c r="Y62" s="66">
        <f t="shared" si="9"/>
        <v>0</v>
      </c>
    </row>
    <row r="63" spans="1:25" ht="15.75" x14ac:dyDescent="0.25">
      <c r="A63" s="107">
        <f t="shared" si="6"/>
        <v>43156</v>
      </c>
      <c r="B63" s="7">
        <f t="shared" si="7"/>
        <v>8</v>
      </c>
      <c r="C63" s="7">
        <f t="shared" si="1"/>
        <v>2</v>
      </c>
      <c r="D63" s="7" t="str">
        <f t="shared" si="2"/>
        <v>2_8</v>
      </c>
      <c r="E63" s="7">
        <f t="shared" si="0"/>
        <v>0</v>
      </c>
      <c r="I63" s="36"/>
      <c r="J63" s="37"/>
      <c r="K63" s="38">
        <f t="shared" si="3"/>
        <v>0</v>
      </c>
      <c r="L63" s="74"/>
      <c r="M63" s="37"/>
      <c r="N63" s="37"/>
      <c r="O63" s="37"/>
      <c r="P63" s="38">
        <f t="shared" si="4"/>
        <v>0</v>
      </c>
      <c r="Q63" s="74"/>
      <c r="R63" s="37"/>
      <c r="S63" s="38"/>
      <c r="T63" s="25">
        <f t="shared" si="5"/>
        <v>0</v>
      </c>
      <c r="U63" s="82">
        <f t="shared" si="8"/>
        <v>4404.0200000000004</v>
      </c>
      <c r="V63" s="69"/>
      <c r="W63" s="66"/>
      <c r="X63" s="93">
        <f>X62+L63-V63</f>
        <v>2855</v>
      </c>
      <c r="Y63" s="66">
        <f t="shared" si="9"/>
        <v>0</v>
      </c>
    </row>
    <row r="64" spans="1:25" ht="15.75" x14ac:dyDescent="0.25">
      <c r="A64" s="107">
        <f t="shared" si="6"/>
        <v>43157</v>
      </c>
      <c r="B64" s="7">
        <f t="shared" si="7"/>
        <v>9</v>
      </c>
      <c r="C64" s="7">
        <f t="shared" si="1"/>
        <v>2</v>
      </c>
      <c r="D64" s="7" t="str">
        <f t="shared" si="2"/>
        <v>2_9</v>
      </c>
      <c r="E64" s="7">
        <f t="shared" si="0"/>
        <v>1</v>
      </c>
      <c r="I64" s="36"/>
      <c r="J64" s="37"/>
      <c r="K64" s="38">
        <f t="shared" si="3"/>
        <v>0</v>
      </c>
      <c r="L64" s="74"/>
      <c r="M64" s="37"/>
      <c r="N64" s="37"/>
      <c r="O64" s="37"/>
      <c r="P64" s="38">
        <f t="shared" si="4"/>
        <v>0</v>
      </c>
      <c r="Q64" s="74"/>
      <c r="R64" s="37"/>
      <c r="S64" s="38"/>
      <c r="T64" s="25">
        <f t="shared" si="5"/>
        <v>0</v>
      </c>
      <c r="U64" s="82">
        <f t="shared" si="8"/>
        <v>4404.0200000000004</v>
      </c>
      <c r="V64" s="69"/>
      <c r="W64" s="66"/>
      <c r="X64" s="93">
        <f>X63+L64-V64</f>
        <v>2855</v>
      </c>
      <c r="Y64" s="66">
        <f t="shared" si="9"/>
        <v>0</v>
      </c>
    </row>
    <row r="65" spans="1:25" ht="15.75" x14ac:dyDescent="0.25">
      <c r="A65" s="107">
        <f t="shared" si="6"/>
        <v>43158</v>
      </c>
      <c r="B65" s="7">
        <f t="shared" si="7"/>
        <v>9</v>
      </c>
      <c r="C65" s="7">
        <f t="shared" si="1"/>
        <v>2</v>
      </c>
      <c r="D65" s="7" t="str">
        <f t="shared" si="2"/>
        <v>2_9</v>
      </c>
      <c r="E65" s="7">
        <f t="shared" si="0"/>
        <v>1</v>
      </c>
      <c r="I65" s="36"/>
      <c r="J65" s="37"/>
      <c r="K65" s="38">
        <f t="shared" si="3"/>
        <v>0</v>
      </c>
      <c r="L65" s="74"/>
      <c r="M65" s="37"/>
      <c r="N65" s="37"/>
      <c r="O65" s="37"/>
      <c r="P65" s="38">
        <f t="shared" si="4"/>
        <v>0</v>
      </c>
      <c r="Q65" s="74"/>
      <c r="R65" s="37"/>
      <c r="S65" s="38"/>
      <c r="T65" s="25">
        <f t="shared" si="5"/>
        <v>0</v>
      </c>
      <c r="U65" s="82">
        <f t="shared" si="8"/>
        <v>4404.0200000000004</v>
      </c>
      <c r="V65" s="69"/>
      <c r="W65" s="66"/>
      <c r="X65" s="93">
        <f>X64+L65-V65</f>
        <v>2855</v>
      </c>
      <c r="Y65" s="66">
        <f t="shared" si="9"/>
        <v>0</v>
      </c>
    </row>
    <row r="66" spans="1:25" ht="15.75" x14ac:dyDescent="0.25">
      <c r="A66" s="107">
        <f t="shared" si="6"/>
        <v>43159</v>
      </c>
      <c r="B66" s="7">
        <f t="shared" si="7"/>
        <v>9</v>
      </c>
      <c r="C66" s="7">
        <f t="shared" si="1"/>
        <v>2</v>
      </c>
      <c r="D66" s="7" t="str">
        <f t="shared" si="2"/>
        <v>2_9</v>
      </c>
      <c r="E66" s="7">
        <f t="shared" si="0"/>
        <v>1</v>
      </c>
      <c r="I66" s="36"/>
      <c r="J66" s="37"/>
      <c r="K66" s="38">
        <f t="shared" si="3"/>
        <v>0</v>
      </c>
      <c r="L66" s="74"/>
      <c r="M66" s="37"/>
      <c r="N66" s="37"/>
      <c r="O66" s="37"/>
      <c r="P66" s="38">
        <f t="shared" si="4"/>
        <v>0</v>
      </c>
      <c r="Q66" s="74"/>
      <c r="R66" s="37"/>
      <c r="S66" s="38"/>
      <c r="T66" s="25">
        <f t="shared" si="5"/>
        <v>0</v>
      </c>
      <c r="U66" s="82">
        <f t="shared" si="8"/>
        <v>4404.0200000000004</v>
      </c>
      <c r="V66" s="69"/>
      <c r="W66" s="66"/>
      <c r="X66" s="93">
        <f>X65+L66-V66</f>
        <v>2855</v>
      </c>
      <c r="Y66" s="66">
        <f t="shared" si="9"/>
        <v>0</v>
      </c>
    </row>
    <row r="67" spans="1:25" ht="15.75" x14ac:dyDescent="0.25">
      <c r="A67" s="107">
        <f t="shared" si="6"/>
        <v>43160</v>
      </c>
      <c r="B67" s="7">
        <f t="shared" si="7"/>
        <v>9</v>
      </c>
      <c r="C67" s="7">
        <f t="shared" si="1"/>
        <v>3</v>
      </c>
      <c r="D67" s="7" t="str">
        <f t="shared" si="2"/>
        <v>3_9</v>
      </c>
      <c r="E67" s="7">
        <f t="shared" si="0"/>
        <v>1</v>
      </c>
      <c r="I67" s="36"/>
      <c r="J67" s="37"/>
      <c r="K67" s="38">
        <f t="shared" si="3"/>
        <v>0</v>
      </c>
      <c r="L67" s="74"/>
      <c r="M67" s="37"/>
      <c r="N67" s="37"/>
      <c r="O67" s="37"/>
      <c r="P67" s="38">
        <f t="shared" si="4"/>
        <v>0</v>
      </c>
      <c r="Q67" s="74"/>
      <c r="R67" s="37"/>
      <c r="S67" s="38"/>
      <c r="T67" s="25">
        <f t="shared" si="5"/>
        <v>0</v>
      </c>
      <c r="U67" s="82">
        <f t="shared" si="8"/>
        <v>4404.0200000000004</v>
      </c>
      <c r="V67" s="69"/>
      <c r="W67" s="66"/>
      <c r="X67" s="93">
        <f>X66+L67-V67</f>
        <v>2855</v>
      </c>
      <c r="Y67" s="66">
        <f t="shared" si="9"/>
        <v>0</v>
      </c>
    </row>
    <row r="68" spans="1:25" ht="15.75" x14ac:dyDescent="0.25">
      <c r="A68" s="107">
        <f t="shared" si="6"/>
        <v>43161</v>
      </c>
      <c r="B68" s="7">
        <f t="shared" si="7"/>
        <v>9</v>
      </c>
      <c r="C68" s="7">
        <f t="shared" si="1"/>
        <v>3</v>
      </c>
      <c r="D68" s="7" t="str">
        <f t="shared" si="2"/>
        <v>3_9</v>
      </c>
      <c r="E68" s="7">
        <f t="shared" si="0"/>
        <v>1</v>
      </c>
      <c r="I68" s="36"/>
      <c r="J68" s="37"/>
      <c r="K68" s="38">
        <f t="shared" si="3"/>
        <v>0</v>
      </c>
      <c r="L68" s="74"/>
      <c r="M68" s="37"/>
      <c r="N68" s="37"/>
      <c r="O68" s="37"/>
      <c r="P68" s="38">
        <f t="shared" si="4"/>
        <v>0</v>
      </c>
      <c r="Q68" s="74"/>
      <c r="R68" s="37"/>
      <c r="S68" s="38"/>
      <c r="T68" s="25">
        <f t="shared" si="5"/>
        <v>0</v>
      </c>
      <c r="U68" s="82">
        <f t="shared" si="8"/>
        <v>4404.0200000000004</v>
      </c>
      <c r="V68" s="69"/>
      <c r="W68" s="66"/>
      <c r="X68" s="93">
        <f>X67+L68-V68</f>
        <v>2855</v>
      </c>
      <c r="Y68" s="66">
        <f t="shared" si="9"/>
        <v>0</v>
      </c>
    </row>
    <row r="69" spans="1:25" ht="15.75" x14ac:dyDescent="0.25">
      <c r="A69" s="107">
        <f t="shared" si="6"/>
        <v>43162</v>
      </c>
      <c r="B69" s="7">
        <f t="shared" si="7"/>
        <v>9</v>
      </c>
      <c r="C69" s="7">
        <f t="shared" si="1"/>
        <v>3</v>
      </c>
      <c r="D69" s="7" t="str">
        <f t="shared" si="2"/>
        <v>3_9</v>
      </c>
      <c r="E69" s="7">
        <f t="shared" si="0"/>
        <v>0</v>
      </c>
      <c r="I69" s="36"/>
      <c r="J69" s="37"/>
      <c r="K69" s="38">
        <f t="shared" si="3"/>
        <v>0</v>
      </c>
      <c r="L69" s="74"/>
      <c r="M69" s="37"/>
      <c r="N69" s="37"/>
      <c r="O69" s="37"/>
      <c r="P69" s="38">
        <f t="shared" si="4"/>
        <v>0</v>
      </c>
      <c r="Q69" s="74"/>
      <c r="R69" s="37"/>
      <c r="S69" s="38"/>
      <c r="T69" s="25">
        <f t="shared" si="5"/>
        <v>0</v>
      </c>
      <c r="U69" s="82">
        <f t="shared" si="8"/>
        <v>4404.0200000000004</v>
      </c>
      <c r="V69" s="69"/>
      <c r="W69" s="66"/>
      <c r="X69" s="93">
        <f>X68+L69-V69</f>
        <v>2855</v>
      </c>
      <c r="Y69" s="66">
        <f t="shared" si="9"/>
        <v>0</v>
      </c>
    </row>
    <row r="70" spans="1:25" ht="15.75" x14ac:dyDescent="0.25">
      <c r="A70" s="107">
        <f t="shared" si="6"/>
        <v>43163</v>
      </c>
      <c r="B70" s="7">
        <f t="shared" si="7"/>
        <v>9</v>
      </c>
      <c r="C70" s="7">
        <f t="shared" si="1"/>
        <v>3</v>
      </c>
      <c r="D70" s="7" t="str">
        <f t="shared" si="2"/>
        <v>3_9</v>
      </c>
      <c r="E70" s="7">
        <f t="shared" si="0"/>
        <v>0</v>
      </c>
      <c r="I70" s="36"/>
      <c r="J70" s="37"/>
      <c r="K70" s="38">
        <f t="shared" si="3"/>
        <v>0</v>
      </c>
      <c r="L70" s="74"/>
      <c r="M70" s="37"/>
      <c r="N70" s="37"/>
      <c r="O70" s="37"/>
      <c r="P70" s="38">
        <f t="shared" si="4"/>
        <v>0</v>
      </c>
      <c r="Q70" s="74"/>
      <c r="R70" s="37"/>
      <c r="S70" s="38"/>
      <c r="T70" s="25">
        <f t="shared" si="5"/>
        <v>0</v>
      </c>
      <c r="U70" s="82">
        <f t="shared" si="8"/>
        <v>4404.0200000000004</v>
      </c>
      <c r="V70" s="69"/>
      <c r="W70" s="66"/>
      <c r="X70" s="93">
        <f>X69+L70-V70</f>
        <v>2855</v>
      </c>
      <c r="Y70" s="66">
        <f t="shared" si="9"/>
        <v>0</v>
      </c>
    </row>
    <row r="71" spans="1:25" ht="15.75" x14ac:dyDescent="0.25">
      <c r="A71" s="107">
        <f t="shared" si="6"/>
        <v>43164</v>
      </c>
      <c r="B71" s="7">
        <f t="shared" si="7"/>
        <v>10</v>
      </c>
      <c r="C71" s="7">
        <f t="shared" si="1"/>
        <v>3</v>
      </c>
      <c r="D71" s="7" t="str">
        <f t="shared" si="2"/>
        <v>3_10</v>
      </c>
      <c r="E71" s="7">
        <f t="shared" si="0"/>
        <v>1</v>
      </c>
      <c r="I71" s="36"/>
      <c r="J71" s="37"/>
      <c r="K71" s="38">
        <f t="shared" si="3"/>
        <v>0</v>
      </c>
      <c r="L71" s="74"/>
      <c r="M71" s="37"/>
      <c r="N71" s="37"/>
      <c r="O71" s="37"/>
      <c r="P71" s="38">
        <f t="shared" si="4"/>
        <v>0</v>
      </c>
      <c r="Q71" s="74"/>
      <c r="R71" s="37"/>
      <c r="S71" s="38"/>
      <c r="T71" s="25">
        <f t="shared" si="5"/>
        <v>0</v>
      </c>
      <c r="U71" s="82">
        <f t="shared" si="8"/>
        <v>4404.0200000000004</v>
      </c>
      <c r="V71" s="69"/>
      <c r="W71" s="66"/>
      <c r="X71" s="93">
        <f>X70+L71-V71</f>
        <v>2855</v>
      </c>
      <c r="Y71" s="66">
        <f t="shared" si="9"/>
        <v>0</v>
      </c>
    </row>
    <row r="72" spans="1:25" ht="15.75" x14ac:dyDescent="0.25">
      <c r="A72" s="107">
        <f t="shared" si="6"/>
        <v>43165</v>
      </c>
      <c r="B72" s="7">
        <f t="shared" si="7"/>
        <v>10</v>
      </c>
      <c r="C72" s="7">
        <f t="shared" si="1"/>
        <v>3</v>
      </c>
      <c r="D72" s="7" t="str">
        <f t="shared" si="2"/>
        <v>3_10</v>
      </c>
      <c r="E72" s="7">
        <f t="shared" ref="E72:E135" si="10">NETWORKDAYS($A72,$A72,Jours_Fériés)</f>
        <v>1</v>
      </c>
      <c r="I72" s="36"/>
      <c r="J72" s="37"/>
      <c r="K72" s="38">
        <f t="shared" si="3"/>
        <v>0</v>
      </c>
      <c r="L72" s="74"/>
      <c r="M72" s="37"/>
      <c r="N72" s="37"/>
      <c r="O72" s="37"/>
      <c r="P72" s="38">
        <f t="shared" si="4"/>
        <v>0</v>
      </c>
      <c r="Q72" s="74"/>
      <c r="R72" s="37"/>
      <c r="S72" s="38"/>
      <c r="T72" s="25">
        <f t="shared" si="5"/>
        <v>0</v>
      </c>
      <c r="U72" s="82">
        <f t="shared" si="8"/>
        <v>4404.0200000000004</v>
      </c>
      <c r="V72" s="69"/>
      <c r="W72" s="66"/>
      <c r="X72" s="93">
        <f>X71+L72-V72</f>
        <v>2855</v>
      </c>
      <c r="Y72" s="66">
        <f t="shared" si="9"/>
        <v>0</v>
      </c>
    </row>
    <row r="73" spans="1:25" ht="15.75" x14ac:dyDescent="0.25">
      <c r="A73" s="107">
        <f t="shared" si="6"/>
        <v>43166</v>
      </c>
      <c r="B73" s="7">
        <f t="shared" si="7"/>
        <v>10</v>
      </c>
      <c r="C73" s="7">
        <f t="shared" ref="C73:C136" si="11">MONTH(A73)</f>
        <v>3</v>
      </c>
      <c r="D73" s="7" t="str">
        <f t="shared" ref="D73:D136" si="12">C73&amp;"_"&amp;B73</f>
        <v>3_10</v>
      </c>
      <c r="E73" s="7">
        <f t="shared" si="10"/>
        <v>1</v>
      </c>
      <c r="I73" s="36"/>
      <c r="J73" s="37"/>
      <c r="K73" s="38">
        <f t="shared" ref="K73:K136" si="13">+SUM(I73:J73)</f>
        <v>0</v>
      </c>
      <c r="L73" s="74"/>
      <c r="M73" s="37"/>
      <c r="N73" s="37"/>
      <c r="O73" s="37"/>
      <c r="P73" s="38">
        <f t="shared" ref="P73:P136" si="14">K73-SUM(L73:O73)</f>
        <v>0</v>
      </c>
      <c r="Q73" s="74"/>
      <c r="R73" s="37"/>
      <c r="S73" s="38"/>
      <c r="T73" s="25">
        <f t="shared" ref="T73:T136" si="15">SUM(Q73:S73)</f>
        <v>0</v>
      </c>
      <c r="U73" s="82">
        <f t="shared" si="8"/>
        <v>4404.0200000000004</v>
      </c>
      <c r="V73" s="69"/>
      <c r="W73" s="66"/>
      <c r="X73" s="93">
        <f>X72+L73-V73</f>
        <v>2855</v>
      </c>
      <c r="Y73" s="66">
        <f t="shared" si="9"/>
        <v>0</v>
      </c>
    </row>
    <row r="74" spans="1:25" ht="15.75" x14ac:dyDescent="0.25">
      <c r="A74" s="107">
        <f t="shared" ref="A74:A137" si="16">A73+1</f>
        <v>43167</v>
      </c>
      <c r="B74" s="7">
        <f t="shared" ref="B74:B137" si="17">IF(WEEKNUM(A74,21)=53,0,WEEKNUM(A74,21))</f>
        <v>10</v>
      </c>
      <c r="C74" s="7">
        <f t="shared" si="11"/>
        <v>3</v>
      </c>
      <c r="D74" s="7" t="str">
        <f t="shared" si="12"/>
        <v>3_10</v>
      </c>
      <c r="E74" s="7">
        <f t="shared" si="10"/>
        <v>1</v>
      </c>
      <c r="I74" s="36"/>
      <c r="J74" s="37"/>
      <c r="K74" s="38">
        <f t="shared" si="13"/>
        <v>0</v>
      </c>
      <c r="L74" s="74"/>
      <c r="M74" s="37"/>
      <c r="N74" s="37"/>
      <c r="O74" s="37"/>
      <c r="P74" s="38">
        <f t="shared" si="14"/>
        <v>0</v>
      </c>
      <c r="Q74" s="74"/>
      <c r="R74" s="37"/>
      <c r="S74" s="38"/>
      <c r="T74" s="25">
        <f t="shared" si="15"/>
        <v>0</v>
      </c>
      <c r="U74" s="82">
        <f t="shared" ref="U74:U137" si="18">U73+P74-T74</f>
        <v>4404.0200000000004</v>
      </c>
      <c r="V74" s="69"/>
      <c r="W74" s="66"/>
      <c r="X74" s="93">
        <f>X73+L74-V74</f>
        <v>2855</v>
      </c>
      <c r="Y74" s="66">
        <f t="shared" si="9"/>
        <v>0</v>
      </c>
    </row>
    <row r="75" spans="1:25" ht="15.75" x14ac:dyDescent="0.25">
      <c r="A75" s="107">
        <f t="shared" si="16"/>
        <v>43168</v>
      </c>
      <c r="B75" s="7">
        <f t="shared" si="17"/>
        <v>10</v>
      </c>
      <c r="C75" s="7">
        <f t="shared" si="11"/>
        <v>3</v>
      </c>
      <c r="D75" s="7" t="str">
        <f t="shared" si="12"/>
        <v>3_10</v>
      </c>
      <c r="E75" s="7">
        <f t="shared" si="10"/>
        <v>1</v>
      </c>
      <c r="I75" s="36"/>
      <c r="J75" s="37"/>
      <c r="K75" s="38">
        <f t="shared" si="13"/>
        <v>0</v>
      </c>
      <c r="L75" s="74"/>
      <c r="M75" s="37"/>
      <c r="N75" s="37"/>
      <c r="O75" s="37"/>
      <c r="P75" s="38">
        <f t="shared" si="14"/>
        <v>0</v>
      </c>
      <c r="Q75" s="74"/>
      <c r="R75" s="37"/>
      <c r="S75" s="38"/>
      <c r="T75" s="25">
        <f t="shared" si="15"/>
        <v>0</v>
      </c>
      <c r="U75" s="82">
        <f t="shared" si="18"/>
        <v>4404.0200000000004</v>
      </c>
      <c r="V75" s="69"/>
      <c r="W75" s="66"/>
      <c r="X75" s="93">
        <f>X74+L75-V75</f>
        <v>2855</v>
      </c>
      <c r="Y75" s="66">
        <f t="shared" si="9"/>
        <v>0</v>
      </c>
    </row>
    <row r="76" spans="1:25" ht="15.75" x14ac:dyDescent="0.25">
      <c r="A76" s="107">
        <f t="shared" si="16"/>
        <v>43169</v>
      </c>
      <c r="B76" s="7">
        <f t="shared" si="17"/>
        <v>10</v>
      </c>
      <c r="C76" s="7">
        <f t="shared" si="11"/>
        <v>3</v>
      </c>
      <c r="D76" s="7" t="str">
        <f t="shared" si="12"/>
        <v>3_10</v>
      </c>
      <c r="E76" s="7">
        <f t="shared" si="10"/>
        <v>0</v>
      </c>
      <c r="I76" s="36"/>
      <c r="J76" s="37"/>
      <c r="K76" s="38">
        <f t="shared" si="13"/>
        <v>0</v>
      </c>
      <c r="L76" s="74"/>
      <c r="M76" s="37"/>
      <c r="N76" s="37"/>
      <c r="O76" s="37"/>
      <c r="P76" s="38">
        <f t="shared" si="14"/>
        <v>0</v>
      </c>
      <c r="Q76" s="74"/>
      <c r="R76" s="37"/>
      <c r="S76" s="38"/>
      <c r="T76" s="25">
        <f t="shared" si="15"/>
        <v>0</v>
      </c>
      <c r="U76" s="82">
        <f t="shared" si="18"/>
        <v>4404.0200000000004</v>
      </c>
      <c r="V76" s="69"/>
      <c r="W76" s="66"/>
      <c r="X76" s="93">
        <f>X75+L76-V76</f>
        <v>2855</v>
      </c>
      <c r="Y76" s="66">
        <f t="shared" ref="Y76:Y139" si="19">IF(V76&gt;0,(Y75-Y75)+W76,Y75+W76)</f>
        <v>0</v>
      </c>
    </row>
    <row r="77" spans="1:25" ht="15.75" x14ac:dyDescent="0.25">
      <c r="A77" s="107">
        <f t="shared" si="16"/>
        <v>43170</v>
      </c>
      <c r="B77" s="7">
        <f t="shared" si="17"/>
        <v>10</v>
      </c>
      <c r="C77" s="7">
        <f t="shared" si="11"/>
        <v>3</v>
      </c>
      <c r="D77" s="7" t="str">
        <f t="shared" si="12"/>
        <v>3_10</v>
      </c>
      <c r="E77" s="7">
        <f t="shared" si="10"/>
        <v>0</v>
      </c>
      <c r="I77" s="36"/>
      <c r="J77" s="37"/>
      <c r="K77" s="38">
        <f t="shared" si="13"/>
        <v>0</v>
      </c>
      <c r="L77" s="74"/>
      <c r="M77" s="37"/>
      <c r="N77" s="37"/>
      <c r="O77" s="37"/>
      <c r="P77" s="38">
        <f t="shared" si="14"/>
        <v>0</v>
      </c>
      <c r="Q77" s="74"/>
      <c r="R77" s="37"/>
      <c r="S77" s="38"/>
      <c r="T77" s="25">
        <f t="shared" si="15"/>
        <v>0</v>
      </c>
      <c r="U77" s="82">
        <f t="shared" si="18"/>
        <v>4404.0200000000004</v>
      </c>
      <c r="V77" s="69"/>
      <c r="W77" s="66"/>
      <c r="X77" s="93">
        <f>X76+L77-V77</f>
        <v>2855</v>
      </c>
      <c r="Y77" s="66">
        <f t="shared" si="19"/>
        <v>0</v>
      </c>
    </row>
    <row r="78" spans="1:25" ht="15.75" x14ac:dyDescent="0.25">
      <c r="A78" s="107">
        <f t="shared" si="16"/>
        <v>43171</v>
      </c>
      <c r="B78" s="7">
        <f t="shared" si="17"/>
        <v>11</v>
      </c>
      <c r="C78" s="7">
        <f t="shared" si="11"/>
        <v>3</v>
      </c>
      <c r="D78" s="7" t="str">
        <f t="shared" si="12"/>
        <v>3_11</v>
      </c>
      <c r="E78" s="7">
        <f t="shared" si="10"/>
        <v>1</v>
      </c>
      <c r="I78" s="36"/>
      <c r="J78" s="37"/>
      <c r="K78" s="38">
        <f t="shared" si="13"/>
        <v>0</v>
      </c>
      <c r="L78" s="74"/>
      <c r="M78" s="37"/>
      <c r="N78" s="37"/>
      <c r="O78" s="37"/>
      <c r="P78" s="38">
        <f t="shared" si="14"/>
        <v>0</v>
      </c>
      <c r="Q78" s="74"/>
      <c r="R78" s="37"/>
      <c r="S78" s="38"/>
      <c r="T78" s="25">
        <f t="shared" si="15"/>
        <v>0</v>
      </c>
      <c r="U78" s="82">
        <f t="shared" si="18"/>
        <v>4404.0200000000004</v>
      </c>
      <c r="V78" s="69"/>
      <c r="W78" s="66"/>
      <c r="X78" s="93">
        <f>X77+L78-V78</f>
        <v>2855</v>
      </c>
      <c r="Y78" s="66">
        <f t="shared" si="19"/>
        <v>0</v>
      </c>
    </row>
    <row r="79" spans="1:25" ht="15.75" x14ac:dyDescent="0.25">
      <c r="A79" s="107">
        <f t="shared" si="16"/>
        <v>43172</v>
      </c>
      <c r="B79" s="7">
        <f t="shared" si="17"/>
        <v>11</v>
      </c>
      <c r="C79" s="7">
        <f t="shared" si="11"/>
        <v>3</v>
      </c>
      <c r="D79" s="7" t="str">
        <f t="shared" si="12"/>
        <v>3_11</v>
      </c>
      <c r="E79" s="7">
        <f t="shared" si="10"/>
        <v>1</v>
      </c>
      <c r="I79" s="36"/>
      <c r="J79" s="37"/>
      <c r="K79" s="38">
        <f t="shared" si="13"/>
        <v>0</v>
      </c>
      <c r="L79" s="74"/>
      <c r="M79" s="37"/>
      <c r="N79" s="37"/>
      <c r="O79" s="37"/>
      <c r="P79" s="38">
        <f t="shared" si="14"/>
        <v>0</v>
      </c>
      <c r="Q79" s="74"/>
      <c r="R79" s="37"/>
      <c r="S79" s="38"/>
      <c r="T79" s="25">
        <f t="shared" si="15"/>
        <v>0</v>
      </c>
      <c r="U79" s="82">
        <f t="shared" si="18"/>
        <v>4404.0200000000004</v>
      </c>
      <c r="V79" s="69"/>
      <c r="W79" s="66"/>
      <c r="X79" s="93">
        <f>X78+L79-V79</f>
        <v>2855</v>
      </c>
      <c r="Y79" s="66">
        <f t="shared" si="19"/>
        <v>0</v>
      </c>
    </row>
    <row r="80" spans="1:25" ht="15.75" x14ac:dyDescent="0.25">
      <c r="A80" s="107">
        <f t="shared" si="16"/>
        <v>43173</v>
      </c>
      <c r="B80" s="7">
        <f t="shared" si="17"/>
        <v>11</v>
      </c>
      <c r="C80" s="7">
        <f t="shared" si="11"/>
        <v>3</v>
      </c>
      <c r="D80" s="7" t="str">
        <f t="shared" si="12"/>
        <v>3_11</v>
      </c>
      <c r="E80" s="7">
        <f t="shared" si="10"/>
        <v>1</v>
      </c>
      <c r="I80" s="36"/>
      <c r="J80" s="37"/>
      <c r="K80" s="38">
        <f t="shared" si="13"/>
        <v>0</v>
      </c>
      <c r="L80" s="74"/>
      <c r="M80" s="37"/>
      <c r="N80" s="37"/>
      <c r="O80" s="37"/>
      <c r="P80" s="38">
        <f t="shared" si="14"/>
        <v>0</v>
      </c>
      <c r="Q80" s="74"/>
      <c r="R80" s="37"/>
      <c r="S80" s="38"/>
      <c r="T80" s="25">
        <f t="shared" si="15"/>
        <v>0</v>
      </c>
      <c r="U80" s="82">
        <f t="shared" si="18"/>
        <v>4404.0200000000004</v>
      </c>
      <c r="V80" s="69"/>
      <c r="W80" s="66"/>
      <c r="X80" s="93">
        <f>X79+L80-V80</f>
        <v>2855</v>
      </c>
      <c r="Y80" s="66">
        <f t="shared" si="19"/>
        <v>0</v>
      </c>
    </row>
    <row r="81" spans="1:25" ht="15.75" x14ac:dyDescent="0.25">
      <c r="A81" s="107">
        <f t="shared" si="16"/>
        <v>43174</v>
      </c>
      <c r="B81" s="7">
        <f t="shared" si="17"/>
        <v>11</v>
      </c>
      <c r="C81" s="7">
        <f t="shared" si="11"/>
        <v>3</v>
      </c>
      <c r="D81" s="7" t="str">
        <f t="shared" si="12"/>
        <v>3_11</v>
      </c>
      <c r="E81" s="7">
        <f t="shared" si="10"/>
        <v>1</v>
      </c>
      <c r="I81" s="36"/>
      <c r="J81" s="37"/>
      <c r="K81" s="38">
        <f t="shared" si="13"/>
        <v>0</v>
      </c>
      <c r="L81" s="74"/>
      <c r="M81" s="37"/>
      <c r="N81" s="37"/>
      <c r="O81" s="37"/>
      <c r="P81" s="38">
        <f t="shared" si="14"/>
        <v>0</v>
      </c>
      <c r="Q81" s="74"/>
      <c r="R81" s="37"/>
      <c r="S81" s="38"/>
      <c r="T81" s="25">
        <f t="shared" si="15"/>
        <v>0</v>
      </c>
      <c r="U81" s="82">
        <f t="shared" si="18"/>
        <v>4404.0200000000004</v>
      </c>
      <c r="V81" s="69"/>
      <c r="W81" s="66"/>
      <c r="X81" s="93">
        <f>X80+L81-V81</f>
        <v>2855</v>
      </c>
      <c r="Y81" s="66">
        <f t="shared" si="19"/>
        <v>0</v>
      </c>
    </row>
    <row r="82" spans="1:25" ht="15.75" x14ac:dyDescent="0.25">
      <c r="A82" s="107">
        <f t="shared" si="16"/>
        <v>43175</v>
      </c>
      <c r="B82" s="7">
        <f t="shared" si="17"/>
        <v>11</v>
      </c>
      <c r="C82" s="7">
        <f t="shared" si="11"/>
        <v>3</v>
      </c>
      <c r="D82" s="7" t="str">
        <f t="shared" si="12"/>
        <v>3_11</v>
      </c>
      <c r="E82" s="7">
        <f t="shared" si="10"/>
        <v>1</v>
      </c>
      <c r="I82" s="36"/>
      <c r="J82" s="37"/>
      <c r="K82" s="38">
        <f t="shared" si="13"/>
        <v>0</v>
      </c>
      <c r="L82" s="74"/>
      <c r="M82" s="37"/>
      <c r="N82" s="37"/>
      <c r="O82" s="37"/>
      <c r="P82" s="38">
        <f t="shared" si="14"/>
        <v>0</v>
      </c>
      <c r="Q82" s="74"/>
      <c r="R82" s="37"/>
      <c r="S82" s="38"/>
      <c r="T82" s="25">
        <f t="shared" si="15"/>
        <v>0</v>
      </c>
      <c r="U82" s="82">
        <f t="shared" si="18"/>
        <v>4404.0200000000004</v>
      </c>
      <c r="V82" s="69"/>
      <c r="W82" s="66"/>
      <c r="X82" s="93">
        <f>X81+L82-V82</f>
        <v>2855</v>
      </c>
      <c r="Y82" s="66">
        <f t="shared" si="19"/>
        <v>0</v>
      </c>
    </row>
    <row r="83" spans="1:25" ht="15.75" x14ac:dyDescent="0.25">
      <c r="A83" s="107">
        <f t="shared" si="16"/>
        <v>43176</v>
      </c>
      <c r="B83" s="7">
        <f t="shared" si="17"/>
        <v>11</v>
      </c>
      <c r="C83" s="7">
        <f t="shared" si="11"/>
        <v>3</v>
      </c>
      <c r="D83" s="7" t="str">
        <f t="shared" si="12"/>
        <v>3_11</v>
      </c>
      <c r="E83" s="7">
        <f t="shared" si="10"/>
        <v>0</v>
      </c>
      <c r="I83" s="36"/>
      <c r="J83" s="37"/>
      <c r="K83" s="38">
        <f t="shared" si="13"/>
        <v>0</v>
      </c>
      <c r="L83" s="74"/>
      <c r="M83" s="37"/>
      <c r="N83" s="37"/>
      <c r="O83" s="37"/>
      <c r="P83" s="38">
        <f t="shared" si="14"/>
        <v>0</v>
      </c>
      <c r="Q83" s="74"/>
      <c r="R83" s="37"/>
      <c r="S83" s="38"/>
      <c r="T83" s="25">
        <f t="shared" si="15"/>
        <v>0</v>
      </c>
      <c r="U83" s="82">
        <f t="shared" si="18"/>
        <v>4404.0200000000004</v>
      </c>
      <c r="V83" s="69"/>
      <c r="W83" s="66"/>
      <c r="X83" s="93">
        <f>X82+L83-V83</f>
        <v>2855</v>
      </c>
      <c r="Y83" s="66">
        <f t="shared" si="19"/>
        <v>0</v>
      </c>
    </row>
    <row r="84" spans="1:25" ht="15.75" x14ac:dyDescent="0.25">
      <c r="A84" s="107">
        <f t="shared" si="16"/>
        <v>43177</v>
      </c>
      <c r="B84" s="7">
        <f t="shared" si="17"/>
        <v>11</v>
      </c>
      <c r="C84" s="7">
        <f t="shared" si="11"/>
        <v>3</v>
      </c>
      <c r="D84" s="7" t="str">
        <f t="shared" si="12"/>
        <v>3_11</v>
      </c>
      <c r="E84" s="7">
        <f t="shared" si="10"/>
        <v>0</v>
      </c>
      <c r="I84" s="36"/>
      <c r="J84" s="37"/>
      <c r="K84" s="38">
        <f t="shared" si="13"/>
        <v>0</v>
      </c>
      <c r="L84" s="74"/>
      <c r="M84" s="37"/>
      <c r="N84" s="37"/>
      <c r="O84" s="37"/>
      <c r="P84" s="38">
        <f t="shared" si="14"/>
        <v>0</v>
      </c>
      <c r="Q84" s="74"/>
      <c r="R84" s="37"/>
      <c r="S84" s="38"/>
      <c r="T84" s="25">
        <f t="shared" si="15"/>
        <v>0</v>
      </c>
      <c r="U84" s="82">
        <f t="shared" si="18"/>
        <v>4404.0200000000004</v>
      </c>
      <c r="V84" s="69"/>
      <c r="W84" s="66"/>
      <c r="X84" s="93">
        <f>X83+L84-V84</f>
        <v>2855</v>
      </c>
      <c r="Y84" s="66">
        <f t="shared" si="19"/>
        <v>0</v>
      </c>
    </row>
    <row r="85" spans="1:25" ht="15.75" x14ac:dyDescent="0.25">
      <c r="A85" s="107">
        <f t="shared" si="16"/>
        <v>43178</v>
      </c>
      <c r="B85" s="7">
        <f t="shared" si="17"/>
        <v>12</v>
      </c>
      <c r="C85" s="7">
        <f t="shared" si="11"/>
        <v>3</v>
      </c>
      <c r="D85" s="7" t="str">
        <f t="shared" si="12"/>
        <v>3_12</v>
      </c>
      <c r="E85" s="7">
        <f t="shared" si="10"/>
        <v>1</v>
      </c>
      <c r="I85" s="36"/>
      <c r="J85" s="37"/>
      <c r="K85" s="38">
        <f t="shared" si="13"/>
        <v>0</v>
      </c>
      <c r="L85" s="74"/>
      <c r="M85" s="37"/>
      <c r="N85" s="37"/>
      <c r="O85" s="37"/>
      <c r="P85" s="38">
        <f t="shared" si="14"/>
        <v>0</v>
      </c>
      <c r="Q85" s="74"/>
      <c r="R85" s="37"/>
      <c r="S85" s="38"/>
      <c r="T85" s="25">
        <f t="shared" si="15"/>
        <v>0</v>
      </c>
      <c r="U85" s="82">
        <f t="shared" si="18"/>
        <v>4404.0200000000004</v>
      </c>
      <c r="V85" s="69"/>
      <c r="W85" s="66"/>
      <c r="X85" s="93">
        <f>X84+L85-V85</f>
        <v>2855</v>
      </c>
      <c r="Y85" s="66">
        <f t="shared" si="19"/>
        <v>0</v>
      </c>
    </row>
    <row r="86" spans="1:25" ht="15.75" x14ac:dyDescent="0.25">
      <c r="A86" s="107">
        <f t="shared" si="16"/>
        <v>43179</v>
      </c>
      <c r="B86" s="7">
        <f t="shared" si="17"/>
        <v>12</v>
      </c>
      <c r="C86" s="7">
        <f t="shared" si="11"/>
        <v>3</v>
      </c>
      <c r="D86" s="7" t="str">
        <f t="shared" si="12"/>
        <v>3_12</v>
      </c>
      <c r="E86" s="7">
        <f t="shared" si="10"/>
        <v>1</v>
      </c>
      <c r="I86" s="36"/>
      <c r="J86" s="37"/>
      <c r="K86" s="38">
        <f t="shared" si="13"/>
        <v>0</v>
      </c>
      <c r="L86" s="74"/>
      <c r="M86" s="37"/>
      <c r="N86" s="37"/>
      <c r="O86" s="37"/>
      <c r="P86" s="38">
        <f t="shared" si="14"/>
        <v>0</v>
      </c>
      <c r="Q86" s="74"/>
      <c r="R86" s="37"/>
      <c r="S86" s="38"/>
      <c r="T86" s="25">
        <f t="shared" si="15"/>
        <v>0</v>
      </c>
      <c r="U86" s="82">
        <f t="shared" si="18"/>
        <v>4404.0200000000004</v>
      </c>
      <c r="V86" s="69"/>
      <c r="W86" s="66"/>
      <c r="X86" s="93">
        <f>X85+L86-V86</f>
        <v>2855</v>
      </c>
      <c r="Y86" s="66">
        <f t="shared" si="19"/>
        <v>0</v>
      </c>
    </row>
    <row r="87" spans="1:25" ht="15.75" x14ac:dyDescent="0.25">
      <c r="A87" s="107">
        <f t="shared" si="16"/>
        <v>43180</v>
      </c>
      <c r="B87" s="7">
        <f t="shared" si="17"/>
        <v>12</v>
      </c>
      <c r="C87" s="7">
        <f t="shared" si="11"/>
        <v>3</v>
      </c>
      <c r="D87" s="7" t="str">
        <f t="shared" si="12"/>
        <v>3_12</v>
      </c>
      <c r="E87" s="7">
        <f t="shared" si="10"/>
        <v>1</v>
      </c>
      <c r="I87" s="36"/>
      <c r="J87" s="37"/>
      <c r="K87" s="38">
        <f t="shared" si="13"/>
        <v>0</v>
      </c>
      <c r="L87" s="74"/>
      <c r="M87" s="37"/>
      <c r="N87" s="37"/>
      <c r="O87" s="37"/>
      <c r="P87" s="38">
        <f t="shared" si="14"/>
        <v>0</v>
      </c>
      <c r="Q87" s="74"/>
      <c r="R87" s="37"/>
      <c r="S87" s="38"/>
      <c r="T87" s="25">
        <f t="shared" si="15"/>
        <v>0</v>
      </c>
      <c r="U87" s="82">
        <f t="shared" si="18"/>
        <v>4404.0200000000004</v>
      </c>
      <c r="V87" s="69"/>
      <c r="W87" s="66"/>
      <c r="X87" s="93">
        <f>X86+L87-V87</f>
        <v>2855</v>
      </c>
      <c r="Y87" s="66">
        <f t="shared" si="19"/>
        <v>0</v>
      </c>
    </row>
    <row r="88" spans="1:25" ht="15.75" x14ac:dyDescent="0.25">
      <c r="A88" s="107">
        <f t="shared" si="16"/>
        <v>43181</v>
      </c>
      <c r="B88" s="7">
        <f t="shared" si="17"/>
        <v>12</v>
      </c>
      <c r="C88" s="7">
        <f t="shared" si="11"/>
        <v>3</v>
      </c>
      <c r="D88" s="7" t="str">
        <f t="shared" si="12"/>
        <v>3_12</v>
      </c>
      <c r="E88" s="7">
        <f t="shared" si="10"/>
        <v>1</v>
      </c>
      <c r="I88" s="36"/>
      <c r="J88" s="37"/>
      <c r="K88" s="38">
        <f t="shared" si="13"/>
        <v>0</v>
      </c>
      <c r="L88" s="74"/>
      <c r="M88" s="37"/>
      <c r="N88" s="37"/>
      <c r="O88" s="37"/>
      <c r="P88" s="38">
        <f t="shared" si="14"/>
        <v>0</v>
      </c>
      <c r="Q88" s="74"/>
      <c r="R88" s="37"/>
      <c r="S88" s="38"/>
      <c r="T88" s="25">
        <f t="shared" si="15"/>
        <v>0</v>
      </c>
      <c r="U88" s="82">
        <f t="shared" si="18"/>
        <v>4404.0200000000004</v>
      </c>
      <c r="V88" s="69"/>
      <c r="W88" s="66"/>
      <c r="X88" s="93">
        <f>X87+L88-V88</f>
        <v>2855</v>
      </c>
      <c r="Y88" s="66">
        <f t="shared" si="19"/>
        <v>0</v>
      </c>
    </row>
    <row r="89" spans="1:25" ht="15.75" x14ac:dyDescent="0.25">
      <c r="A89" s="107">
        <f t="shared" si="16"/>
        <v>43182</v>
      </c>
      <c r="B89" s="7">
        <f t="shared" si="17"/>
        <v>12</v>
      </c>
      <c r="C89" s="7">
        <f t="shared" si="11"/>
        <v>3</v>
      </c>
      <c r="D89" s="7" t="str">
        <f t="shared" si="12"/>
        <v>3_12</v>
      </c>
      <c r="E89" s="7">
        <f t="shared" si="10"/>
        <v>1</v>
      </c>
      <c r="I89" s="36"/>
      <c r="J89" s="37"/>
      <c r="K89" s="38">
        <f t="shared" si="13"/>
        <v>0</v>
      </c>
      <c r="L89" s="74"/>
      <c r="M89" s="37"/>
      <c r="N89" s="37"/>
      <c r="O89" s="37"/>
      <c r="P89" s="38">
        <f t="shared" si="14"/>
        <v>0</v>
      </c>
      <c r="Q89" s="74"/>
      <c r="R89" s="37"/>
      <c r="S89" s="38"/>
      <c r="T89" s="25">
        <f t="shared" si="15"/>
        <v>0</v>
      </c>
      <c r="U89" s="82">
        <f t="shared" si="18"/>
        <v>4404.0200000000004</v>
      </c>
      <c r="V89" s="69"/>
      <c r="W89" s="66"/>
      <c r="X89" s="93">
        <f>X88+L89-V89</f>
        <v>2855</v>
      </c>
      <c r="Y89" s="66">
        <f t="shared" si="19"/>
        <v>0</v>
      </c>
    </row>
    <row r="90" spans="1:25" ht="15.75" x14ac:dyDescent="0.25">
      <c r="A90" s="107">
        <f t="shared" si="16"/>
        <v>43183</v>
      </c>
      <c r="B90" s="7">
        <f t="shared" si="17"/>
        <v>12</v>
      </c>
      <c r="C90" s="7">
        <f t="shared" si="11"/>
        <v>3</v>
      </c>
      <c r="D90" s="7" t="str">
        <f t="shared" si="12"/>
        <v>3_12</v>
      </c>
      <c r="E90" s="7">
        <f t="shared" si="10"/>
        <v>0</v>
      </c>
      <c r="I90" s="36"/>
      <c r="J90" s="37"/>
      <c r="K90" s="38">
        <f t="shared" si="13"/>
        <v>0</v>
      </c>
      <c r="L90" s="74"/>
      <c r="M90" s="37"/>
      <c r="N90" s="37"/>
      <c r="O90" s="37"/>
      <c r="P90" s="38">
        <f t="shared" si="14"/>
        <v>0</v>
      </c>
      <c r="Q90" s="74"/>
      <c r="R90" s="37"/>
      <c r="S90" s="38"/>
      <c r="T90" s="25">
        <f t="shared" si="15"/>
        <v>0</v>
      </c>
      <c r="U90" s="82">
        <f t="shared" si="18"/>
        <v>4404.0200000000004</v>
      </c>
      <c r="V90" s="69"/>
      <c r="W90" s="66"/>
      <c r="X90" s="93">
        <f>X89+L90-V90</f>
        <v>2855</v>
      </c>
      <c r="Y90" s="66">
        <f t="shared" si="19"/>
        <v>0</v>
      </c>
    </row>
    <row r="91" spans="1:25" ht="15.75" x14ac:dyDescent="0.25">
      <c r="A91" s="107">
        <f t="shared" si="16"/>
        <v>43184</v>
      </c>
      <c r="B91" s="7">
        <f t="shared" si="17"/>
        <v>12</v>
      </c>
      <c r="C91" s="7">
        <f t="shared" si="11"/>
        <v>3</v>
      </c>
      <c r="D91" s="7" t="str">
        <f t="shared" si="12"/>
        <v>3_12</v>
      </c>
      <c r="E91" s="7">
        <f t="shared" si="10"/>
        <v>0</v>
      </c>
      <c r="I91" s="36"/>
      <c r="J91" s="37"/>
      <c r="K91" s="38">
        <f t="shared" si="13"/>
        <v>0</v>
      </c>
      <c r="L91" s="74"/>
      <c r="M91" s="37"/>
      <c r="N91" s="37"/>
      <c r="O91" s="37"/>
      <c r="P91" s="38">
        <f t="shared" si="14"/>
        <v>0</v>
      </c>
      <c r="Q91" s="74"/>
      <c r="R91" s="37"/>
      <c r="S91" s="38"/>
      <c r="T91" s="25">
        <f t="shared" si="15"/>
        <v>0</v>
      </c>
      <c r="U91" s="82">
        <f t="shared" si="18"/>
        <v>4404.0200000000004</v>
      </c>
      <c r="V91" s="69"/>
      <c r="W91" s="66"/>
      <c r="X91" s="93">
        <f>X90+L91-V91</f>
        <v>2855</v>
      </c>
      <c r="Y91" s="66">
        <f t="shared" si="19"/>
        <v>0</v>
      </c>
    </row>
    <row r="92" spans="1:25" ht="15.75" x14ac:dyDescent="0.25">
      <c r="A92" s="107">
        <f t="shared" si="16"/>
        <v>43185</v>
      </c>
      <c r="B92" s="7">
        <f t="shared" si="17"/>
        <v>13</v>
      </c>
      <c r="C92" s="7">
        <f t="shared" si="11"/>
        <v>3</v>
      </c>
      <c r="D92" s="7" t="str">
        <f t="shared" si="12"/>
        <v>3_13</v>
      </c>
      <c r="E92" s="7">
        <f t="shared" si="10"/>
        <v>1</v>
      </c>
      <c r="I92" s="36"/>
      <c r="J92" s="37"/>
      <c r="K92" s="38">
        <f t="shared" si="13"/>
        <v>0</v>
      </c>
      <c r="L92" s="74"/>
      <c r="M92" s="37"/>
      <c r="N92" s="37"/>
      <c r="O92" s="37"/>
      <c r="P92" s="38">
        <f t="shared" si="14"/>
        <v>0</v>
      </c>
      <c r="Q92" s="74"/>
      <c r="R92" s="37"/>
      <c r="S92" s="38"/>
      <c r="T92" s="25">
        <f t="shared" si="15"/>
        <v>0</v>
      </c>
      <c r="U92" s="82">
        <f t="shared" si="18"/>
        <v>4404.0200000000004</v>
      </c>
      <c r="V92" s="69"/>
      <c r="W92" s="66"/>
      <c r="X92" s="93">
        <f>X91+L92-V92</f>
        <v>2855</v>
      </c>
      <c r="Y92" s="66">
        <f t="shared" si="19"/>
        <v>0</v>
      </c>
    </row>
    <row r="93" spans="1:25" ht="15.75" x14ac:dyDescent="0.25">
      <c r="A93" s="107">
        <f t="shared" si="16"/>
        <v>43186</v>
      </c>
      <c r="B93" s="7">
        <f t="shared" si="17"/>
        <v>13</v>
      </c>
      <c r="C93" s="7">
        <f t="shared" si="11"/>
        <v>3</v>
      </c>
      <c r="D93" s="7" t="str">
        <f t="shared" si="12"/>
        <v>3_13</v>
      </c>
      <c r="E93" s="7">
        <f t="shared" si="10"/>
        <v>1</v>
      </c>
      <c r="I93" s="36"/>
      <c r="J93" s="37"/>
      <c r="K93" s="38">
        <f t="shared" si="13"/>
        <v>0</v>
      </c>
      <c r="L93" s="74"/>
      <c r="M93" s="37"/>
      <c r="N93" s="37"/>
      <c r="O93" s="37"/>
      <c r="P93" s="38">
        <f t="shared" si="14"/>
        <v>0</v>
      </c>
      <c r="Q93" s="74"/>
      <c r="R93" s="37"/>
      <c r="S93" s="38"/>
      <c r="T93" s="25">
        <f t="shared" si="15"/>
        <v>0</v>
      </c>
      <c r="U93" s="82">
        <f t="shared" si="18"/>
        <v>4404.0200000000004</v>
      </c>
      <c r="V93" s="69"/>
      <c r="W93" s="66"/>
      <c r="X93" s="93">
        <f>X92+L93-V93</f>
        <v>2855</v>
      </c>
      <c r="Y93" s="66">
        <f t="shared" si="19"/>
        <v>0</v>
      </c>
    </row>
    <row r="94" spans="1:25" ht="15.75" x14ac:dyDescent="0.25">
      <c r="A94" s="107">
        <f t="shared" si="16"/>
        <v>43187</v>
      </c>
      <c r="B94" s="7">
        <f t="shared" si="17"/>
        <v>13</v>
      </c>
      <c r="C94" s="7">
        <f t="shared" si="11"/>
        <v>3</v>
      </c>
      <c r="D94" s="7" t="str">
        <f t="shared" si="12"/>
        <v>3_13</v>
      </c>
      <c r="E94" s="7">
        <f t="shared" si="10"/>
        <v>1</v>
      </c>
      <c r="I94" s="36"/>
      <c r="J94" s="37"/>
      <c r="K94" s="38">
        <f t="shared" si="13"/>
        <v>0</v>
      </c>
      <c r="L94" s="74"/>
      <c r="M94" s="37"/>
      <c r="N94" s="37"/>
      <c r="O94" s="37"/>
      <c r="P94" s="38">
        <f t="shared" si="14"/>
        <v>0</v>
      </c>
      <c r="Q94" s="74"/>
      <c r="R94" s="37"/>
      <c r="S94" s="38"/>
      <c r="T94" s="25">
        <f t="shared" si="15"/>
        <v>0</v>
      </c>
      <c r="U94" s="82">
        <f t="shared" si="18"/>
        <v>4404.0200000000004</v>
      </c>
      <c r="V94" s="69"/>
      <c r="W94" s="66"/>
      <c r="X94" s="93">
        <f>X93+L94-V94</f>
        <v>2855</v>
      </c>
      <c r="Y94" s="66">
        <f t="shared" si="19"/>
        <v>0</v>
      </c>
    </row>
    <row r="95" spans="1:25" ht="15.75" x14ac:dyDescent="0.25">
      <c r="A95" s="107">
        <f t="shared" si="16"/>
        <v>43188</v>
      </c>
      <c r="B95" s="7">
        <f t="shared" si="17"/>
        <v>13</v>
      </c>
      <c r="C95" s="7">
        <f t="shared" si="11"/>
        <v>3</v>
      </c>
      <c r="D95" s="7" t="str">
        <f t="shared" si="12"/>
        <v>3_13</v>
      </c>
      <c r="E95" s="7">
        <f t="shared" si="10"/>
        <v>1</v>
      </c>
      <c r="I95" s="36"/>
      <c r="J95" s="37"/>
      <c r="K95" s="38">
        <f t="shared" si="13"/>
        <v>0</v>
      </c>
      <c r="L95" s="74"/>
      <c r="M95" s="37"/>
      <c r="N95" s="37"/>
      <c r="O95" s="37"/>
      <c r="P95" s="38">
        <f t="shared" si="14"/>
        <v>0</v>
      </c>
      <c r="Q95" s="74"/>
      <c r="R95" s="37"/>
      <c r="S95" s="38"/>
      <c r="T95" s="25">
        <f t="shared" si="15"/>
        <v>0</v>
      </c>
      <c r="U95" s="82">
        <f t="shared" si="18"/>
        <v>4404.0200000000004</v>
      </c>
      <c r="V95" s="69"/>
      <c r="W95" s="66"/>
      <c r="X95" s="93">
        <f>X94+L95-V95</f>
        <v>2855</v>
      </c>
      <c r="Y95" s="66">
        <f t="shared" si="19"/>
        <v>0</v>
      </c>
    </row>
    <row r="96" spans="1:25" ht="15.75" x14ac:dyDescent="0.25">
      <c r="A96" s="107">
        <f t="shared" si="16"/>
        <v>43189</v>
      </c>
      <c r="B96" s="7">
        <f t="shared" si="17"/>
        <v>13</v>
      </c>
      <c r="C96" s="7">
        <f t="shared" si="11"/>
        <v>3</v>
      </c>
      <c r="D96" s="7" t="str">
        <f t="shared" si="12"/>
        <v>3_13</v>
      </c>
      <c r="E96" s="7">
        <f t="shared" si="10"/>
        <v>1</v>
      </c>
      <c r="I96" s="36"/>
      <c r="J96" s="37"/>
      <c r="K96" s="38">
        <f t="shared" si="13"/>
        <v>0</v>
      </c>
      <c r="L96" s="74"/>
      <c r="M96" s="37"/>
      <c r="N96" s="37"/>
      <c r="O96" s="37"/>
      <c r="P96" s="38">
        <f t="shared" si="14"/>
        <v>0</v>
      </c>
      <c r="Q96" s="74"/>
      <c r="R96" s="37"/>
      <c r="S96" s="38"/>
      <c r="T96" s="25">
        <f t="shared" si="15"/>
        <v>0</v>
      </c>
      <c r="U96" s="82">
        <f t="shared" si="18"/>
        <v>4404.0200000000004</v>
      </c>
      <c r="V96" s="69"/>
      <c r="W96" s="66"/>
      <c r="X96" s="93">
        <f>X95+L96-V96</f>
        <v>2855</v>
      </c>
      <c r="Y96" s="66">
        <f t="shared" si="19"/>
        <v>0</v>
      </c>
    </row>
    <row r="97" spans="1:25" ht="15.75" x14ac:dyDescent="0.25">
      <c r="A97" s="107">
        <f t="shared" si="16"/>
        <v>43190</v>
      </c>
      <c r="B97" s="7">
        <f t="shared" si="17"/>
        <v>13</v>
      </c>
      <c r="C97" s="7">
        <f t="shared" si="11"/>
        <v>3</v>
      </c>
      <c r="D97" s="7" t="str">
        <f t="shared" si="12"/>
        <v>3_13</v>
      </c>
      <c r="E97" s="7">
        <f t="shared" si="10"/>
        <v>0</v>
      </c>
      <c r="I97" s="36"/>
      <c r="J97" s="37"/>
      <c r="K97" s="38">
        <f t="shared" si="13"/>
        <v>0</v>
      </c>
      <c r="L97" s="74"/>
      <c r="M97" s="37"/>
      <c r="N97" s="37"/>
      <c r="O97" s="37"/>
      <c r="P97" s="38">
        <f t="shared" si="14"/>
        <v>0</v>
      </c>
      <c r="Q97" s="74"/>
      <c r="R97" s="37"/>
      <c r="S97" s="38"/>
      <c r="T97" s="25">
        <f t="shared" si="15"/>
        <v>0</v>
      </c>
      <c r="U97" s="82">
        <f t="shared" si="18"/>
        <v>4404.0200000000004</v>
      </c>
      <c r="V97" s="69"/>
      <c r="W97" s="66"/>
      <c r="X97" s="93">
        <f>X96+L97-V97</f>
        <v>2855</v>
      </c>
      <c r="Y97" s="66">
        <f t="shared" si="19"/>
        <v>0</v>
      </c>
    </row>
    <row r="98" spans="1:25" ht="15.75" x14ac:dyDescent="0.25">
      <c r="A98" s="107">
        <f t="shared" si="16"/>
        <v>43191</v>
      </c>
      <c r="B98" s="7">
        <f t="shared" si="17"/>
        <v>13</v>
      </c>
      <c r="C98" s="7">
        <f t="shared" si="11"/>
        <v>4</v>
      </c>
      <c r="D98" s="7" t="str">
        <f t="shared" si="12"/>
        <v>4_13</v>
      </c>
      <c r="E98" s="7">
        <f t="shared" si="10"/>
        <v>0</v>
      </c>
      <c r="I98" s="36"/>
      <c r="J98" s="37"/>
      <c r="K98" s="38">
        <f t="shared" si="13"/>
        <v>0</v>
      </c>
      <c r="L98" s="74"/>
      <c r="M98" s="37"/>
      <c r="N98" s="37"/>
      <c r="O98" s="37"/>
      <c r="P98" s="38">
        <f t="shared" si="14"/>
        <v>0</v>
      </c>
      <c r="Q98" s="74"/>
      <c r="R98" s="37"/>
      <c r="S98" s="38"/>
      <c r="T98" s="25">
        <f t="shared" si="15"/>
        <v>0</v>
      </c>
      <c r="U98" s="82">
        <f t="shared" si="18"/>
        <v>4404.0200000000004</v>
      </c>
      <c r="V98" s="69"/>
      <c r="W98" s="66"/>
      <c r="X98" s="93">
        <f>X97+L98-V98</f>
        <v>2855</v>
      </c>
      <c r="Y98" s="66">
        <f t="shared" si="19"/>
        <v>0</v>
      </c>
    </row>
    <row r="99" spans="1:25" ht="15.75" x14ac:dyDescent="0.25">
      <c r="A99" s="107">
        <f t="shared" si="16"/>
        <v>43192</v>
      </c>
      <c r="B99" s="7">
        <f t="shared" si="17"/>
        <v>14</v>
      </c>
      <c r="C99" s="7">
        <f t="shared" si="11"/>
        <v>4</v>
      </c>
      <c r="D99" s="7" t="str">
        <f t="shared" si="12"/>
        <v>4_14</v>
      </c>
      <c r="E99" s="7">
        <f t="shared" si="10"/>
        <v>0</v>
      </c>
      <c r="I99" s="36"/>
      <c r="J99" s="37"/>
      <c r="K99" s="38">
        <f t="shared" si="13"/>
        <v>0</v>
      </c>
      <c r="L99" s="74"/>
      <c r="M99" s="37"/>
      <c r="N99" s="37"/>
      <c r="O99" s="37"/>
      <c r="P99" s="38">
        <f t="shared" si="14"/>
        <v>0</v>
      </c>
      <c r="Q99" s="74"/>
      <c r="R99" s="37"/>
      <c r="S99" s="38"/>
      <c r="T99" s="25">
        <f t="shared" si="15"/>
        <v>0</v>
      </c>
      <c r="U99" s="82">
        <f t="shared" si="18"/>
        <v>4404.0200000000004</v>
      </c>
      <c r="V99" s="69"/>
      <c r="W99" s="66"/>
      <c r="X99" s="93">
        <f>X98+L99-V99</f>
        <v>2855</v>
      </c>
      <c r="Y99" s="66">
        <f t="shared" si="19"/>
        <v>0</v>
      </c>
    </row>
    <row r="100" spans="1:25" ht="15.75" x14ac:dyDescent="0.25">
      <c r="A100" s="107">
        <f t="shared" si="16"/>
        <v>43193</v>
      </c>
      <c r="B100" s="7">
        <f t="shared" si="17"/>
        <v>14</v>
      </c>
      <c r="C100" s="7">
        <f t="shared" si="11"/>
        <v>4</v>
      </c>
      <c r="D100" s="7" t="str">
        <f t="shared" si="12"/>
        <v>4_14</v>
      </c>
      <c r="E100" s="7">
        <f t="shared" si="10"/>
        <v>1</v>
      </c>
      <c r="I100" s="36"/>
      <c r="J100" s="37"/>
      <c r="K100" s="38">
        <f t="shared" si="13"/>
        <v>0</v>
      </c>
      <c r="L100" s="74"/>
      <c r="M100" s="37"/>
      <c r="N100" s="37"/>
      <c r="O100" s="37"/>
      <c r="P100" s="38">
        <f t="shared" si="14"/>
        <v>0</v>
      </c>
      <c r="Q100" s="74"/>
      <c r="R100" s="37"/>
      <c r="S100" s="38"/>
      <c r="T100" s="25">
        <f t="shared" si="15"/>
        <v>0</v>
      </c>
      <c r="U100" s="82">
        <f t="shared" si="18"/>
        <v>4404.0200000000004</v>
      </c>
      <c r="V100" s="69"/>
      <c r="W100" s="66"/>
      <c r="X100" s="93">
        <f>X99+L100-V100</f>
        <v>2855</v>
      </c>
      <c r="Y100" s="66">
        <f t="shared" si="19"/>
        <v>0</v>
      </c>
    </row>
    <row r="101" spans="1:25" ht="15.75" x14ac:dyDescent="0.25">
      <c r="A101" s="107">
        <f t="shared" si="16"/>
        <v>43194</v>
      </c>
      <c r="B101" s="7">
        <f t="shared" si="17"/>
        <v>14</v>
      </c>
      <c r="C101" s="7">
        <f t="shared" si="11"/>
        <v>4</v>
      </c>
      <c r="D101" s="7" t="str">
        <f t="shared" si="12"/>
        <v>4_14</v>
      </c>
      <c r="E101" s="7">
        <f t="shared" si="10"/>
        <v>1</v>
      </c>
      <c r="I101" s="36"/>
      <c r="J101" s="37"/>
      <c r="K101" s="38">
        <f t="shared" si="13"/>
        <v>0</v>
      </c>
      <c r="L101" s="74"/>
      <c r="M101" s="37"/>
      <c r="N101" s="37"/>
      <c r="O101" s="37"/>
      <c r="P101" s="38">
        <f t="shared" si="14"/>
        <v>0</v>
      </c>
      <c r="Q101" s="74"/>
      <c r="R101" s="37"/>
      <c r="S101" s="38"/>
      <c r="T101" s="25">
        <f t="shared" si="15"/>
        <v>0</v>
      </c>
      <c r="U101" s="82">
        <f t="shared" si="18"/>
        <v>4404.0200000000004</v>
      </c>
      <c r="V101" s="69"/>
      <c r="W101" s="66"/>
      <c r="X101" s="93">
        <f>X100+L101-V101</f>
        <v>2855</v>
      </c>
      <c r="Y101" s="66">
        <f t="shared" si="19"/>
        <v>0</v>
      </c>
    </row>
    <row r="102" spans="1:25" ht="15.75" x14ac:dyDescent="0.25">
      <c r="A102" s="107">
        <f t="shared" si="16"/>
        <v>43195</v>
      </c>
      <c r="B102" s="7">
        <f t="shared" si="17"/>
        <v>14</v>
      </c>
      <c r="C102" s="7">
        <f t="shared" si="11"/>
        <v>4</v>
      </c>
      <c r="D102" s="7" t="str">
        <f t="shared" si="12"/>
        <v>4_14</v>
      </c>
      <c r="E102" s="7">
        <f t="shared" si="10"/>
        <v>1</v>
      </c>
      <c r="I102" s="36"/>
      <c r="J102" s="37"/>
      <c r="K102" s="38">
        <f t="shared" si="13"/>
        <v>0</v>
      </c>
      <c r="L102" s="74"/>
      <c r="M102" s="37"/>
      <c r="N102" s="37"/>
      <c r="O102" s="37"/>
      <c r="P102" s="38">
        <f t="shared" si="14"/>
        <v>0</v>
      </c>
      <c r="Q102" s="74"/>
      <c r="R102" s="37"/>
      <c r="S102" s="38"/>
      <c r="T102" s="25">
        <f t="shared" si="15"/>
        <v>0</v>
      </c>
      <c r="U102" s="82">
        <f t="shared" si="18"/>
        <v>4404.0200000000004</v>
      </c>
      <c r="V102" s="69"/>
      <c r="W102" s="66"/>
      <c r="X102" s="93">
        <f>X101+L102-V102</f>
        <v>2855</v>
      </c>
      <c r="Y102" s="66">
        <f t="shared" si="19"/>
        <v>0</v>
      </c>
    </row>
    <row r="103" spans="1:25" ht="15.75" x14ac:dyDescent="0.25">
      <c r="A103" s="107">
        <f t="shared" si="16"/>
        <v>43196</v>
      </c>
      <c r="B103" s="7">
        <f t="shared" si="17"/>
        <v>14</v>
      </c>
      <c r="C103" s="7">
        <f t="shared" si="11"/>
        <v>4</v>
      </c>
      <c r="D103" s="7" t="str">
        <f t="shared" si="12"/>
        <v>4_14</v>
      </c>
      <c r="E103" s="7">
        <f t="shared" si="10"/>
        <v>1</v>
      </c>
      <c r="I103" s="36"/>
      <c r="J103" s="37"/>
      <c r="K103" s="38">
        <f t="shared" si="13"/>
        <v>0</v>
      </c>
      <c r="L103" s="74"/>
      <c r="M103" s="37"/>
      <c r="N103" s="37"/>
      <c r="O103" s="37"/>
      <c r="P103" s="38">
        <f t="shared" si="14"/>
        <v>0</v>
      </c>
      <c r="Q103" s="74"/>
      <c r="R103" s="37"/>
      <c r="S103" s="38"/>
      <c r="T103" s="25">
        <f t="shared" si="15"/>
        <v>0</v>
      </c>
      <c r="U103" s="82">
        <f t="shared" si="18"/>
        <v>4404.0200000000004</v>
      </c>
      <c r="V103" s="69"/>
      <c r="W103" s="66"/>
      <c r="X103" s="93">
        <f>X102+L103-V103</f>
        <v>2855</v>
      </c>
      <c r="Y103" s="66">
        <f t="shared" si="19"/>
        <v>0</v>
      </c>
    </row>
    <row r="104" spans="1:25" ht="15.75" x14ac:dyDescent="0.25">
      <c r="A104" s="107">
        <f t="shared" si="16"/>
        <v>43197</v>
      </c>
      <c r="B104" s="7">
        <f t="shared" si="17"/>
        <v>14</v>
      </c>
      <c r="C104" s="7">
        <f t="shared" si="11"/>
        <v>4</v>
      </c>
      <c r="D104" s="7" t="str">
        <f t="shared" si="12"/>
        <v>4_14</v>
      </c>
      <c r="E104" s="7">
        <f t="shared" si="10"/>
        <v>0</v>
      </c>
      <c r="I104" s="36"/>
      <c r="J104" s="37"/>
      <c r="K104" s="38">
        <f t="shared" si="13"/>
        <v>0</v>
      </c>
      <c r="L104" s="74"/>
      <c r="M104" s="37"/>
      <c r="N104" s="37"/>
      <c r="O104" s="37"/>
      <c r="P104" s="38">
        <f t="shared" si="14"/>
        <v>0</v>
      </c>
      <c r="Q104" s="74"/>
      <c r="R104" s="37"/>
      <c r="S104" s="38"/>
      <c r="T104" s="25">
        <f t="shared" si="15"/>
        <v>0</v>
      </c>
      <c r="U104" s="82">
        <f t="shared" si="18"/>
        <v>4404.0200000000004</v>
      </c>
      <c r="V104" s="69"/>
      <c r="W104" s="66"/>
      <c r="X104" s="93">
        <f>X103+L104-V104</f>
        <v>2855</v>
      </c>
      <c r="Y104" s="66">
        <f t="shared" si="19"/>
        <v>0</v>
      </c>
    </row>
    <row r="105" spans="1:25" ht="15.75" x14ac:dyDescent="0.25">
      <c r="A105" s="107">
        <f t="shared" si="16"/>
        <v>43198</v>
      </c>
      <c r="B105" s="7">
        <f t="shared" si="17"/>
        <v>14</v>
      </c>
      <c r="C105" s="7">
        <f t="shared" si="11"/>
        <v>4</v>
      </c>
      <c r="D105" s="7" t="str">
        <f t="shared" si="12"/>
        <v>4_14</v>
      </c>
      <c r="E105" s="7">
        <f t="shared" si="10"/>
        <v>0</v>
      </c>
      <c r="I105" s="36"/>
      <c r="J105" s="37"/>
      <c r="K105" s="38">
        <f t="shared" si="13"/>
        <v>0</v>
      </c>
      <c r="L105" s="74"/>
      <c r="M105" s="37"/>
      <c r="N105" s="37"/>
      <c r="O105" s="37"/>
      <c r="P105" s="38">
        <f t="shared" si="14"/>
        <v>0</v>
      </c>
      <c r="Q105" s="74"/>
      <c r="R105" s="37"/>
      <c r="S105" s="38"/>
      <c r="T105" s="25">
        <f t="shared" si="15"/>
        <v>0</v>
      </c>
      <c r="U105" s="82">
        <f t="shared" si="18"/>
        <v>4404.0200000000004</v>
      </c>
      <c r="V105" s="69"/>
      <c r="W105" s="66"/>
      <c r="X105" s="93">
        <f>X104+L105-V105</f>
        <v>2855</v>
      </c>
      <c r="Y105" s="66">
        <f t="shared" si="19"/>
        <v>0</v>
      </c>
    </row>
    <row r="106" spans="1:25" ht="15.75" x14ac:dyDescent="0.25">
      <c r="A106" s="107">
        <f t="shared" si="16"/>
        <v>43199</v>
      </c>
      <c r="B106" s="7">
        <f t="shared" si="17"/>
        <v>15</v>
      </c>
      <c r="C106" s="7">
        <f t="shared" si="11"/>
        <v>4</v>
      </c>
      <c r="D106" s="7" t="str">
        <f t="shared" si="12"/>
        <v>4_15</v>
      </c>
      <c r="E106" s="7">
        <f t="shared" si="10"/>
        <v>1</v>
      </c>
      <c r="I106" s="36"/>
      <c r="J106" s="37"/>
      <c r="K106" s="38">
        <f t="shared" si="13"/>
        <v>0</v>
      </c>
      <c r="L106" s="74"/>
      <c r="M106" s="37"/>
      <c r="N106" s="37"/>
      <c r="O106" s="37"/>
      <c r="P106" s="38">
        <f t="shared" si="14"/>
        <v>0</v>
      </c>
      <c r="Q106" s="74"/>
      <c r="R106" s="37"/>
      <c r="S106" s="38"/>
      <c r="T106" s="25">
        <f t="shared" si="15"/>
        <v>0</v>
      </c>
      <c r="U106" s="82">
        <f t="shared" si="18"/>
        <v>4404.0200000000004</v>
      </c>
      <c r="V106" s="69"/>
      <c r="W106" s="66"/>
      <c r="X106" s="93">
        <f>X105+L106-V106</f>
        <v>2855</v>
      </c>
      <c r="Y106" s="66">
        <f t="shared" si="19"/>
        <v>0</v>
      </c>
    </row>
    <row r="107" spans="1:25" ht="15.75" x14ac:dyDescent="0.25">
      <c r="A107" s="107">
        <f t="shared" si="16"/>
        <v>43200</v>
      </c>
      <c r="B107" s="7">
        <f t="shared" si="17"/>
        <v>15</v>
      </c>
      <c r="C107" s="7">
        <f t="shared" si="11"/>
        <v>4</v>
      </c>
      <c r="D107" s="7" t="str">
        <f t="shared" si="12"/>
        <v>4_15</v>
      </c>
      <c r="E107" s="7">
        <f t="shared" si="10"/>
        <v>1</v>
      </c>
      <c r="I107" s="36"/>
      <c r="J107" s="37"/>
      <c r="K107" s="38">
        <f t="shared" si="13"/>
        <v>0</v>
      </c>
      <c r="L107" s="74"/>
      <c r="M107" s="37"/>
      <c r="N107" s="37"/>
      <c r="O107" s="37"/>
      <c r="P107" s="38">
        <f t="shared" si="14"/>
        <v>0</v>
      </c>
      <c r="Q107" s="74"/>
      <c r="R107" s="37"/>
      <c r="S107" s="38"/>
      <c r="T107" s="25">
        <f t="shared" si="15"/>
        <v>0</v>
      </c>
      <c r="U107" s="82">
        <f t="shared" si="18"/>
        <v>4404.0200000000004</v>
      </c>
      <c r="V107" s="69"/>
      <c r="W107" s="66"/>
      <c r="X107" s="93">
        <f>X106+L107-V107</f>
        <v>2855</v>
      </c>
      <c r="Y107" s="66">
        <f t="shared" si="19"/>
        <v>0</v>
      </c>
    </row>
    <row r="108" spans="1:25" ht="15.75" x14ac:dyDescent="0.25">
      <c r="A108" s="107">
        <f t="shared" si="16"/>
        <v>43201</v>
      </c>
      <c r="B108" s="7">
        <f t="shared" si="17"/>
        <v>15</v>
      </c>
      <c r="C108" s="7">
        <f t="shared" si="11"/>
        <v>4</v>
      </c>
      <c r="D108" s="7" t="str">
        <f t="shared" si="12"/>
        <v>4_15</v>
      </c>
      <c r="E108" s="7">
        <f t="shared" si="10"/>
        <v>1</v>
      </c>
      <c r="I108" s="36"/>
      <c r="J108" s="37"/>
      <c r="K108" s="38">
        <f t="shared" si="13"/>
        <v>0</v>
      </c>
      <c r="L108" s="74"/>
      <c r="M108" s="37"/>
      <c r="N108" s="37"/>
      <c r="O108" s="37"/>
      <c r="P108" s="38">
        <f t="shared" si="14"/>
        <v>0</v>
      </c>
      <c r="Q108" s="74"/>
      <c r="R108" s="37"/>
      <c r="S108" s="38"/>
      <c r="T108" s="25">
        <f t="shared" si="15"/>
        <v>0</v>
      </c>
      <c r="U108" s="82">
        <f t="shared" si="18"/>
        <v>4404.0200000000004</v>
      </c>
      <c r="V108" s="69"/>
      <c r="W108" s="66"/>
      <c r="X108" s="93">
        <f>X107+L108-V108</f>
        <v>2855</v>
      </c>
      <c r="Y108" s="66">
        <f t="shared" si="19"/>
        <v>0</v>
      </c>
    </row>
    <row r="109" spans="1:25" ht="15.75" x14ac:dyDescent="0.25">
      <c r="A109" s="107">
        <f t="shared" si="16"/>
        <v>43202</v>
      </c>
      <c r="B109" s="7">
        <f t="shared" si="17"/>
        <v>15</v>
      </c>
      <c r="C109" s="7">
        <f t="shared" si="11"/>
        <v>4</v>
      </c>
      <c r="D109" s="7" t="str">
        <f t="shared" si="12"/>
        <v>4_15</v>
      </c>
      <c r="E109" s="7">
        <f t="shared" si="10"/>
        <v>1</v>
      </c>
      <c r="I109" s="36"/>
      <c r="J109" s="37"/>
      <c r="K109" s="38">
        <f t="shared" si="13"/>
        <v>0</v>
      </c>
      <c r="L109" s="74"/>
      <c r="M109" s="37"/>
      <c r="N109" s="37"/>
      <c r="O109" s="37"/>
      <c r="P109" s="38">
        <f t="shared" si="14"/>
        <v>0</v>
      </c>
      <c r="Q109" s="74"/>
      <c r="R109" s="37"/>
      <c r="S109" s="38"/>
      <c r="T109" s="25">
        <f t="shared" si="15"/>
        <v>0</v>
      </c>
      <c r="U109" s="82">
        <f t="shared" si="18"/>
        <v>4404.0200000000004</v>
      </c>
      <c r="V109" s="69"/>
      <c r="W109" s="66"/>
      <c r="X109" s="93">
        <f>X108+L109-V109</f>
        <v>2855</v>
      </c>
      <c r="Y109" s="66">
        <f t="shared" si="19"/>
        <v>0</v>
      </c>
    </row>
    <row r="110" spans="1:25" ht="15.75" x14ac:dyDescent="0.25">
      <c r="A110" s="107">
        <f t="shared" si="16"/>
        <v>43203</v>
      </c>
      <c r="B110" s="7">
        <f t="shared" si="17"/>
        <v>15</v>
      </c>
      <c r="C110" s="7">
        <f t="shared" si="11"/>
        <v>4</v>
      </c>
      <c r="D110" s="7" t="str">
        <f t="shared" si="12"/>
        <v>4_15</v>
      </c>
      <c r="E110" s="7">
        <f t="shared" si="10"/>
        <v>1</v>
      </c>
      <c r="I110" s="36"/>
      <c r="J110" s="37"/>
      <c r="K110" s="38">
        <f t="shared" si="13"/>
        <v>0</v>
      </c>
      <c r="L110" s="74"/>
      <c r="M110" s="37"/>
      <c r="N110" s="37"/>
      <c r="O110" s="37"/>
      <c r="P110" s="38">
        <f t="shared" si="14"/>
        <v>0</v>
      </c>
      <c r="Q110" s="74"/>
      <c r="R110" s="37"/>
      <c r="S110" s="38"/>
      <c r="T110" s="25">
        <f t="shared" si="15"/>
        <v>0</v>
      </c>
      <c r="U110" s="82">
        <f t="shared" si="18"/>
        <v>4404.0200000000004</v>
      </c>
      <c r="V110" s="69"/>
      <c r="W110" s="66"/>
      <c r="X110" s="93">
        <f>X109+L110-V110</f>
        <v>2855</v>
      </c>
      <c r="Y110" s="66">
        <f t="shared" si="19"/>
        <v>0</v>
      </c>
    </row>
    <row r="111" spans="1:25" ht="15.75" x14ac:dyDescent="0.25">
      <c r="A111" s="107">
        <f t="shared" si="16"/>
        <v>43204</v>
      </c>
      <c r="B111" s="7">
        <f t="shared" si="17"/>
        <v>15</v>
      </c>
      <c r="C111" s="7">
        <f t="shared" si="11"/>
        <v>4</v>
      </c>
      <c r="D111" s="7" t="str">
        <f t="shared" si="12"/>
        <v>4_15</v>
      </c>
      <c r="E111" s="7">
        <f t="shared" si="10"/>
        <v>0</v>
      </c>
      <c r="I111" s="36"/>
      <c r="J111" s="37"/>
      <c r="K111" s="38">
        <f t="shared" si="13"/>
        <v>0</v>
      </c>
      <c r="L111" s="74"/>
      <c r="M111" s="37"/>
      <c r="N111" s="37"/>
      <c r="O111" s="37"/>
      <c r="P111" s="38">
        <f t="shared" si="14"/>
        <v>0</v>
      </c>
      <c r="Q111" s="74"/>
      <c r="R111" s="37"/>
      <c r="S111" s="38"/>
      <c r="T111" s="25">
        <f t="shared" si="15"/>
        <v>0</v>
      </c>
      <c r="U111" s="82">
        <f t="shared" si="18"/>
        <v>4404.0200000000004</v>
      </c>
      <c r="V111" s="69"/>
      <c r="W111" s="66"/>
      <c r="X111" s="93">
        <f>X110+L111-V111</f>
        <v>2855</v>
      </c>
      <c r="Y111" s="66">
        <f t="shared" si="19"/>
        <v>0</v>
      </c>
    </row>
    <row r="112" spans="1:25" ht="15.75" x14ac:dyDescent="0.25">
      <c r="A112" s="107">
        <f t="shared" si="16"/>
        <v>43205</v>
      </c>
      <c r="B112" s="7">
        <f t="shared" si="17"/>
        <v>15</v>
      </c>
      <c r="C112" s="7">
        <f t="shared" si="11"/>
        <v>4</v>
      </c>
      <c r="D112" s="7" t="str">
        <f t="shared" si="12"/>
        <v>4_15</v>
      </c>
      <c r="E112" s="7">
        <f t="shared" si="10"/>
        <v>0</v>
      </c>
      <c r="I112" s="36"/>
      <c r="J112" s="37"/>
      <c r="K112" s="38">
        <f t="shared" si="13"/>
        <v>0</v>
      </c>
      <c r="L112" s="74"/>
      <c r="M112" s="37"/>
      <c r="N112" s="37"/>
      <c r="O112" s="37"/>
      <c r="P112" s="38">
        <f t="shared" si="14"/>
        <v>0</v>
      </c>
      <c r="Q112" s="74"/>
      <c r="R112" s="37"/>
      <c r="S112" s="38"/>
      <c r="T112" s="25">
        <f t="shared" si="15"/>
        <v>0</v>
      </c>
      <c r="U112" s="82">
        <f t="shared" si="18"/>
        <v>4404.0200000000004</v>
      </c>
      <c r="V112" s="69"/>
      <c r="W112" s="66"/>
      <c r="X112" s="93">
        <f>X111+L112-V112</f>
        <v>2855</v>
      </c>
      <c r="Y112" s="66">
        <f t="shared" si="19"/>
        <v>0</v>
      </c>
    </row>
    <row r="113" spans="1:25" ht="15.75" x14ac:dyDescent="0.25">
      <c r="A113" s="107">
        <f t="shared" si="16"/>
        <v>43206</v>
      </c>
      <c r="B113" s="7">
        <f t="shared" si="17"/>
        <v>16</v>
      </c>
      <c r="C113" s="7">
        <f t="shared" si="11"/>
        <v>4</v>
      </c>
      <c r="D113" s="7" t="str">
        <f t="shared" si="12"/>
        <v>4_16</v>
      </c>
      <c r="E113" s="7">
        <f t="shared" si="10"/>
        <v>1</v>
      </c>
      <c r="I113" s="36"/>
      <c r="J113" s="37"/>
      <c r="K113" s="38">
        <f t="shared" si="13"/>
        <v>0</v>
      </c>
      <c r="L113" s="74"/>
      <c r="M113" s="37"/>
      <c r="N113" s="37"/>
      <c r="O113" s="37"/>
      <c r="P113" s="38">
        <f t="shared" si="14"/>
        <v>0</v>
      </c>
      <c r="Q113" s="74"/>
      <c r="R113" s="37"/>
      <c r="S113" s="38"/>
      <c r="T113" s="25">
        <f t="shared" si="15"/>
        <v>0</v>
      </c>
      <c r="U113" s="82">
        <f t="shared" si="18"/>
        <v>4404.0200000000004</v>
      </c>
      <c r="V113" s="69"/>
      <c r="W113" s="66"/>
      <c r="X113" s="93">
        <f>X112+L113-V113</f>
        <v>2855</v>
      </c>
      <c r="Y113" s="66">
        <f t="shared" si="19"/>
        <v>0</v>
      </c>
    </row>
    <row r="114" spans="1:25" ht="15.75" x14ac:dyDescent="0.25">
      <c r="A114" s="107">
        <f t="shared" si="16"/>
        <v>43207</v>
      </c>
      <c r="B114" s="7">
        <f t="shared" si="17"/>
        <v>16</v>
      </c>
      <c r="C114" s="7">
        <f t="shared" si="11"/>
        <v>4</v>
      </c>
      <c r="D114" s="7" t="str">
        <f t="shared" si="12"/>
        <v>4_16</v>
      </c>
      <c r="E114" s="7">
        <f t="shared" si="10"/>
        <v>1</v>
      </c>
      <c r="I114" s="36"/>
      <c r="J114" s="37"/>
      <c r="K114" s="38">
        <f t="shared" si="13"/>
        <v>0</v>
      </c>
      <c r="L114" s="74"/>
      <c r="M114" s="37"/>
      <c r="N114" s="37"/>
      <c r="O114" s="37"/>
      <c r="P114" s="38">
        <f t="shared" si="14"/>
        <v>0</v>
      </c>
      <c r="Q114" s="74"/>
      <c r="R114" s="37"/>
      <c r="S114" s="38"/>
      <c r="T114" s="25">
        <f t="shared" si="15"/>
        <v>0</v>
      </c>
      <c r="U114" s="82">
        <f t="shared" si="18"/>
        <v>4404.0200000000004</v>
      </c>
      <c r="V114" s="69"/>
      <c r="W114" s="66"/>
      <c r="X114" s="93">
        <f>X113+L114-V114</f>
        <v>2855</v>
      </c>
      <c r="Y114" s="66">
        <f t="shared" si="19"/>
        <v>0</v>
      </c>
    </row>
    <row r="115" spans="1:25" ht="15.75" x14ac:dyDescent="0.25">
      <c r="A115" s="107">
        <f t="shared" si="16"/>
        <v>43208</v>
      </c>
      <c r="B115" s="7">
        <f t="shared" si="17"/>
        <v>16</v>
      </c>
      <c r="C115" s="7">
        <f t="shared" si="11"/>
        <v>4</v>
      </c>
      <c r="D115" s="7" t="str">
        <f t="shared" si="12"/>
        <v>4_16</v>
      </c>
      <c r="E115" s="7">
        <f t="shared" si="10"/>
        <v>1</v>
      </c>
      <c r="I115" s="36"/>
      <c r="J115" s="37"/>
      <c r="K115" s="38">
        <f t="shared" si="13"/>
        <v>0</v>
      </c>
      <c r="L115" s="74"/>
      <c r="M115" s="37"/>
      <c r="N115" s="37"/>
      <c r="O115" s="37"/>
      <c r="P115" s="38">
        <f t="shared" si="14"/>
        <v>0</v>
      </c>
      <c r="Q115" s="74"/>
      <c r="R115" s="37"/>
      <c r="S115" s="38"/>
      <c r="T115" s="25">
        <f t="shared" si="15"/>
        <v>0</v>
      </c>
      <c r="U115" s="82">
        <f t="shared" si="18"/>
        <v>4404.0200000000004</v>
      </c>
      <c r="V115" s="69"/>
      <c r="W115" s="66"/>
      <c r="X115" s="93">
        <f>X114+L115-V115</f>
        <v>2855</v>
      </c>
      <c r="Y115" s="66">
        <f t="shared" si="19"/>
        <v>0</v>
      </c>
    </row>
    <row r="116" spans="1:25" ht="15.75" x14ac:dyDescent="0.25">
      <c r="A116" s="107">
        <f t="shared" si="16"/>
        <v>43209</v>
      </c>
      <c r="B116" s="7">
        <f t="shared" si="17"/>
        <v>16</v>
      </c>
      <c r="C116" s="7">
        <f t="shared" si="11"/>
        <v>4</v>
      </c>
      <c r="D116" s="7" t="str">
        <f t="shared" si="12"/>
        <v>4_16</v>
      </c>
      <c r="E116" s="7">
        <f t="shared" si="10"/>
        <v>1</v>
      </c>
      <c r="I116" s="36"/>
      <c r="J116" s="37"/>
      <c r="K116" s="38">
        <f t="shared" si="13"/>
        <v>0</v>
      </c>
      <c r="L116" s="74"/>
      <c r="M116" s="37"/>
      <c r="N116" s="37"/>
      <c r="O116" s="37"/>
      <c r="P116" s="38">
        <f t="shared" si="14"/>
        <v>0</v>
      </c>
      <c r="Q116" s="74"/>
      <c r="R116" s="37"/>
      <c r="S116" s="38"/>
      <c r="T116" s="25">
        <f t="shared" si="15"/>
        <v>0</v>
      </c>
      <c r="U116" s="82">
        <f t="shared" si="18"/>
        <v>4404.0200000000004</v>
      </c>
      <c r="V116" s="69"/>
      <c r="W116" s="66"/>
      <c r="X116" s="93">
        <f>X115+L116-V116</f>
        <v>2855</v>
      </c>
      <c r="Y116" s="66">
        <f t="shared" si="19"/>
        <v>0</v>
      </c>
    </row>
    <row r="117" spans="1:25" ht="15.75" x14ac:dyDescent="0.25">
      <c r="A117" s="107">
        <f t="shared" si="16"/>
        <v>43210</v>
      </c>
      <c r="B117" s="7">
        <f t="shared" si="17"/>
        <v>16</v>
      </c>
      <c r="C117" s="7">
        <f t="shared" si="11"/>
        <v>4</v>
      </c>
      <c r="D117" s="7" t="str">
        <f t="shared" si="12"/>
        <v>4_16</v>
      </c>
      <c r="E117" s="7">
        <f t="shared" si="10"/>
        <v>1</v>
      </c>
      <c r="I117" s="36"/>
      <c r="J117" s="37"/>
      <c r="K117" s="38">
        <f t="shared" si="13"/>
        <v>0</v>
      </c>
      <c r="L117" s="74"/>
      <c r="M117" s="37"/>
      <c r="N117" s="37"/>
      <c r="O117" s="37"/>
      <c r="P117" s="38">
        <f t="shared" si="14"/>
        <v>0</v>
      </c>
      <c r="Q117" s="74"/>
      <c r="R117" s="37"/>
      <c r="S117" s="38"/>
      <c r="T117" s="25">
        <f t="shared" si="15"/>
        <v>0</v>
      </c>
      <c r="U117" s="82">
        <f t="shared" si="18"/>
        <v>4404.0200000000004</v>
      </c>
      <c r="V117" s="69"/>
      <c r="W117" s="66"/>
      <c r="X117" s="93">
        <f>X116+L117-V117</f>
        <v>2855</v>
      </c>
      <c r="Y117" s="66">
        <f t="shared" si="19"/>
        <v>0</v>
      </c>
    </row>
    <row r="118" spans="1:25" ht="15.75" x14ac:dyDescent="0.25">
      <c r="A118" s="107">
        <f t="shared" si="16"/>
        <v>43211</v>
      </c>
      <c r="B118" s="7">
        <f t="shared" si="17"/>
        <v>16</v>
      </c>
      <c r="C118" s="7">
        <f t="shared" si="11"/>
        <v>4</v>
      </c>
      <c r="D118" s="7" t="str">
        <f t="shared" si="12"/>
        <v>4_16</v>
      </c>
      <c r="E118" s="7">
        <f t="shared" si="10"/>
        <v>0</v>
      </c>
      <c r="I118" s="36"/>
      <c r="J118" s="37"/>
      <c r="K118" s="38">
        <f t="shared" si="13"/>
        <v>0</v>
      </c>
      <c r="L118" s="74"/>
      <c r="M118" s="37"/>
      <c r="N118" s="37"/>
      <c r="O118" s="37"/>
      <c r="P118" s="38">
        <f t="shared" si="14"/>
        <v>0</v>
      </c>
      <c r="Q118" s="74"/>
      <c r="R118" s="37"/>
      <c r="S118" s="38"/>
      <c r="T118" s="25">
        <f t="shared" si="15"/>
        <v>0</v>
      </c>
      <c r="U118" s="82">
        <f t="shared" si="18"/>
        <v>4404.0200000000004</v>
      </c>
      <c r="V118" s="69"/>
      <c r="W118" s="66"/>
      <c r="X118" s="93">
        <f>X117+L118-V118</f>
        <v>2855</v>
      </c>
      <c r="Y118" s="66">
        <f t="shared" si="19"/>
        <v>0</v>
      </c>
    </row>
    <row r="119" spans="1:25" ht="15.75" x14ac:dyDescent="0.25">
      <c r="A119" s="107">
        <f t="shared" si="16"/>
        <v>43212</v>
      </c>
      <c r="B119" s="7">
        <f t="shared" si="17"/>
        <v>16</v>
      </c>
      <c r="C119" s="7">
        <f t="shared" si="11"/>
        <v>4</v>
      </c>
      <c r="D119" s="7" t="str">
        <f t="shared" si="12"/>
        <v>4_16</v>
      </c>
      <c r="E119" s="7">
        <f t="shared" si="10"/>
        <v>0</v>
      </c>
      <c r="I119" s="36"/>
      <c r="J119" s="37"/>
      <c r="K119" s="38">
        <f t="shared" si="13"/>
        <v>0</v>
      </c>
      <c r="L119" s="74"/>
      <c r="M119" s="37"/>
      <c r="N119" s="37"/>
      <c r="O119" s="37"/>
      <c r="P119" s="38">
        <f t="shared" si="14"/>
        <v>0</v>
      </c>
      <c r="Q119" s="74"/>
      <c r="R119" s="37"/>
      <c r="S119" s="38"/>
      <c r="T119" s="25">
        <f t="shared" si="15"/>
        <v>0</v>
      </c>
      <c r="U119" s="82">
        <f t="shared" si="18"/>
        <v>4404.0200000000004</v>
      </c>
      <c r="V119" s="69"/>
      <c r="W119" s="66"/>
      <c r="X119" s="93">
        <f>X118+L119-V119</f>
        <v>2855</v>
      </c>
      <c r="Y119" s="66">
        <f t="shared" si="19"/>
        <v>0</v>
      </c>
    </row>
    <row r="120" spans="1:25" ht="15.75" x14ac:dyDescent="0.25">
      <c r="A120" s="107">
        <f t="shared" si="16"/>
        <v>43213</v>
      </c>
      <c r="B120" s="7">
        <f t="shared" si="17"/>
        <v>17</v>
      </c>
      <c r="C120" s="7">
        <f t="shared" si="11"/>
        <v>4</v>
      </c>
      <c r="D120" s="7" t="str">
        <f t="shared" si="12"/>
        <v>4_17</v>
      </c>
      <c r="E120" s="7">
        <f t="shared" si="10"/>
        <v>1</v>
      </c>
      <c r="I120" s="36"/>
      <c r="J120" s="37"/>
      <c r="K120" s="38">
        <f t="shared" si="13"/>
        <v>0</v>
      </c>
      <c r="L120" s="74"/>
      <c r="M120" s="37"/>
      <c r="N120" s="37"/>
      <c r="O120" s="37"/>
      <c r="P120" s="38">
        <f t="shared" si="14"/>
        <v>0</v>
      </c>
      <c r="Q120" s="74"/>
      <c r="R120" s="37"/>
      <c r="S120" s="38"/>
      <c r="T120" s="25">
        <f t="shared" si="15"/>
        <v>0</v>
      </c>
      <c r="U120" s="82">
        <f t="shared" si="18"/>
        <v>4404.0200000000004</v>
      </c>
      <c r="V120" s="69"/>
      <c r="W120" s="66"/>
      <c r="X120" s="93">
        <f>X119+L120-V120</f>
        <v>2855</v>
      </c>
      <c r="Y120" s="66">
        <f t="shared" si="19"/>
        <v>0</v>
      </c>
    </row>
    <row r="121" spans="1:25" ht="15.75" x14ac:dyDescent="0.25">
      <c r="A121" s="107">
        <f t="shared" si="16"/>
        <v>43214</v>
      </c>
      <c r="B121" s="7">
        <f t="shared" si="17"/>
        <v>17</v>
      </c>
      <c r="C121" s="7">
        <f t="shared" si="11"/>
        <v>4</v>
      </c>
      <c r="D121" s="7" t="str">
        <f t="shared" si="12"/>
        <v>4_17</v>
      </c>
      <c r="E121" s="7">
        <f t="shared" si="10"/>
        <v>1</v>
      </c>
      <c r="I121" s="36"/>
      <c r="J121" s="37"/>
      <c r="K121" s="38">
        <f t="shared" si="13"/>
        <v>0</v>
      </c>
      <c r="L121" s="74"/>
      <c r="M121" s="37"/>
      <c r="N121" s="37"/>
      <c r="O121" s="37"/>
      <c r="P121" s="38">
        <f t="shared" si="14"/>
        <v>0</v>
      </c>
      <c r="Q121" s="74"/>
      <c r="R121" s="37"/>
      <c r="S121" s="38"/>
      <c r="T121" s="25">
        <f t="shared" si="15"/>
        <v>0</v>
      </c>
      <c r="U121" s="82">
        <f t="shared" si="18"/>
        <v>4404.0200000000004</v>
      </c>
      <c r="V121" s="69"/>
      <c r="W121" s="66"/>
      <c r="X121" s="93">
        <f>X120+L121-V121</f>
        <v>2855</v>
      </c>
      <c r="Y121" s="66">
        <f t="shared" si="19"/>
        <v>0</v>
      </c>
    </row>
    <row r="122" spans="1:25" ht="15.75" x14ac:dyDescent="0.25">
      <c r="A122" s="107">
        <f t="shared" si="16"/>
        <v>43215</v>
      </c>
      <c r="B122" s="7">
        <f t="shared" si="17"/>
        <v>17</v>
      </c>
      <c r="C122" s="7">
        <f t="shared" si="11"/>
        <v>4</v>
      </c>
      <c r="D122" s="7" t="str">
        <f t="shared" si="12"/>
        <v>4_17</v>
      </c>
      <c r="E122" s="7">
        <f t="shared" si="10"/>
        <v>1</v>
      </c>
      <c r="I122" s="36"/>
      <c r="J122" s="37"/>
      <c r="K122" s="38">
        <f t="shared" si="13"/>
        <v>0</v>
      </c>
      <c r="L122" s="74"/>
      <c r="M122" s="37"/>
      <c r="N122" s="37"/>
      <c r="O122" s="37"/>
      <c r="P122" s="38">
        <f t="shared" si="14"/>
        <v>0</v>
      </c>
      <c r="Q122" s="74"/>
      <c r="R122" s="37"/>
      <c r="S122" s="38"/>
      <c r="T122" s="25">
        <f t="shared" si="15"/>
        <v>0</v>
      </c>
      <c r="U122" s="82">
        <f t="shared" si="18"/>
        <v>4404.0200000000004</v>
      </c>
      <c r="V122" s="69"/>
      <c r="W122" s="66"/>
      <c r="X122" s="93">
        <f>X121+L122-V122</f>
        <v>2855</v>
      </c>
      <c r="Y122" s="66">
        <f t="shared" si="19"/>
        <v>0</v>
      </c>
    </row>
    <row r="123" spans="1:25" ht="15.75" x14ac:dyDescent="0.25">
      <c r="A123" s="107">
        <f t="shared" si="16"/>
        <v>43216</v>
      </c>
      <c r="B123" s="7">
        <f t="shared" si="17"/>
        <v>17</v>
      </c>
      <c r="C123" s="7">
        <f t="shared" si="11"/>
        <v>4</v>
      </c>
      <c r="D123" s="7" t="str">
        <f t="shared" si="12"/>
        <v>4_17</v>
      </c>
      <c r="E123" s="7">
        <f t="shared" si="10"/>
        <v>1</v>
      </c>
      <c r="I123" s="36"/>
      <c r="J123" s="37"/>
      <c r="K123" s="38">
        <f t="shared" si="13"/>
        <v>0</v>
      </c>
      <c r="L123" s="74"/>
      <c r="M123" s="37"/>
      <c r="N123" s="37"/>
      <c r="O123" s="37"/>
      <c r="P123" s="38">
        <f t="shared" si="14"/>
        <v>0</v>
      </c>
      <c r="Q123" s="74"/>
      <c r="R123" s="37"/>
      <c r="S123" s="38"/>
      <c r="T123" s="25">
        <f t="shared" si="15"/>
        <v>0</v>
      </c>
      <c r="U123" s="82">
        <f t="shared" si="18"/>
        <v>4404.0200000000004</v>
      </c>
      <c r="V123" s="69"/>
      <c r="W123" s="66"/>
      <c r="X123" s="93">
        <f>X122+L123-V123</f>
        <v>2855</v>
      </c>
      <c r="Y123" s="66">
        <f t="shared" si="19"/>
        <v>0</v>
      </c>
    </row>
    <row r="124" spans="1:25" ht="15.75" x14ac:dyDescent="0.25">
      <c r="A124" s="107">
        <f t="shared" si="16"/>
        <v>43217</v>
      </c>
      <c r="B124" s="7">
        <f t="shared" si="17"/>
        <v>17</v>
      </c>
      <c r="C124" s="7">
        <f t="shared" si="11"/>
        <v>4</v>
      </c>
      <c r="D124" s="7" t="str">
        <f t="shared" si="12"/>
        <v>4_17</v>
      </c>
      <c r="E124" s="7">
        <f t="shared" si="10"/>
        <v>1</v>
      </c>
      <c r="I124" s="36"/>
      <c r="J124" s="37"/>
      <c r="K124" s="38">
        <f t="shared" si="13"/>
        <v>0</v>
      </c>
      <c r="L124" s="74"/>
      <c r="M124" s="37"/>
      <c r="N124" s="37"/>
      <c r="O124" s="37"/>
      <c r="P124" s="38">
        <f t="shared" si="14"/>
        <v>0</v>
      </c>
      <c r="Q124" s="74"/>
      <c r="R124" s="37"/>
      <c r="S124" s="38"/>
      <c r="T124" s="25">
        <f t="shared" si="15"/>
        <v>0</v>
      </c>
      <c r="U124" s="82">
        <f t="shared" si="18"/>
        <v>4404.0200000000004</v>
      </c>
      <c r="V124" s="69"/>
      <c r="W124" s="66"/>
      <c r="X124" s="93">
        <f>X123+L124-V124</f>
        <v>2855</v>
      </c>
      <c r="Y124" s="66">
        <f t="shared" si="19"/>
        <v>0</v>
      </c>
    </row>
    <row r="125" spans="1:25" ht="15.75" x14ac:dyDescent="0.25">
      <c r="A125" s="107">
        <f t="shared" si="16"/>
        <v>43218</v>
      </c>
      <c r="B125" s="7">
        <f t="shared" si="17"/>
        <v>17</v>
      </c>
      <c r="C125" s="7">
        <f t="shared" si="11"/>
        <v>4</v>
      </c>
      <c r="D125" s="7" t="str">
        <f t="shared" si="12"/>
        <v>4_17</v>
      </c>
      <c r="E125" s="7">
        <f t="shared" si="10"/>
        <v>0</v>
      </c>
      <c r="I125" s="36"/>
      <c r="J125" s="37"/>
      <c r="K125" s="38">
        <f t="shared" si="13"/>
        <v>0</v>
      </c>
      <c r="L125" s="74"/>
      <c r="M125" s="37"/>
      <c r="N125" s="37"/>
      <c r="O125" s="37"/>
      <c r="P125" s="38">
        <f t="shared" si="14"/>
        <v>0</v>
      </c>
      <c r="Q125" s="74"/>
      <c r="R125" s="37"/>
      <c r="S125" s="38"/>
      <c r="T125" s="25">
        <f t="shared" si="15"/>
        <v>0</v>
      </c>
      <c r="U125" s="82">
        <f t="shared" si="18"/>
        <v>4404.0200000000004</v>
      </c>
      <c r="V125" s="69"/>
      <c r="W125" s="66"/>
      <c r="X125" s="93">
        <f>X124+L125-V125</f>
        <v>2855</v>
      </c>
      <c r="Y125" s="66">
        <f t="shared" si="19"/>
        <v>0</v>
      </c>
    </row>
    <row r="126" spans="1:25" ht="15.75" x14ac:dyDescent="0.25">
      <c r="A126" s="107">
        <f t="shared" si="16"/>
        <v>43219</v>
      </c>
      <c r="B126" s="7">
        <f t="shared" si="17"/>
        <v>17</v>
      </c>
      <c r="C126" s="7">
        <f t="shared" si="11"/>
        <v>4</v>
      </c>
      <c r="D126" s="7" t="str">
        <f t="shared" si="12"/>
        <v>4_17</v>
      </c>
      <c r="E126" s="7">
        <f t="shared" si="10"/>
        <v>0</v>
      </c>
      <c r="I126" s="36"/>
      <c r="J126" s="37"/>
      <c r="K126" s="38">
        <f t="shared" si="13"/>
        <v>0</v>
      </c>
      <c r="L126" s="74"/>
      <c r="M126" s="37"/>
      <c r="N126" s="37"/>
      <c r="O126" s="37"/>
      <c r="P126" s="38">
        <f t="shared" si="14"/>
        <v>0</v>
      </c>
      <c r="Q126" s="74"/>
      <c r="R126" s="37"/>
      <c r="S126" s="38"/>
      <c r="T126" s="25">
        <f t="shared" si="15"/>
        <v>0</v>
      </c>
      <c r="U126" s="82">
        <f t="shared" si="18"/>
        <v>4404.0200000000004</v>
      </c>
      <c r="V126" s="69"/>
      <c r="W126" s="66"/>
      <c r="X126" s="93">
        <f>X125+L126-V126</f>
        <v>2855</v>
      </c>
      <c r="Y126" s="66">
        <f t="shared" si="19"/>
        <v>0</v>
      </c>
    </row>
    <row r="127" spans="1:25" ht="15.75" x14ac:dyDescent="0.25">
      <c r="A127" s="107">
        <f t="shared" si="16"/>
        <v>43220</v>
      </c>
      <c r="B127" s="7">
        <f t="shared" si="17"/>
        <v>18</v>
      </c>
      <c r="C127" s="7">
        <f t="shared" si="11"/>
        <v>4</v>
      </c>
      <c r="D127" s="7" t="str">
        <f t="shared" si="12"/>
        <v>4_18</v>
      </c>
      <c r="E127" s="7">
        <f t="shared" si="10"/>
        <v>1</v>
      </c>
      <c r="I127" s="36"/>
      <c r="J127" s="37"/>
      <c r="K127" s="38">
        <f t="shared" si="13"/>
        <v>0</v>
      </c>
      <c r="L127" s="74"/>
      <c r="M127" s="37"/>
      <c r="N127" s="37"/>
      <c r="O127" s="37"/>
      <c r="P127" s="38">
        <f t="shared" si="14"/>
        <v>0</v>
      </c>
      <c r="Q127" s="74"/>
      <c r="R127" s="37"/>
      <c r="S127" s="38"/>
      <c r="T127" s="25">
        <f t="shared" si="15"/>
        <v>0</v>
      </c>
      <c r="U127" s="82">
        <f t="shared" si="18"/>
        <v>4404.0200000000004</v>
      </c>
      <c r="V127" s="69"/>
      <c r="W127" s="66"/>
      <c r="X127" s="93">
        <f>X126+L127-V127</f>
        <v>2855</v>
      </c>
      <c r="Y127" s="66">
        <f t="shared" si="19"/>
        <v>0</v>
      </c>
    </row>
    <row r="128" spans="1:25" ht="15.75" x14ac:dyDescent="0.25">
      <c r="A128" s="107">
        <f t="shared" si="16"/>
        <v>43221</v>
      </c>
      <c r="B128" s="7">
        <f t="shared" si="17"/>
        <v>18</v>
      </c>
      <c r="C128" s="7">
        <f t="shared" si="11"/>
        <v>5</v>
      </c>
      <c r="D128" s="7" t="str">
        <f t="shared" si="12"/>
        <v>5_18</v>
      </c>
      <c r="E128" s="7">
        <f t="shared" si="10"/>
        <v>0</v>
      </c>
      <c r="I128" s="36"/>
      <c r="J128" s="37"/>
      <c r="K128" s="38">
        <f t="shared" si="13"/>
        <v>0</v>
      </c>
      <c r="L128" s="74"/>
      <c r="M128" s="37"/>
      <c r="N128" s="37"/>
      <c r="O128" s="37"/>
      <c r="P128" s="38">
        <f t="shared" si="14"/>
        <v>0</v>
      </c>
      <c r="Q128" s="74"/>
      <c r="R128" s="37"/>
      <c r="S128" s="38"/>
      <c r="T128" s="25">
        <f t="shared" si="15"/>
        <v>0</v>
      </c>
      <c r="U128" s="82">
        <f t="shared" si="18"/>
        <v>4404.0200000000004</v>
      </c>
      <c r="V128" s="69"/>
      <c r="W128" s="66"/>
      <c r="X128" s="93">
        <f>X127+L128-V128</f>
        <v>2855</v>
      </c>
      <c r="Y128" s="66">
        <f t="shared" si="19"/>
        <v>0</v>
      </c>
    </row>
    <row r="129" spans="1:25" ht="15.75" x14ac:dyDescent="0.25">
      <c r="A129" s="107">
        <f t="shared" si="16"/>
        <v>43222</v>
      </c>
      <c r="B129" s="7">
        <f t="shared" si="17"/>
        <v>18</v>
      </c>
      <c r="C129" s="7">
        <f t="shared" si="11"/>
        <v>5</v>
      </c>
      <c r="D129" s="7" t="str">
        <f t="shared" si="12"/>
        <v>5_18</v>
      </c>
      <c r="E129" s="7">
        <f t="shared" si="10"/>
        <v>1</v>
      </c>
      <c r="I129" s="36"/>
      <c r="J129" s="37"/>
      <c r="K129" s="38">
        <f t="shared" si="13"/>
        <v>0</v>
      </c>
      <c r="L129" s="74"/>
      <c r="M129" s="37"/>
      <c r="N129" s="37"/>
      <c r="O129" s="37"/>
      <c r="P129" s="38">
        <f t="shared" si="14"/>
        <v>0</v>
      </c>
      <c r="Q129" s="74"/>
      <c r="R129" s="37"/>
      <c r="S129" s="38"/>
      <c r="T129" s="25">
        <f t="shared" si="15"/>
        <v>0</v>
      </c>
      <c r="U129" s="82">
        <f t="shared" si="18"/>
        <v>4404.0200000000004</v>
      </c>
      <c r="V129" s="69"/>
      <c r="W129" s="66"/>
      <c r="X129" s="93">
        <f>X128+L129-V129</f>
        <v>2855</v>
      </c>
      <c r="Y129" s="66">
        <f t="shared" si="19"/>
        <v>0</v>
      </c>
    </row>
    <row r="130" spans="1:25" ht="15.75" x14ac:dyDescent="0.25">
      <c r="A130" s="107">
        <f t="shared" si="16"/>
        <v>43223</v>
      </c>
      <c r="B130" s="7">
        <f t="shared" si="17"/>
        <v>18</v>
      </c>
      <c r="C130" s="7">
        <f t="shared" si="11"/>
        <v>5</v>
      </c>
      <c r="D130" s="7" t="str">
        <f t="shared" si="12"/>
        <v>5_18</v>
      </c>
      <c r="E130" s="7">
        <f t="shared" si="10"/>
        <v>1</v>
      </c>
      <c r="I130" s="36"/>
      <c r="J130" s="37"/>
      <c r="K130" s="38">
        <f t="shared" si="13"/>
        <v>0</v>
      </c>
      <c r="L130" s="74"/>
      <c r="M130" s="37"/>
      <c r="N130" s="37"/>
      <c r="O130" s="37"/>
      <c r="P130" s="38">
        <f t="shared" si="14"/>
        <v>0</v>
      </c>
      <c r="Q130" s="74"/>
      <c r="R130" s="37"/>
      <c r="S130" s="38"/>
      <c r="T130" s="25">
        <f t="shared" si="15"/>
        <v>0</v>
      </c>
      <c r="U130" s="82">
        <f t="shared" si="18"/>
        <v>4404.0200000000004</v>
      </c>
      <c r="V130" s="69"/>
      <c r="W130" s="66"/>
      <c r="X130" s="93">
        <f>X129+L130-V130</f>
        <v>2855</v>
      </c>
      <c r="Y130" s="66">
        <f t="shared" si="19"/>
        <v>0</v>
      </c>
    </row>
    <row r="131" spans="1:25" ht="15.75" x14ac:dyDescent="0.25">
      <c r="A131" s="107">
        <f t="shared" si="16"/>
        <v>43224</v>
      </c>
      <c r="B131" s="7">
        <f t="shared" si="17"/>
        <v>18</v>
      </c>
      <c r="C131" s="7">
        <f t="shared" si="11"/>
        <v>5</v>
      </c>
      <c r="D131" s="7" t="str">
        <f t="shared" si="12"/>
        <v>5_18</v>
      </c>
      <c r="E131" s="7">
        <f t="shared" si="10"/>
        <v>1</v>
      </c>
      <c r="I131" s="36"/>
      <c r="J131" s="37"/>
      <c r="K131" s="38">
        <f t="shared" si="13"/>
        <v>0</v>
      </c>
      <c r="L131" s="74"/>
      <c r="M131" s="37"/>
      <c r="N131" s="37"/>
      <c r="O131" s="37"/>
      <c r="P131" s="38">
        <f t="shared" si="14"/>
        <v>0</v>
      </c>
      <c r="Q131" s="74"/>
      <c r="R131" s="37"/>
      <c r="S131" s="38"/>
      <c r="T131" s="25">
        <f t="shared" si="15"/>
        <v>0</v>
      </c>
      <c r="U131" s="82">
        <f t="shared" si="18"/>
        <v>4404.0200000000004</v>
      </c>
      <c r="V131" s="69"/>
      <c r="W131" s="66"/>
      <c r="X131" s="93">
        <f>X130+L131-V131</f>
        <v>2855</v>
      </c>
      <c r="Y131" s="66">
        <f t="shared" si="19"/>
        <v>0</v>
      </c>
    </row>
    <row r="132" spans="1:25" ht="15.75" x14ac:dyDescent="0.25">
      <c r="A132" s="107">
        <f t="shared" si="16"/>
        <v>43225</v>
      </c>
      <c r="B132" s="7">
        <f t="shared" si="17"/>
        <v>18</v>
      </c>
      <c r="C132" s="7">
        <f t="shared" si="11"/>
        <v>5</v>
      </c>
      <c r="D132" s="7" t="str">
        <f t="shared" si="12"/>
        <v>5_18</v>
      </c>
      <c r="E132" s="7">
        <f t="shared" si="10"/>
        <v>0</v>
      </c>
      <c r="I132" s="36"/>
      <c r="J132" s="37"/>
      <c r="K132" s="38">
        <f t="shared" si="13"/>
        <v>0</v>
      </c>
      <c r="L132" s="74"/>
      <c r="M132" s="37"/>
      <c r="N132" s="37"/>
      <c r="O132" s="37"/>
      <c r="P132" s="38">
        <f t="shared" si="14"/>
        <v>0</v>
      </c>
      <c r="Q132" s="74"/>
      <c r="R132" s="37"/>
      <c r="S132" s="38"/>
      <c r="T132" s="25">
        <f t="shared" si="15"/>
        <v>0</v>
      </c>
      <c r="U132" s="82">
        <f t="shared" si="18"/>
        <v>4404.0200000000004</v>
      </c>
      <c r="V132" s="69"/>
      <c r="W132" s="66"/>
      <c r="X132" s="93">
        <f>X131+L132-V132</f>
        <v>2855</v>
      </c>
      <c r="Y132" s="66">
        <f t="shared" si="19"/>
        <v>0</v>
      </c>
    </row>
    <row r="133" spans="1:25" ht="15.75" x14ac:dyDescent="0.25">
      <c r="A133" s="107">
        <f t="shared" si="16"/>
        <v>43226</v>
      </c>
      <c r="B133" s="7">
        <f t="shared" si="17"/>
        <v>18</v>
      </c>
      <c r="C133" s="7">
        <f t="shared" si="11"/>
        <v>5</v>
      </c>
      <c r="D133" s="7" t="str">
        <f t="shared" si="12"/>
        <v>5_18</v>
      </c>
      <c r="E133" s="7">
        <f t="shared" si="10"/>
        <v>0</v>
      </c>
      <c r="I133" s="36"/>
      <c r="J133" s="37"/>
      <c r="K133" s="38">
        <f t="shared" si="13"/>
        <v>0</v>
      </c>
      <c r="L133" s="74"/>
      <c r="M133" s="37"/>
      <c r="N133" s="37"/>
      <c r="O133" s="37"/>
      <c r="P133" s="38">
        <f t="shared" si="14"/>
        <v>0</v>
      </c>
      <c r="Q133" s="74"/>
      <c r="R133" s="37"/>
      <c r="S133" s="38"/>
      <c r="T133" s="25">
        <f t="shared" si="15"/>
        <v>0</v>
      </c>
      <c r="U133" s="82">
        <f t="shared" si="18"/>
        <v>4404.0200000000004</v>
      </c>
      <c r="V133" s="69"/>
      <c r="W133" s="66"/>
      <c r="X133" s="93">
        <f>X132+L133-V133</f>
        <v>2855</v>
      </c>
      <c r="Y133" s="66">
        <f t="shared" si="19"/>
        <v>0</v>
      </c>
    </row>
    <row r="134" spans="1:25" ht="15.75" x14ac:dyDescent="0.25">
      <c r="A134" s="107">
        <f t="shared" si="16"/>
        <v>43227</v>
      </c>
      <c r="B134" s="7">
        <f t="shared" si="17"/>
        <v>19</v>
      </c>
      <c r="C134" s="7">
        <f t="shared" si="11"/>
        <v>5</v>
      </c>
      <c r="D134" s="7" t="str">
        <f t="shared" si="12"/>
        <v>5_19</v>
      </c>
      <c r="E134" s="7">
        <f t="shared" si="10"/>
        <v>1</v>
      </c>
      <c r="I134" s="36"/>
      <c r="J134" s="37"/>
      <c r="K134" s="38">
        <f t="shared" si="13"/>
        <v>0</v>
      </c>
      <c r="L134" s="74"/>
      <c r="M134" s="37"/>
      <c r="N134" s="37"/>
      <c r="O134" s="37"/>
      <c r="P134" s="38">
        <f t="shared" si="14"/>
        <v>0</v>
      </c>
      <c r="Q134" s="74"/>
      <c r="R134" s="37"/>
      <c r="S134" s="38"/>
      <c r="T134" s="25">
        <f t="shared" si="15"/>
        <v>0</v>
      </c>
      <c r="U134" s="82">
        <f t="shared" si="18"/>
        <v>4404.0200000000004</v>
      </c>
      <c r="V134" s="69"/>
      <c r="W134" s="66"/>
      <c r="X134" s="93">
        <f>X133+L134-V134</f>
        <v>2855</v>
      </c>
      <c r="Y134" s="66">
        <f t="shared" si="19"/>
        <v>0</v>
      </c>
    </row>
    <row r="135" spans="1:25" ht="15.75" x14ac:dyDescent="0.25">
      <c r="A135" s="107">
        <f t="shared" si="16"/>
        <v>43228</v>
      </c>
      <c r="B135" s="7">
        <f t="shared" si="17"/>
        <v>19</v>
      </c>
      <c r="C135" s="7">
        <f t="shared" si="11"/>
        <v>5</v>
      </c>
      <c r="D135" s="7" t="str">
        <f t="shared" si="12"/>
        <v>5_19</v>
      </c>
      <c r="E135" s="7">
        <f t="shared" si="10"/>
        <v>0</v>
      </c>
      <c r="I135" s="36"/>
      <c r="J135" s="37"/>
      <c r="K135" s="38">
        <f t="shared" si="13"/>
        <v>0</v>
      </c>
      <c r="L135" s="74"/>
      <c r="M135" s="37"/>
      <c r="N135" s="37"/>
      <c r="O135" s="37"/>
      <c r="P135" s="38">
        <f t="shared" si="14"/>
        <v>0</v>
      </c>
      <c r="Q135" s="74"/>
      <c r="R135" s="37"/>
      <c r="S135" s="38"/>
      <c r="T135" s="25">
        <f t="shared" si="15"/>
        <v>0</v>
      </c>
      <c r="U135" s="82">
        <f t="shared" si="18"/>
        <v>4404.0200000000004</v>
      </c>
      <c r="V135" s="69"/>
      <c r="W135" s="66"/>
      <c r="X135" s="93">
        <f>X134+L135-V135</f>
        <v>2855</v>
      </c>
      <c r="Y135" s="66">
        <f t="shared" si="19"/>
        <v>0</v>
      </c>
    </row>
    <row r="136" spans="1:25" ht="15.75" x14ac:dyDescent="0.25">
      <c r="A136" s="107">
        <f t="shared" si="16"/>
        <v>43229</v>
      </c>
      <c r="B136" s="7">
        <f t="shared" si="17"/>
        <v>19</v>
      </c>
      <c r="C136" s="7">
        <f t="shared" si="11"/>
        <v>5</v>
      </c>
      <c r="D136" s="7" t="str">
        <f t="shared" si="12"/>
        <v>5_19</v>
      </c>
      <c r="E136" s="7">
        <f t="shared" ref="E136:E199" si="20">NETWORKDAYS($A136,$A136,Jours_Fériés)</f>
        <v>1</v>
      </c>
      <c r="I136" s="36"/>
      <c r="J136" s="37"/>
      <c r="K136" s="38">
        <f t="shared" si="13"/>
        <v>0</v>
      </c>
      <c r="L136" s="74"/>
      <c r="M136" s="37"/>
      <c r="N136" s="37"/>
      <c r="O136" s="37"/>
      <c r="P136" s="38">
        <f t="shared" si="14"/>
        <v>0</v>
      </c>
      <c r="Q136" s="74"/>
      <c r="R136" s="37"/>
      <c r="S136" s="38"/>
      <c r="T136" s="25">
        <f t="shared" si="15"/>
        <v>0</v>
      </c>
      <c r="U136" s="82">
        <f t="shared" si="18"/>
        <v>4404.0200000000004</v>
      </c>
      <c r="V136" s="69"/>
      <c r="W136" s="66"/>
      <c r="X136" s="93">
        <f>X135+L136-V136</f>
        <v>2855</v>
      </c>
      <c r="Y136" s="66">
        <f t="shared" si="19"/>
        <v>0</v>
      </c>
    </row>
    <row r="137" spans="1:25" ht="15.75" x14ac:dyDescent="0.25">
      <c r="A137" s="107">
        <f t="shared" si="16"/>
        <v>43230</v>
      </c>
      <c r="B137" s="7">
        <f t="shared" si="17"/>
        <v>19</v>
      </c>
      <c r="C137" s="7">
        <f t="shared" ref="C137:C200" si="21">MONTH(A137)</f>
        <v>5</v>
      </c>
      <c r="D137" s="7" t="str">
        <f t="shared" ref="D137:D200" si="22">C137&amp;"_"&amp;B137</f>
        <v>5_19</v>
      </c>
      <c r="E137" s="7">
        <f t="shared" si="20"/>
        <v>0</v>
      </c>
      <c r="I137" s="36"/>
      <c r="J137" s="37"/>
      <c r="K137" s="38">
        <f t="shared" ref="K137:K200" si="23">+SUM(I137:J137)</f>
        <v>0</v>
      </c>
      <c r="L137" s="74"/>
      <c r="M137" s="37"/>
      <c r="N137" s="37"/>
      <c r="O137" s="37"/>
      <c r="P137" s="38">
        <f t="shared" ref="P137:P200" si="24">K137-SUM(L137:O137)</f>
        <v>0</v>
      </c>
      <c r="Q137" s="74"/>
      <c r="R137" s="37"/>
      <c r="S137" s="38"/>
      <c r="T137" s="25">
        <f t="shared" ref="T137:T200" si="25">SUM(Q137:S137)</f>
        <v>0</v>
      </c>
      <c r="U137" s="82">
        <f t="shared" si="18"/>
        <v>4404.0200000000004</v>
      </c>
      <c r="V137" s="69"/>
      <c r="W137" s="66"/>
      <c r="X137" s="93">
        <f>X136+L137-V137</f>
        <v>2855</v>
      </c>
      <c r="Y137" s="66">
        <f t="shared" si="19"/>
        <v>0</v>
      </c>
    </row>
    <row r="138" spans="1:25" ht="15.75" x14ac:dyDescent="0.25">
      <c r="A138" s="107">
        <f t="shared" ref="A138:A201" si="26">A137+1</f>
        <v>43231</v>
      </c>
      <c r="B138" s="7">
        <f t="shared" ref="B138:B201" si="27">IF(WEEKNUM(A138,21)=53,0,WEEKNUM(A138,21))</f>
        <v>19</v>
      </c>
      <c r="C138" s="7">
        <f t="shared" si="21"/>
        <v>5</v>
      </c>
      <c r="D138" s="7" t="str">
        <f t="shared" si="22"/>
        <v>5_19</v>
      </c>
      <c r="E138" s="7">
        <f t="shared" si="20"/>
        <v>1</v>
      </c>
      <c r="I138" s="36"/>
      <c r="J138" s="37"/>
      <c r="K138" s="38">
        <f t="shared" si="23"/>
        <v>0</v>
      </c>
      <c r="L138" s="74"/>
      <c r="M138" s="37"/>
      <c r="N138" s="37"/>
      <c r="O138" s="37"/>
      <c r="P138" s="38">
        <f t="shared" si="24"/>
        <v>0</v>
      </c>
      <c r="Q138" s="74"/>
      <c r="R138" s="37"/>
      <c r="S138" s="38"/>
      <c r="T138" s="25">
        <f t="shared" si="25"/>
        <v>0</v>
      </c>
      <c r="U138" s="82">
        <f t="shared" ref="U138:U201" si="28">U137+P138-T138</f>
        <v>4404.0200000000004</v>
      </c>
      <c r="V138" s="69"/>
      <c r="W138" s="66"/>
      <c r="X138" s="93">
        <f>X137+L138-V138</f>
        <v>2855</v>
      </c>
      <c r="Y138" s="66">
        <f t="shared" si="19"/>
        <v>0</v>
      </c>
    </row>
    <row r="139" spans="1:25" ht="15.75" x14ac:dyDescent="0.25">
      <c r="A139" s="107">
        <f t="shared" si="26"/>
        <v>43232</v>
      </c>
      <c r="B139" s="7">
        <f t="shared" si="27"/>
        <v>19</v>
      </c>
      <c r="C139" s="7">
        <f t="shared" si="21"/>
        <v>5</v>
      </c>
      <c r="D139" s="7" t="str">
        <f t="shared" si="22"/>
        <v>5_19</v>
      </c>
      <c r="E139" s="7">
        <f t="shared" si="20"/>
        <v>0</v>
      </c>
      <c r="I139" s="36"/>
      <c r="J139" s="37"/>
      <c r="K139" s="38">
        <f t="shared" si="23"/>
        <v>0</v>
      </c>
      <c r="L139" s="74"/>
      <c r="M139" s="37"/>
      <c r="N139" s="37"/>
      <c r="O139" s="37"/>
      <c r="P139" s="38">
        <f t="shared" si="24"/>
        <v>0</v>
      </c>
      <c r="Q139" s="74"/>
      <c r="R139" s="37"/>
      <c r="S139" s="38"/>
      <c r="T139" s="25">
        <f t="shared" si="25"/>
        <v>0</v>
      </c>
      <c r="U139" s="82">
        <f t="shared" si="28"/>
        <v>4404.0200000000004</v>
      </c>
      <c r="V139" s="69"/>
      <c r="W139" s="66"/>
      <c r="X139" s="93">
        <f>X138+L139-V139</f>
        <v>2855</v>
      </c>
      <c r="Y139" s="66">
        <f t="shared" si="19"/>
        <v>0</v>
      </c>
    </row>
    <row r="140" spans="1:25" ht="15.75" x14ac:dyDescent="0.25">
      <c r="A140" s="107">
        <f t="shared" si="26"/>
        <v>43233</v>
      </c>
      <c r="B140" s="7">
        <f t="shared" si="27"/>
        <v>19</v>
      </c>
      <c r="C140" s="7">
        <f t="shared" si="21"/>
        <v>5</v>
      </c>
      <c r="D140" s="7" t="str">
        <f t="shared" si="22"/>
        <v>5_19</v>
      </c>
      <c r="E140" s="7">
        <f t="shared" si="20"/>
        <v>0</v>
      </c>
      <c r="I140" s="36"/>
      <c r="J140" s="37"/>
      <c r="K140" s="38">
        <f t="shared" si="23"/>
        <v>0</v>
      </c>
      <c r="L140" s="74"/>
      <c r="M140" s="37"/>
      <c r="N140" s="37"/>
      <c r="O140" s="37"/>
      <c r="P140" s="38">
        <f t="shared" si="24"/>
        <v>0</v>
      </c>
      <c r="Q140" s="74"/>
      <c r="R140" s="37"/>
      <c r="S140" s="38"/>
      <c r="T140" s="25">
        <f t="shared" si="25"/>
        <v>0</v>
      </c>
      <c r="U140" s="82">
        <f t="shared" si="28"/>
        <v>4404.0200000000004</v>
      </c>
      <c r="V140" s="69"/>
      <c r="W140" s="66"/>
      <c r="X140" s="93">
        <f>X139+L140-V140</f>
        <v>2855</v>
      </c>
      <c r="Y140" s="66">
        <f t="shared" ref="Y140:Y203" si="29">IF(V140&gt;0,(Y139-Y139)+W140,Y139+W140)</f>
        <v>0</v>
      </c>
    </row>
    <row r="141" spans="1:25" ht="15.75" x14ac:dyDescent="0.25">
      <c r="A141" s="107">
        <f t="shared" si="26"/>
        <v>43234</v>
      </c>
      <c r="B141" s="7">
        <f t="shared" si="27"/>
        <v>20</v>
      </c>
      <c r="C141" s="7">
        <f t="shared" si="21"/>
        <v>5</v>
      </c>
      <c r="D141" s="7" t="str">
        <f t="shared" si="22"/>
        <v>5_20</v>
      </c>
      <c r="E141" s="7">
        <f t="shared" si="20"/>
        <v>1</v>
      </c>
      <c r="I141" s="36"/>
      <c r="J141" s="37"/>
      <c r="K141" s="38">
        <f t="shared" si="23"/>
        <v>0</v>
      </c>
      <c r="L141" s="74"/>
      <c r="M141" s="37"/>
      <c r="N141" s="37"/>
      <c r="O141" s="37"/>
      <c r="P141" s="38">
        <f t="shared" si="24"/>
        <v>0</v>
      </c>
      <c r="Q141" s="74"/>
      <c r="R141" s="37"/>
      <c r="S141" s="38"/>
      <c r="T141" s="25">
        <f t="shared" si="25"/>
        <v>0</v>
      </c>
      <c r="U141" s="82">
        <f t="shared" si="28"/>
        <v>4404.0200000000004</v>
      </c>
      <c r="V141" s="69"/>
      <c r="W141" s="66"/>
      <c r="X141" s="93">
        <f>X140+L141-V141</f>
        <v>2855</v>
      </c>
      <c r="Y141" s="66">
        <f t="shared" si="29"/>
        <v>0</v>
      </c>
    </row>
    <row r="142" spans="1:25" ht="15.75" x14ac:dyDescent="0.25">
      <c r="A142" s="107">
        <f t="shared" si="26"/>
        <v>43235</v>
      </c>
      <c r="B142" s="7">
        <f t="shared" si="27"/>
        <v>20</v>
      </c>
      <c r="C142" s="7">
        <f t="shared" si="21"/>
        <v>5</v>
      </c>
      <c r="D142" s="7" t="str">
        <f t="shared" si="22"/>
        <v>5_20</v>
      </c>
      <c r="E142" s="7">
        <f t="shared" si="20"/>
        <v>1</v>
      </c>
      <c r="I142" s="36"/>
      <c r="J142" s="37"/>
      <c r="K142" s="38">
        <f t="shared" si="23"/>
        <v>0</v>
      </c>
      <c r="L142" s="74"/>
      <c r="M142" s="37"/>
      <c r="N142" s="37"/>
      <c r="O142" s="37"/>
      <c r="P142" s="38">
        <f t="shared" si="24"/>
        <v>0</v>
      </c>
      <c r="Q142" s="74"/>
      <c r="R142" s="37"/>
      <c r="S142" s="38"/>
      <c r="T142" s="25">
        <f t="shared" si="25"/>
        <v>0</v>
      </c>
      <c r="U142" s="82">
        <f t="shared" si="28"/>
        <v>4404.0200000000004</v>
      </c>
      <c r="V142" s="69"/>
      <c r="W142" s="66"/>
      <c r="X142" s="93">
        <f>X141+L142-V142</f>
        <v>2855</v>
      </c>
      <c r="Y142" s="66">
        <f t="shared" si="29"/>
        <v>0</v>
      </c>
    </row>
    <row r="143" spans="1:25" ht="15.75" x14ac:dyDescent="0.25">
      <c r="A143" s="107">
        <f t="shared" si="26"/>
        <v>43236</v>
      </c>
      <c r="B143" s="7">
        <f t="shared" si="27"/>
        <v>20</v>
      </c>
      <c r="C143" s="7">
        <f t="shared" si="21"/>
        <v>5</v>
      </c>
      <c r="D143" s="7" t="str">
        <f t="shared" si="22"/>
        <v>5_20</v>
      </c>
      <c r="E143" s="7">
        <f t="shared" si="20"/>
        <v>1</v>
      </c>
      <c r="I143" s="36"/>
      <c r="J143" s="37"/>
      <c r="K143" s="38">
        <f t="shared" si="23"/>
        <v>0</v>
      </c>
      <c r="L143" s="74"/>
      <c r="M143" s="37"/>
      <c r="N143" s="37"/>
      <c r="O143" s="37"/>
      <c r="P143" s="38">
        <f t="shared" si="24"/>
        <v>0</v>
      </c>
      <c r="Q143" s="74"/>
      <c r="R143" s="37"/>
      <c r="S143" s="38"/>
      <c r="T143" s="25">
        <f t="shared" si="25"/>
        <v>0</v>
      </c>
      <c r="U143" s="82">
        <f t="shared" si="28"/>
        <v>4404.0200000000004</v>
      </c>
      <c r="V143" s="69"/>
      <c r="W143" s="66"/>
      <c r="X143" s="93">
        <f>X142+L143-V143</f>
        <v>2855</v>
      </c>
      <c r="Y143" s="66">
        <f t="shared" si="29"/>
        <v>0</v>
      </c>
    </row>
    <row r="144" spans="1:25" ht="15.75" x14ac:dyDescent="0.25">
      <c r="A144" s="107">
        <f t="shared" si="26"/>
        <v>43237</v>
      </c>
      <c r="B144" s="7">
        <f t="shared" si="27"/>
        <v>20</v>
      </c>
      <c r="C144" s="7">
        <f t="shared" si="21"/>
        <v>5</v>
      </c>
      <c r="D144" s="7" t="str">
        <f t="shared" si="22"/>
        <v>5_20</v>
      </c>
      <c r="E144" s="7">
        <f t="shared" si="20"/>
        <v>1</v>
      </c>
      <c r="I144" s="36"/>
      <c r="J144" s="37"/>
      <c r="K144" s="38">
        <f t="shared" si="23"/>
        <v>0</v>
      </c>
      <c r="L144" s="74"/>
      <c r="M144" s="37"/>
      <c r="N144" s="37"/>
      <c r="O144" s="37"/>
      <c r="P144" s="38">
        <f t="shared" si="24"/>
        <v>0</v>
      </c>
      <c r="Q144" s="74"/>
      <c r="R144" s="37"/>
      <c r="S144" s="38"/>
      <c r="T144" s="25">
        <f t="shared" si="25"/>
        <v>0</v>
      </c>
      <c r="U144" s="82">
        <f t="shared" si="28"/>
        <v>4404.0200000000004</v>
      </c>
      <c r="V144" s="69"/>
      <c r="W144" s="66"/>
      <c r="X144" s="93">
        <f>X143+L144-V144</f>
        <v>2855</v>
      </c>
      <c r="Y144" s="66">
        <f t="shared" si="29"/>
        <v>0</v>
      </c>
    </row>
    <row r="145" spans="1:25" ht="15.75" x14ac:dyDescent="0.25">
      <c r="A145" s="107">
        <f t="shared" si="26"/>
        <v>43238</v>
      </c>
      <c r="B145" s="7">
        <f t="shared" si="27"/>
        <v>20</v>
      </c>
      <c r="C145" s="7">
        <f t="shared" si="21"/>
        <v>5</v>
      </c>
      <c r="D145" s="7" t="str">
        <f t="shared" si="22"/>
        <v>5_20</v>
      </c>
      <c r="E145" s="7">
        <f t="shared" si="20"/>
        <v>1</v>
      </c>
      <c r="I145" s="36"/>
      <c r="J145" s="37"/>
      <c r="K145" s="38">
        <f t="shared" si="23"/>
        <v>0</v>
      </c>
      <c r="L145" s="74"/>
      <c r="M145" s="37"/>
      <c r="N145" s="37"/>
      <c r="O145" s="37"/>
      <c r="P145" s="38">
        <f t="shared" si="24"/>
        <v>0</v>
      </c>
      <c r="Q145" s="74"/>
      <c r="R145" s="37"/>
      <c r="S145" s="38"/>
      <c r="T145" s="25">
        <f t="shared" si="25"/>
        <v>0</v>
      </c>
      <c r="U145" s="82">
        <f t="shared" si="28"/>
        <v>4404.0200000000004</v>
      </c>
      <c r="V145" s="69"/>
      <c r="W145" s="66"/>
      <c r="X145" s="93">
        <f>X144+L145-V145</f>
        <v>2855</v>
      </c>
      <c r="Y145" s="66">
        <f t="shared" si="29"/>
        <v>0</v>
      </c>
    </row>
    <row r="146" spans="1:25" ht="15.75" x14ac:dyDescent="0.25">
      <c r="A146" s="107">
        <f t="shared" si="26"/>
        <v>43239</v>
      </c>
      <c r="B146" s="7">
        <f t="shared" si="27"/>
        <v>20</v>
      </c>
      <c r="C146" s="7">
        <f t="shared" si="21"/>
        <v>5</v>
      </c>
      <c r="D146" s="7" t="str">
        <f t="shared" si="22"/>
        <v>5_20</v>
      </c>
      <c r="E146" s="7">
        <f t="shared" si="20"/>
        <v>0</v>
      </c>
      <c r="I146" s="36"/>
      <c r="J146" s="37"/>
      <c r="K146" s="38">
        <f t="shared" si="23"/>
        <v>0</v>
      </c>
      <c r="L146" s="74"/>
      <c r="M146" s="37"/>
      <c r="N146" s="37"/>
      <c r="O146" s="37"/>
      <c r="P146" s="38">
        <f t="shared" si="24"/>
        <v>0</v>
      </c>
      <c r="Q146" s="74"/>
      <c r="R146" s="37"/>
      <c r="S146" s="38"/>
      <c r="T146" s="25">
        <f t="shared" si="25"/>
        <v>0</v>
      </c>
      <c r="U146" s="82">
        <f t="shared" si="28"/>
        <v>4404.0200000000004</v>
      </c>
      <c r="V146" s="69"/>
      <c r="W146" s="66"/>
      <c r="X146" s="93">
        <f>X145+L146-V146</f>
        <v>2855</v>
      </c>
      <c r="Y146" s="66">
        <f t="shared" si="29"/>
        <v>0</v>
      </c>
    </row>
    <row r="147" spans="1:25" ht="15.75" x14ac:dyDescent="0.25">
      <c r="A147" s="107">
        <f t="shared" si="26"/>
        <v>43240</v>
      </c>
      <c r="B147" s="7">
        <f t="shared" si="27"/>
        <v>20</v>
      </c>
      <c r="C147" s="7">
        <f t="shared" si="21"/>
        <v>5</v>
      </c>
      <c r="D147" s="7" t="str">
        <f t="shared" si="22"/>
        <v>5_20</v>
      </c>
      <c r="E147" s="7">
        <f t="shared" si="20"/>
        <v>0</v>
      </c>
      <c r="I147" s="36"/>
      <c r="J147" s="37"/>
      <c r="K147" s="38">
        <f t="shared" si="23"/>
        <v>0</v>
      </c>
      <c r="L147" s="74"/>
      <c r="M147" s="37"/>
      <c r="N147" s="37"/>
      <c r="O147" s="37"/>
      <c r="P147" s="38">
        <f t="shared" si="24"/>
        <v>0</v>
      </c>
      <c r="Q147" s="74"/>
      <c r="R147" s="37"/>
      <c r="S147" s="38"/>
      <c r="T147" s="25">
        <f t="shared" si="25"/>
        <v>0</v>
      </c>
      <c r="U147" s="82">
        <f t="shared" si="28"/>
        <v>4404.0200000000004</v>
      </c>
      <c r="V147" s="69"/>
      <c r="W147" s="66"/>
      <c r="X147" s="93">
        <f>X146+L147-V147</f>
        <v>2855</v>
      </c>
      <c r="Y147" s="66">
        <f t="shared" si="29"/>
        <v>0</v>
      </c>
    </row>
    <row r="148" spans="1:25" ht="15.75" x14ac:dyDescent="0.25">
      <c r="A148" s="107">
        <f t="shared" si="26"/>
        <v>43241</v>
      </c>
      <c r="B148" s="7">
        <f t="shared" si="27"/>
        <v>21</v>
      </c>
      <c r="C148" s="7">
        <f t="shared" si="21"/>
        <v>5</v>
      </c>
      <c r="D148" s="7" t="str">
        <f t="shared" si="22"/>
        <v>5_21</v>
      </c>
      <c r="E148" s="7">
        <f t="shared" si="20"/>
        <v>0</v>
      </c>
      <c r="I148" s="36"/>
      <c r="J148" s="37"/>
      <c r="K148" s="38">
        <f t="shared" si="23"/>
        <v>0</v>
      </c>
      <c r="L148" s="74"/>
      <c r="M148" s="37"/>
      <c r="N148" s="37"/>
      <c r="O148" s="37"/>
      <c r="P148" s="38">
        <f t="shared" si="24"/>
        <v>0</v>
      </c>
      <c r="Q148" s="74"/>
      <c r="R148" s="37"/>
      <c r="S148" s="38"/>
      <c r="T148" s="25">
        <f t="shared" si="25"/>
        <v>0</v>
      </c>
      <c r="U148" s="82">
        <f t="shared" si="28"/>
        <v>4404.0200000000004</v>
      </c>
      <c r="V148" s="69"/>
      <c r="W148" s="66"/>
      <c r="X148" s="93">
        <f>X147+L148-V148</f>
        <v>2855</v>
      </c>
      <c r="Y148" s="66">
        <f t="shared" si="29"/>
        <v>0</v>
      </c>
    </row>
    <row r="149" spans="1:25" ht="15.75" x14ac:dyDescent="0.25">
      <c r="A149" s="107">
        <f t="shared" si="26"/>
        <v>43242</v>
      </c>
      <c r="B149" s="7">
        <f t="shared" si="27"/>
        <v>21</v>
      </c>
      <c r="C149" s="7">
        <f t="shared" si="21"/>
        <v>5</v>
      </c>
      <c r="D149" s="7" t="str">
        <f t="shared" si="22"/>
        <v>5_21</v>
      </c>
      <c r="E149" s="7">
        <f t="shared" si="20"/>
        <v>1</v>
      </c>
      <c r="I149" s="36"/>
      <c r="J149" s="37"/>
      <c r="K149" s="38">
        <f t="shared" si="23"/>
        <v>0</v>
      </c>
      <c r="L149" s="74"/>
      <c r="M149" s="37"/>
      <c r="N149" s="37"/>
      <c r="O149" s="37"/>
      <c r="P149" s="38">
        <f t="shared" si="24"/>
        <v>0</v>
      </c>
      <c r="Q149" s="74"/>
      <c r="R149" s="37"/>
      <c r="S149" s="38"/>
      <c r="T149" s="25">
        <f t="shared" si="25"/>
        <v>0</v>
      </c>
      <c r="U149" s="82">
        <f t="shared" si="28"/>
        <v>4404.0200000000004</v>
      </c>
      <c r="V149" s="69"/>
      <c r="W149" s="66"/>
      <c r="X149" s="93">
        <f>X148+L149-V149</f>
        <v>2855</v>
      </c>
      <c r="Y149" s="66">
        <f t="shared" si="29"/>
        <v>0</v>
      </c>
    </row>
    <row r="150" spans="1:25" ht="15.75" x14ac:dyDescent="0.25">
      <c r="A150" s="107">
        <f t="shared" si="26"/>
        <v>43243</v>
      </c>
      <c r="B150" s="7">
        <f t="shared" si="27"/>
        <v>21</v>
      </c>
      <c r="C150" s="7">
        <f t="shared" si="21"/>
        <v>5</v>
      </c>
      <c r="D150" s="7" t="str">
        <f t="shared" si="22"/>
        <v>5_21</v>
      </c>
      <c r="E150" s="7">
        <f t="shared" si="20"/>
        <v>1</v>
      </c>
      <c r="I150" s="36"/>
      <c r="J150" s="37"/>
      <c r="K150" s="38">
        <f t="shared" si="23"/>
        <v>0</v>
      </c>
      <c r="L150" s="74"/>
      <c r="M150" s="37"/>
      <c r="N150" s="37"/>
      <c r="O150" s="37"/>
      <c r="P150" s="38">
        <f t="shared" si="24"/>
        <v>0</v>
      </c>
      <c r="Q150" s="74"/>
      <c r="R150" s="37"/>
      <c r="S150" s="38"/>
      <c r="T150" s="25">
        <f t="shared" si="25"/>
        <v>0</v>
      </c>
      <c r="U150" s="82">
        <f t="shared" si="28"/>
        <v>4404.0200000000004</v>
      </c>
      <c r="V150" s="69"/>
      <c r="W150" s="66"/>
      <c r="X150" s="93">
        <f>X149+L150-V150</f>
        <v>2855</v>
      </c>
      <c r="Y150" s="66">
        <f t="shared" si="29"/>
        <v>0</v>
      </c>
    </row>
    <row r="151" spans="1:25" ht="15.75" x14ac:dyDescent="0.25">
      <c r="A151" s="107">
        <f t="shared" si="26"/>
        <v>43244</v>
      </c>
      <c r="B151" s="7">
        <f t="shared" si="27"/>
        <v>21</v>
      </c>
      <c r="C151" s="7">
        <f t="shared" si="21"/>
        <v>5</v>
      </c>
      <c r="D151" s="7" t="str">
        <f t="shared" si="22"/>
        <v>5_21</v>
      </c>
      <c r="E151" s="7">
        <f t="shared" si="20"/>
        <v>1</v>
      </c>
      <c r="I151" s="36"/>
      <c r="J151" s="37"/>
      <c r="K151" s="38">
        <f t="shared" si="23"/>
        <v>0</v>
      </c>
      <c r="L151" s="74"/>
      <c r="M151" s="37"/>
      <c r="N151" s="37"/>
      <c r="O151" s="37"/>
      <c r="P151" s="38">
        <f t="shared" si="24"/>
        <v>0</v>
      </c>
      <c r="Q151" s="74"/>
      <c r="R151" s="37"/>
      <c r="S151" s="38"/>
      <c r="T151" s="25">
        <f t="shared" si="25"/>
        <v>0</v>
      </c>
      <c r="U151" s="82">
        <f t="shared" si="28"/>
        <v>4404.0200000000004</v>
      </c>
      <c r="V151" s="69"/>
      <c r="W151" s="66"/>
      <c r="X151" s="93">
        <f>X150+L151-V151</f>
        <v>2855</v>
      </c>
      <c r="Y151" s="66">
        <f t="shared" si="29"/>
        <v>0</v>
      </c>
    </row>
    <row r="152" spans="1:25" ht="15.75" x14ac:dyDescent="0.25">
      <c r="A152" s="107">
        <f t="shared" si="26"/>
        <v>43245</v>
      </c>
      <c r="B152" s="7">
        <f t="shared" si="27"/>
        <v>21</v>
      </c>
      <c r="C152" s="7">
        <f t="shared" si="21"/>
        <v>5</v>
      </c>
      <c r="D152" s="7" t="str">
        <f t="shared" si="22"/>
        <v>5_21</v>
      </c>
      <c r="E152" s="7">
        <f t="shared" si="20"/>
        <v>1</v>
      </c>
      <c r="I152" s="36"/>
      <c r="J152" s="37"/>
      <c r="K152" s="38">
        <f t="shared" si="23"/>
        <v>0</v>
      </c>
      <c r="L152" s="74"/>
      <c r="M152" s="37"/>
      <c r="N152" s="37"/>
      <c r="O152" s="37"/>
      <c r="P152" s="38">
        <f t="shared" si="24"/>
        <v>0</v>
      </c>
      <c r="Q152" s="74"/>
      <c r="R152" s="37"/>
      <c r="S152" s="38"/>
      <c r="T152" s="25">
        <f t="shared" si="25"/>
        <v>0</v>
      </c>
      <c r="U152" s="82">
        <f t="shared" si="28"/>
        <v>4404.0200000000004</v>
      </c>
      <c r="V152" s="69"/>
      <c r="W152" s="66"/>
      <c r="X152" s="93">
        <f>X151+L152-V152</f>
        <v>2855</v>
      </c>
      <c r="Y152" s="66">
        <f t="shared" si="29"/>
        <v>0</v>
      </c>
    </row>
    <row r="153" spans="1:25" ht="15.75" x14ac:dyDescent="0.25">
      <c r="A153" s="107">
        <f t="shared" si="26"/>
        <v>43246</v>
      </c>
      <c r="B153" s="7">
        <f t="shared" si="27"/>
        <v>21</v>
      </c>
      <c r="C153" s="7">
        <f t="shared" si="21"/>
        <v>5</v>
      </c>
      <c r="D153" s="7" t="str">
        <f t="shared" si="22"/>
        <v>5_21</v>
      </c>
      <c r="E153" s="7">
        <f t="shared" si="20"/>
        <v>0</v>
      </c>
      <c r="I153" s="36"/>
      <c r="J153" s="37"/>
      <c r="K153" s="38">
        <f t="shared" si="23"/>
        <v>0</v>
      </c>
      <c r="L153" s="74"/>
      <c r="M153" s="37"/>
      <c r="N153" s="37"/>
      <c r="O153" s="37"/>
      <c r="P153" s="38">
        <f t="shared" si="24"/>
        <v>0</v>
      </c>
      <c r="Q153" s="74"/>
      <c r="R153" s="37"/>
      <c r="S153" s="38"/>
      <c r="T153" s="25">
        <f t="shared" si="25"/>
        <v>0</v>
      </c>
      <c r="U153" s="82">
        <f t="shared" si="28"/>
        <v>4404.0200000000004</v>
      </c>
      <c r="V153" s="69"/>
      <c r="W153" s="66"/>
      <c r="X153" s="93">
        <f>X152+L153-V153</f>
        <v>2855</v>
      </c>
      <c r="Y153" s="66">
        <f t="shared" si="29"/>
        <v>0</v>
      </c>
    </row>
    <row r="154" spans="1:25" ht="15.75" x14ac:dyDescent="0.25">
      <c r="A154" s="107">
        <f t="shared" si="26"/>
        <v>43247</v>
      </c>
      <c r="B154" s="7">
        <f t="shared" si="27"/>
        <v>21</v>
      </c>
      <c r="C154" s="7">
        <f t="shared" si="21"/>
        <v>5</v>
      </c>
      <c r="D154" s="7" t="str">
        <f t="shared" si="22"/>
        <v>5_21</v>
      </c>
      <c r="E154" s="7">
        <f t="shared" si="20"/>
        <v>0</v>
      </c>
      <c r="I154" s="36"/>
      <c r="J154" s="37"/>
      <c r="K154" s="38">
        <f t="shared" si="23"/>
        <v>0</v>
      </c>
      <c r="L154" s="74"/>
      <c r="M154" s="37"/>
      <c r="N154" s="37"/>
      <c r="O154" s="37"/>
      <c r="P154" s="38">
        <f t="shared" si="24"/>
        <v>0</v>
      </c>
      <c r="Q154" s="74"/>
      <c r="R154" s="37"/>
      <c r="S154" s="38"/>
      <c r="T154" s="25">
        <f t="shared" si="25"/>
        <v>0</v>
      </c>
      <c r="U154" s="82">
        <f t="shared" si="28"/>
        <v>4404.0200000000004</v>
      </c>
      <c r="V154" s="69"/>
      <c r="W154" s="66"/>
      <c r="X154" s="93">
        <f>X153+L154-V154</f>
        <v>2855</v>
      </c>
      <c r="Y154" s="66">
        <f t="shared" si="29"/>
        <v>0</v>
      </c>
    </row>
    <row r="155" spans="1:25" ht="15.75" x14ac:dyDescent="0.25">
      <c r="A155" s="107">
        <f t="shared" si="26"/>
        <v>43248</v>
      </c>
      <c r="B155" s="7">
        <f t="shared" si="27"/>
        <v>22</v>
      </c>
      <c r="C155" s="7">
        <f t="shared" si="21"/>
        <v>5</v>
      </c>
      <c r="D155" s="7" t="str">
        <f t="shared" si="22"/>
        <v>5_22</v>
      </c>
      <c r="E155" s="7">
        <f t="shared" si="20"/>
        <v>1</v>
      </c>
      <c r="I155" s="36"/>
      <c r="J155" s="37"/>
      <c r="K155" s="38">
        <f t="shared" si="23"/>
        <v>0</v>
      </c>
      <c r="L155" s="74"/>
      <c r="M155" s="37"/>
      <c r="N155" s="37"/>
      <c r="O155" s="37"/>
      <c r="P155" s="38">
        <f t="shared" si="24"/>
        <v>0</v>
      </c>
      <c r="Q155" s="74"/>
      <c r="R155" s="37"/>
      <c r="S155" s="38"/>
      <c r="T155" s="25">
        <f t="shared" si="25"/>
        <v>0</v>
      </c>
      <c r="U155" s="82">
        <f t="shared" si="28"/>
        <v>4404.0200000000004</v>
      </c>
      <c r="V155" s="69"/>
      <c r="W155" s="66"/>
      <c r="X155" s="93">
        <f>X154+L155-V155</f>
        <v>2855</v>
      </c>
      <c r="Y155" s="66">
        <f t="shared" si="29"/>
        <v>0</v>
      </c>
    </row>
    <row r="156" spans="1:25" ht="15.75" x14ac:dyDescent="0.25">
      <c r="A156" s="107">
        <f t="shared" si="26"/>
        <v>43249</v>
      </c>
      <c r="B156" s="7">
        <f t="shared" si="27"/>
        <v>22</v>
      </c>
      <c r="C156" s="7">
        <f t="shared" si="21"/>
        <v>5</v>
      </c>
      <c r="D156" s="7" t="str">
        <f t="shared" si="22"/>
        <v>5_22</v>
      </c>
      <c r="E156" s="7">
        <f t="shared" si="20"/>
        <v>1</v>
      </c>
      <c r="I156" s="36"/>
      <c r="J156" s="37"/>
      <c r="K156" s="38">
        <f t="shared" si="23"/>
        <v>0</v>
      </c>
      <c r="L156" s="74"/>
      <c r="M156" s="37"/>
      <c r="N156" s="37"/>
      <c r="O156" s="37"/>
      <c r="P156" s="38">
        <f t="shared" si="24"/>
        <v>0</v>
      </c>
      <c r="Q156" s="74"/>
      <c r="R156" s="37"/>
      <c r="S156" s="38"/>
      <c r="T156" s="25">
        <f t="shared" si="25"/>
        <v>0</v>
      </c>
      <c r="U156" s="82">
        <f t="shared" si="28"/>
        <v>4404.0200000000004</v>
      </c>
      <c r="V156" s="69"/>
      <c r="W156" s="66"/>
      <c r="X156" s="93">
        <f>X155+L156-V156</f>
        <v>2855</v>
      </c>
      <c r="Y156" s="66">
        <f t="shared" si="29"/>
        <v>0</v>
      </c>
    </row>
    <row r="157" spans="1:25" ht="15.75" x14ac:dyDescent="0.25">
      <c r="A157" s="107">
        <f t="shared" si="26"/>
        <v>43250</v>
      </c>
      <c r="B157" s="7">
        <f t="shared" si="27"/>
        <v>22</v>
      </c>
      <c r="C157" s="7">
        <f t="shared" si="21"/>
        <v>5</v>
      </c>
      <c r="D157" s="7" t="str">
        <f t="shared" si="22"/>
        <v>5_22</v>
      </c>
      <c r="E157" s="7">
        <f t="shared" si="20"/>
        <v>1</v>
      </c>
      <c r="I157" s="36"/>
      <c r="J157" s="37"/>
      <c r="K157" s="38">
        <f t="shared" si="23"/>
        <v>0</v>
      </c>
      <c r="L157" s="74"/>
      <c r="M157" s="37"/>
      <c r="N157" s="37"/>
      <c r="O157" s="37"/>
      <c r="P157" s="38">
        <f t="shared" si="24"/>
        <v>0</v>
      </c>
      <c r="Q157" s="74"/>
      <c r="R157" s="37"/>
      <c r="S157" s="38"/>
      <c r="T157" s="25">
        <f t="shared" si="25"/>
        <v>0</v>
      </c>
      <c r="U157" s="82">
        <f t="shared" si="28"/>
        <v>4404.0200000000004</v>
      </c>
      <c r="V157" s="69"/>
      <c r="W157" s="66"/>
      <c r="X157" s="93">
        <f>X156+L157-V157</f>
        <v>2855</v>
      </c>
      <c r="Y157" s="66">
        <f t="shared" si="29"/>
        <v>0</v>
      </c>
    </row>
    <row r="158" spans="1:25" ht="15.75" x14ac:dyDescent="0.25">
      <c r="A158" s="107">
        <f t="shared" si="26"/>
        <v>43251</v>
      </c>
      <c r="B158" s="7">
        <f t="shared" si="27"/>
        <v>22</v>
      </c>
      <c r="C158" s="7">
        <f t="shared" si="21"/>
        <v>5</v>
      </c>
      <c r="D158" s="7" t="str">
        <f t="shared" si="22"/>
        <v>5_22</v>
      </c>
      <c r="E158" s="7">
        <f t="shared" si="20"/>
        <v>1</v>
      </c>
      <c r="I158" s="36"/>
      <c r="J158" s="37"/>
      <c r="K158" s="38">
        <f t="shared" si="23"/>
        <v>0</v>
      </c>
      <c r="L158" s="74"/>
      <c r="M158" s="37"/>
      <c r="N158" s="37"/>
      <c r="O158" s="37"/>
      <c r="P158" s="38">
        <f t="shared" si="24"/>
        <v>0</v>
      </c>
      <c r="Q158" s="74"/>
      <c r="R158" s="37"/>
      <c r="S158" s="38"/>
      <c r="T158" s="25">
        <f t="shared" si="25"/>
        <v>0</v>
      </c>
      <c r="U158" s="82">
        <f t="shared" si="28"/>
        <v>4404.0200000000004</v>
      </c>
      <c r="V158" s="69"/>
      <c r="W158" s="66"/>
      <c r="X158" s="93">
        <f>X157+L158-V158</f>
        <v>2855</v>
      </c>
      <c r="Y158" s="66">
        <f t="shared" si="29"/>
        <v>0</v>
      </c>
    </row>
    <row r="159" spans="1:25" ht="15.75" x14ac:dyDescent="0.25">
      <c r="A159" s="107">
        <f t="shared" si="26"/>
        <v>43252</v>
      </c>
      <c r="B159" s="7">
        <f t="shared" si="27"/>
        <v>22</v>
      </c>
      <c r="C159" s="7">
        <f t="shared" si="21"/>
        <v>6</v>
      </c>
      <c r="D159" s="7" t="str">
        <f t="shared" si="22"/>
        <v>6_22</v>
      </c>
      <c r="E159" s="7">
        <f t="shared" si="20"/>
        <v>1</v>
      </c>
      <c r="I159" s="36"/>
      <c r="J159" s="37"/>
      <c r="K159" s="38">
        <f t="shared" si="23"/>
        <v>0</v>
      </c>
      <c r="L159" s="74"/>
      <c r="M159" s="37"/>
      <c r="N159" s="37"/>
      <c r="O159" s="37"/>
      <c r="P159" s="38">
        <f t="shared" si="24"/>
        <v>0</v>
      </c>
      <c r="Q159" s="74"/>
      <c r="R159" s="37"/>
      <c r="S159" s="38"/>
      <c r="T159" s="25">
        <f t="shared" si="25"/>
        <v>0</v>
      </c>
      <c r="U159" s="82">
        <f t="shared" si="28"/>
        <v>4404.0200000000004</v>
      </c>
      <c r="V159" s="69"/>
      <c r="W159" s="66"/>
      <c r="X159" s="93">
        <f>X158+L159-V159</f>
        <v>2855</v>
      </c>
      <c r="Y159" s="66">
        <f t="shared" si="29"/>
        <v>0</v>
      </c>
    </row>
    <row r="160" spans="1:25" ht="15.75" x14ac:dyDescent="0.25">
      <c r="A160" s="107">
        <f t="shared" si="26"/>
        <v>43253</v>
      </c>
      <c r="B160" s="7">
        <f t="shared" si="27"/>
        <v>22</v>
      </c>
      <c r="C160" s="7">
        <f t="shared" si="21"/>
        <v>6</v>
      </c>
      <c r="D160" s="7" t="str">
        <f t="shared" si="22"/>
        <v>6_22</v>
      </c>
      <c r="E160" s="7">
        <f t="shared" si="20"/>
        <v>0</v>
      </c>
      <c r="I160" s="36"/>
      <c r="J160" s="37"/>
      <c r="K160" s="38">
        <f t="shared" si="23"/>
        <v>0</v>
      </c>
      <c r="L160" s="74"/>
      <c r="M160" s="37"/>
      <c r="N160" s="37"/>
      <c r="O160" s="37"/>
      <c r="P160" s="38">
        <f t="shared" si="24"/>
        <v>0</v>
      </c>
      <c r="Q160" s="74"/>
      <c r="R160" s="37"/>
      <c r="S160" s="38"/>
      <c r="T160" s="25">
        <f t="shared" si="25"/>
        <v>0</v>
      </c>
      <c r="U160" s="82">
        <f t="shared" si="28"/>
        <v>4404.0200000000004</v>
      </c>
      <c r="V160" s="69"/>
      <c r="W160" s="66"/>
      <c r="X160" s="93">
        <f>X159+L160-V160</f>
        <v>2855</v>
      </c>
      <c r="Y160" s="66">
        <f t="shared" si="29"/>
        <v>0</v>
      </c>
    </row>
    <row r="161" spans="1:25" ht="15.75" x14ac:dyDescent="0.25">
      <c r="A161" s="107">
        <f t="shared" si="26"/>
        <v>43254</v>
      </c>
      <c r="B161" s="7">
        <f t="shared" si="27"/>
        <v>22</v>
      </c>
      <c r="C161" s="7">
        <f t="shared" si="21"/>
        <v>6</v>
      </c>
      <c r="D161" s="7" t="str">
        <f t="shared" si="22"/>
        <v>6_22</v>
      </c>
      <c r="E161" s="7">
        <f t="shared" si="20"/>
        <v>0</v>
      </c>
      <c r="I161" s="36"/>
      <c r="J161" s="37"/>
      <c r="K161" s="38">
        <f t="shared" si="23"/>
        <v>0</v>
      </c>
      <c r="L161" s="74"/>
      <c r="M161" s="37"/>
      <c r="N161" s="37"/>
      <c r="O161" s="37"/>
      <c r="P161" s="38">
        <f t="shared" si="24"/>
        <v>0</v>
      </c>
      <c r="Q161" s="74"/>
      <c r="R161" s="37"/>
      <c r="S161" s="38"/>
      <c r="T161" s="25">
        <f t="shared" si="25"/>
        <v>0</v>
      </c>
      <c r="U161" s="82">
        <f t="shared" si="28"/>
        <v>4404.0200000000004</v>
      </c>
      <c r="V161" s="69"/>
      <c r="W161" s="66"/>
      <c r="X161" s="93">
        <f>X160+L161-V161</f>
        <v>2855</v>
      </c>
      <c r="Y161" s="66">
        <f t="shared" si="29"/>
        <v>0</v>
      </c>
    </row>
    <row r="162" spans="1:25" ht="15.75" x14ac:dyDescent="0.25">
      <c r="A162" s="107">
        <f t="shared" si="26"/>
        <v>43255</v>
      </c>
      <c r="B162" s="7">
        <f t="shared" si="27"/>
        <v>23</v>
      </c>
      <c r="C162" s="7">
        <f t="shared" si="21"/>
        <v>6</v>
      </c>
      <c r="D162" s="7" t="str">
        <f t="shared" si="22"/>
        <v>6_23</v>
      </c>
      <c r="E162" s="7">
        <f t="shared" si="20"/>
        <v>1</v>
      </c>
      <c r="I162" s="36"/>
      <c r="J162" s="37"/>
      <c r="K162" s="38">
        <f t="shared" si="23"/>
        <v>0</v>
      </c>
      <c r="L162" s="74"/>
      <c r="M162" s="37"/>
      <c r="N162" s="37"/>
      <c r="O162" s="37"/>
      <c r="P162" s="38">
        <f t="shared" si="24"/>
        <v>0</v>
      </c>
      <c r="Q162" s="74"/>
      <c r="R162" s="37"/>
      <c r="S162" s="38"/>
      <c r="T162" s="25">
        <f t="shared" si="25"/>
        <v>0</v>
      </c>
      <c r="U162" s="82">
        <f t="shared" si="28"/>
        <v>4404.0200000000004</v>
      </c>
      <c r="V162" s="69"/>
      <c r="W162" s="66"/>
      <c r="X162" s="93">
        <f>X161+L162-V162</f>
        <v>2855</v>
      </c>
      <c r="Y162" s="66">
        <f t="shared" si="29"/>
        <v>0</v>
      </c>
    </row>
    <row r="163" spans="1:25" ht="15.75" x14ac:dyDescent="0.25">
      <c r="A163" s="107">
        <f t="shared" si="26"/>
        <v>43256</v>
      </c>
      <c r="B163" s="7">
        <f t="shared" si="27"/>
        <v>23</v>
      </c>
      <c r="C163" s="7">
        <f t="shared" si="21"/>
        <v>6</v>
      </c>
      <c r="D163" s="7" t="str">
        <f t="shared" si="22"/>
        <v>6_23</v>
      </c>
      <c r="E163" s="7">
        <f t="shared" si="20"/>
        <v>1</v>
      </c>
      <c r="I163" s="36"/>
      <c r="J163" s="37"/>
      <c r="K163" s="38">
        <f t="shared" si="23"/>
        <v>0</v>
      </c>
      <c r="L163" s="74"/>
      <c r="M163" s="37"/>
      <c r="N163" s="37"/>
      <c r="O163" s="37"/>
      <c r="P163" s="38">
        <f t="shared" si="24"/>
        <v>0</v>
      </c>
      <c r="Q163" s="74"/>
      <c r="R163" s="37"/>
      <c r="S163" s="38"/>
      <c r="T163" s="25">
        <f t="shared" si="25"/>
        <v>0</v>
      </c>
      <c r="U163" s="82">
        <f t="shared" si="28"/>
        <v>4404.0200000000004</v>
      </c>
      <c r="V163" s="69"/>
      <c r="W163" s="66"/>
      <c r="X163" s="93">
        <f>X162+L163-V163</f>
        <v>2855</v>
      </c>
      <c r="Y163" s="66">
        <f t="shared" si="29"/>
        <v>0</v>
      </c>
    </row>
    <row r="164" spans="1:25" ht="15.75" x14ac:dyDescent="0.25">
      <c r="A164" s="107">
        <f t="shared" si="26"/>
        <v>43257</v>
      </c>
      <c r="B164" s="7">
        <f t="shared" si="27"/>
        <v>23</v>
      </c>
      <c r="C164" s="7">
        <f t="shared" si="21"/>
        <v>6</v>
      </c>
      <c r="D164" s="7" t="str">
        <f t="shared" si="22"/>
        <v>6_23</v>
      </c>
      <c r="E164" s="7">
        <f t="shared" si="20"/>
        <v>1</v>
      </c>
      <c r="I164" s="36"/>
      <c r="J164" s="37"/>
      <c r="K164" s="38">
        <f t="shared" si="23"/>
        <v>0</v>
      </c>
      <c r="L164" s="74"/>
      <c r="M164" s="37"/>
      <c r="N164" s="37"/>
      <c r="O164" s="37"/>
      <c r="P164" s="38">
        <f t="shared" si="24"/>
        <v>0</v>
      </c>
      <c r="Q164" s="74"/>
      <c r="R164" s="37"/>
      <c r="S164" s="38"/>
      <c r="T164" s="25">
        <f t="shared" si="25"/>
        <v>0</v>
      </c>
      <c r="U164" s="82">
        <f t="shared" si="28"/>
        <v>4404.0200000000004</v>
      </c>
      <c r="V164" s="69"/>
      <c r="W164" s="66"/>
      <c r="X164" s="93">
        <f>X163+L164-V164</f>
        <v>2855</v>
      </c>
      <c r="Y164" s="66">
        <f t="shared" si="29"/>
        <v>0</v>
      </c>
    </row>
    <row r="165" spans="1:25" ht="15.75" x14ac:dyDescent="0.25">
      <c r="A165" s="107">
        <f t="shared" si="26"/>
        <v>43258</v>
      </c>
      <c r="B165" s="7">
        <f t="shared" si="27"/>
        <v>23</v>
      </c>
      <c r="C165" s="7">
        <f t="shared" si="21"/>
        <v>6</v>
      </c>
      <c r="D165" s="7" t="str">
        <f t="shared" si="22"/>
        <v>6_23</v>
      </c>
      <c r="E165" s="7">
        <f t="shared" si="20"/>
        <v>1</v>
      </c>
      <c r="I165" s="36"/>
      <c r="J165" s="37"/>
      <c r="K165" s="38">
        <f t="shared" si="23"/>
        <v>0</v>
      </c>
      <c r="L165" s="74"/>
      <c r="M165" s="37"/>
      <c r="N165" s="37"/>
      <c r="O165" s="37"/>
      <c r="P165" s="38">
        <f t="shared" si="24"/>
        <v>0</v>
      </c>
      <c r="Q165" s="74"/>
      <c r="R165" s="37"/>
      <c r="S165" s="38"/>
      <c r="T165" s="25">
        <f t="shared" si="25"/>
        <v>0</v>
      </c>
      <c r="U165" s="82">
        <f t="shared" si="28"/>
        <v>4404.0200000000004</v>
      </c>
      <c r="V165" s="69"/>
      <c r="W165" s="66"/>
      <c r="X165" s="93">
        <f>X164+L165-V165</f>
        <v>2855</v>
      </c>
      <c r="Y165" s="66">
        <f t="shared" si="29"/>
        <v>0</v>
      </c>
    </row>
    <row r="166" spans="1:25" ht="15.75" x14ac:dyDescent="0.25">
      <c r="A166" s="107">
        <f t="shared" si="26"/>
        <v>43259</v>
      </c>
      <c r="B166" s="7">
        <f t="shared" si="27"/>
        <v>23</v>
      </c>
      <c r="C166" s="7">
        <f t="shared" si="21"/>
        <v>6</v>
      </c>
      <c r="D166" s="7" t="str">
        <f t="shared" si="22"/>
        <v>6_23</v>
      </c>
      <c r="E166" s="7">
        <f t="shared" si="20"/>
        <v>1</v>
      </c>
      <c r="I166" s="36"/>
      <c r="J166" s="37"/>
      <c r="K166" s="38">
        <f t="shared" si="23"/>
        <v>0</v>
      </c>
      <c r="L166" s="74"/>
      <c r="M166" s="37"/>
      <c r="N166" s="37"/>
      <c r="O166" s="37"/>
      <c r="P166" s="38">
        <f t="shared" si="24"/>
        <v>0</v>
      </c>
      <c r="Q166" s="74"/>
      <c r="R166" s="37"/>
      <c r="S166" s="38"/>
      <c r="T166" s="25">
        <f t="shared" si="25"/>
        <v>0</v>
      </c>
      <c r="U166" s="82">
        <f t="shared" si="28"/>
        <v>4404.0200000000004</v>
      </c>
      <c r="V166" s="69"/>
      <c r="W166" s="66"/>
      <c r="X166" s="93">
        <f>X165+L166-V166</f>
        <v>2855</v>
      </c>
      <c r="Y166" s="66">
        <f t="shared" si="29"/>
        <v>0</v>
      </c>
    </row>
    <row r="167" spans="1:25" ht="15.75" x14ac:dyDescent="0.25">
      <c r="A167" s="107">
        <f t="shared" si="26"/>
        <v>43260</v>
      </c>
      <c r="B167" s="7">
        <f t="shared" si="27"/>
        <v>23</v>
      </c>
      <c r="C167" s="7">
        <f t="shared" si="21"/>
        <v>6</v>
      </c>
      <c r="D167" s="7" t="str">
        <f t="shared" si="22"/>
        <v>6_23</v>
      </c>
      <c r="E167" s="7">
        <f t="shared" si="20"/>
        <v>0</v>
      </c>
      <c r="I167" s="36"/>
      <c r="J167" s="37"/>
      <c r="K167" s="38">
        <f t="shared" si="23"/>
        <v>0</v>
      </c>
      <c r="L167" s="74"/>
      <c r="M167" s="37"/>
      <c r="N167" s="37"/>
      <c r="O167" s="37"/>
      <c r="P167" s="38">
        <f t="shared" si="24"/>
        <v>0</v>
      </c>
      <c r="Q167" s="74"/>
      <c r="R167" s="37"/>
      <c r="S167" s="38"/>
      <c r="T167" s="25">
        <f t="shared" si="25"/>
        <v>0</v>
      </c>
      <c r="U167" s="82">
        <f t="shared" si="28"/>
        <v>4404.0200000000004</v>
      </c>
      <c r="V167" s="69"/>
      <c r="W167" s="66"/>
      <c r="X167" s="93">
        <f>X166+L167-V167</f>
        <v>2855</v>
      </c>
      <c r="Y167" s="66">
        <f t="shared" si="29"/>
        <v>0</v>
      </c>
    </row>
    <row r="168" spans="1:25" ht="15.75" x14ac:dyDescent="0.25">
      <c r="A168" s="107">
        <f t="shared" si="26"/>
        <v>43261</v>
      </c>
      <c r="B168" s="7">
        <f t="shared" si="27"/>
        <v>23</v>
      </c>
      <c r="C168" s="7">
        <f t="shared" si="21"/>
        <v>6</v>
      </c>
      <c r="D168" s="7" t="str">
        <f t="shared" si="22"/>
        <v>6_23</v>
      </c>
      <c r="E168" s="7">
        <f t="shared" si="20"/>
        <v>0</v>
      </c>
      <c r="I168" s="36"/>
      <c r="J168" s="37"/>
      <c r="K168" s="38">
        <f t="shared" si="23"/>
        <v>0</v>
      </c>
      <c r="L168" s="74"/>
      <c r="M168" s="37"/>
      <c r="N168" s="37"/>
      <c r="O168" s="37"/>
      <c r="P168" s="38">
        <f t="shared" si="24"/>
        <v>0</v>
      </c>
      <c r="Q168" s="74"/>
      <c r="R168" s="37"/>
      <c r="S168" s="38"/>
      <c r="T168" s="25">
        <f t="shared" si="25"/>
        <v>0</v>
      </c>
      <c r="U168" s="82">
        <f t="shared" si="28"/>
        <v>4404.0200000000004</v>
      </c>
      <c r="V168" s="69"/>
      <c r="W168" s="66"/>
      <c r="X168" s="93">
        <f>X167+L168-V168</f>
        <v>2855</v>
      </c>
      <c r="Y168" s="66">
        <f t="shared" si="29"/>
        <v>0</v>
      </c>
    </row>
    <row r="169" spans="1:25" ht="15.75" x14ac:dyDescent="0.25">
      <c r="A169" s="107">
        <f t="shared" si="26"/>
        <v>43262</v>
      </c>
      <c r="B169" s="7">
        <f t="shared" si="27"/>
        <v>24</v>
      </c>
      <c r="C169" s="7">
        <f t="shared" si="21"/>
        <v>6</v>
      </c>
      <c r="D169" s="7" t="str">
        <f t="shared" si="22"/>
        <v>6_24</v>
      </c>
      <c r="E169" s="7">
        <f t="shared" si="20"/>
        <v>1</v>
      </c>
      <c r="I169" s="36"/>
      <c r="J169" s="37"/>
      <c r="K169" s="38">
        <f t="shared" si="23"/>
        <v>0</v>
      </c>
      <c r="L169" s="74"/>
      <c r="M169" s="37"/>
      <c r="N169" s="37"/>
      <c r="O169" s="37"/>
      <c r="P169" s="38">
        <f t="shared" si="24"/>
        <v>0</v>
      </c>
      <c r="Q169" s="74"/>
      <c r="R169" s="37"/>
      <c r="S169" s="38"/>
      <c r="T169" s="25">
        <f t="shared" si="25"/>
        <v>0</v>
      </c>
      <c r="U169" s="82">
        <f t="shared" si="28"/>
        <v>4404.0200000000004</v>
      </c>
      <c r="V169" s="69"/>
      <c r="W169" s="66"/>
      <c r="X169" s="93">
        <f>X168+L169-V169</f>
        <v>2855</v>
      </c>
      <c r="Y169" s="66">
        <f t="shared" si="29"/>
        <v>0</v>
      </c>
    </row>
    <row r="170" spans="1:25" ht="15.75" x14ac:dyDescent="0.25">
      <c r="A170" s="107">
        <f t="shared" si="26"/>
        <v>43263</v>
      </c>
      <c r="B170" s="7">
        <f t="shared" si="27"/>
        <v>24</v>
      </c>
      <c r="C170" s="7">
        <f t="shared" si="21"/>
        <v>6</v>
      </c>
      <c r="D170" s="7" t="str">
        <f t="shared" si="22"/>
        <v>6_24</v>
      </c>
      <c r="E170" s="7">
        <f t="shared" si="20"/>
        <v>1</v>
      </c>
      <c r="I170" s="36"/>
      <c r="J170" s="37"/>
      <c r="K170" s="38">
        <f t="shared" si="23"/>
        <v>0</v>
      </c>
      <c r="L170" s="74"/>
      <c r="M170" s="37"/>
      <c r="N170" s="37"/>
      <c r="O170" s="37"/>
      <c r="P170" s="38">
        <f t="shared" si="24"/>
        <v>0</v>
      </c>
      <c r="Q170" s="74"/>
      <c r="R170" s="37"/>
      <c r="S170" s="38"/>
      <c r="T170" s="25">
        <f t="shared" si="25"/>
        <v>0</v>
      </c>
      <c r="U170" s="82">
        <f t="shared" si="28"/>
        <v>4404.0200000000004</v>
      </c>
      <c r="V170" s="69"/>
      <c r="W170" s="66"/>
      <c r="X170" s="93">
        <f>X169+L170-V170</f>
        <v>2855</v>
      </c>
      <c r="Y170" s="66">
        <f t="shared" si="29"/>
        <v>0</v>
      </c>
    </row>
    <row r="171" spans="1:25" ht="15.75" x14ac:dyDescent="0.25">
      <c r="A171" s="107">
        <f t="shared" si="26"/>
        <v>43264</v>
      </c>
      <c r="B171" s="7">
        <f t="shared" si="27"/>
        <v>24</v>
      </c>
      <c r="C171" s="7">
        <f t="shared" si="21"/>
        <v>6</v>
      </c>
      <c r="D171" s="7" t="str">
        <f t="shared" si="22"/>
        <v>6_24</v>
      </c>
      <c r="E171" s="7">
        <f t="shared" si="20"/>
        <v>1</v>
      </c>
      <c r="I171" s="36"/>
      <c r="J171" s="37"/>
      <c r="K171" s="38">
        <f t="shared" si="23"/>
        <v>0</v>
      </c>
      <c r="L171" s="74"/>
      <c r="M171" s="37"/>
      <c r="N171" s="37"/>
      <c r="O171" s="37"/>
      <c r="P171" s="38">
        <f t="shared" si="24"/>
        <v>0</v>
      </c>
      <c r="Q171" s="74"/>
      <c r="R171" s="37"/>
      <c r="S171" s="38"/>
      <c r="T171" s="25">
        <f t="shared" si="25"/>
        <v>0</v>
      </c>
      <c r="U171" s="82">
        <f t="shared" si="28"/>
        <v>4404.0200000000004</v>
      </c>
      <c r="V171" s="69"/>
      <c r="W171" s="66"/>
      <c r="X171" s="93">
        <f>X170+L171-V171</f>
        <v>2855</v>
      </c>
      <c r="Y171" s="66">
        <f t="shared" si="29"/>
        <v>0</v>
      </c>
    </row>
    <row r="172" spans="1:25" ht="15.75" x14ac:dyDescent="0.25">
      <c r="A172" s="107">
        <f t="shared" si="26"/>
        <v>43265</v>
      </c>
      <c r="B172" s="7">
        <f t="shared" si="27"/>
        <v>24</v>
      </c>
      <c r="C172" s="7">
        <f t="shared" si="21"/>
        <v>6</v>
      </c>
      <c r="D172" s="7" t="str">
        <f t="shared" si="22"/>
        <v>6_24</v>
      </c>
      <c r="E172" s="7">
        <f t="shared" si="20"/>
        <v>1</v>
      </c>
      <c r="I172" s="36"/>
      <c r="J172" s="37"/>
      <c r="K172" s="38">
        <f t="shared" si="23"/>
        <v>0</v>
      </c>
      <c r="L172" s="74"/>
      <c r="M172" s="37"/>
      <c r="N172" s="37"/>
      <c r="O172" s="37"/>
      <c r="P172" s="38">
        <f t="shared" si="24"/>
        <v>0</v>
      </c>
      <c r="Q172" s="74"/>
      <c r="R172" s="37"/>
      <c r="S172" s="38"/>
      <c r="T172" s="25">
        <f t="shared" si="25"/>
        <v>0</v>
      </c>
      <c r="U172" s="82">
        <f t="shared" si="28"/>
        <v>4404.0200000000004</v>
      </c>
      <c r="V172" s="69"/>
      <c r="W172" s="66"/>
      <c r="X172" s="93">
        <f>X171+L172-V172</f>
        <v>2855</v>
      </c>
      <c r="Y172" s="66">
        <f t="shared" si="29"/>
        <v>0</v>
      </c>
    </row>
    <row r="173" spans="1:25" ht="15.75" x14ac:dyDescent="0.25">
      <c r="A173" s="107">
        <f t="shared" si="26"/>
        <v>43266</v>
      </c>
      <c r="B173" s="7">
        <f t="shared" si="27"/>
        <v>24</v>
      </c>
      <c r="C173" s="7">
        <f t="shared" si="21"/>
        <v>6</v>
      </c>
      <c r="D173" s="7" t="str">
        <f t="shared" si="22"/>
        <v>6_24</v>
      </c>
      <c r="E173" s="7">
        <f t="shared" si="20"/>
        <v>1</v>
      </c>
      <c r="I173" s="36"/>
      <c r="J173" s="37"/>
      <c r="K173" s="38">
        <f t="shared" si="23"/>
        <v>0</v>
      </c>
      <c r="L173" s="74"/>
      <c r="M173" s="37"/>
      <c r="N173" s="37"/>
      <c r="O173" s="37"/>
      <c r="P173" s="38">
        <f t="shared" si="24"/>
        <v>0</v>
      </c>
      <c r="Q173" s="74"/>
      <c r="R173" s="37"/>
      <c r="S173" s="38"/>
      <c r="T173" s="25">
        <f t="shared" si="25"/>
        <v>0</v>
      </c>
      <c r="U173" s="82">
        <f t="shared" si="28"/>
        <v>4404.0200000000004</v>
      </c>
      <c r="V173" s="69"/>
      <c r="W173" s="66"/>
      <c r="X173" s="93">
        <f>X172+L173-V173</f>
        <v>2855</v>
      </c>
      <c r="Y173" s="66">
        <f t="shared" si="29"/>
        <v>0</v>
      </c>
    </row>
    <row r="174" spans="1:25" ht="15.75" x14ac:dyDescent="0.25">
      <c r="A174" s="107">
        <f t="shared" si="26"/>
        <v>43267</v>
      </c>
      <c r="B174" s="7">
        <f t="shared" si="27"/>
        <v>24</v>
      </c>
      <c r="C174" s="7">
        <f t="shared" si="21"/>
        <v>6</v>
      </c>
      <c r="D174" s="7" t="str">
        <f t="shared" si="22"/>
        <v>6_24</v>
      </c>
      <c r="E174" s="7">
        <f t="shared" si="20"/>
        <v>0</v>
      </c>
      <c r="I174" s="36"/>
      <c r="J174" s="37"/>
      <c r="K174" s="38">
        <f t="shared" si="23"/>
        <v>0</v>
      </c>
      <c r="L174" s="74"/>
      <c r="M174" s="37"/>
      <c r="N174" s="37"/>
      <c r="O174" s="37"/>
      <c r="P174" s="38">
        <f t="shared" si="24"/>
        <v>0</v>
      </c>
      <c r="Q174" s="74"/>
      <c r="R174" s="37"/>
      <c r="S174" s="38"/>
      <c r="T174" s="25">
        <f t="shared" si="25"/>
        <v>0</v>
      </c>
      <c r="U174" s="82">
        <f t="shared" si="28"/>
        <v>4404.0200000000004</v>
      </c>
      <c r="V174" s="69"/>
      <c r="W174" s="66"/>
      <c r="X174" s="93">
        <f>X173+L174-V174</f>
        <v>2855</v>
      </c>
      <c r="Y174" s="66">
        <f t="shared" si="29"/>
        <v>0</v>
      </c>
    </row>
    <row r="175" spans="1:25" ht="15.75" x14ac:dyDescent="0.25">
      <c r="A175" s="107">
        <f t="shared" si="26"/>
        <v>43268</v>
      </c>
      <c r="B175" s="7">
        <f t="shared" si="27"/>
        <v>24</v>
      </c>
      <c r="C175" s="7">
        <f t="shared" si="21"/>
        <v>6</v>
      </c>
      <c r="D175" s="7" t="str">
        <f t="shared" si="22"/>
        <v>6_24</v>
      </c>
      <c r="E175" s="7">
        <f t="shared" si="20"/>
        <v>0</v>
      </c>
      <c r="I175" s="36"/>
      <c r="J175" s="37"/>
      <c r="K175" s="38">
        <f t="shared" si="23"/>
        <v>0</v>
      </c>
      <c r="L175" s="74"/>
      <c r="M175" s="37"/>
      <c r="N175" s="37"/>
      <c r="O175" s="37"/>
      <c r="P175" s="38">
        <f t="shared" si="24"/>
        <v>0</v>
      </c>
      <c r="Q175" s="74"/>
      <c r="R175" s="37"/>
      <c r="S175" s="38"/>
      <c r="T175" s="25">
        <f t="shared" si="25"/>
        <v>0</v>
      </c>
      <c r="U175" s="82">
        <f t="shared" si="28"/>
        <v>4404.0200000000004</v>
      </c>
      <c r="V175" s="69"/>
      <c r="W175" s="66"/>
      <c r="X175" s="93">
        <f>X174+L175-V175</f>
        <v>2855</v>
      </c>
      <c r="Y175" s="66">
        <f t="shared" si="29"/>
        <v>0</v>
      </c>
    </row>
    <row r="176" spans="1:25" ht="15.75" x14ac:dyDescent="0.25">
      <c r="A176" s="107">
        <f t="shared" si="26"/>
        <v>43269</v>
      </c>
      <c r="B176" s="7">
        <f t="shared" si="27"/>
        <v>25</v>
      </c>
      <c r="C176" s="7">
        <f t="shared" si="21"/>
        <v>6</v>
      </c>
      <c r="D176" s="7" t="str">
        <f t="shared" si="22"/>
        <v>6_25</v>
      </c>
      <c r="E176" s="7">
        <f t="shared" si="20"/>
        <v>1</v>
      </c>
      <c r="I176" s="36"/>
      <c r="J176" s="37"/>
      <c r="K176" s="38">
        <f t="shared" si="23"/>
        <v>0</v>
      </c>
      <c r="L176" s="74"/>
      <c r="M176" s="37"/>
      <c r="N176" s="37"/>
      <c r="O176" s="37"/>
      <c r="P176" s="38">
        <f t="shared" si="24"/>
        <v>0</v>
      </c>
      <c r="Q176" s="74"/>
      <c r="R176" s="37"/>
      <c r="S176" s="38"/>
      <c r="T176" s="25">
        <f t="shared" si="25"/>
        <v>0</v>
      </c>
      <c r="U176" s="82">
        <f t="shared" si="28"/>
        <v>4404.0200000000004</v>
      </c>
      <c r="V176" s="69"/>
      <c r="W176" s="66"/>
      <c r="X176" s="93">
        <f>X175+L176-V176</f>
        <v>2855</v>
      </c>
      <c r="Y176" s="66">
        <f t="shared" si="29"/>
        <v>0</v>
      </c>
    </row>
    <row r="177" spans="1:25" ht="15.75" x14ac:dyDescent="0.25">
      <c r="A177" s="107">
        <f t="shared" si="26"/>
        <v>43270</v>
      </c>
      <c r="B177" s="7">
        <f t="shared" si="27"/>
        <v>25</v>
      </c>
      <c r="C177" s="7">
        <f t="shared" si="21"/>
        <v>6</v>
      </c>
      <c r="D177" s="7" t="str">
        <f t="shared" si="22"/>
        <v>6_25</v>
      </c>
      <c r="E177" s="7">
        <f t="shared" si="20"/>
        <v>1</v>
      </c>
      <c r="I177" s="36"/>
      <c r="J177" s="37"/>
      <c r="K177" s="38">
        <f t="shared" si="23"/>
        <v>0</v>
      </c>
      <c r="L177" s="74"/>
      <c r="M177" s="37"/>
      <c r="N177" s="37"/>
      <c r="O177" s="37"/>
      <c r="P177" s="38">
        <f t="shared" si="24"/>
        <v>0</v>
      </c>
      <c r="Q177" s="74"/>
      <c r="R177" s="37"/>
      <c r="S177" s="38"/>
      <c r="T177" s="25">
        <f t="shared" si="25"/>
        <v>0</v>
      </c>
      <c r="U177" s="82">
        <f t="shared" si="28"/>
        <v>4404.0200000000004</v>
      </c>
      <c r="V177" s="69"/>
      <c r="W177" s="66"/>
      <c r="X177" s="93">
        <f>X176+L177-V177</f>
        <v>2855</v>
      </c>
      <c r="Y177" s="66">
        <f t="shared" si="29"/>
        <v>0</v>
      </c>
    </row>
    <row r="178" spans="1:25" ht="15.75" x14ac:dyDescent="0.25">
      <c r="A178" s="107">
        <f t="shared" si="26"/>
        <v>43271</v>
      </c>
      <c r="B178" s="7">
        <f t="shared" si="27"/>
        <v>25</v>
      </c>
      <c r="C178" s="7">
        <f t="shared" si="21"/>
        <v>6</v>
      </c>
      <c r="D178" s="7" t="str">
        <f t="shared" si="22"/>
        <v>6_25</v>
      </c>
      <c r="E178" s="7">
        <f t="shared" si="20"/>
        <v>1</v>
      </c>
      <c r="I178" s="36"/>
      <c r="J178" s="37"/>
      <c r="K178" s="38">
        <f t="shared" si="23"/>
        <v>0</v>
      </c>
      <c r="L178" s="74"/>
      <c r="M178" s="37"/>
      <c r="N178" s="37"/>
      <c r="O178" s="37"/>
      <c r="P178" s="38">
        <f t="shared" si="24"/>
        <v>0</v>
      </c>
      <c r="Q178" s="74"/>
      <c r="R178" s="37"/>
      <c r="S178" s="38"/>
      <c r="T178" s="25">
        <f t="shared" si="25"/>
        <v>0</v>
      </c>
      <c r="U178" s="82">
        <f t="shared" si="28"/>
        <v>4404.0200000000004</v>
      </c>
      <c r="V178" s="69"/>
      <c r="W178" s="66"/>
      <c r="X178" s="93">
        <f>X177+L178-V178</f>
        <v>2855</v>
      </c>
      <c r="Y178" s="66">
        <f t="shared" si="29"/>
        <v>0</v>
      </c>
    </row>
    <row r="179" spans="1:25" ht="15.75" x14ac:dyDescent="0.25">
      <c r="A179" s="107">
        <f t="shared" si="26"/>
        <v>43272</v>
      </c>
      <c r="B179" s="7">
        <f t="shared" si="27"/>
        <v>25</v>
      </c>
      <c r="C179" s="7">
        <f t="shared" si="21"/>
        <v>6</v>
      </c>
      <c r="D179" s="7" t="str">
        <f t="shared" si="22"/>
        <v>6_25</v>
      </c>
      <c r="E179" s="7">
        <f t="shared" si="20"/>
        <v>1</v>
      </c>
      <c r="I179" s="36"/>
      <c r="J179" s="37"/>
      <c r="K179" s="38">
        <f t="shared" si="23"/>
        <v>0</v>
      </c>
      <c r="L179" s="74"/>
      <c r="M179" s="37"/>
      <c r="N179" s="37"/>
      <c r="O179" s="37"/>
      <c r="P179" s="38">
        <f t="shared" si="24"/>
        <v>0</v>
      </c>
      <c r="Q179" s="74"/>
      <c r="R179" s="37"/>
      <c r="S179" s="38"/>
      <c r="T179" s="25">
        <f t="shared" si="25"/>
        <v>0</v>
      </c>
      <c r="U179" s="82">
        <f t="shared" si="28"/>
        <v>4404.0200000000004</v>
      </c>
      <c r="V179" s="69"/>
      <c r="W179" s="66"/>
      <c r="X179" s="93">
        <f>X178+L179-V179</f>
        <v>2855</v>
      </c>
      <c r="Y179" s="66">
        <f t="shared" si="29"/>
        <v>0</v>
      </c>
    </row>
    <row r="180" spans="1:25" ht="15.75" x14ac:dyDescent="0.25">
      <c r="A180" s="107">
        <f t="shared" si="26"/>
        <v>43273</v>
      </c>
      <c r="B180" s="7">
        <f t="shared" si="27"/>
        <v>25</v>
      </c>
      <c r="C180" s="7">
        <f t="shared" si="21"/>
        <v>6</v>
      </c>
      <c r="D180" s="7" t="str">
        <f t="shared" si="22"/>
        <v>6_25</v>
      </c>
      <c r="E180" s="7">
        <f t="shared" si="20"/>
        <v>1</v>
      </c>
      <c r="I180" s="36"/>
      <c r="J180" s="37"/>
      <c r="K180" s="38">
        <f t="shared" si="23"/>
        <v>0</v>
      </c>
      <c r="L180" s="74"/>
      <c r="M180" s="37"/>
      <c r="N180" s="37"/>
      <c r="O180" s="37"/>
      <c r="P180" s="38">
        <f t="shared" si="24"/>
        <v>0</v>
      </c>
      <c r="Q180" s="74"/>
      <c r="R180" s="37"/>
      <c r="S180" s="38"/>
      <c r="T180" s="25">
        <f t="shared" si="25"/>
        <v>0</v>
      </c>
      <c r="U180" s="82">
        <f t="shared" si="28"/>
        <v>4404.0200000000004</v>
      </c>
      <c r="V180" s="69"/>
      <c r="W180" s="66"/>
      <c r="X180" s="93">
        <f>X179+L180-V180</f>
        <v>2855</v>
      </c>
      <c r="Y180" s="66">
        <f t="shared" si="29"/>
        <v>0</v>
      </c>
    </row>
    <row r="181" spans="1:25" ht="15.75" x14ac:dyDescent="0.25">
      <c r="A181" s="107">
        <f t="shared" si="26"/>
        <v>43274</v>
      </c>
      <c r="B181" s="7">
        <f t="shared" si="27"/>
        <v>25</v>
      </c>
      <c r="C181" s="7">
        <f t="shared" si="21"/>
        <v>6</v>
      </c>
      <c r="D181" s="7" t="str">
        <f t="shared" si="22"/>
        <v>6_25</v>
      </c>
      <c r="E181" s="7">
        <f t="shared" si="20"/>
        <v>0</v>
      </c>
      <c r="I181" s="36"/>
      <c r="J181" s="37"/>
      <c r="K181" s="38">
        <f t="shared" si="23"/>
        <v>0</v>
      </c>
      <c r="L181" s="74"/>
      <c r="M181" s="37"/>
      <c r="N181" s="37"/>
      <c r="O181" s="37"/>
      <c r="P181" s="38">
        <f t="shared" si="24"/>
        <v>0</v>
      </c>
      <c r="Q181" s="74"/>
      <c r="R181" s="37"/>
      <c r="S181" s="38"/>
      <c r="T181" s="25">
        <f t="shared" si="25"/>
        <v>0</v>
      </c>
      <c r="U181" s="82">
        <f t="shared" si="28"/>
        <v>4404.0200000000004</v>
      </c>
      <c r="V181" s="69"/>
      <c r="W181" s="66"/>
      <c r="X181" s="93">
        <f>X180+L181-V181</f>
        <v>2855</v>
      </c>
      <c r="Y181" s="66">
        <f t="shared" si="29"/>
        <v>0</v>
      </c>
    </row>
    <row r="182" spans="1:25" ht="15.75" x14ac:dyDescent="0.25">
      <c r="A182" s="107">
        <f t="shared" si="26"/>
        <v>43275</v>
      </c>
      <c r="B182" s="7">
        <f t="shared" si="27"/>
        <v>25</v>
      </c>
      <c r="C182" s="7">
        <f t="shared" si="21"/>
        <v>6</v>
      </c>
      <c r="D182" s="7" t="str">
        <f t="shared" si="22"/>
        <v>6_25</v>
      </c>
      <c r="E182" s="7">
        <f t="shared" si="20"/>
        <v>0</v>
      </c>
      <c r="I182" s="36"/>
      <c r="J182" s="37"/>
      <c r="K182" s="38">
        <f t="shared" si="23"/>
        <v>0</v>
      </c>
      <c r="L182" s="74"/>
      <c r="M182" s="37"/>
      <c r="N182" s="37"/>
      <c r="O182" s="37"/>
      <c r="P182" s="38">
        <f t="shared" si="24"/>
        <v>0</v>
      </c>
      <c r="Q182" s="74"/>
      <c r="R182" s="37"/>
      <c r="S182" s="38"/>
      <c r="T182" s="25">
        <f t="shared" si="25"/>
        <v>0</v>
      </c>
      <c r="U182" s="82">
        <f t="shared" si="28"/>
        <v>4404.0200000000004</v>
      </c>
      <c r="V182" s="69"/>
      <c r="W182" s="66"/>
      <c r="X182" s="93">
        <f>X181+L182-V182</f>
        <v>2855</v>
      </c>
      <c r="Y182" s="66">
        <f t="shared" si="29"/>
        <v>0</v>
      </c>
    </row>
    <row r="183" spans="1:25" ht="15.75" x14ac:dyDescent="0.25">
      <c r="A183" s="107">
        <f t="shared" si="26"/>
        <v>43276</v>
      </c>
      <c r="B183" s="7">
        <f t="shared" si="27"/>
        <v>26</v>
      </c>
      <c r="C183" s="7">
        <f t="shared" si="21"/>
        <v>6</v>
      </c>
      <c r="D183" s="7" t="str">
        <f t="shared" si="22"/>
        <v>6_26</v>
      </c>
      <c r="E183" s="7">
        <f t="shared" si="20"/>
        <v>1</v>
      </c>
      <c r="I183" s="36"/>
      <c r="J183" s="37"/>
      <c r="K183" s="38">
        <f t="shared" si="23"/>
        <v>0</v>
      </c>
      <c r="L183" s="74"/>
      <c r="M183" s="37"/>
      <c r="N183" s="37"/>
      <c r="O183" s="37"/>
      <c r="P183" s="38">
        <f t="shared" si="24"/>
        <v>0</v>
      </c>
      <c r="Q183" s="74"/>
      <c r="R183" s="37"/>
      <c r="S183" s="38"/>
      <c r="T183" s="25">
        <f t="shared" si="25"/>
        <v>0</v>
      </c>
      <c r="U183" s="82">
        <f t="shared" si="28"/>
        <v>4404.0200000000004</v>
      </c>
      <c r="V183" s="69"/>
      <c r="W183" s="66"/>
      <c r="X183" s="93">
        <f>X182+L183-V183</f>
        <v>2855</v>
      </c>
      <c r="Y183" s="66">
        <f t="shared" si="29"/>
        <v>0</v>
      </c>
    </row>
    <row r="184" spans="1:25" ht="15.75" x14ac:dyDescent="0.25">
      <c r="A184" s="107">
        <f t="shared" si="26"/>
        <v>43277</v>
      </c>
      <c r="B184" s="7">
        <f t="shared" si="27"/>
        <v>26</v>
      </c>
      <c r="C184" s="7">
        <f t="shared" si="21"/>
        <v>6</v>
      </c>
      <c r="D184" s="7" t="str">
        <f t="shared" si="22"/>
        <v>6_26</v>
      </c>
      <c r="E184" s="7">
        <f t="shared" si="20"/>
        <v>1</v>
      </c>
      <c r="I184" s="36"/>
      <c r="J184" s="37"/>
      <c r="K184" s="38">
        <f t="shared" si="23"/>
        <v>0</v>
      </c>
      <c r="L184" s="74"/>
      <c r="M184" s="37"/>
      <c r="N184" s="37"/>
      <c r="O184" s="37"/>
      <c r="P184" s="38">
        <f t="shared" si="24"/>
        <v>0</v>
      </c>
      <c r="Q184" s="74"/>
      <c r="R184" s="37"/>
      <c r="S184" s="38"/>
      <c r="T184" s="25">
        <f t="shared" si="25"/>
        <v>0</v>
      </c>
      <c r="U184" s="82">
        <f t="shared" si="28"/>
        <v>4404.0200000000004</v>
      </c>
      <c r="V184" s="69"/>
      <c r="W184" s="66"/>
      <c r="X184" s="93">
        <f>X183+L184-V184</f>
        <v>2855</v>
      </c>
      <c r="Y184" s="66">
        <f t="shared" si="29"/>
        <v>0</v>
      </c>
    </row>
    <row r="185" spans="1:25" ht="15.75" x14ac:dyDescent="0.25">
      <c r="A185" s="107">
        <f t="shared" si="26"/>
        <v>43278</v>
      </c>
      <c r="B185" s="7">
        <f t="shared" si="27"/>
        <v>26</v>
      </c>
      <c r="C185" s="7">
        <f t="shared" si="21"/>
        <v>6</v>
      </c>
      <c r="D185" s="7" t="str">
        <f t="shared" si="22"/>
        <v>6_26</v>
      </c>
      <c r="E185" s="7">
        <f t="shared" si="20"/>
        <v>1</v>
      </c>
      <c r="I185" s="36"/>
      <c r="J185" s="37"/>
      <c r="K185" s="38">
        <f t="shared" si="23"/>
        <v>0</v>
      </c>
      <c r="L185" s="74"/>
      <c r="M185" s="37"/>
      <c r="N185" s="37"/>
      <c r="O185" s="37"/>
      <c r="P185" s="38">
        <f t="shared" si="24"/>
        <v>0</v>
      </c>
      <c r="Q185" s="74"/>
      <c r="R185" s="37"/>
      <c r="S185" s="38"/>
      <c r="T185" s="25">
        <f t="shared" si="25"/>
        <v>0</v>
      </c>
      <c r="U185" s="82">
        <f t="shared" si="28"/>
        <v>4404.0200000000004</v>
      </c>
      <c r="V185" s="69"/>
      <c r="W185" s="66"/>
      <c r="X185" s="93">
        <f>X184+L185-V185</f>
        <v>2855</v>
      </c>
      <c r="Y185" s="66">
        <f t="shared" si="29"/>
        <v>0</v>
      </c>
    </row>
    <row r="186" spans="1:25" ht="15.75" x14ac:dyDescent="0.25">
      <c r="A186" s="107">
        <f t="shared" si="26"/>
        <v>43279</v>
      </c>
      <c r="B186" s="7">
        <f t="shared" si="27"/>
        <v>26</v>
      </c>
      <c r="C186" s="7">
        <f t="shared" si="21"/>
        <v>6</v>
      </c>
      <c r="D186" s="7" t="str">
        <f t="shared" si="22"/>
        <v>6_26</v>
      </c>
      <c r="E186" s="7">
        <f t="shared" si="20"/>
        <v>1</v>
      </c>
      <c r="I186" s="36"/>
      <c r="J186" s="37"/>
      <c r="K186" s="38">
        <f t="shared" si="23"/>
        <v>0</v>
      </c>
      <c r="L186" s="74"/>
      <c r="M186" s="37"/>
      <c r="N186" s="37"/>
      <c r="O186" s="37"/>
      <c r="P186" s="38">
        <f t="shared" si="24"/>
        <v>0</v>
      </c>
      <c r="Q186" s="74"/>
      <c r="R186" s="37"/>
      <c r="S186" s="38"/>
      <c r="T186" s="25">
        <f t="shared" si="25"/>
        <v>0</v>
      </c>
      <c r="U186" s="82">
        <f t="shared" si="28"/>
        <v>4404.0200000000004</v>
      </c>
      <c r="V186" s="69"/>
      <c r="W186" s="66"/>
      <c r="X186" s="93">
        <f>X185+L186-V186</f>
        <v>2855</v>
      </c>
      <c r="Y186" s="66">
        <f t="shared" si="29"/>
        <v>0</v>
      </c>
    </row>
    <row r="187" spans="1:25" ht="15.75" x14ac:dyDescent="0.25">
      <c r="A187" s="107">
        <f t="shared" si="26"/>
        <v>43280</v>
      </c>
      <c r="B187" s="7">
        <f t="shared" si="27"/>
        <v>26</v>
      </c>
      <c r="C187" s="7">
        <f t="shared" si="21"/>
        <v>6</v>
      </c>
      <c r="D187" s="7" t="str">
        <f t="shared" si="22"/>
        <v>6_26</v>
      </c>
      <c r="E187" s="7">
        <f t="shared" si="20"/>
        <v>1</v>
      </c>
      <c r="I187" s="36"/>
      <c r="J187" s="37"/>
      <c r="K187" s="38">
        <f t="shared" si="23"/>
        <v>0</v>
      </c>
      <c r="L187" s="74"/>
      <c r="M187" s="37"/>
      <c r="N187" s="37"/>
      <c r="O187" s="37"/>
      <c r="P187" s="38">
        <f t="shared" si="24"/>
        <v>0</v>
      </c>
      <c r="Q187" s="74"/>
      <c r="R187" s="37"/>
      <c r="S187" s="38"/>
      <c r="T187" s="25">
        <f t="shared" si="25"/>
        <v>0</v>
      </c>
      <c r="U187" s="82">
        <f t="shared" si="28"/>
        <v>4404.0200000000004</v>
      </c>
      <c r="V187" s="69"/>
      <c r="W187" s="66"/>
      <c r="X187" s="93">
        <f>X186+L187-V187</f>
        <v>2855</v>
      </c>
      <c r="Y187" s="66">
        <f t="shared" si="29"/>
        <v>0</v>
      </c>
    </row>
    <row r="188" spans="1:25" ht="15.75" x14ac:dyDescent="0.25">
      <c r="A188" s="107">
        <f t="shared" si="26"/>
        <v>43281</v>
      </c>
      <c r="B188" s="7">
        <f t="shared" si="27"/>
        <v>26</v>
      </c>
      <c r="C188" s="7">
        <f t="shared" si="21"/>
        <v>6</v>
      </c>
      <c r="D188" s="7" t="str">
        <f t="shared" si="22"/>
        <v>6_26</v>
      </c>
      <c r="E188" s="7">
        <f t="shared" si="20"/>
        <v>0</v>
      </c>
      <c r="I188" s="36"/>
      <c r="J188" s="37"/>
      <c r="K188" s="38">
        <f t="shared" si="23"/>
        <v>0</v>
      </c>
      <c r="L188" s="74"/>
      <c r="M188" s="37"/>
      <c r="N188" s="37"/>
      <c r="O188" s="37"/>
      <c r="P188" s="38">
        <f t="shared" si="24"/>
        <v>0</v>
      </c>
      <c r="Q188" s="74"/>
      <c r="R188" s="37"/>
      <c r="S188" s="38"/>
      <c r="T188" s="25">
        <f t="shared" si="25"/>
        <v>0</v>
      </c>
      <c r="U188" s="82">
        <f t="shared" si="28"/>
        <v>4404.0200000000004</v>
      </c>
      <c r="V188" s="69"/>
      <c r="W188" s="66"/>
      <c r="X188" s="93">
        <f>X187+L188-V188</f>
        <v>2855</v>
      </c>
      <c r="Y188" s="66">
        <f t="shared" si="29"/>
        <v>0</v>
      </c>
    </row>
    <row r="189" spans="1:25" ht="15.75" x14ac:dyDescent="0.25">
      <c r="A189" s="107">
        <f t="shared" si="26"/>
        <v>43282</v>
      </c>
      <c r="B189" s="7">
        <f t="shared" si="27"/>
        <v>26</v>
      </c>
      <c r="C189" s="7">
        <f t="shared" si="21"/>
        <v>7</v>
      </c>
      <c r="D189" s="7" t="str">
        <f t="shared" si="22"/>
        <v>7_26</v>
      </c>
      <c r="E189" s="7">
        <f t="shared" si="20"/>
        <v>0</v>
      </c>
      <c r="I189" s="36"/>
      <c r="J189" s="37"/>
      <c r="K189" s="38">
        <f t="shared" si="23"/>
        <v>0</v>
      </c>
      <c r="L189" s="74"/>
      <c r="M189" s="37"/>
      <c r="N189" s="37"/>
      <c r="O189" s="37"/>
      <c r="P189" s="38">
        <f t="shared" si="24"/>
        <v>0</v>
      </c>
      <c r="Q189" s="74"/>
      <c r="R189" s="37"/>
      <c r="S189" s="38"/>
      <c r="T189" s="25">
        <f t="shared" si="25"/>
        <v>0</v>
      </c>
      <c r="U189" s="82">
        <f t="shared" si="28"/>
        <v>4404.0200000000004</v>
      </c>
      <c r="V189" s="69"/>
      <c r="W189" s="66"/>
      <c r="X189" s="93">
        <f>X188+L189-V189</f>
        <v>2855</v>
      </c>
      <c r="Y189" s="66">
        <f t="shared" si="29"/>
        <v>0</v>
      </c>
    </row>
    <row r="190" spans="1:25" ht="15.75" x14ac:dyDescent="0.25">
      <c r="A190" s="107">
        <f t="shared" si="26"/>
        <v>43283</v>
      </c>
      <c r="B190" s="7">
        <f t="shared" si="27"/>
        <v>27</v>
      </c>
      <c r="C190" s="7">
        <f t="shared" si="21"/>
        <v>7</v>
      </c>
      <c r="D190" s="7" t="str">
        <f t="shared" si="22"/>
        <v>7_27</v>
      </c>
      <c r="E190" s="7">
        <f t="shared" si="20"/>
        <v>1</v>
      </c>
      <c r="I190" s="36"/>
      <c r="J190" s="37"/>
      <c r="K190" s="38">
        <f t="shared" si="23"/>
        <v>0</v>
      </c>
      <c r="L190" s="74"/>
      <c r="M190" s="37"/>
      <c r="N190" s="37"/>
      <c r="O190" s="37"/>
      <c r="P190" s="38">
        <f t="shared" si="24"/>
        <v>0</v>
      </c>
      <c r="Q190" s="74"/>
      <c r="R190" s="37"/>
      <c r="S190" s="38"/>
      <c r="T190" s="25">
        <f t="shared" si="25"/>
        <v>0</v>
      </c>
      <c r="U190" s="82">
        <f t="shared" si="28"/>
        <v>4404.0200000000004</v>
      </c>
      <c r="V190" s="69"/>
      <c r="W190" s="66"/>
      <c r="X190" s="93">
        <f>X189+L190-V190</f>
        <v>2855</v>
      </c>
      <c r="Y190" s="66">
        <f t="shared" si="29"/>
        <v>0</v>
      </c>
    </row>
    <row r="191" spans="1:25" ht="15.75" x14ac:dyDescent="0.25">
      <c r="A191" s="107">
        <f t="shared" si="26"/>
        <v>43284</v>
      </c>
      <c r="B191" s="7">
        <f t="shared" si="27"/>
        <v>27</v>
      </c>
      <c r="C191" s="7">
        <f t="shared" si="21"/>
        <v>7</v>
      </c>
      <c r="D191" s="7" t="str">
        <f t="shared" si="22"/>
        <v>7_27</v>
      </c>
      <c r="E191" s="7">
        <f t="shared" si="20"/>
        <v>1</v>
      </c>
      <c r="I191" s="36"/>
      <c r="J191" s="37"/>
      <c r="K191" s="38">
        <f t="shared" si="23"/>
        <v>0</v>
      </c>
      <c r="L191" s="74"/>
      <c r="M191" s="37"/>
      <c r="N191" s="37"/>
      <c r="O191" s="37"/>
      <c r="P191" s="38">
        <f t="shared" si="24"/>
        <v>0</v>
      </c>
      <c r="Q191" s="74"/>
      <c r="R191" s="37"/>
      <c r="S191" s="38"/>
      <c r="T191" s="25">
        <f t="shared" si="25"/>
        <v>0</v>
      </c>
      <c r="U191" s="82">
        <f t="shared" si="28"/>
        <v>4404.0200000000004</v>
      </c>
      <c r="V191" s="69"/>
      <c r="W191" s="66"/>
      <c r="X191" s="93">
        <f>X190+L191-V191</f>
        <v>2855</v>
      </c>
      <c r="Y191" s="66">
        <f t="shared" si="29"/>
        <v>0</v>
      </c>
    </row>
    <row r="192" spans="1:25" ht="15.75" x14ac:dyDescent="0.25">
      <c r="A192" s="107">
        <f t="shared" si="26"/>
        <v>43285</v>
      </c>
      <c r="B192" s="7">
        <f t="shared" si="27"/>
        <v>27</v>
      </c>
      <c r="C192" s="7">
        <f t="shared" si="21"/>
        <v>7</v>
      </c>
      <c r="D192" s="7" t="str">
        <f t="shared" si="22"/>
        <v>7_27</v>
      </c>
      <c r="E192" s="7">
        <f t="shared" si="20"/>
        <v>1</v>
      </c>
      <c r="I192" s="36"/>
      <c r="J192" s="37"/>
      <c r="K192" s="38">
        <f t="shared" si="23"/>
        <v>0</v>
      </c>
      <c r="L192" s="74"/>
      <c r="M192" s="37"/>
      <c r="N192" s="37"/>
      <c r="O192" s="37"/>
      <c r="P192" s="38">
        <f t="shared" si="24"/>
        <v>0</v>
      </c>
      <c r="Q192" s="74"/>
      <c r="R192" s="37"/>
      <c r="S192" s="38"/>
      <c r="T192" s="25">
        <f t="shared" si="25"/>
        <v>0</v>
      </c>
      <c r="U192" s="82">
        <f t="shared" si="28"/>
        <v>4404.0200000000004</v>
      </c>
      <c r="V192" s="69"/>
      <c r="W192" s="66"/>
      <c r="X192" s="93">
        <f>X191+L192-V192</f>
        <v>2855</v>
      </c>
      <c r="Y192" s="66">
        <f t="shared" si="29"/>
        <v>0</v>
      </c>
    </row>
    <row r="193" spans="1:25" ht="15.75" x14ac:dyDescent="0.25">
      <c r="A193" s="107">
        <f t="shared" si="26"/>
        <v>43286</v>
      </c>
      <c r="B193" s="7">
        <f t="shared" si="27"/>
        <v>27</v>
      </c>
      <c r="C193" s="7">
        <f t="shared" si="21"/>
        <v>7</v>
      </c>
      <c r="D193" s="7" t="str">
        <f t="shared" si="22"/>
        <v>7_27</v>
      </c>
      <c r="E193" s="7">
        <f t="shared" si="20"/>
        <v>1</v>
      </c>
      <c r="I193" s="36"/>
      <c r="J193" s="37"/>
      <c r="K193" s="38">
        <f t="shared" si="23"/>
        <v>0</v>
      </c>
      <c r="L193" s="74"/>
      <c r="M193" s="37"/>
      <c r="N193" s="37"/>
      <c r="O193" s="37"/>
      <c r="P193" s="38">
        <f t="shared" si="24"/>
        <v>0</v>
      </c>
      <c r="Q193" s="74"/>
      <c r="R193" s="37"/>
      <c r="S193" s="38"/>
      <c r="T193" s="25">
        <f t="shared" si="25"/>
        <v>0</v>
      </c>
      <c r="U193" s="82">
        <f t="shared" si="28"/>
        <v>4404.0200000000004</v>
      </c>
      <c r="V193" s="69"/>
      <c r="W193" s="66"/>
      <c r="X193" s="93">
        <f>X192+L193-V193</f>
        <v>2855</v>
      </c>
      <c r="Y193" s="66">
        <f t="shared" si="29"/>
        <v>0</v>
      </c>
    </row>
    <row r="194" spans="1:25" ht="15.75" x14ac:dyDescent="0.25">
      <c r="A194" s="107">
        <f t="shared" si="26"/>
        <v>43287</v>
      </c>
      <c r="B194" s="7">
        <f t="shared" si="27"/>
        <v>27</v>
      </c>
      <c r="C194" s="7">
        <f t="shared" si="21"/>
        <v>7</v>
      </c>
      <c r="D194" s="7" t="str">
        <f t="shared" si="22"/>
        <v>7_27</v>
      </c>
      <c r="E194" s="7">
        <f t="shared" si="20"/>
        <v>1</v>
      </c>
      <c r="I194" s="36"/>
      <c r="J194" s="37"/>
      <c r="K194" s="38">
        <f t="shared" si="23"/>
        <v>0</v>
      </c>
      <c r="L194" s="74"/>
      <c r="M194" s="37"/>
      <c r="N194" s="37"/>
      <c r="O194" s="37"/>
      <c r="P194" s="38">
        <f t="shared" si="24"/>
        <v>0</v>
      </c>
      <c r="Q194" s="74"/>
      <c r="R194" s="37"/>
      <c r="S194" s="38"/>
      <c r="T194" s="25">
        <f t="shared" si="25"/>
        <v>0</v>
      </c>
      <c r="U194" s="82">
        <f t="shared" si="28"/>
        <v>4404.0200000000004</v>
      </c>
      <c r="V194" s="69"/>
      <c r="W194" s="66"/>
      <c r="X194" s="93">
        <f>X193+L194-V194</f>
        <v>2855</v>
      </c>
      <c r="Y194" s="66">
        <f t="shared" si="29"/>
        <v>0</v>
      </c>
    </row>
    <row r="195" spans="1:25" ht="15.75" x14ac:dyDescent="0.25">
      <c r="A195" s="107">
        <f t="shared" si="26"/>
        <v>43288</v>
      </c>
      <c r="B195" s="7">
        <f t="shared" si="27"/>
        <v>27</v>
      </c>
      <c r="C195" s="7">
        <f t="shared" si="21"/>
        <v>7</v>
      </c>
      <c r="D195" s="7" t="str">
        <f t="shared" si="22"/>
        <v>7_27</v>
      </c>
      <c r="E195" s="7">
        <f t="shared" si="20"/>
        <v>0</v>
      </c>
      <c r="I195" s="36"/>
      <c r="J195" s="37"/>
      <c r="K195" s="38">
        <f t="shared" si="23"/>
        <v>0</v>
      </c>
      <c r="L195" s="74"/>
      <c r="M195" s="37"/>
      <c r="N195" s="37"/>
      <c r="O195" s="37"/>
      <c r="P195" s="38">
        <f t="shared" si="24"/>
        <v>0</v>
      </c>
      <c r="Q195" s="74"/>
      <c r="R195" s="37"/>
      <c r="S195" s="38"/>
      <c r="T195" s="25">
        <f t="shared" si="25"/>
        <v>0</v>
      </c>
      <c r="U195" s="82">
        <f t="shared" si="28"/>
        <v>4404.0200000000004</v>
      </c>
      <c r="V195" s="69"/>
      <c r="W195" s="66"/>
      <c r="X195" s="93">
        <f>X194+L195-V195</f>
        <v>2855</v>
      </c>
      <c r="Y195" s="66">
        <f t="shared" si="29"/>
        <v>0</v>
      </c>
    </row>
    <row r="196" spans="1:25" ht="15.75" x14ac:dyDescent="0.25">
      <c r="A196" s="107">
        <f t="shared" si="26"/>
        <v>43289</v>
      </c>
      <c r="B196" s="7">
        <f t="shared" si="27"/>
        <v>27</v>
      </c>
      <c r="C196" s="7">
        <f t="shared" si="21"/>
        <v>7</v>
      </c>
      <c r="D196" s="7" t="str">
        <f t="shared" si="22"/>
        <v>7_27</v>
      </c>
      <c r="E196" s="7">
        <f t="shared" si="20"/>
        <v>0</v>
      </c>
      <c r="I196" s="36"/>
      <c r="J196" s="37"/>
      <c r="K196" s="38">
        <f t="shared" si="23"/>
        <v>0</v>
      </c>
      <c r="L196" s="74"/>
      <c r="M196" s="37"/>
      <c r="N196" s="37"/>
      <c r="O196" s="37"/>
      <c r="P196" s="38">
        <f t="shared" si="24"/>
        <v>0</v>
      </c>
      <c r="Q196" s="74"/>
      <c r="R196" s="37"/>
      <c r="S196" s="38"/>
      <c r="T196" s="25">
        <f t="shared" si="25"/>
        <v>0</v>
      </c>
      <c r="U196" s="82">
        <f t="shared" si="28"/>
        <v>4404.0200000000004</v>
      </c>
      <c r="V196" s="69"/>
      <c r="W196" s="66"/>
      <c r="X196" s="93">
        <f>X195+L196-V196</f>
        <v>2855</v>
      </c>
      <c r="Y196" s="66">
        <f t="shared" si="29"/>
        <v>0</v>
      </c>
    </row>
    <row r="197" spans="1:25" ht="15.75" x14ac:dyDescent="0.25">
      <c r="A197" s="107">
        <f t="shared" si="26"/>
        <v>43290</v>
      </c>
      <c r="B197" s="7">
        <f t="shared" si="27"/>
        <v>28</v>
      </c>
      <c r="C197" s="7">
        <f t="shared" si="21"/>
        <v>7</v>
      </c>
      <c r="D197" s="7" t="str">
        <f t="shared" si="22"/>
        <v>7_28</v>
      </c>
      <c r="E197" s="7">
        <f t="shared" si="20"/>
        <v>1</v>
      </c>
      <c r="I197" s="36"/>
      <c r="J197" s="37"/>
      <c r="K197" s="38">
        <f t="shared" si="23"/>
        <v>0</v>
      </c>
      <c r="L197" s="74"/>
      <c r="M197" s="37"/>
      <c r="N197" s="37"/>
      <c r="O197" s="37"/>
      <c r="P197" s="38">
        <f t="shared" si="24"/>
        <v>0</v>
      </c>
      <c r="Q197" s="74"/>
      <c r="R197" s="37"/>
      <c r="S197" s="38"/>
      <c r="T197" s="25">
        <f t="shared" si="25"/>
        <v>0</v>
      </c>
      <c r="U197" s="82">
        <f t="shared" si="28"/>
        <v>4404.0200000000004</v>
      </c>
      <c r="V197" s="69"/>
      <c r="W197" s="66"/>
      <c r="X197" s="93">
        <f>X196+L197-V197</f>
        <v>2855</v>
      </c>
      <c r="Y197" s="66">
        <f t="shared" si="29"/>
        <v>0</v>
      </c>
    </row>
    <row r="198" spans="1:25" ht="15.75" x14ac:dyDescent="0.25">
      <c r="A198" s="107">
        <f t="shared" si="26"/>
        <v>43291</v>
      </c>
      <c r="B198" s="7">
        <f t="shared" si="27"/>
        <v>28</v>
      </c>
      <c r="C198" s="7">
        <f t="shared" si="21"/>
        <v>7</v>
      </c>
      <c r="D198" s="7" t="str">
        <f t="shared" si="22"/>
        <v>7_28</v>
      </c>
      <c r="E198" s="7">
        <f t="shared" si="20"/>
        <v>1</v>
      </c>
      <c r="I198" s="36"/>
      <c r="J198" s="37"/>
      <c r="K198" s="38">
        <f t="shared" si="23"/>
        <v>0</v>
      </c>
      <c r="L198" s="74"/>
      <c r="M198" s="37"/>
      <c r="N198" s="37"/>
      <c r="O198" s="37"/>
      <c r="P198" s="38">
        <f t="shared" si="24"/>
        <v>0</v>
      </c>
      <c r="Q198" s="74"/>
      <c r="R198" s="37"/>
      <c r="S198" s="38"/>
      <c r="T198" s="25">
        <f t="shared" si="25"/>
        <v>0</v>
      </c>
      <c r="U198" s="82">
        <f t="shared" si="28"/>
        <v>4404.0200000000004</v>
      </c>
      <c r="V198" s="69"/>
      <c r="W198" s="66"/>
      <c r="X198" s="93">
        <f>X197+L198-V198</f>
        <v>2855</v>
      </c>
      <c r="Y198" s="66">
        <f t="shared" si="29"/>
        <v>0</v>
      </c>
    </row>
    <row r="199" spans="1:25" ht="15.75" x14ac:dyDescent="0.25">
      <c r="A199" s="107">
        <f t="shared" si="26"/>
        <v>43292</v>
      </c>
      <c r="B199" s="7">
        <f t="shared" si="27"/>
        <v>28</v>
      </c>
      <c r="C199" s="7">
        <f t="shared" si="21"/>
        <v>7</v>
      </c>
      <c r="D199" s="7" t="str">
        <f t="shared" si="22"/>
        <v>7_28</v>
      </c>
      <c r="E199" s="7">
        <f t="shared" si="20"/>
        <v>1</v>
      </c>
      <c r="I199" s="36"/>
      <c r="J199" s="37"/>
      <c r="K199" s="38">
        <f t="shared" si="23"/>
        <v>0</v>
      </c>
      <c r="L199" s="74"/>
      <c r="M199" s="37"/>
      <c r="N199" s="37"/>
      <c r="O199" s="37"/>
      <c r="P199" s="38">
        <f t="shared" si="24"/>
        <v>0</v>
      </c>
      <c r="Q199" s="74"/>
      <c r="R199" s="37"/>
      <c r="S199" s="38"/>
      <c r="T199" s="25">
        <f t="shared" si="25"/>
        <v>0</v>
      </c>
      <c r="U199" s="82">
        <f t="shared" si="28"/>
        <v>4404.0200000000004</v>
      </c>
      <c r="V199" s="69"/>
      <c r="W199" s="66"/>
      <c r="X199" s="93">
        <f>X198+L199-V199</f>
        <v>2855</v>
      </c>
      <c r="Y199" s="66">
        <f t="shared" si="29"/>
        <v>0</v>
      </c>
    </row>
    <row r="200" spans="1:25" ht="15.75" x14ac:dyDescent="0.25">
      <c r="A200" s="107">
        <f t="shared" si="26"/>
        <v>43293</v>
      </c>
      <c r="B200" s="7">
        <f t="shared" si="27"/>
        <v>28</v>
      </c>
      <c r="C200" s="7">
        <f t="shared" si="21"/>
        <v>7</v>
      </c>
      <c r="D200" s="7" t="str">
        <f t="shared" si="22"/>
        <v>7_28</v>
      </c>
      <c r="E200" s="7">
        <f t="shared" ref="E200:E263" si="30">NETWORKDAYS($A200,$A200,Jours_Fériés)</f>
        <v>1</v>
      </c>
      <c r="I200" s="36"/>
      <c r="J200" s="37"/>
      <c r="K200" s="38">
        <f t="shared" si="23"/>
        <v>0</v>
      </c>
      <c r="L200" s="74"/>
      <c r="M200" s="37"/>
      <c r="N200" s="37"/>
      <c r="O200" s="37"/>
      <c r="P200" s="38">
        <f t="shared" si="24"/>
        <v>0</v>
      </c>
      <c r="Q200" s="74"/>
      <c r="R200" s="37"/>
      <c r="S200" s="38"/>
      <c r="T200" s="25">
        <f t="shared" si="25"/>
        <v>0</v>
      </c>
      <c r="U200" s="82">
        <f t="shared" si="28"/>
        <v>4404.0200000000004</v>
      </c>
      <c r="V200" s="69"/>
      <c r="W200" s="66"/>
      <c r="X200" s="93">
        <f>X199+L200-V200</f>
        <v>2855</v>
      </c>
      <c r="Y200" s="66">
        <f t="shared" si="29"/>
        <v>0</v>
      </c>
    </row>
    <row r="201" spans="1:25" ht="15.75" x14ac:dyDescent="0.25">
      <c r="A201" s="107">
        <f t="shared" si="26"/>
        <v>43294</v>
      </c>
      <c r="B201" s="7">
        <f t="shared" si="27"/>
        <v>28</v>
      </c>
      <c r="C201" s="7">
        <f t="shared" ref="C201:C264" si="31">MONTH(A201)</f>
        <v>7</v>
      </c>
      <c r="D201" s="7" t="str">
        <f t="shared" ref="D201:D264" si="32">C201&amp;"_"&amp;B201</f>
        <v>7_28</v>
      </c>
      <c r="E201" s="7">
        <f t="shared" si="30"/>
        <v>1</v>
      </c>
      <c r="I201" s="36"/>
      <c r="J201" s="37"/>
      <c r="K201" s="38">
        <f t="shared" ref="K201:K264" si="33">+SUM(I201:J201)</f>
        <v>0</v>
      </c>
      <c r="L201" s="74"/>
      <c r="M201" s="37"/>
      <c r="N201" s="37"/>
      <c r="O201" s="37"/>
      <c r="P201" s="38">
        <f t="shared" ref="P201:P264" si="34">K201-SUM(L201:O201)</f>
        <v>0</v>
      </c>
      <c r="Q201" s="74"/>
      <c r="R201" s="37"/>
      <c r="S201" s="38"/>
      <c r="T201" s="25">
        <f t="shared" ref="T201:T264" si="35">SUM(Q201:S201)</f>
        <v>0</v>
      </c>
      <c r="U201" s="82">
        <f t="shared" si="28"/>
        <v>4404.0200000000004</v>
      </c>
      <c r="V201" s="69"/>
      <c r="W201" s="66"/>
      <c r="X201" s="93">
        <f>X200+L201-V201</f>
        <v>2855</v>
      </c>
      <c r="Y201" s="66">
        <f t="shared" si="29"/>
        <v>0</v>
      </c>
    </row>
    <row r="202" spans="1:25" ht="15.75" x14ac:dyDescent="0.25">
      <c r="A202" s="107">
        <f t="shared" ref="A202:A265" si="36">A201+1</f>
        <v>43295</v>
      </c>
      <c r="B202" s="7">
        <f t="shared" ref="B202:B265" si="37">IF(WEEKNUM(A202,21)=53,0,WEEKNUM(A202,21))</f>
        <v>28</v>
      </c>
      <c r="C202" s="7">
        <f t="shared" si="31"/>
        <v>7</v>
      </c>
      <c r="D202" s="7" t="str">
        <f t="shared" si="32"/>
        <v>7_28</v>
      </c>
      <c r="E202" s="7">
        <f t="shared" si="30"/>
        <v>0</v>
      </c>
      <c r="I202" s="36"/>
      <c r="J202" s="37"/>
      <c r="K202" s="38">
        <f t="shared" si="33"/>
        <v>0</v>
      </c>
      <c r="L202" s="74"/>
      <c r="M202" s="37"/>
      <c r="N202" s="37"/>
      <c r="O202" s="37"/>
      <c r="P202" s="38">
        <f t="shared" si="34"/>
        <v>0</v>
      </c>
      <c r="Q202" s="74"/>
      <c r="R202" s="37"/>
      <c r="S202" s="38"/>
      <c r="T202" s="25">
        <f t="shared" si="35"/>
        <v>0</v>
      </c>
      <c r="U202" s="82">
        <f t="shared" ref="U202:U265" si="38">U201+P202-T202</f>
        <v>4404.0200000000004</v>
      </c>
      <c r="V202" s="69"/>
      <c r="W202" s="66"/>
      <c r="X202" s="93">
        <f>X201+L202-V202</f>
        <v>2855</v>
      </c>
      <c r="Y202" s="66">
        <f t="shared" si="29"/>
        <v>0</v>
      </c>
    </row>
    <row r="203" spans="1:25" ht="15.75" x14ac:dyDescent="0.25">
      <c r="A203" s="107">
        <f t="shared" si="36"/>
        <v>43296</v>
      </c>
      <c r="B203" s="7">
        <f t="shared" si="37"/>
        <v>28</v>
      </c>
      <c r="C203" s="7">
        <f t="shared" si="31"/>
        <v>7</v>
      </c>
      <c r="D203" s="7" t="str">
        <f t="shared" si="32"/>
        <v>7_28</v>
      </c>
      <c r="E203" s="7">
        <f t="shared" si="30"/>
        <v>0</v>
      </c>
      <c r="I203" s="36"/>
      <c r="J203" s="37"/>
      <c r="K203" s="38">
        <f t="shared" si="33"/>
        <v>0</v>
      </c>
      <c r="L203" s="74"/>
      <c r="M203" s="37"/>
      <c r="N203" s="37"/>
      <c r="O203" s="37"/>
      <c r="P203" s="38">
        <f t="shared" si="34"/>
        <v>0</v>
      </c>
      <c r="Q203" s="74"/>
      <c r="R203" s="37"/>
      <c r="S203" s="38"/>
      <c r="T203" s="25">
        <f t="shared" si="35"/>
        <v>0</v>
      </c>
      <c r="U203" s="82">
        <f t="shared" si="38"/>
        <v>4404.0200000000004</v>
      </c>
      <c r="V203" s="69"/>
      <c r="W203" s="66"/>
      <c r="X203" s="93">
        <f>X202+L203-V203</f>
        <v>2855</v>
      </c>
      <c r="Y203" s="66">
        <f t="shared" si="29"/>
        <v>0</v>
      </c>
    </row>
    <row r="204" spans="1:25" ht="15.75" x14ac:dyDescent="0.25">
      <c r="A204" s="107">
        <f t="shared" si="36"/>
        <v>43297</v>
      </c>
      <c r="B204" s="7">
        <f t="shared" si="37"/>
        <v>29</v>
      </c>
      <c r="C204" s="7">
        <f t="shared" si="31"/>
        <v>7</v>
      </c>
      <c r="D204" s="7" t="str">
        <f t="shared" si="32"/>
        <v>7_29</v>
      </c>
      <c r="E204" s="7">
        <f t="shared" si="30"/>
        <v>1</v>
      </c>
      <c r="I204" s="36"/>
      <c r="J204" s="37"/>
      <c r="K204" s="38">
        <f t="shared" si="33"/>
        <v>0</v>
      </c>
      <c r="L204" s="74"/>
      <c r="M204" s="37"/>
      <c r="N204" s="37"/>
      <c r="O204" s="37"/>
      <c r="P204" s="38">
        <f t="shared" si="34"/>
        <v>0</v>
      </c>
      <c r="Q204" s="74"/>
      <c r="R204" s="37"/>
      <c r="S204" s="38"/>
      <c r="T204" s="25">
        <f t="shared" si="35"/>
        <v>0</v>
      </c>
      <c r="U204" s="82">
        <f t="shared" si="38"/>
        <v>4404.0200000000004</v>
      </c>
      <c r="V204" s="69"/>
      <c r="W204" s="66"/>
      <c r="X204" s="93">
        <f>X203+L204-V204</f>
        <v>2855</v>
      </c>
      <c r="Y204" s="66">
        <f t="shared" ref="Y204:Y267" si="39">IF(V204&gt;0,(Y203-Y203)+W204,Y203+W204)</f>
        <v>0</v>
      </c>
    </row>
    <row r="205" spans="1:25" ht="15.75" x14ac:dyDescent="0.25">
      <c r="A205" s="107">
        <f t="shared" si="36"/>
        <v>43298</v>
      </c>
      <c r="B205" s="7">
        <f t="shared" si="37"/>
        <v>29</v>
      </c>
      <c r="C205" s="7">
        <f t="shared" si="31"/>
        <v>7</v>
      </c>
      <c r="D205" s="7" t="str">
        <f t="shared" si="32"/>
        <v>7_29</v>
      </c>
      <c r="E205" s="7">
        <f t="shared" si="30"/>
        <v>1</v>
      </c>
      <c r="I205" s="36"/>
      <c r="J205" s="37"/>
      <c r="K205" s="38">
        <f t="shared" si="33"/>
        <v>0</v>
      </c>
      <c r="L205" s="74"/>
      <c r="M205" s="37"/>
      <c r="N205" s="37"/>
      <c r="O205" s="37"/>
      <c r="P205" s="38">
        <f t="shared" si="34"/>
        <v>0</v>
      </c>
      <c r="Q205" s="74"/>
      <c r="R205" s="37"/>
      <c r="S205" s="38"/>
      <c r="T205" s="25">
        <f t="shared" si="35"/>
        <v>0</v>
      </c>
      <c r="U205" s="82">
        <f t="shared" si="38"/>
        <v>4404.0200000000004</v>
      </c>
      <c r="V205" s="69"/>
      <c r="W205" s="66"/>
      <c r="X205" s="93">
        <f>X204+L205-V205</f>
        <v>2855</v>
      </c>
      <c r="Y205" s="66">
        <f t="shared" si="39"/>
        <v>0</v>
      </c>
    </row>
    <row r="206" spans="1:25" ht="15.75" x14ac:dyDescent="0.25">
      <c r="A206" s="107">
        <f t="shared" si="36"/>
        <v>43299</v>
      </c>
      <c r="B206" s="7">
        <f t="shared" si="37"/>
        <v>29</v>
      </c>
      <c r="C206" s="7">
        <f t="shared" si="31"/>
        <v>7</v>
      </c>
      <c r="D206" s="7" t="str">
        <f t="shared" si="32"/>
        <v>7_29</v>
      </c>
      <c r="E206" s="7">
        <f t="shared" si="30"/>
        <v>1</v>
      </c>
      <c r="I206" s="36"/>
      <c r="J206" s="37"/>
      <c r="K206" s="38">
        <f t="shared" si="33"/>
        <v>0</v>
      </c>
      <c r="L206" s="74"/>
      <c r="M206" s="37"/>
      <c r="N206" s="37"/>
      <c r="O206" s="37"/>
      <c r="P206" s="38">
        <f t="shared" si="34"/>
        <v>0</v>
      </c>
      <c r="Q206" s="74"/>
      <c r="R206" s="37"/>
      <c r="S206" s="38"/>
      <c r="T206" s="25">
        <f t="shared" si="35"/>
        <v>0</v>
      </c>
      <c r="U206" s="82">
        <f t="shared" si="38"/>
        <v>4404.0200000000004</v>
      </c>
      <c r="V206" s="69"/>
      <c r="W206" s="66"/>
      <c r="X206" s="93">
        <f>X205+L206-V206</f>
        <v>2855</v>
      </c>
      <c r="Y206" s="66">
        <f t="shared" si="39"/>
        <v>0</v>
      </c>
    </row>
    <row r="207" spans="1:25" ht="15.75" x14ac:dyDescent="0.25">
      <c r="A207" s="107">
        <f t="shared" si="36"/>
        <v>43300</v>
      </c>
      <c r="B207" s="7">
        <f t="shared" si="37"/>
        <v>29</v>
      </c>
      <c r="C207" s="7">
        <f t="shared" si="31"/>
        <v>7</v>
      </c>
      <c r="D207" s="7" t="str">
        <f t="shared" si="32"/>
        <v>7_29</v>
      </c>
      <c r="E207" s="7">
        <f t="shared" si="30"/>
        <v>1</v>
      </c>
      <c r="I207" s="36"/>
      <c r="J207" s="37"/>
      <c r="K207" s="38">
        <f t="shared" si="33"/>
        <v>0</v>
      </c>
      <c r="L207" s="74"/>
      <c r="M207" s="37"/>
      <c r="N207" s="37"/>
      <c r="O207" s="37"/>
      <c r="P207" s="38">
        <f t="shared" si="34"/>
        <v>0</v>
      </c>
      <c r="Q207" s="74"/>
      <c r="R207" s="37"/>
      <c r="S207" s="38"/>
      <c r="T207" s="25">
        <f t="shared" si="35"/>
        <v>0</v>
      </c>
      <c r="U207" s="82">
        <f t="shared" si="38"/>
        <v>4404.0200000000004</v>
      </c>
      <c r="V207" s="69"/>
      <c r="W207" s="66"/>
      <c r="X207" s="93">
        <f>X206+L207-V207</f>
        <v>2855</v>
      </c>
      <c r="Y207" s="66">
        <f t="shared" si="39"/>
        <v>0</v>
      </c>
    </row>
    <row r="208" spans="1:25" ht="15.75" x14ac:dyDescent="0.25">
      <c r="A208" s="107">
        <f t="shared" si="36"/>
        <v>43301</v>
      </c>
      <c r="B208" s="7">
        <f t="shared" si="37"/>
        <v>29</v>
      </c>
      <c r="C208" s="7">
        <f t="shared" si="31"/>
        <v>7</v>
      </c>
      <c r="D208" s="7" t="str">
        <f t="shared" si="32"/>
        <v>7_29</v>
      </c>
      <c r="E208" s="7">
        <f t="shared" si="30"/>
        <v>1</v>
      </c>
      <c r="I208" s="36"/>
      <c r="J208" s="37"/>
      <c r="K208" s="38">
        <f t="shared" si="33"/>
        <v>0</v>
      </c>
      <c r="L208" s="74"/>
      <c r="M208" s="37"/>
      <c r="N208" s="37"/>
      <c r="O208" s="37"/>
      <c r="P208" s="38">
        <f t="shared" si="34"/>
        <v>0</v>
      </c>
      <c r="Q208" s="74"/>
      <c r="R208" s="37"/>
      <c r="S208" s="38"/>
      <c r="T208" s="25">
        <f t="shared" si="35"/>
        <v>0</v>
      </c>
      <c r="U208" s="82">
        <f t="shared" si="38"/>
        <v>4404.0200000000004</v>
      </c>
      <c r="V208" s="69"/>
      <c r="W208" s="66"/>
      <c r="X208" s="93">
        <f>X207+L208-V208</f>
        <v>2855</v>
      </c>
      <c r="Y208" s="66">
        <f t="shared" si="39"/>
        <v>0</v>
      </c>
    </row>
    <row r="209" spans="1:25" ht="15.75" x14ac:dyDescent="0.25">
      <c r="A209" s="107">
        <f t="shared" si="36"/>
        <v>43302</v>
      </c>
      <c r="B209" s="7">
        <f t="shared" si="37"/>
        <v>29</v>
      </c>
      <c r="C209" s="7">
        <f t="shared" si="31"/>
        <v>7</v>
      </c>
      <c r="D209" s="7" t="str">
        <f t="shared" si="32"/>
        <v>7_29</v>
      </c>
      <c r="E209" s="7">
        <f t="shared" si="30"/>
        <v>0</v>
      </c>
      <c r="I209" s="36"/>
      <c r="J209" s="37"/>
      <c r="K209" s="38">
        <f t="shared" si="33"/>
        <v>0</v>
      </c>
      <c r="L209" s="74"/>
      <c r="M209" s="37"/>
      <c r="N209" s="37"/>
      <c r="O209" s="37"/>
      <c r="P209" s="38">
        <f t="shared" si="34"/>
        <v>0</v>
      </c>
      <c r="Q209" s="74"/>
      <c r="R209" s="37"/>
      <c r="S209" s="38"/>
      <c r="T209" s="25">
        <f t="shared" si="35"/>
        <v>0</v>
      </c>
      <c r="U209" s="82">
        <f t="shared" si="38"/>
        <v>4404.0200000000004</v>
      </c>
      <c r="V209" s="69"/>
      <c r="W209" s="66"/>
      <c r="X209" s="93">
        <f>X208+L209-V209</f>
        <v>2855</v>
      </c>
      <c r="Y209" s="66">
        <f t="shared" si="39"/>
        <v>0</v>
      </c>
    </row>
    <row r="210" spans="1:25" ht="15.75" x14ac:dyDescent="0.25">
      <c r="A210" s="107">
        <f t="shared" si="36"/>
        <v>43303</v>
      </c>
      <c r="B210" s="7">
        <f t="shared" si="37"/>
        <v>29</v>
      </c>
      <c r="C210" s="7">
        <f t="shared" si="31"/>
        <v>7</v>
      </c>
      <c r="D210" s="7" t="str">
        <f t="shared" si="32"/>
        <v>7_29</v>
      </c>
      <c r="E210" s="7">
        <f t="shared" si="30"/>
        <v>0</v>
      </c>
      <c r="I210" s="36"/>
      <c r="J210" s="37"/>
      <c r="K210" s="38">
        <f t="shared" si="33"/>
        <v>0</v>
      </c>
      <c r="L210" s="74"/>
      <c r="M210" s="37"/>
      <c r="N210" s="37"/>
      <c r="O210" s="37"/>
      <c r="P210" s="38">
        <f t="shared" si="34"/>
        <v>0</v>
      </c>
      <c r="Q210" s="74"/>
      <c r="R210" s="37"/>
      <c r="S210" s="38"/>
      <c r="T210" s="25">
        <f t="shared" si="35"/>
        <v>0</v>
      </c>
      <c r="U210" s="82">
        <f t="shared" si="38"/>
        <v>4404.0200000000004</v>
      </c>
      <c r="V210" s="69"/>
      <c r="W210" s="66"/>
      <c r="X210" s="93">
        <f>X209+L210-V210</f>
        <v>2855</v>
      </c>
      <c r="Y210" s="66">
        <f t="shared" si="39"/>
        <v>0</v>
      </c>
    </row>
    <row r="211" spans="1:25" ht="15.75" x14ac:dyDescent="0.25">
      <c r="A211" s="107">
        <f t="shared" si="36"/>
        <v>43304</v>
      </c>
      <c r="B211" s="7">
        <f t="shared" si="37"/>
        <v>30</v>
      </c>
      <c r="C211" s="7">
        <f t="shared" si="31"/>
        <v>7</v>
      </c>
      <c r="D211" s="7" t="str">
        <f t="shared" si="32"/>
        <v>7_30</v>
      </c>
      <c r="E211" s="7">
        <f t="shared" si="30"/>
        <v>1</v>
      </c>
      <c r="I211" s="36"/>
      <c r="J211" s="37"/>
      <c r="K211" s="38">
        <f t="shared" si="33"/>
        <v>0</v>
      </c>
      <c r="L211" s="74"/>
      <c r="M211" s="37"/>
      <c r="N211" s="37"/>
      <c r="O211" s="37"/>
      <c r="P211" s="38">
        <f t="shared" si="34"/>
        <v>0</v>
      </c>
      <c r="Q211" s="74"/>
      <c r="R211" s="37"/>
      <c r="S211" s="38"/>
      <c r="T211" s="25">
        <f t="shared" si="35"/>
        <v>0</v>
      </c>
      <c r="U211" s="82">
        <f t="shared" si="38"/>
        <v>4404.0200000000004</v>
      </c>
      <c r="V211" s="69"/>
      <c r="W211" s="66"/>
      <c r="X211" s="93">
        <f>X210+L211-V211</f>
        <v>2855</v>
      </c>
      <c r="Y211" s="66">
        <f t="shared" si="39"/>
        <v>0</v>
      </c>
    </row>
    <row r="212" spans="1:25" ht="15.75" x14ac:dyDescent="0.25">
      <c r="A212" s="107">
        <f t="shared" si="36"/>
        <v>43305</v>
      </c>
      <c r="B212" s="7">
        <f t="shared" si="37"/>
        <v>30</v>
      </c>
      <c r="C212" s="7">
        <f t="shared" si="31"/>
        <v>7</v>
      </c>
      <c r="D212" s="7" t="str">
        <f t="shared" si="32"/>
        <v>7_30</v>
      </c>
      <c r="E212" s="7">
        <f t="shared" si="30"/>
        <v>1</v>
      </c>
      <c r="I212" s="36"/>
      <c r="J212" s="37"/>
      <c r="K212" s="38">
        <f t="shared" si="33"/>
        <v>0</v>
      </c>
      <c r="L212" s="74"/>
      <c r="M212" s="37"/>
      <c r="N212" s="37"/>
      <c r="O212" s="37"/>
      <c r="P212" s="38">
        <f t="shared" si="34"/>
        <v>0</v>
      </c>
      <c r="Q212" s="74"/>
      <c r="R212" s="37"/>
      <c r="S212" s="38"/>
      <c r="T212" s="25">
        <f t="shared" si="35"/>
        <v>0</v>
      </c>
      <c r="U212" s="82">
        <f t="shared" si="38"/>
        <v>4404.0200000000004</v>
      </c>
      <c r="V212" s="69"/>
      <c r="W212" s="66"/>
      <c r="X212" s="93">
        <f>X211+L212-V212</f>
        <v>2855</v>
      </c>
      <c r="Y212" s="66">
        <f t="shared" si="39"/>
        <v>0</v>
      </c>
    </row>
    <row r="213" spans="1:25" ht="15.75" x14ac:dyDescent="0.25">
      <c r="A213" s="107">
        <f t="shared" si="36"/>
        <v>43306</v>
      </c>
      <c r="B213" s="7">
        <f t="shared" si="37"/>
        <v>30</v>
      </c>
      <c r="C213" s="7">
        <f t="shared" si="31"/>
        <v>7</v>
      </c>
      <c r="D213" s="7" t="str">
        <f t="shared" si="32"/>
        <v>7_30</v>
      </c>
      <c r="E213" s="7">
        <f t="shared" si="30"/>
        <v>1</v>
      </c>
      <c r="I213" s="36"/>
      <c r="J213" s="37"/>
      <c r="K213" s="38">
        <f t="shared" si="33"/>
        <v>0</v>
      </c>
      <c r="L213" s="74"/>
      <c r="M213" s="37"/>
      <c r="N213" s="37"/>
      <c r="O213" s="37"/>
      <c r="P213" s="38">
        <f t="shared" si="34"/>
        <v>0</v>
      </c>
      <c r="Q213" s="74"/>
      <c r="R213" s="37"/>
      <c r="S213" s="38"/>
      <c r="T213" s="25">
        <f t="shared" si="35"/>
        <v>0</v>
      </c>
      <c r="U213" s="82">
        <f t="shared" si="38"/>
        <v>4404.0200000000004</v>
      </c>
      <c r="V213" s="69"/>
      <c r="W213" s="66"/>
      <c r="X213" s="93">
        <f>X212+L213-V213</f>
        <v>2855</v>
      </c>
      <c r="Y213" s="66">
        <f t="shared" si="39"/>
        <v>0</v>
      </c>
    </row>
    <row r="214" spans="1:25" ht="15.75" x14ac:dyDescent="0.25">
      <c r="A214" s="107">
        <f t="shared" si="36"/>
        <v>43307</v>
      </c>
      <c r="B214" s="7">
        <f t="shared" si="37"/>
        <v>30</v>
      </c>
      <c r="C214" s="7">
        <f t="shared" si="31"/>
        <v>7</v>
      </c>
      <c r="D214" s="7" t="str">
        <f t="shared" si="32"/>
        <v>7_30</v>
      </c>
      <c r="E214" s="7">
        <f t="shared" si="30"/>
        <v>1</v>
      </c>
      <c r="I214" s="36"/>
      <c r="J214" s="37"/>
      <c r="K214" s="38">
        <f t="shared" si="33"/>
        <v>0</v>
      </c>
      <c r="L214" s="74"/>
      <c r="M214" s="37"/>
      <c r="N214" s="37"/>
      <c r="O214" s="37"/>
      <c r="P214" s="38">
        <f t="shared" si="34"/>
        <v>0</v>
      </c>
      <c r="Q214" s="74"/>
      <c r="R214" s="37"/>
      <c r="S214" s="38"/>
      <c r="T214" s="25">
        <f t="shared" si="35"/>
        <v>0</v>
      </c>
      <c r="U214" s="82">
        <f t="shared" si="38"/>
        <v>4404.0200000000004</v>
      </c>
      <c r="V214" s="69"/>
      <c r="W214" s="66"/>
      <c r="X214" s="93">
        <f>X213+L214-V214</f>
        <v>2855</v>
      </c>
      <c r="Y214" s="66">
        <f t="shared" si="39"/>
        <v>0</v>
      </c>
    </row>
    <row r="215" spans="1:25" ht="15.75" x14ac:dyDescent="0.25">
      <c r="A215" s="107">
        <f t="shared" si="36"/>
        <v>43308</v>
      </c>
      <c r="B215" s="7">
        <f t="shared" si="37"/>
        <v>30</v>
      </c>
      <c r="C215" s="7">
        <f t="shared" si="31"/>
        <v>7</v>
      </c>
      <c r="D215" s="7" t="str">
        <f t="shared" si="32"/>
        <v>7_30</v>
      </c>
      <c r="E215" s="7">
        <f t="shared" si="30"/>
        <v>1</v>
      </c>
      <c r="I215" s="36"/>
      <c r="J215" s="37"/>
      <c r="K215" s="38">
        <f t="shared" si="33"/>
        <v>0</v>
      </c>
      <c r="L215" s="74"/>
      <c r="M215" s="37"/>
      <c r="N215" s="37"/>
      <c r="O215" s="37"/>
      <c r="P215" s="38">
        <f t="shared" si="34"/>
        <v>0</v>
      </c>
      <c r="Q215" s="74"/>
      <c r="R215" s="37"/>
      <c r="S215" s="38"/>
      <c r="T215" s="25">
        <f t="shared" si="35"/>
        <v>0</v>
      </c>
      <c r="U215" s="82">
        <f t="shared" si="38"/>
        <v>4404.0200000000004</v>
      </c>
      <c r="V215" s="69"/>
      <c r="W215" s="66"/>
      <c r="X215" s="93">
        <f>X214+L215-V215</f>
        <v>2855</v>
      </c>
      <c r="Y215" s="66">
        <f t="shared" si="39"/>
        <v>0</v>
      </c>
    </row>
    <row r="216" spans="1:25" ht="15.75" x14ac:dyDescent="0.25">
      <c r="A216" s="107">
        <f t="shared" si="36"/>
        <v>43309</v>
      </c>
      <c r="B216" s="7">
        <f t="shared" si="37"/>
        <v>30</v>
      </c>
      <c r="C216" s="7">
        <f t="shared" si="31"/>
        <v>7</v>
      </c>
      <c r="D216" s="7" t="str">
        <f t="shared" si="32"/>
        <v>7_30</v>
      </c>
      <c r="E216" s="7">
        <f t="shared" si="30"/>
        <v>0</v>
      </c>
      <c r="I216" s="36"/>
      <c r="J216" s="37"/>
      <c r="K216" s="38">
        <f t="shared" si="33"/>
        <v>0</v>
      </c>
      <c r="L216" s="74"/>
      <c r="M216" s="37"/>
      <c r="N216" s="37"/>
      <c r="O216" s="37"/>
      <c r="P216" s="38">
        <f t="shared" si="34"/>
        <v>0</v>
      </c>
      <c r="Q216" s="74"/>
      <c r="R216" s="37"/>
      <c r="S216" s="38"/>
      <c r="T216" s="25">
        <f t="shared" si="35"/>
        <v>0</v>
      </c>
      <c r="U216" s="82">
        <f t="shared" si="38"/>
        <v>4404.0200000000004</v>
      </c>
      <c r="V216" s="69"/>
      <c r="W216" s="66"/>
      <c r="X216" s="93">
        <f>X215+L216-V216</f>
        <v>2855</v>
      </c>
      <c r="Y216" s="66">
        <f t="shared" si="39"/>
        <v>0</v>
      </c>
    </row>
    <row r="217" spans="1:25" ht="15.75" x14ac:dyDescent="0.25">
      <c r="A217" s="107">
        <f t="shared" si="36"/>
        <v>43310</v>
      </c>
      <c r="B217" s="7">
        <f t="shared" si="37"/>
        <v>30</v>
      </c>
      <c r="C217" s="7">
        <f t="shared" si="31"/>
        <v>7</v>
      </c>
      <c r="D217" s="7" t="str">
        <f t="shared" si="32"/>
        <v>7_30</v>
      </c>
      <c r="E217" s="7">
        <f t="shared" si="30"/>
        <v>0</v>
      </c>
      <c r="I217" s="36"/>
      <c r="J217" s="37"/>
      <c r="K217" s="38">
        <f t="shared" si="33"/>
        <v>0</v>
      </c>
      <c r="L217" s="74"/>
      <c r="M217" s="37"/>
      <c r="N217" s="37"/>
      <c r="O217" s="37"/>
      <c r="P217" s="38">
        <f t="shared" si="34"/>
        <v>0</v>
      </c>
      <c r="Q217" s="74"/>
      <c r="R217" s="37"/>
      <c r="S217" s="38"/>
      <c r="T217" s="25">
        <f t="shared" si="35"/>
        <v>0</v>
      </c>
      <c r="U217" s="82">
        <f t="shared" si="38"/>
        <v>4404.0200000000004</v>
      </c>
      <c r="V217" s="69"/>
      <c r="W217" s="66"/>
      <c r="X217" s="93">
        <f>X216+L217-V217</f>
        <v>2855</v>
      </c>
      <c r="Y217" s="66">
        <f t="shared" si="39"/>
        <v>0</v>
      </c>
    </row>
    <row r="218" spans="1:25" ht="15.75" x14ac:dyDescent="0.25">
      <c r="A218" s="107">
        <f t="shared" si="36"/>
        <v>43311</v>
      </c>
      <c r="B218" s="7">
        <f t="shared" si="37"/>
        <v>31</v>
      </c>
      <c r="C218" s="7">
        <f t="shared" si="31"/>
        <v>7</v>
      </c>
      <c r="D218" s="7" t="str">
        <f t="shared" si="32"/>
        <v>7_31</v>
      </c>
      <c r="E218" s="7">
        <f t="shared" si="30"/>
        <v>1</v>
      </c>
      <c r="I218" s="36"/>
      <c r="J218" s="37"/>
      <c r="K218" s="38">
        <f t="shared" si="33"/>
        <v>0</v>
      </c>
      <c r="L218" s="74"/>
      <c r="M218" s="37"/>
      <c r="N218" s="37"/>
      <c r="O218" s="37"/>
      <c r="P218" s="38">
        <f t="shared" si="34"/>
        <v>0</v>
      </c>
      <c r="Q218" s="74"/>
      <c r="R218" s="37"/>
      <c r="S218" s="38"/>
      <c r="T218" s="25">
        <f t="shared" si="35"/>
        <v>0</v>
      </c>
      <c r="U218" s="82">
        <f t="shared" si="38"/>
        <v>4404.0200000000004</v>
      </c>
      <c r="V218" s="69"/>
      <c r="W218" s="66"/>
      <c r="X218" s="93">
        <f>X217+L218-V218</f>
        <v>2855</v>
      </c>
      <c r="Y218" s="66">
        <f t="shared" si="39"/>
        <v>0</v>
      </c>
    </row>
    <row r="219" spans="1:25" ht="15.75" x14ac:dyDescent="0.25">
      <c r="A219" s="107">
        <f t="shared" si="36"/>
        <v>43312</v>
      </c>
      <c r="B219" s="7">
        <f t="shared" si="37"/>
        <v>31</v>
      </c>
      <c r="C219" s="7">
        <f t="shared" si="31"/>
        <v>7</v>
      </c>
      <c r="D219" s="7" t="str">
        <f t="shared" si="32"/>
        <v>7_31</v>
      </c>
      <c r="E219" s="7">
        <f t="shared" si="30"/>
        <v>1</v>
      </c>
      <c r="I219" s="36"/>
      <c r="J219" s="37"/>
      <c r="K219" s="38">
        <f t="shared" si="33"/>
        <v>0</v>
      </c>
      <c r="L219" s="74"/>
      <c r="M219" s="37"/>
      <c r="N219" s="37"/>
      <c r="O219" s="37"/>
      <c r="P219" s="38">
        <f t="shared" si="34"/>
        <v>0</v>
      </c>
      <c r="Q219" s="74"/>
      <c r="R219" s="37"/>
      <c r="S219" s="38"/>
      <c r="T219" s="25">
        <f t="shared" si="35"/>
        <v>0</v>
      </c>
      <c r="U219" s="82">
        <f t="shared" si="38"/>
        <v>4404.0200000000004</v>
      </c>
      <c r="V219" s="69"/>
      <c r="W219" s="66"/>
      <c r="X219" s="93">
        <f>X218+L219-V219</f>
        <v>2855</v>
      </c>
      <c r="Y219" s="66">
        <f t="shared" si="39"/>
        <v>0</v>
      </c>
    </row>
    <row r="220" spans="1:25" ht="15.75" x14ac:dyDescent="0.25">
      <c r="A220" s="107">
        <f t="shared" si="36"/>
        <v>43313</v>
      </c>
      <c r="B220" s="7">
        <f t="shared" si="37"/>
        <v>31</v>
      </c>
      <c r="C220" s="7">
        <f t="shared" si="31"/>
        <v>8</v>
      </c>
      <c r="D220" s="7" t="str">
        <f t="shared" si="32"/>
        <v>8_31</v>
      </c>
      <c r="E220" s="7">
        <f t="shared" si="30"/>
        <v>1</v>
      </c>
      <c r="I220" s="36"/>
      <c r="J220" s="37"/>
      <c r="K220" s="38">
        <f t="shared" si="33"/>
        <v>0</v>
      </c>
      <c r="L220" s="74"/>
      <c r="M220" s="37"/>
      <c r="N220" s="37"/>
      <c r="O220" s="37"/>
      <c r="P220" s="38">
        <f t="shared" si="34"/>
        <v>0</v>
      </c>
      <c r="Q220" s="74"/>
      <c r="R220" s="37"/>
      <c r="S220" s="38"/>
      <c r="T220" s="25">
        <f t="shared" si="35"/>
        <v>0</v>
      </c>
      <c r="U220" s="82">
        <f t="shared" si="38"/>
        <v>4404.0200000000004</v>
      </c>
      <c r="V220" s="69"/>
      <c r="W220" s="66"/>
      <c r="X220" s="93">
        <f>X219+L220-V220</f>
        <v>2855</v>
      </c>
      <c r="Y220" s="66">
        <f t="shared" si="39"/>
        <v>0</v>
      </c>
    </row>
    <row r="221" spans="1:25" ht="15.75" x14ac:dyDescent="0.25">
      <c r="A221" s="107">
        <f t="shared" si="36"/>
        <v>43314</v>
      </c>
      <c r="B221" s="7">
        <f t="shared" si="37"/>
        <v>31</v>
      </c>
      <c r="C221" s="7">
        <f t="shared" si="31"/>
        <v>8</v>
      </c>
      <c r="D221" s="7" t="str">
        <f t="shared" si="32"/>
        <v>8_31</v>
      </c>
      <c r="E221" s="7">
        <f t="shared" si="30"/>
        <v>1</v>
      </c>
      <c r="I221" s="36"/>
      <c r="J221" s="37"/>
      <c r="K221" s="38">
        <f t="shared" si="33"/>
        <v>0</v>
      </c>
      <c r="L221" s="74"/>
      <c r="M221" s="37"/>
      <c r="N221" s="37"/>
      <c r="O221" s="37"/>
      <c r="P221" s="38">
        <f t="shared" si="34"/>
        <v>0</v>
      </c>
      <c r="Q221" s="74"/>
      <c r="R221" s="37"/>
      <c r="S221" s="38"/>
      <c r="T221" s="25">
        <f t="shared" si="35"/>
        <v>0</v>
      </c>
      <c r="U221" s="82">
        <f t="shared" si="38"/>
        <v>4404.0200000000004</v>
      </c>
      <c r="V221" s="69"/>
      <c r="W221" s="66"/>
      <c r="X221" s="93">
        <f>X220+L221-V221</f>
        <v>2855</v>
      </c>
      <c r="Y221" s="66">
        <f t="shared" si="39"/>
        <v>0</v>
      </c>
    </row>
    <row r="222" spans="1:25" ht="15.75" x14ac:dyDescent="0.25">
      <c r="A222" s="107">
        <f t="shared" si="36"/>
        <v>43315</v>
      </c>
      <c r="B222" s="7">
        <f t="shared" si="37"/>
        <v>31</v>
      </c>
      <c r="C222" s="7">
        <f t="shared" si="31"/>
        <v>8</v>
      </c>
      <c r="D222" s="7" t="str">
        <f t="shared" si="32"/>
        <v>8_31</v>
      </c>
      <c r="E222" s="7">
        <f t="shared" si="30"/>
        <v>1</v>
      </c>
      <c r="I222" s="36"/>
      <c r="J222" s="37"/>
      <c r="K222" s="38">
        <f t="shared" si="33"/>
        <v>0</v>
      </c>
      <c r="L222" s="74"/>
      <c r="M222" s="37"/>
      <c r="N222" s="37"/>
      <c r="O222" s="37"/>
      <c r="P222" s="38">
        <f t="shared" si="34"/>
        <v>0</v>
      </c>
      <c r="Q222" s="74"/>
      <c r="R222" s="37"/>
      <c r="S222" s="38"/>
      <c r="T222" s="25">
        <f t="shared" si="35"/>
        <v>0</v>
      </c>
      <c r="U222" s="82">
        <f t="shared" si="38"/>
        <v>4404.0200000000004</v>
      </c>
      <c r="V222" s="69"/>
      <c r="W222" s="66"/>
      <c r="X222" s="93">
        <f>X221+L222-V222</f>
        <v>2855</v>
      </c>
      <c r="Y222" s="66">
        <f t="shared" si="39"/>
        <v>0</v>
      </c>
    </row>
    <row r="223" spans="1:25" ht="15.75" x14ac:dyDescent="0.25">
      <c r="A223" s="107">
        <f t="shared" si="36"/>
        <v>43316</v>
      </c>
      <c r="B223" s="7">
        <f t="shared" si="37"/>
        <v>31</v>
      </c>
      <c r="C223" s="7">
        <f t="shared" si="31"/>
        <v>8</v>
      </c>
      <c r="D223" s="7" t="str">
        <f t="shared" si="32"/>
        <v>8_31</v>
      </c>
      <c r="E223" s="7">
        <f t="shared" si="30"/>
        <v>0</v>
      </c>
      <c r="I223" s="36"/>
      <c r="J223" s="37"/>
      <c r="K223" s="38">
        <f t="shared" si="33"/>
        <v>0</v>
      </c>
      <c r="L223" s="74"/>
      <c r="M223" s="37"/>
      <c r="N223" s="37"/>
      <c r="O223" s="37"/>
      <c r="P223" s="38">
        <f t="shared" si="34"/>
        <v>0</v>
      </c>
      <c r="Q223" s="74"/>
      <c r="R223" s="37"/>
      <c r="S223" s="38"/>
      <c r="T223" s="25">
        <f t="shared" si="35"/>
        <v>0</v>
      </c>
      <c r="U223" s="82">
        <f t="shared" si="38"/>
        <v>4404.0200000000004</v>
      </c>
      <c r="V223" s="69"/>
      <c r="W223" s="66"/>
      <c r="X223" s="93">
        <f>X222+L223-V223</f>
        <v>2855</v>
      </c>
      <c r="Y223" s="66">
        <f t="shared" si="39"/>
        <v>0</v>
      </c>
    </row>
    <row r="224" spans="1:25" ht="15.75" x14ac:dyDescent="0.25">
      <c r="A224" s="107">
        <f t="shared" si="36"/>
        <v>43317</v>
      </c>
      <c r="B224" s="7">
        <f t="shared" si="37"/>
        <v>31</v>
      </c>
      <c r="C224" s="7">
        <f t="shared" si="31"/>
        <v>8</v>
      </c>
      <c r="D224" s="7" t="str">
        <f t="shared" si="32"/>
        <v>8_31</v>
      </c>
      <c r="E224" s="7">
        <f t="shared" si="30"/>
        <v>0</v>
      </c>
      <c r="I224" s="36"/>
      <c r="J224" s="37"/>
      <c r="K224" s="38">
        <f t="shared" si="33"/>
        <v>0</v>
      </c>
      <c r="L224" s="74"/>
      <c r="M224" s="37"/>
      <c r="N224" s="37"/>
      <c r="O224" s="37"/>
      <c r="P224" s="38">
        <f t="shared" si="34"/>
        <v>0</v>
      </c>
      <c r="Q224" s="74"/>
      <c r="R224" s="37"/>
      <c r="S224" s="38"/>
      <c r="T224" s="25">
        <f t="shared" si="35"/>
        <v>0</v>
      </c>
      <c r="U224" s="82">
        <f t="shared" si="38"/>
        <v>4404.0200000000004</v>
      </c>
      <c r="V224" s="69"/>
      <c r="W224" s="66"/>
      <c r="X224" s="93">
        <f>X223+L224-V224</f>
        <v>2855</v>
      </c>
      <c r="Y224" s="66">
        <f t="shared" si="39"/>
        <v>0</v>
      </c>
    </row>
    <row r="225" spans="1:25" ht="15.75" x14ac:dyDescent="0.25">
      <c r="A225" s="107">
        <f t="shared" si="36"/>
        <v>43318</v>
      </c>
      <c r="B225" s="7">
        <f t="shared" si="37"/>
        <v>32</v>
      </c>
      <c r="C225" s="7">
        <f t="shared" si="31"/>
        <v>8</v>
      </c>
      <c r="D225" s="7" t="str">
        <f t="shared" si="32"/>
        <v>8_32</v>
      </c>
      <c r="E225" s="7">
        <f t="shared" si="30"/>
        <v>1</v>
      </c>
      <c r="I225" s="36"/>
      <c r="J225" s="37"/>
      <c r="K225" s="38">
        <f t="shared" si="33"/>
        <v>0</v>
      </c>
      <c r="L225" s="74"/>
      <c r="M225" s="37"/>
      <c r="N225" s="37"/>
      <c r="O225" s="37"/>
      <c r="P225" s="38">
        <f t="shared" si="34"/>
        <v>0</v>
      </c>
      <c r="Q225" s="74"/>
      <c r="R225" s="37"/>
      <c r="S225" s="38"/>
      <c r="T225" s="25">
        <f t="shared" si="35"/>
        <v>0</v>
      </c>
      <c r="U225" s="82">
        <f t="shared" si="38"/>
        <v>4404.0200000000004</v>
      </c>
      <c r="V225" s="69"/>
      <c r="W225" s="66"/>
      <c r="X225" s="93">
        <f>X224+L225-V225</f>
        <v>2855</v>
      </c>
      <c r="Y225" s="66">
        <f t="shared" si="39"/>
        <v>0</v>
      </c>
    </row>
    <row r="226" spans="1:25" ht="15.75" x14ac:dyDescent="0.25">
      <c r="A226" s="107">
        <f t="shared" si="36"/>
        <v>43319</v>
      </c>
      <c r="B226" s="7">
        <f t="shared" si="37"/>
        <v>32</v>
      </c>
      <c r="C226" s="7">
        <f t="shared" si="31"/>
        <v>8</v>
      </c>
      <c r="D226" s="7" t="str">
        <f t="shared" si="32"/>
        <v>8_32</v>
      </c>
      <c r="E226" s="7">
        <f t="shared" si="30"/>
        <v>1</v>
      </c>
      <c r="I226" s="36"/>
      <c r="J226" s="37"/>
      <c r="K226" s="38">
        <f t="shared" si="33"/>
        <v>0</v>
      </c>
      <c r="L226" s="74"/>
      <c r="M226" s="37"/>
      <c r="N226" s="37"/>
      <c r="O226" s="37"/>
      <c r="P226" s="38">
        <f t="shared" si="34"/>
        <v>0</v>
      </c>
      <c r="Q226" s="74"/>
      <c r="R226" s="37"/>
      <c r="S226" s="38"/>
      <c r="T226" s="25">
        <f t="shared" si="35"/>
        <v>0</v>
      </c>
      <c r="U226" s="82">
        <f t="shared" si="38"/>
        <v>4404.0200000000004</v>
      </c>
      <c r="V226" s="69"/>
      <c r="W226" s="66"/>
      <c r="X226" s="93">
        <f>X225+L226-V226</f>
        <v>2855</v>
      </c>
      <c r="Y226" s="66">
        <f t="shared" si="39"/>
        <v>0</v>
      </c>
    </row>
    <row r="227" spans="1:25" ht="15.75" x14ac:dyDescent="0.25">
      <c r="A227" s="107">
        <f t="shared" si="36"/>
        <v>43320</v>
      </c>
      <c r="B227" s="7">
        <f t="shared" si="37"/>
        <v>32</v>
      </c>
      <c r="C227" s="7">
        <f t="shared" si="31"/>
        <v>8</v>
      </c>
      <c r="D227" s="7" t="str">
        <f t="shared" si="32"/>
        <v>8_32</v>
      </c>
      <c r="E227" s="7">
        <f t="shared" si="30"/>
        <v>1</v>
      </c>
      <c r="I227" s="36"/>
      <c r="J227" s="37"/>
      <c r="K227" s="38">
        <f t="shared" si="33"/>
        <v>0</v>
      </c>
      <c r="L227" s="74"/>
      <c r="M227" s="37"/>
      <c r="N227" s="37"/>
      <c r="O227" s="37"/>
      <c r="P227" s="38">
        <f t="shared" si="34"/>
        <v>0</v>
      </c>
      <c r="Q227" s="74"/>
      <c r="R227" s="37"/>
      <c r="S227" s="38"/>
      <c r="T227" s="25">
        <f t="shared" si="35"/>
        <v>0</v>
      </c>
      <c r="U227" s="82">
        <f t="shared" si="38"/>
        <v>4404.0200000000004</v>
      </c>
      <c r="V227" s="69"/>
      <c r="W227" s="66"/>
      <c r="X227" s="93">
        <f>X226+L227-V227</f>
        <v>2855</v>
      </c>
      <c r="Y227" s="66">
        <f t="shared" si="39"/>
        <v>0</v>
      </c>
    </row>
    <row r="228" spans="1:25" ht="15.75" x14ac:dyDescent="0.25">
      <c r="A228" s="107">
        <f t="shared" si="36"/>
        <v>43321</v>
      </c>
      <c r="B228" s="7">
        <f t="shared" si="37"/>
        <v>32</v>
      </c>
      <c r="C228" s="7">
        <f t="shared" si="31"/>
        <v>8</v>
      </c>
      <c r="D228" s="7" t="str">
        <f t="shared" si="32"/>
        <v>8_32</v>
      </c>
      <c r="E228" s="7">
        <f t="shared" si="30"/>
        <v>1</v>
      </c>
      <c r="I228" s="36"/>
      <c r="J228" s="37"/>
      <c r="K228" s="38">
        <f t="shared" si="33"/>
        <v>0</v>
      </c>
      <c r="L228" s="74"/>
      <c r="M228" s="37"/>
      <c r="N228" s="37"/>
      <c r="O228" s="37"/>
      <c r="P228" s="38">
        <f t="shared" si="34"/>
        <v>0</v>
      </c>
      <c r="Q228" s="74"/>
      <c r="R228" s="37"/>
      <c r="S228" s="38"/>
      <c r="T228" s="25">
        <f t="shared" si="35"/>
        <v>0</v>
      </c>
      <c r="U228" s="82">
        <f t="shared" si="38"/>
        <v>4404.0200000000004</v>
      </c>
      <c r="V228" s="69"/>
      <c r="W228" s="66"/>
      <c r="X228" s="93">
        <f>X227+L228-V228</f>
        <v>2855</v>
      </c>
      <c r="Y228" s="66">
        <f t="shared" si="39"/>
        <v>0</v>
      </c>
    </row>
    <row r="229" spans="1:25" ht="15.75" x14ac:dyDescent="0.25">
      <c r="A229" s="107">
        <f t="shared" si="36"/>
        <v>43322</v>
      </c>
      <c r="B229" s="7">
        <f t="shared" si="37"/>
        <v>32</v>
      </c>
      <c r="C229" s="7">
        <f t="shared" si="31"/>
        <v>8</v>
      </c>
      <c r="D229" s="7" t="str">
        <f t="shared" si="32"/>
        <v>8_32</v>
      </c>
      <c r="E229" s="7">
        <f t="shared" si="30"/>
        <v>1</v>
      </c>
      <c r="I229" s="36"/>
      <c r="J229" s="37"/>
      <c r="K229" s="38">
        <f t="shared" si="33"/>
        <v>0</v>
      </c>
      <c r="L229" s="74"/>
      <c r="M229" s="37"/>
      <c r="N229" s="37"/>
      <c r="O229" s="37"/>
      <c r="P229" s="38">
        <f t="shared" si="34"/>
        <v>0</v>
      </c>
      <c r="Q229" s="74"/>
      <c r="R229" s="37"/>
      <c r="S229" s="38"/>
      <c r="T229" s="25">
        <f t="shared" si="35"/>
        <v>0</v>
      </c>
      <c r="U229" s="82">
        <f t="shared" si="38"/>
        <v>4404.0200000000004</v>
      </c>
      <c r="V229" s="69"/>
      <c r="W229" s="66"/>
      <c r="X229" s="93">
        <f>X228+L229-V229</f>
        <v>2855</v>
      </c>
      <c r="Y229" s="66">
        <f t="shared" si="39"/>
        <v>0</v>
      </c>
    </row>
    <row r="230" spans="1:25" ht="15.75" x14ac:dyDescent="0.25">
      <c r="A230" s="107">
        <f t="shared" si="36"/>
        <v>43323</v>
      </c>
      <c r="B230" s="7">
        <f t="shared" si="37"/>
        <v>32</v>
      </c>
      <c r="C230" s="7">
        <f t="shared" si="31"/>
        <v>8</v>
      </c>
      <c r="D230" s="7" t="str">
        <f t="shared" si="32"/>
        <v>8_32</v>
      </c>
      <c r="E230" s="7">
        <f t="shared" si="30"/>
        <v>0</v>
      </c>
      <c r="I230" s="36"/>
      <c r="J230" s="37"/>
      <c r="K230" s="38">
        <f t="shared" si="33"/>
        <v>0</v>
      </c>
      <c r="L230" s="74"/>
      <c r="M230" s="37"/>
      <c r="N230" s="37"/>
      <c r="O230" s="37"/>
      <c r="P230" s="38">
        <f t="shared" si="34"/>
        <v>0</v>
      </c>
      <c r="Q230" s="74"/>
      <c r="R230" s="37"/>
      <c r="S230" s="38"/>
      <c r="T230" s="25">
        <f t="shared" si="35"/>
        <v>0</v>
      </c>
      <c r="U230" s="82">
        <f t="shared" si="38"/>
        <v>4404.0200000000004</v>
      </c>
      <c r="V230" s="69"/>
      <c r="W230" s="66"/>
      <c r="X230" s="93">
        <f>X229+L230-V230</f>
        <v>2855</v>
      </c>
      <c r="Y230" s="66">
        <f t="shared" si="39"/>
        <v>0</v>
      </c>
    </row>
    <row r="231" spans="1:25" ht="15.75" x14ac:dyDescent="0.25">
      <c r="A231" s="107">
        <f t="shared" si="36"/>
        <v>43324</v>
      </c>
      <c r="B231" s="7">
        <f t="shared" si="37"/>
        <v>32</v>
      </c>
      <c r="C231" s="7">
        <f t="shared" si="31"/>
        <v>8</v>
      </c>
      <c r="D231" s="7" t="str">
        <f t="shared" si="32"/>
        <v>8_32</v>
      </c>
      <c r="E231" s="7">
        <f t="shared" si="30"/>
        <v>0</v>
      </c>
      <c r="I231" s="36"/>
      <c r="J231" s="37"/>
      <c r="K231" s="38">
        <f t="shared" si="33"/>
        <v>0</v>
      </c>
      <c r="L231" s="74"/>
      <c r="M231" s="37"/>
      <c r="N231" s="37"/>
      <c r="O231" s="37"/>
      <c r="P231" s="38">
        <f t="shared" si="34"/>
        <v>0</v>
      </c>
      <c r="Q231" s="74"/>
      <c r="R231" s="37"/>
      <c r="S231" s="38"/>
      <c r="T231" s="25">
        <f t="shared" si="35"/>
        <v>0</v>
      </c>
      <c r="U231" s="82">
        <f t="shared" si="38"/>
        <v>4404.0200000000004</v>
      </c>
      <c r="V231" s="69"/>
      <c r="W231" s="66"/>
      <c r="X231" s="93">
        <f>X230+L231-V231</f>
        <v>2855</v>
      </c>
      <c r="Y231" s="66">
        <f t="shared" si="39"/>
        <v>0</v>
      </c>
    </row>
    <row r="232" spans="1:25" ht="15.75" x14ac:dyDescent="0.25">
      <c r="A232" s="107">
        <f t="shared" si="36"/>
        <v>43325</v>
      </c>
      <c r="B232" s="7">
        <f t="shared" si="37"/>
        <v>33</v>
      </c>
      <c r="C232" s="7">
        <f t="shared" si="31"/>
        <v>8</v>
      </c>
      <c r="D232" s="7" t="str">
        <f t="shared" si="32"/>
        <v>8_33</v>
      </c>
      <c r="E232" s="7">
        <f t="shared" si="30"/>
        <v>1</v>
      </c>
      <c r="I232" s="36"/>
      <c r="J232" s="37"/>
      <c r="K232" s="38">
        <f t="shared" si="33"/>
        <v>0</v>
      </c>
      <c r="L232" s="74"/>
      <c r="M232" s="37"/>
      <c r="N232" s="37"/>
      <c r="O232" s="37"/>
      <c r="P232" s="38">
        <f t="shared" si="34"/>
        <v>0</v>
      </c>
      <c r="Q232" s="74"/>
      <c r="R232" s="37"/>
      <c r="S232" s="38"/>
      <c r="T232" s="25">
        <f t="shared" si="35"/>
        <v>0</v>
      </c>
      <c r="U232" s="82">
        <f t="shared" si="38"/>
        <v>4404.0200000000004</v>
      </c>
      <c r="V232" s="69"/>
      <c r="W232" s="66"/>
      <c r="X232" s="93">
        <f>X231+L232-V232</f>
        <v>2855</v>
      </c>
      <c r="Y232" s="66">
        <f t="shared" si="39"/>
        <v>0</v>
      </c>
    </row>
    <row r="233" spans="1:25" ht="15.75" x14ac:dyDescent="0.25">
      <c r="A233" s="107">
        <f t="shared" si="36"/>
        <v>43326</v>
      </c>
      <c r="B233" s="7">
        <f t="shared" si="37"/>
        <v>33</v>
      </c>
      <c r="C233" s="7">
        <f t="shared" si="31"/>
        <v>8</v>
      </c>
      <c r="D233" s="7" t="str">
        <f t="shared" si="32"/>
        <v>8_33</v>
      </c>
      <c r="E233" s="7">
        <f t="shared" si="30"/>
        <v>1</v>
      </c>
      <c r="I233" s="36"/>
      <c r="J233" s="37"/>
      <c r="K233" s="38">
        <f t="shared" si="33"/>
        <v>0</v>
      </c>
      <c r="L233" s="74"/>
      <c r="M233" s="37"/>
      <c r="N233" s="37"/>
      <c r="O233" s="37"/>
      <c r="P233" s="38">
        <f t="shared" si="34"/>
        <v>0</v>
      </c>
      <c r="Q233" s="74"/>
      <c r="R233" s="37"/>
      <c r="S233" s="38"/>
      <c r="T233" s="25">
        <f t="shared" si="35"/>
        <v>0</v>
      </c>
      <c r="U233" s="82">
        <f t="shared" si="38"/>
        <v>4404.0200000000004</v>
      </c>
      <c r="V233" s="69"/>
      <c r="W233" s="66"/>
      <c r="X233" s="93">
        <f>X232+L233-V233</f>
        <v>2855</v>
      </c>
      <c r="Y233" s="66">
        <f t="shared" si="39"/>
        <v>0</v>
      </c>
    </row>
    <row r="234" spans="1:25" ht="15.75" x14ac:dyDescent="0.25">
      <c r="A234" s="107">
        <f t="shared" si="36"/>
        <v>43327</v>
      </c>
      <c r="B234" s="7">
        <f t="shared" si="37"/>
        <v>33</v>
      </c>
      <c r="C234" s="7">
        <f t="shared" si="31"/>
        <v>8</v>
      </c>
      <c r="D234" s="7" t="str">
        <f t="shared" si="32"/>
        <v>8_33</v>
      </c>
      <c r="E234" s="7">
        <f t="shared" si="30"/>
        <v>0</v>
      </c>
      <c r="I234" s="36"/>
      <c r="J234" s="37"/>
      <c r="K234" s="38">
        <f t="shared" si="33"/>
        <v>0</v>
      </c>
      <c r="L234" s="74"/>
      <c r="M234" s="37"/>
      <c r="N234" s="37"/>
      <c r="O234" s="37"/>
      <c r="P234" s="38">
        <f t="shared" si="34"/>
        <v>0</v>
      </c>
      <c r="Q234" s="74"/>
      <c r="R234" s="37"/>
      <c r="S234" s="38"/>
      <c r="T234" s="25">
        <f t="shared" si="35"/>
        <v>0</v>
      </c>
      <c r="U234" s="82">
        <f t="shared" si="38"/>
        <v>4404.0200000000004</v>
      </c>
      <c r="V234" s="69"/>
      <c r="W234" s="66"/>
      <c r="X234" s="93">
        <f>X233+L234-V234</f>
        <v>2855</v>
      </c>
      <c r="Y234" s="66">
        <f t="shared" si="39"/>
        <v>0</v>
      </c>
    </row>
    <row r="235" spans="1:25" ht="15.75" x14ac:dyDescent="0.25">
      <c r="A235" s="107">
        <f t="shared" si="36"/>
        <v>43328</v>
      </c>
      <c r="B235" s="7">
        <f t="shared" si="37"/>
        <v>33</v>
      </c>
      <c r="C235" s="7">
        <f t="shared" si="31"/>
        <v>8</v>
      </c>
      <c r="D235" s="7" t="str">
        <f t="shared" si="32"/>
        <v>8_33</v>
      </c>
      <c r="E235" s="7">
        <f t="shared" si="30"/>
        <v>1</v>
      </c>
      <c r="I235" s="36"/>
      <c r="J235" s="37"/>
      <c r="K235" s="38">
        <f t="shared" si="33"/>
        <v>0</v>
      </c>
      <c r="L235" s="74"/>
      <c r="M235" s="37"/>
      <c r="N235" s="37"/>
      <c r="O235" s="37"/>
      <c r="P235" s="38">
        <f t="shared" si="34"/>
        <v>0</v>
      </c>
      <c r="Q235" s="74"/>
      <c r="R235" s="37"/>
      <c r="S235" s="38"/>
      <c r="T235" s="25">
        <f t="shared" si="35"/>
        <v>0</v>
      </c>
      <c r="U235" s="82">
        <f t="shared" si="38"/>
        <v>4404.0200000000004</v>
      </c>
      <c r="V235" s="69"/>
      <c r="W235" s="66"/>
      <c r="X235" s="93">
        <f>X234+L235-V235</f>
        <v>2855</v>
      </c>
      <c r="Y235" s="66">
        <f t="shared" si="39"/>
        <v>0</v>
      </c>
    </row>
    <row r="236" spans="1:25" ht="15.75" x14ac:dyDescent="0.25">
      <c r="A236" s="107">
        <f t="shared" si="36"/>
        <v>43329</v>
      </c>
      <c r="B236" s="7">
        <f t="shared" si="37"/>
        <v>33</v>
      </c>
      <c r="C236" s="7">
        <f t="shared" si="31"/>
        <v>8</v>
      </c>
      <c r="D236" s="7" t="str">
        <f t="shared" si="32"/>
        <v>8_33</v>
      </c>
      <c r="E236" s="7">
        <f t="shared" si="30"/>
        <v>1</v>
      </c>
      <c r="I236" s="36"/>
      <c r="J236" s="37"/>
      <c r="K236" s="38">
        <f t="shared" si="33"/>
        <v>0</v>
      </c>
      <c r="L236" s="74"/>
      <c r="M236" s="37"/>
      <c r="N236" s="37"/>
      <c r="O236" s="37"/>
      <c r="P236" s="38">
        <f t="shared" si="34"/>
        <v>0</v>
      </c>
      <c r="Q236" s="74"/>
      <c r="R236" s="37"/>
      <c r="S236" s="38"/>
      <c r="T236" s="25">
        <f t="shared" si="35"/>
        <v>0</v>
      </c>
      <c r="U236" s="82">
        <f t="shared" si="38"/>
        <v>4404.0200000000004</v>
      </c>
      <c r="V236" s="69"/>
      <c r="W236" s="66"/>
      <c r="X236" s="93">
        <f>X235+L236-V236</f>
        <v>2855</v>
      </c>
      <c r="Y236" s="66">
        <f t="shared" si="39"/>
        <v>0</v>
      </c>
    </row>
    <row r="237" spans="1:25" ht="15.75" x14ac:dyDescent="0.25">
      <c r="A237" s="107">
        <f t="shared" si="36"/>
        <v>43330</v>
      </c>
      <c r="B237" s="7">
        <f t="shared" si="37"/>
        <v>33</v>
      </c>
      <c r="C237" s="7">
        <f t="shared" si="31"/>
        <v>8</v>
      </c>
      <c r="D237" s="7" t="str">
        <f t="shared" si="32"/>
        <v>8_33</v>
      </c>
      <c r="E237" s="7">
        <f t="shared" si="30"/>
        <v>0</v>
      </c>
      <c r="I237" s="36"/>
      <c r="J237" s="37"/>
      <c r="K237" s="38">
        <f t="shared" si="33"/>
        <v>0</v>
      </c>
      <c r="L237" s="74"/>
      <c r="M237" s="37"/>
      <c r="N237" s="37"/>
      <c r="O237" s="37"/>
      <c r="P237" s="38">
        <f t="shared" si="34"/>
        <v>0</v>
      </c>
      <c r="Q237" s="74"/>
      <c r="R237" s="37"/>
      <c r="S237" s="38"/>
      <c r="T237" s="25">
        <f t="shared" si="35"/>
        <v>0</v>
      </c>
      <c r="U237" s="82">
        <f t="shared" si="38"/>
        <v>4404.0200000000004</v>
      </c>
      <c r="V237" s="69"/>
      <c r="W237" s="66"/>
      <c r="X237" s="93">
        <f>X236+L237-V237</f>
        <v>2855</v>
      </c>
      <c r="Y237" s="66">
        <f t="shared" si="39"/>
        <v>0</v>
      </c>
    </row>
    <row r="238" spans="1:25" ht="15.75" x14ac:dyDescent="0.25">
      <c r="A238" s="107">
        <f t="shared" si="36"/>
        <v>43331</v>
      </c>
      <c r="B238" s="7">
        <f t="shared" si="37"/>
        <v>33</v>
      </c>
      <c r="C238" s="7">
        <f t="shared" si="31"/>
        <v>8</v>
      </c>
      <c r="D238" s="7" t="str">
        <f t="shared" si="32"/>
        <v>8_33</v>
      </c>
      <c r="E238" s="7">
        <f t="shared" si="30"/>
        <v>0</v>
      </c>
      <c r="I238" s="36"/>
      <c r="J238" s="37"/>
      <c r="K238" s="38">
        <f t="shared" si="33"/>
        <v>0</v>
      </c>
      <c r="L238" s="74"/>
      <c r="M238" s="37"/>
      <c r="N238" s="37"/>
      <c r="O238" s="37"/>
      <c r="P238" s="38">
        <f t="shared" si="34"/>
        <v>0</v>
      </c>
      <c r="Q238" s="74"/>
      <c r="R238" s="37"/>
      <c r="S238" s="38"/>
      <c r="T238" s="25">
        <f t="shared" si="35"/>
        <v>0</v>
      </c>
      <c r="U238" s="82">
        <f t="shared" si="38"/>
        <v>4404.0200000000004</v>
      </c>
      <c r="V238" s="69"/>
      <c r="W238" s="66"/>
      <c r="X238" s="93">
        <f>X237+L238-V238</f>
        <v>2855</v>
      </c>
      <c r="Y238" s="66">
        <f t="shared" si="39"/>
        <v>0</v>
      </c>
    </row>
    <row r="239" spans="1:25" ht="15.75" x14ac:dyDescent="0.25">
      <c r="A239" s="107">
        <f t="shared" si="36"/>
        <v>43332</v>
      </c>
      <c r="B239" s="7">
        <f t="shared" si="37"/>
        <v>34</v>
      </c>
      <c r="C239" s="7">
        <f t="shared" si="31"/>
        <v>8</v>
      </c>
      <c r="D239" s="7" t="str">
        <f t="shared" si="32"/>
        <v>8_34</v>
      </c>
      <c r="E239" s="7">
        <f t="shared" si="30"/>
        <v>1</v>
      </c>
      <c r="I239" s="36"/>
      <c r="J239" s="37"/>
      <c r="K239" s="38">
        <f t="shared" si="33"/>
        <v>0</v>
      </c>
      <c r="L239" s="74"/>
      <c r="M239" s="37"/>
      <c r="N239" s="37"/>
      <c r="O239" s="37"/>
      <c r="P239" s="38">
        <f t="shared" si="34"/>
        <v>0</v>
      </c>
      <c r="Q239" s="74"/>
      <c r="R239" s="37"/>
      <c r="S239" s="38"/>
      <c r="T239" s="25">
        <f t="shared" si="35"/>
        <v>0</v>
      </c>
      <c r="U239" s="82">
        <f t="shared" si="38"/>
        <v>4404.0200000000004</v>
      </c>
      <c r="V239" s="69"/>
      <c r="W239" s="66"/>
      <c r="X239" s="93">
        <f>X238+L239-V239</f>
        <v>2855</v>
      </c>
      <c r="Y239" s="66">
        <f t="shared" si="39"/>
        <v>0</v>
      </c>
    </row>
    <row r="240" spans="1:25" ht="15.75" x14ac:dyDescent="0.25">
      <c r="A240" s="107">
        <f t="shared" si="36"/>
        <v>43333</v>
      </c>
      <c r="B240" s="7">
        <f t="shared" si="37"/>
        <v>34</v>
      </c>
      <c r="C240" s="7">
        <f t="shared" si="31"/>
        <v>8</v>
      </c>
      <c r="D240" s="7" t="str">
        <f t="shared" si="32"/>
        <v>8_34</v>
      </c>
      <c r="E240" s="7">
        <f t="shared" si="30"/>
        <v>1</v>
      </c>
      <c r="I240" s="36"/>
      <c r="J240" s="37"/>
      <c r="K240" s="38">
        <f t="shared" si="33"/>
        <v>0</v>
      </c>
      <c r="L240" s="74"/>
      <c r="M240" s="37"/>
      <c r="N240" s="37"/>
      <c r="O240" s="37"/>
      <c r="P240" s="38">
        <f t="shared" si="34"/>
        <v>0</v>
      </c>
      <c r="Q240" s="74"/>
      <c r="R240" s="37"/>
      <c r="S240" s="38"/>
      <c r="T240" s="25">
        <f t="shared" si="35"/>
        <v>0</v>
      </c>
      <c r="U240" s="82">
        <f t="shared" si="38"/>
        <v>4404.0200000000004</v>
      </c>
      <c r="V240" s="69"/>
      <c r="W240" s="66"/>
      <c r="X240" s="93">
        <f>X239+L240-V240</f>
        <v>2855</v>
      </c>
      <c r="Y240" s="66">
        <f t="shared" si="39"/>
        <v>0</v>
      </c>
    </row>
    <row r="241" spans="1:25" ht="15.75" x14ac:dyDescent="0.25">
      <c r="A241" s="107">
        <f t="shared" si="36"/>
        <v>43334</v>
      </c>
      <c r="B241" s="7">
        <f t="shared" si="37"/>
        <v>34</v>
      </c>
      <c r="C241" s="7">
        <f t="shared" si="31"/>
        <v>8</v>
      </c>
      <c r="D241" s="7" t="str">
        <f t="shared" si="32"/>
        <v>8_34</v>
      </c>
      <c r="E241" s="7">
        <f t="shared" si="30"/>
        <v>1</v>
      </c>
      <c r="I241" s="36"/>
      <c r="J241" s="37"/>
      <c r="K241" s="38">
        <f t="shared" si="33"/>
        <v>0</v>
      </c>
      <c r="L241" s="74"/>
      <c r="M241" s="37"/>
      <c r="N241" s="37"/>
      <c r="O241" s="37"/>
      <c r="P241" s="38">
        <f t="shared" si="34"/>
        <v>0</v>
      </c>
      <c r="Q241" s="74"/>
      <c r="R241" s="37"/>
      <c r="S241" s="38"/>
      <c r="T241" s="25">
        <f t="shared" si="35"/>
        <v>0</v>
      </c>
      <c r="U241" s="82">
        <f t="shared" si="38"/>
        <v>4404.0200000000004</v>
      </c>
      <c r="V241" s="69"/>
      <c r="W241" s="66"/>
      <c r="X241" s="93">
        <f>X240+L241-V241</f>
        <v>2855</v>
      </c>
      <c r="Y241" s="66">
        <f t="shared" si="39"/>
        <v>0</v>
      </c>
    </row>
    <row r="242" spans="1:25" ht="15.75" x14ac:dyDescent="0.25">
      <c r="A242" s="107">
        <f t="shared" si="36"/>
        <v>43335</v>
      </c>
      <c r="B242" s="7">
        <f t="shared" si="37"/>
        <v>34</v>
      </c>
      <c r="C242" s="7">
        <f t="shared" si="31"/>
        <v>8</v>
      </c>
      <c r="D242" s="7" t="str">
        <f t="shared" si="32"/>
        <v>8_34</v>
      </c>
      <c r="E242" s="7">
        <f t="shared" si="30"/>
        <v>1</v>
      </c>
      <c r="I242" s="36"/>
      <c r="J242" s="37"/>
      <c r="K242" s="38">
        <f t="shared" si="33"/>
        <v>0</v>
      </c>
      <c r="L242" s="74"/>
      <c r="M242" s="37"/>
      <c r="N242" s="37"/>
      <c r="O242" s="37"/>
      <c r="P242" s="38">
        <f t="shared" si="34"/>
        <v>0</v>
      </c>
      <c r="Q242" s="74"/>
      <c r="R242" s="37"/>
      <c r="S242" s="38"/>
      <c r="T242" s="25">
        <f t="shared" si="35"/>
        <v>0</v>
      </c>
      <c r="U242" s="82">
        <f t="shared" si="38"/>
        <v>4404.0200000000004</v>
      </c>
      <c r="V242" s="69"/>
      <c r="W242" s="66"/>
      <c r="X242" s="93">
        <f>X241+L242-V242</f>
        <v>2855</v>
      </c>
      <c r="Y242" s="66">
        <f t="shared" si="39"/>
        <v>0</v>
      </c>
    </row>
    <row r="243" spans="1:25" ht="15.75" x14ac:dyDescent="0.25">
      <c r="A243" s="107">
        <f t="shared" si="36"/>
        <v>43336</v>
      </c>
      <c r="B243" s="7">
        <f t="shared" si="37"/>
        <v>34</v>
      </c>
      <c r="C243" s="7">
        <f t="shared" si="31"/>
        <v>8</v>
      </c>
      <c r="D243" s="7" t="str">
        <f t="shared" si="32"/>
        <v>8_34</v>
      </c>
      <c r="E243" s="7">
        <f t="shared" si="30"/>
        <v>1</v>
      </c>
      <c r="I243" s="36"/>
      <c r="J243" s="37"/>
      <c r="K243" s="38">
        <f t="shared" si="33"/>
        <v>0</v>
      </c>
      <c r="L243" s="74"/>
      <c r="M243" s="37"/>
      <c r="N243" s="37"/>
      <c r="O243" s="37"/>
      <c r="P243" s="38">
        <f t="shared" si="34"/>
        <v>0</v>
      </c>
      <c r="Q243" s="74"/>
      <c r="R243" s="37"/>
      <c r="S243" s="38"/>
      <c r="T243" s="25">
        <f t="shared" si="35"/>
        <v>0</v>
      </c>
      <c r="U243" s="82">
        <f t="shared" si="38"/>
        <v>4404.0200000000004</v>
      </c>
      <c r="V243" s="69"/>
      <c r="W243" s="66"/>
      <c r="X243" s="93">
        <f>X242+L243-V243</f>
        <v>2855</v>
      </c>
      <c r="Y243" s="66">
        <f t="shared" si="39"/>
        <v>0</v>
      </c>
    </row>
    <row r="244" spans="1:25" ht="15.75" x14ac:dyDescent="0.25">
      <c r="A244" s="107">
        <f t="shared" si="36"/>
        <v>43337</v>
      </c>
      <c r="B244" s="7">
        <f t="shared" si="37"/>
        <v>34</v>
      </c>
      <c r="C244" s="7">
        <f t="shared" si="31"/>
        <v>8</v>
      </c>
      <c r="D244" s="7" t="str">
        <f t="shared" si="32"/>
        <v>8_34</v>
      </c>
      <c r="E244" s="7">
        <f t="shared" si="30"/>
        <v>0</v>
      </c>
      <c r="I244" s="36"/>
      <c r="J244" s="37"/>
      <c r="K244" s="38">
        <f t="shared" si="33"/>
        <v>0</v>
      </c>
      <c r="L244" s="74"/>
      <c r="M244" s="37"/>
      <c r="N244" s="37"/>
      <c r="O244" s="37"/>
      <c r="P244" s="38">
        <f t="shared" si="34"/>
        <v>0</v>
      </c>
      <c r="Q244" s="74"/>
      <c r="R244" s="37"/>
      <c r="S244" s="38"/>
      <c r="T244" s="25">
        <f t="shared" si="35"/>
        <v>0</v>
      </c>
      <c r="U244" s="82">
        <f t="shared" si="38"/>
        <v>4404.0200000000004</v>
      </c>
      <c r="V244" s="69"/>
      <c r="W244" s="66"/>
      <c r="X244" s="93">
        <f>X243+L244-V244</f>
        <v>2855</v>
      </c>
      <c r="Y244" s="66">
        <f t="shared" si="39"/>
        <v>0</v>
      </c>
    </row>
    <row r="245" spans="1:25" ht="15.75" x14ac:dyDescent="0.25">
      <c r="A245" s="107">
        <f t="shared" si="36"/>
        <v>43338</v>
      </c>
      <c r="B245" s="7">
        <f t="shared" si="37"/>
        <v>34</v>
      </c>
      <c r="C245" s="7">
        <f t="shared" si="31"/>
        <v>8</v>
      </c>
      <c r="D245" s="7" t="str">
        <f t="shared" si="32"/>
        <v>8_34</v>
      </c>
      <c r="E245" s="7">
        <f t="shared" si="30"/>
        <v>0</v>
      </c>
      <c r="I245" s="36"/>
      <c r="J245" s="37"/>
      <c r="K245" s="38">
        <f t="shared" si="33"/>
        <v>0</v>
      </c>
      <c r="L245" s="74"/>
      <c r="M245" s="37"/>
      <c r="N245" s="37"/>
      <c r="O245" s="37"/>
      <c r="P245" s="38">
        <f t="shared" si="34"/>
        <v>0</v>
      </c>
      <c r="Q245" s="74"/>
      <c r="R245" s="37"/>
      <c r="S245" s="38"/>
      <c r="T245" s="25">
        <f t="shared" si="35"/>
        <v>0</v>
      </c>
      <c r="U245" s="82">
        <f t="shared" si="38"/>
        <v>4404.0200000000004</v>
      </c>
      <c r="V245" s="69"/>
      <c r="W245" s="66"/>
      <c r="X245" s="93">
        <f>X244+L245-V245</f>
        <v>2855</v>
      </c>
      <c r="Y245" s="66">
        <f t="shared" si="39"/>
        <v>0</v>
      </c>
    </row>
    <row r="246" spans="1:25" ht="15.75" x14ac:dyDescent="0.25">
      <c r="A246" s="107">
        <f t="shared" si="36"/>
        <v>43339</v>
      </c>
      <c r="B246" s="7">
        <f t="shared" si="37"/>
        <v>35</v>
      </c>
      <c r="C246" s="7">
        <f t="shared" si="31"/>
        <v>8</v>
      </c>
      <c r="D246" s="7" t="str">
        <f t="shared" si="32"/>
        <v>8_35</v>
      </c>
      <c r="E246" s="7">
        <f t="shared" si="30"/>
        <v>1</v>
      </c>
      <c r="I246" s="36"/>
      <c r="J246" s="37"/>
      <c r="K246" s="38">
        <f t="shared" si="33"/>
        <v>0</v>
      </c>
      <c r="L246" s="74"/>
      <c r="M246" s="37"/>
      <c r="N246" s="37"/>
      <c r="O246" s="37"/>
      <c r="P246" s="38">
        <f t="shared" si="34"/>
        <v>0</v>
      </c>
      <c r="Q246" s="74"/>
      <c r="R246" s="37"/>
      <c r="S246" s="38"/>
      <c r="T246" s="25">
        <f t="shared" si="35"/>
        <v>0</v>
      </c>
      <c r="U246" s="82">
        <f t="shared" si="38"/>
        <v>4404.0200000000004</v>
      </c>
      <c r="V246" s="69"/>
      <c r="W246" s="66"/>
      <c r="X246" s="93">
        <f>X245+L246-V246</f>
        <v>2855</v>
      </c>
      <c r="Y246" s="66">
        <f t="shared" si="39"/>
        <v>0</v>
      </c>
    </row>
    <row r="247" spans="1:25" ht="15.75" x14ac:dyDescent="0.25">
      <c r="A247" s="107">
        <f t="shared" si="36"/>
        <v>43340</v>
      </c>
      <c r="B247" s="7">
        <f t="shared" si="37"/>
        <v>35</v>
      </c>
      <c r="C247" s="7">
        <f t="shared" si="31"/>
        <v>8</v>
      </c>
      <c r="D247" s="7" t="str">
        <f t="shared" si="32"/>
        <v>8_35</v>
      </c>
      <c r="E247" s="7">
        <f t="shared" si="30"/>
        <v>1</v>
      </c>
      <c r="I247" s="36"/>
      <c r="J247" s="37"/>
      <c r="K247" s="38">
        <f t="shared" si="33"/>
        <v>0</v>
      </c>
      <c r="L247" s="74"/>
      <c r="M247" s="37"/>
      <c r="N247" s="37"/>
      <c r="O247" s="37"/>
      <c r="P247" s="38">
        <f t="shared" si="34"/>
        <v>0</v>
      </c>
      <c r="Q247" s="74"/>
      <c r="R247" s="37"/>
      <c r="S247" s="38"/>
      <c r="T247" s="25">
        <f t="shared" si="35"/>
        <v>0</v>
      </c>
      <c r="U247" s="82">
        <f t="shared" si="38"/>
        <v>4404.0200000000004</v>
      </c>
      <c r="V247" s="69"/>
      <c r="W247" s="66"/>
      <c r="X247" s="93">
        <f>X246+L247-V247</f>
        <v>2855</v>
      </c>
      <c r="Y247" s="66">
        <f t="shared" si="39"/>
        <v>0</v>
      </c>
    </row>
    <row r="248" spans="1:25" ht="15.75" x14ac:dyDescent="0.25">
      <c r="A248" s="107">
        <f t="shared" si="36"/>
        <v>43341</v>
      </c>
      <c r="B248" s="7">
        <f t="shared" si="37"/>
        <v>35</v>
      </c>
      <c r="C248" s="7">
        <f t="shared" si="31"/>
        <v>8</v>
      </c>
      <c r="D248" s="7" t="str">
        <f t="shared" si="32"/>
        <v>8_35</v>
      </c>
      <c r="E248" s="7">
        <f t="shared" si="30"/>
        <v>1</v>
      </c>
      <c r="I248" s="36"/>
      <c r="J248" s="37"/>
      <c r="K248" s="38">
        <f t="shared" si="33"/>
        <v>0</v>
      </c>
      <c r="L248" s="74"/>
      <c r="M248" s="37"/>
      <c r="N248" s="37"/>
      <c r="O248" s="37"/>
      <c r="P248" s="38">
        <f t="shared" si="34"/>
        <v>0</v>
      </c>
      <c r="Q248" s="74"/>
      <c r="R248" s="37"/>
      <c r="S248" s="38"/>
      <c r="T248" s="25">
        <f t="shared" si="35"/>
        <v>0</v>
      </c>
      <c r="U248" s="82">
        <f t="shared" si="38"/>
        <v>4404.0200000000004</v>
      </c>
      <c r="V248" s="69"/>
      <c r="W248" s="66"/>
      <c r="X248" s="93">
        <f>X247+L248-V248</f>
        <v>2855</v>
      </c>
      <c r="Y248" s="66">
        <f t="shared" si="39"/>
        <v>0</v>
      </c>
    </row>
    <row r="249" spans="1:25" ht="15.75" x14ac:dyDescent="0.25">
      <c r="A249" s="107">
        <f t="shared" si="36"/>
        <v>43342</v>
      </c>
      <c r="B249" s="7">
        <f t="shared" si="37"/>
        <v>35</v>
      </c>
      <c r="C249" s="7">
        <f t="shared" si="31"/>
        <v>8</v>
      </c>
      <c r="D249" s="7" t="str">
        <f t="shared" si="32"/>
        <v>8_35</v>
      </c>
      <c r="E249" s="7">
        <f t="shared" si="30"/>
        <v>1</v>
      </c>
      <c r="I249" s="36"/>
      <c r="J249" s="37"/>
      <c r="K249" s="38">
        <f t="shared" si="33"/>
        <v>0</v>
      </c>
      <c r="L249" s="74"/>
      <c r="M249" s="37"/>
      <c r="N249" s="37"/>
      <c r="O249" s="37"/>
      <c r="P249" s="38">
        <f t="shared" si="34"/>
        <v>0</v>
      </c>
      <c r="Q249" s="74"/>
      <c r="R249" s="37"/>
      <c r="S249" s="38"/>
      <c r="T249" s="25">
        <f t="shared" si="35"/>
        <v>0</v>
      </c>
      <c r="U249" s="82">
        <f t="shared" si="38"/>
        <v>4404.0200000000004</v>
      </c>
      <c r="V249" s="69"/>
      <c r="W249" s="66"/>
      <c r="X249" s="93">
        <f>X248+L249-V249</f>
        <v>2855</v>
      </c>
      <c r="Y249" s="66">
        <f t="shared" si="39"/>
        <v>0</v>
      </c>
    </row>
    <row r="250" spans="1:25" ht="15.75" x14ac:dyDescent="0.25">
      <c r="A250" s="107">
        <f t="shared" si="36"/>
        <v>43343</v>
      </c>
      <c r="B250" s="7">
        <f t="shared" si="37"/>
        <v>35</v>
      </c>
      <c r="C250" s="7">
        <f t="shared" si="31"/>
        <v>8</v>
      </c>
      <c r="D250" s="7" t="str">
        <f t="shared" si="32"/>
        <v>8_35</v>
      </c>
      <c r="E250" s="7">
        <f t="shared" si="30"/>
        <v>1</v>
      </c>
      <c r="I250" s="36"/>
      <c r="J250" s="37"/>
      <c r="K250" s="38">
        <f t="shared" si="33"/>
        <v>0</v>
      </c>
      <c r="L250" s="74"/>
      <c r="M250" s="37"/>
      <c r="N250" s="37"/>
      <c r="O250" s="37"/>
      <c r="P250" s="38">
        <f t="shared" si="34"/>
        <v>0</v>
      </c>
      <c r="Q250" s="74"/>
      <c r="R250" s="37"/>
      <c r="S250" s="38"/>
      <c r="T250" s="25">
        <f t="shared" si="35"/>
        <v>0</v>
      </c>
      <c r="U250" s="82">
        <f t="shared" si="38"/>
        <v>4404.0200000000004</v>
      </c>
      <c r="V250" s="69"/>
      <c r="W250" s="66"/>
      <c r="X250" s="93">
        <f>X249+L250-V250</f>
        <v>2855</v>
      </c>
      <c r="Y250" s="66">
        <f t="shared" si="39"/>
        <v>0</v>
      </c>
    </row>
    <row r="251" spans="1:25" ht="15.75" x14ac:dyDescent="0.25">
      <c r="A251" s="107">
        <f t="shared" si="36"/>
        <v>43344</v>
      </c>
      <c r="B251" s="7">
        <f t="shared" si="37"/>
        <v>35</v>
      </c>
      <c r="C251" s="7">
        <f t="shared" si="31"/>
        <v>9</v>
      </c>
      <c r="D251" s="7" t="str">
        <f t="shared" si="32"/>
        <v>9_35</v>
      </c>
      <c r="E251" s="7">
        <f t="shared" si="30"/>
        <v>0</v>
      </c>
      <c r="I251" s="36"/>
      <c r="J251" s="37"/>
      <c r="K251" s="38">
        <f t="shared" si="33"/>
        <v>0</v>
      </c>
      <c r="L251" s="74"/>
      <c r="M251" s="37"/>
      <c r="N251" s="37"/>
      <c r="O251" s="37"/>
      <c r="P251" s="38">
        <f t="shared" si="34"/>
        <v>0</v>
      </c>
      <c r="Q251" s="74"/>
      <c r="R251" s="37"/>
      <c r="S251" s="38"/>
      <c r="T251" s="25">
        <f t="shared" si="35"/>
        <v>0</v>
      </c>
      <c r="U251" s="82">
        <f t="shared" si="38"/>
        <v>4404.0200000000004</v>
      </c>
      <c r="V251" s="69"/>
      <c r="W251" s="66"/>
      <c r="X251" s="93">
        <f>X250+L251-V251</f>
        <v>2855</v>
      </c>
      <c r="Y251" s="66">
        <f t="shared" si="39"/>
        <v>0</v>
      </c>
    </row>
    <row r="252" spans="1:25" ht="15.75" x14ac:dyDescent="0.25">
      <c r="A252" s="107">
        <f t="shared" si="36"/>
        <v>43345</v>
      </c>
      <c r="B252" s="7">
        <f t="shared" si="37"/>
        <v>35</v>
      </c>
      <c r="C252" s="7">
        <f t="shared" si="31"/>
        <v>9</v>
      </c>
      <c r="D252" s="7" t="str">
        <f t="shared" si="32"/>
        <v>9_35</v>
      </c>
      <c r="E252" s="7">
        <f t="shared" si="30"/>
        <v>0</v>
      </c>
      <c r="I252" s="36"/>
      <c r="J252" s="37"/>
      <c r="K252" s="38">
        <f t="shared" si="33"/>
        <v>0</v>
      </c>
      <c r="L252" s="74"/>
      <c r="M252" s="37"/>
      <c r="N252" s="37"/>
      <c r="O252" s="37"/>
      <c r="P252" s="38">
        <f t="shared" si="34"/>
        <v>0</v>
      </c>
      <c r="Q252" s="74"/>
      <c r="R252" s="37"/>
      <c r="S252" s="38"/>
      <c r="T252" s="25">
        <f t="shared" si="35"/>
        <v>0</v>
      </c>
      <c r="U252" s="82">
        <f t="shared" si="38"/>
        <v>4404.0200000000004</v>
      </c>
      <c r="V252" s="69"/>
      <c r="W252" s="66"/>
      <c r="X252" s="93">
        <f>X251+L252-V252</f>
        <v>2855</v>
      </c>
      <c r="Y252" s="66">
        <f t="shared" si="39"/>
        <v>0</v>
      </c>
    </row>
    <row r="253" spans="1:25" ht="15.75" x14ac:dyDescent="0.25">
      <c r="A253" s="107">
        <f t="shared" si="36"/>
        <v>43346</v>
      </c>
      <c r="B253" s="7">
        <f t="shared" si="37"/>
        <v>36</v>
      </c>
      <c r="C253" s="7">
        <f t="shared" si="31"/>
        <v>9</v>
      </c>
      <c r="D253" s="7" t="str">
        <f t="shared" si="32"/>
        <v>9_36</v>
      </c>
      <c r="E253" s="7">
        <f t="shared" si="30"/>
        <v>1</v>
      </c>
      <c r="I253" s="36"/>
      <c r="J253" s="37"/>
      <c r="K253" s="38">
        <f t="shared" si="33"/>
        <v>0</v>
      </c>
      <c r="L253" s="74"/>
      <c r="M253" s="37"/>
      <c r="N253" s="37"/>
      <c r="O253" s="37"/>
      <c r="P253" s="38">
        <f t="shared" si="34"/>
        <v>0</v>
      </c>
      <c r="Q253" s="74"/>
      <c r="R253" s="37"/>
      <c r="S253" s="38"/>
      <c r="T253" s="25">
        <f t="shared" si="35"/>
        <v>0</v>
      </c>
      <c r="U253" s="82">
        <f t="shared" si="38"/>
        <v>4404.0200000000004</v>
      </c>
      <c r="V253" s="69"/>
      <c r="W253" s="66"/>
      <c r="X253" s="93">
        <f>X252+L253-V253</f>
        <v>2855</v>
      </c>
      <c r="Y253" s="66">
        <f t="shared" si="39"/>
        <v>0</v>
      </c>
    </row>
    <row r="254" spans="1:25" ht="15.75" x14ac:dyDescent="0.25">
      <c r="A254" s="107">
        <f t="shared" si="36"/>
        <v>43347</v>
      </c>
      <c r="B254" s="7">
        <f t="shared" si="37"/>
        <v>36</v>
      </c>
      <c r="C254" s="7">
        <f t="shared" si="31"/>
        <v>9</v>
      </c>
      <c r="D254" s="7" t="str">
        <f t="shared" si="32"/>
        <v>9_36</v>
      </c>
      <c r="E254" s="7">
        <f t="shared" si="30"/>
        <v>1</v>
      </c>
      <c r="I254" s="36"/>
      <c r="J254" s="37"/>
      <c r="K254" s="38">
        <f t="shared" si="33"/>
        <v>0</v>
      </c>
      <c r="L254" s="74"/>
      <c r="M254" s="37"/>
      <c r="N254" s="37"/>
      <c r="O254" s="37"/>
      <c r="P254" s="38">
        <f t="shared" si="34"/>
        <v>0</v>
      </c>
      <c r="Q254" s="74"/>
      <c r="R254" s="37"/>
      <c r="S254" s="38"/>
      <c r="T254" s="25">
        <f t="shared" si="35"/>
        <v>0</v>
      </c>
      <c r="U254" s="82">
        <f t="shared" si="38"/>
        <v>4404.0200000000004</v>
      </c>
      <c r="V254" s="69"/>
      <c r="W254" s="66"/>
      <c r="X254" s="93">
        <f>X253+L254-V254</f>
        <v>2855</v>
      </c>
      <c r="Y254" s="66">
        <f t="shared" si="39"/>
        <v>0</v>
      </c>
    </row>
    <row r="255" spans="1:25" ht="15.75" x14ac:dyDescent="0.25">
      <c r="A255" s="107">
        <f t="shared" si="36"/>
        <v>43348</v>
      </c>
      <c r="B255" s="7">
        <f t="shared" si="37"/>
        <v>36</v>
      </c>
      <c r="C255" s="7">
        <f t="shared" si="31"/>
        <v>9</v>
      </c>
      <c r="D255" s="7" t="str">
        <f t="shared" si="32"/>
        <v>9_36</v>
      </c>
      <c r="E255" s="7">
        <f t="shared" si="30"/>
        <v>1</v>
      </c>
      <c r="I255" s="36"/>
      <c r="J255" s="37"/>
      <c r="K255" s="38">
        <f t="shared" si="33"/>
        <v>0</v>
      </c>
      <c r="L255" s="74"/>
      <c r="M255" s="37"/>
      <c r="N255" s="37"/>
      <c r="O255" s="37"/>
      <c r="P255" s="38">
        <f t="shared" si="34"/>
        <v>0</v>
      </c>
      <c r="Q255" s="74"/>
      <c r="R255" s="37"/>
      <c r="S255" s="38"/>
      <c r="T255" s="25">
        <f t="shared" si="35"/>
        <v>0</v>
      </c>
      <c r="U255" s="82">
        <f t="shared" si="38"/>
        <v>4404.0200000000004</v>
      </c>
      <c r="V255" s="69"/>
      <c r="W255" s="66"/>
      <c r="X255" s="93">
        <f>X254+L255-V255</f>
        <v>2855</v>
      </c>
      <c r="Y255" s="66">
        <f t="shared" si="39"/>
        <v>0</v>
      </c>
    </row>
    <row r="256" spans="1:25" ht="15.75" x14ac:dyDescent="0.25">
      <c r="A256" s="107">
        <f t="shared" si="36"/>
        <v>43349</v>
      </c>
      <c r="B256" s="7">
        <f t="shared" si="37"/>
        <v>36</v>
      </c>
      <c r="C256" s="7">
        <f t="shared" si="31"/>
        <v>9</v>
      </c>
      <c r="D256" s="7" t="str">
        <f t="shared" si="32"/>
        <v>9_36</v>
      </c>
      <c r="E256" s="7">
        <f t="shared" si="30"/>
        <v>1</v>
      </c>
      <c r="I256" s="36"/>
      <c r="J256" s="37"/>
      <c r="K256" s="38">
        <f t="shared" si="33"/>
        <v>0</v>
      </c>
      <c r="L256" s="74"/>
      <c r="M256" s="37"/>
      <c r="N256" s="37"/>
      <c r="O256" s="37"/>
      <c r="P256" s="38">
        <f t="shared" si="34"/>
        <v>0</v>
      </c>
      <c r="Q256" s="74"/>
      <c r="R256" s="37"/>
      <c r="S256" s="38"/>
      <c r="T256" s="25">
        <f t="shared" si="35"/>
        <v>0</v>
      </c>
      <c r="U256" s="82">
        <f t="shared" si="38"/>
        <v>4404.0200000000004</v>
      </c>
      <c r="V256" s="69"/>
      <c r="W256" s="66"/>
      <c r="X256" s="93">
        <f>X255+L256-V256</f>
        <v>2855</v>
      </c>
      <c r="Y256" s="66">
        <f t="shared" si="39"/>
        <v>0</v>
      </c>
    </row>
    <row r="257" spans="1:25" ht="15.75" x14ac:dyDescent="0.25">
      <c r="A257" s="107">
        <f t="shared" si="36"/>
        <v>43350</v>
      </c>
      <c r="B257" s="7">
        <f t="shared" si="37"/>
        <v>36</v>
      </c>
      <c r="C257" s="7">
        <f t="shared" si="31"/>
        <v>9</v>
      </c>
      <c r="D257" s="7" t="str">
        <f t="shared" si="32"/>
        <v>9_36</v>
      </c>
      <c r="E257" s="7">
        <f t="shared" si="30"/>
        <v>1</v>
      </c>
      <c r="I257" s="36"/>
      <c r="J257" s="37"/>
      <c r="K257" s="38">
        <f t="shared" si="33"/>
        <v>0</v>
      </c>
      <c r="L257" s="74"/>
      <c r="M257" s="37"/>
      <c r="N257" s="37"/>
      <c r="O257" s="37"/>
      <c r="P257" s="38">
        <f t="shared" si="34"/>
        <v>0</v>
      </c>
      <c r="Q257" s="74"/>
      <c r="R257" s="37"/>
      <c r="S257" s="38"/>
      <c r="T257" s="25">
        <f t="shared" si="35"/>
        <v>0</v>
      </c>
      <c r="U257" s="82">
        <f t="shared" si="38"/>
        <v>4404.0200000000004</v>
      </c>
      <c r="V257" s="69"/>
      <c r="W257" s="66"/>
      <c r="X257" s="93">
        <f>X256+L257-V257</f>
        <v>2855</v>
      </c>
      <c r="Y257" s="66">
        <f t="shared" si="39"/>
        <v>0</v>
      </c>
    </row>
    <row r="258" spans="1:25" ht="15.75" x14ac:dyDescent="0.25">
      <c r="A258" s="107">
        <f t="shared" si="36"/>
        <v>43351</v>
      </c>
      <c r="B258" s="7">
        <f t="shared" si="37"/>
        <v>36</v>
      </c>
      <c r="C258" s="7">
        <f t="shared" si="31"/>
        <v>9</v>
      </c>
      <c r="D258" s="7" t="str">
        <f t="shared" si="32"/>
        <v>9_36</v>
      </c>
      <c r="E258" s="7">
        <f t="shared" si="30"/>
        <v>0</v>
      </c>
      <c r="I258" s="36"/>
      <c r="J258" s="37"/>
      <c r="K258" s="38">
        <f t="shared" si="33"/>
        <v>0</v>
      </c>
      <c r="L258" s="74"/>
      <c r="M258" s="37"/>
      <c r="N258" s="37"/>
      <c r="O258" s="37"/>
      <c r="P258" s="38">
        <f t="shared" si="34"/>
        <v>0</v>
      </c>
      <c r="Q258" s="74"/>
      <c r="R258" s="37"/>
      <c r="S258" s="38"/>
      <c r="T258" s="25">
        <f t="shared" si="35"/>
        <v>0</v>
      </c>
      <c r="U258" s="82">
        <f t="shared" si="38"/>
        <v>4404.0200000000004</v>
      </c>
      <c r="V258" s="69"/>
      <c r="W258" s="66"/>
      <c r="X258" s="93">
        <f>X257+L258-V258</f>
        <v>2855</v>
      </c>
      <c r="Y258" s="66">
        <f t="shared" si="39"/>
        <v>0</v>
      </c>
    </row>
    <row r="259" spans="1:25" ht="15.75" x14ac:dyDescent="0.25">
      <c r="A259" s="107">
        <f t="shared" si="36"/>
        <v>43352</v>
      </c>
      <c r="B259" s="7">
        <f t="shared" si="37"/>
        <v>36</v>
      </c>
      <c r="C259" s="7">
        <f t="shared" si="31"/>
        <v>9</v>
      </c>
      <c r="D259" s="7" t="str">
        <f t="shared" si="32"/>
        <v>9_36</v>
      </c>
      <c r="E259" s="7">
        <f t="shared" si="30"/>
        <v>0</v>
      </c>
      <c r="I259" s="36"/>
      <c r="J259" s="37"/>
      <c r="K259" s="38">
        <f t="shared" si="33"/>
        <v>0</v>
      </c>
      <c r="L259" s="74"/>
      <c r="M259" s="37"/>
      <c r="N259" s="37"/>
      <c r="O259" s="37"/>
      <c r="P259" s="38">
        <f t="shared" si="34"/>
        <v>0</v>
      </c>
      <c r="Q259" s="74"/>
      <c r="R259" s="37"/>
      <c r="S259" s="38"/>
      <c r="T259" s="25">
        <f t="shared" si="35"/>
        <v>0</v>
      </c>
      <c r="U259" s="82">
        <f t="shared" si="38"/>
        <v>4404.0200000000004</v>
      </c>
      <c r="V259" s="69"/>
      <c r="W259" s="66"/>
      <c r="X259" s="93">
        <f>X258+L259-V259</f>
        <v>2855</v>
      </c>
      <c r="Y259" s="66">
        <f t="shared" si="39"/>
        <v>0</v>
      </c>
    </row>
    <row r="260" spans="1:25" ht="15.75" x14ac:dyDescent="0.25">
      <c r="A260" s="107">
        <f t="shared" si="36"/>
        <v>43353</v>
      </c>
      <c r="B260" s="7">
        <f t="shared" si="37"/>
        <v>37</v>
      </c>
      <c r="C260" s="7">
        <f t="shared" si="31"/>
        <v>9</v>
      </c>
      <c r="D260" s="7" t="str">
        <f t="shared" si="32"/>
        <v>9_37</v>
      </c>
      <c r="E260" s="7">
        <f t="shared" si="30"/>
        <v>1</v>
      </c>
      <c r="I260" s="36"/>
      <c r="J260" s="37"/>
      <c r="K260" s="38">
        <f t="shared" si="33"/>
        <v>0</v>
      </c>
      <c r="L260" s="74"/>
      <c r="M260" s="37"/>
      <c r="N260" s="37"/>
      <c r="O260" s="37"/>
      <c r="P260" s="38">
        <f t="shared" si="34"/>
        <v>0</v>
      </c>
      <c r="Q260" s="74"/>
      <c r="R260" s="37"/>
      <c r="S260" s="38"/>
      <c r="T260" s="25">
        <f t="shared" si="35"/>
        <v>0</v>
      </c>
      <c r="U260" s="82">
        <f t="shared" si="38"/>
        <v>4404.0200000000004</v>
      </c>
      <c r="V260" s="69"/>
      <c r="W260" s="66"/>
      <c r="X260" s="93">
        <f>X259+L260-V260</f>
        <v>2855</v>
      </c>
      <c r="Y260" s="66">
        <f t="shared" si="39"/>
        <v>0</v>
      </c>
    </row>
    <row r="261" spans="1:25" ht="15.75" x14ac:dyDescent="0.25">
      <c r="A261" s="107">
        <f t="shared" si="36"/>
        <v>43354</v>
      </c>
      <c r="B261" s="7">
        <f t="shared" si="37"/>
        <v>37</v>
      </c>
      <c r="C261" s="7">
        <f t="shared" si="31"/>
        <v>9</v>
      </c>
      <c r="D261" s="7" t="str">
        <f t="shared" si="32"/>
        <v>9_37</v>
      </c>
      <c r="E261" s="7">
        <f t="shared" si="30"/>
        <v>1</v>
      </c>
      <c r="I261" s="36"/>
      <c r="J261" s="37"/>
      <c r="K261" s="38">
        <f t="shared" si="33"/>
        <v>0</v>
      </c>
      <c r="L261" s="74"/>
      <c r="M261" s="37"/>
      <c r="N261" s="37"/>
      <c r="O261" s="37"/>
      <c r="P261" s="38">
        <f t="shared" si="34"/>
        <v>0</v>
      </c>
      <c r="Q261" s="74"/>
      <c r="R261" s="37"/>
      <c r="S261" s="38"/>
      <c r="T261" s="25">
        <f t="shared" si="35"/>
        <v>0</v>
      </c>
      <c r="U261" s="82">
        <f t="shared" si="38"/>
        <v>4404.0200000000004</v>
      </c>
      <c r="V261" s="69"/>
      <c r="W261" s="66"/>
      <c r="X261" s="93">
        <f>X260+L261-V261</f>
        <v>2855</v>
      </c>
      <c r="Y261" s="66">
        <f t="shared" si="39"/>
        <v>0</v>
      </c>
    </row>
    <row r="262" spans="1:25" ht="15.75" x14ac:dyDescent="0.25">
      <c r="A262" s="107">
        <f t="shared" si="36"/>
        <v>43355</v>
      </c>
      <c r="B262" s="7">
        <f t="shared" si="37"/>
        <v>37</v>
      </c>
      <c r="C262" s="7">
        <f t="shared" si="31"/>
        <v>9</v>
      </c>
      <c r="D262" s="7" t="str">
        <f t="shared" si="32"/>
        <v>9_37</v>
      </c>
      <c r="E262" s="7">
        <f t="shared" si="30"/>
        <v>1</v>
      </c>
      <c r="I262" s="36"/>
      <c r="J262" s="37"/>
      <c r="K262" s="38">
        <f t="shared" si="33"/>
        <v>0</v>
      </c>
      <c r="L262" s="74"/>
      <c r="M262" s="37"/>
      <c r="N262" s="37"/>
      <c r="O262" s="37"/>
      <c r="P262" s="38">
        <f t="shared" si="34"/>
        <v>0</v>
      </c>
      <c r="Q262" s="74"/>
      <c r="R262" s="37"/>
      <c r="S262" s="38"/>
      <c r="T262" s="25">
        <f t="shared" si="35"/>
        <v>0</v>
      </c>
      <c r="U262" s="82">
        <f t="shared" si="38"/>
        <v>4404.0200000000004</v>
      </c>
      <c r="V262" s="69"/>
      <c r="W262" s="66"/>
      <c r="X262" s="93">
        <f>X261+L262-V262</f>
        <v>2855</v>
      </c>
      <c r="Y262" s="66">
        <f t="shared" si="39"/>
        <v>0</v>
      </c>
    </row>
    <row r="263" spans="1:25" ht="15.75" x14ac:dyDescent="0.25">
      <c r="A263" s="107">
        <f t="shared" si="36"/>
        <v>43356</v>
      </c>
      <c r="B263" s="7">
        <f t="shared" si="37"/>
        <v>37</v>
      </c>
      <c r="C263" s="7">
        <f t="shared" si="31"/>
        <v>9</v>
      </c>
      <c r="D263" s="7" t="str">
        <f t="shared" si="32"/>
        <v>9_37</v>
      </c>
      <c r="E263" s="7">
        <f t="shared" si="30"/>
        <v>1</v>
      </c>
      <c r="I263" s="36"/>
      <c r="J263" s="37"/>
      <c r="K263" s="38">
        <f t="shared" si="33"/>
        <v>0</v>
      </c>
      <c r="L263" s="74"/>
      <c r="M263" s="37"/>
      <c r="N263" s="37"/>
      <c r="O263" s="37"/>
      <c r="P263" s="38">
        <f t="shared" si="34"/>
        <v>0</v>
      </c>
      <c r="Q263" s="74"/>
      <c r="R263" s="37"/>
      <c r="S263" s="38"/>
      <c r="T263" s="25">
        <f t="shared" si="35"/>
        <v>0</v>
      </c>
      <c r="U263" s="82">
        <f t="shared" si="38"/>
        <v>4404.0200000000004</v>
      </c>
      <c r="V263" s="69"/>
      <c r="W263" s="66"/>
      <c r="X263" s="93">
        <f>X262+L263-V263</f>
        <v>2855</v>
      </c>
      <c r="Y263" s="66">
        <f t="shared" si="39"/>
        <v>0</v>
      </c>
    </row>
    <row r="264" spans="1:25" ht="15.75" x14ac:dyDescent="0.25">
      <c r="A264" s="107">
        <f t="shared" si="36"/>
        <v>43357</v>
      </c>
      <c r="B264" s="7">
        <f t="shared" si="37"/>
        <v>37</v>
      </c>
      <c r="C264" s="7">
        <f t="shared" si="31"/>
        <v>9</v>
      </c>
      <c r="D264" s="7" t="str">
        <f t="shared" si="32"/>
        <v>9_37</v>
      </c>
      <c r="E264" s="7">
        <f t="shared" ref="E264:E327" si="40">NETWORKDAYS($A264,$A264,Jours_Fériés)</f>
        <v>1</v>
      </c>
      <c r="I264" s="36"/>
      <c r="J264" s="37"/>
      <c r="K264" s="38">
        <f t="shared" si="33"/>
        <v>0</v>
      </c>
      <c r="L264" s="74"/>
      <c r="M264" s="37"/>
      <c r="N264" s="37"/>
      <c r="O264" s="37"/>
      <c r="P264" s="38">
        <f t="shared" si="34"/>
        <v>0</v>
      </c>
      <c r="Q264" s="74"/>
      <c r="R264" s="37"/>
      <c r="S264" s="38"/>
      <c r="T264" s="25">
        <f t="shared" si="35"/>
        <v>0</v>
      </c>
      <c r="U264" s="82">
        <f t="shared" si="38"/>
        <v>4404.0200000000004</v>
      </c>
      <c r="V264" s="69"/>
      <c r="W264" s="66"/>
      <c r="X264" s="93">
        <f>X263+L264-V264</f>
        <v>2855</v>
      </c>
      <c r="Y264" s="66">
        <f t="shared" si="39"/>
        <v>0</v>
      </c>
    </row>
    <row r="265" spans="1:25" ht="15.75" x14ac:dyDescent="0.25">
      <c r="A265" s="107">
        <f t="shared" si="36"/>
        <v>43358</v>
      </c>
      <c r="B265" s="7">
        <f t="shared" si="37"/>
        <v>37</v>
      </c>
      <c r="C265" s="7">
        <f t="shared" ref="C265:C328" si="41">MONTH(A265)</f>
        <v>9</v>
      </c>
      <c r="D265" s="7" t="str">
        <f t="shared" ref="D265:D328" si="42">C265&amp;"_"&amp;B265</f>
        <v>9_37</v>
      </c>
      <c r="E265" s="7">
        <f t="shared" si="40"/>
        <v>0</v>
      </c>
      <c r="I265" s="36"/>
      <c r="J265" s="37"/>
      <c r="K265" s="38">
        <f t="shared" ref="K265:K328" si="43">+SUM(I265:J265)</f>
        <v>0</v>
      </c>
      <c r="L265" s="74"/>
      <c r="M265" s="37"/>
      <c r="N265" s="37"/>
      <c r="O265" s="37"/>
      <c r="P265" s="38">
        <f t="shared" ref="P265:P328" si="44">K265-SUM(L265:O265)</f>
        <v>0</v>
      </c>
      <c r="Q265" s="74"/>
      <c r="R265" s="37"/>
      <c r="S265" s="38"/>
      <c r="T265" s="25">
        <f t="shared" ref="T265:T328" si="45">SUM(Q265:S265)</f>
        <v>0</v>
      </c>
      <c r="U265" s="82">
        <f t="shared" si="38"/>
        <v>4404.0200000000004</v>
      </c>
      <c r="V265" s="69"/>
      <c r="W265" s="66"/>
      <c r="X265" s="93">
        <f>X264+L265-V265</f>
        <v>2855</v>
      </c>
      <c r="Y265" s="66">
        <f t="shared" si="39"/>
        <v>0</v>
      </c>
    </row>
    <row r="266" spans="1:25" ht="15.75" x14ac:dyDescent="0.25">
      <c r="A266" s="107">
        <f t="shared" ref="A266:A268" si="46">A265+1</f>
        <v>43359</v>
      </c>
      <c r="B266" s="7">
        <f t="shared" ref="B266:B329" si="47">IF(WEEKNUM(A266,21)=53,0,WEEKNUM(A266,21))</f>
        <v>37</v>
      </c>
      <c r="C266" s="7">
        <f t="shared" si="41"/>
        <v>9</v>
      </c>
      <c r="D266" s="7" t="str">
        <f t="shared" si="42"/>
        <v>9_37</v>
      </c>
      <c r="E266" s="7">
        <f t="shared" si="40"/>
        <v>0</v>
      </c>
      <c r="I266" s="36"/>
      <c r="J266" s="37"/>
      <c r="K266" s="38">
        <f t="shared" si="43"/>
        <v>0</v>
      </c>
      <c r="L266" s="74"/>
      <c r="M266" s="37"/>
      <c r="N266" s="37"/>
      <c r="O266" s="37"/>
      <c r="P266" s="38">
        <f t="shared" si="44"/>
        <v>0</v>
      </c>
      <c r="Q266" s="74"/>
      <c r="R266" s="37"/>
      <c r="S266" s="38"/>
      <c r="T266" s="25">
        <f t="shared" si="45"/>
        <v>0</v>
      </c>
      <c r="U266" s="82">
        <f t="shared" ref="U266:U329" si="48">U265+P266-T266</f>
        <v>4404.0200000000004</v>
      </c>
      <c r="V266" s="69"/>
      <c r="W266" s="66"/>
      <c r="X266" s="93">
        <f>X265+L266-V266</f>
        <v>2855</v>
      </c>
      <c r="Y266" s="66">
        <f t="shared" si="39"/>
        <v>0</v>
      </c>
    </row>
    <row r="267" spans="1:25" ht="15.75" x14ac:dyDescent="0.25">
      <c r="A267" s="107">
        <f t="shared" si="46"/>
        <v>43360</v>
      </c>
      <c r="B267" s="7">
        <f t="shared" si="47"/>
        <v>38</v>
      </c>
      <c r="C267" s="7">
        <f t="shared" si="41"/>
        <v>9</v>
      </c>
      <c r="D267" s="7" t="str">
        <f t="shared" si="42"/>
        <v>9_38</v>
      </c>
      <c r="E267" s="7">
        <f t="shared" si="40"/>
        <v>1</v>
      </c>
      <c r="I267" s="36"/>
      <c r="J267" s="37"/>
      <c r="K267" s="38">
        <f t="shared" si="43"/>
        <v>0</v>
      </c>
      <c r="L267" s="74"/>
      <c r="M267" s="37"/>
      <c r="N267" s="37"/>
      <c r="O267" s="37"/>
      <c r="P267" s="38">
        <f t="shared" si="44"/>
        <v>0</v>
      </c>
      <c r="Q267" s="74"/>
      <c r="R267" s="37"/>
      <c r="S267" s="38"/>
      <c r="T267" s="25">
        <f t="shared" si="45"/>
        <v>0</v>
      </c>
      <c r="U267" s="82">
        <f t="shared" si="48"/>
        <v>4404.0200000000004</v>
      </c>
      <c r="V267" s="69"/>
      <c r="W267" s="66"/>
      <c r="X267" s="93">
        <f>X266+L267-V267</f>
        <v>2855</v>
      </c>
      <c r="Y267" s="66">
        <f t="shared" si="39"/>
        <v>0</v>
      </c>
    </row>
    <row r="268" spans="1:25" ht="15.75" x14ac:dyDescent="0.25">
      <c r="A268" s="107">
        <f t="shared" si="46"/>
        <v>43361</v>
      </c>
      <c r="B268" s="7">
        <f t="shared" si="47"/>
        <v>38</v>
      </c>
      <c r="C268" s="7">
        <f t="shared" si="41"/>
        <v>9</v>
      </c>
      <c r="D268" s="7" t="str">
        <f t="shared" si="42"/>
        <v>9_38</v>
      </c>
      <c r="E268" s="7">
        <f t="shared" si="40"/>
        <v>1</v>
      </c>
      <c r="I268" s="36"/>
      <c r="J268" s="37"/>
      <c r="K268" s="38">
        <f t="shared" si="43"/>
        <v>0</v>
      </c>
      <c r="L268" s="74"/>
      <c r="M268" s="37"/>
      <c r="N268" s="37"/>
      <c r="O268" s="37"/>
      <c r="P268" s="38">
        <f t="shared" si="44"/>
        <v>0</v>
      </c>
      <c r="Q268" s="74"/>
      <c r="R268" s="37"/>
      <c r="S268" s="38"/>
      <c r="T268" s="25">
        <f t="shared" si="45"/>
        <v>0</v>
      </c>
      <c r="U268" s="82">
        <f t="shared" si="48"/>
        <v>4404.0200000000004</v>
      </c>
      <c r="V268" s="69"/>
      <c r="W268" s="66"/>
      <c r="X268" s="93">
        <f>X267+L268-V268</f>
        <v>2855</v>
      </c>
      <c r="Y268" s="66">
        <f t="shared" ref="Y268:Y331" si="49">IF(V268&gt;0,(Y267-Y267)+W268,Y267+W268)</f>
        <v>0</v>
      </c>
    </row>
    <row r="269" spans="1:25" ht="15.75" x14ac:dyDescent="0.25">
      <c r="A269" s="107">
        <f>A268+1</f>
        <v>43362</v>
      </c>
      <c r="B269" s="7">
        <f t="shared" si="47"/>
        <v>38</v>
      </c>
      <c r="C269" s="7">
        <f t="shared" si="41"/>
        <v>9</v>
      </c>
      <c r="D269" s="7" t="str">
        <f t="shared" si="42"/>
        <v>9_38</v>
      </c>
      <c r="E269" s="7">
        <f t="shared" si="40"/>
        <v>1</v>
      </c>
      <c r="I269" s="36"/>
      <c r="J269" s="37"/>
      <c r="K269" s="38">
        <f t="shared" si="43"/>
        <v>0</v>
      </c>
      <c r="L269" s="74"/>
      <c r="M269" s="37"/>
      <c r="N269" s="37"/>
      <c r="O269" s="37"/>
      <c r="P269" s="38">
        <f t="shared" si="44"/>
        <v>0</v>
      </c>
      <c r="Q269" s="74"/>
      <c r="R269" s="37"/>
      <c r="S269" s="38"/>
      <c r="T269" s="25">
        <f t="shared" si="45"/>
        <v>0</v>
      </c>
      <c r="U269" s="82">
        <f t="shared" si="48"/>
        <v>4404.0200000000004</v>
      </c>
      <c r="V269" s="69"/>
      <c r="W269" s="66"/>
      <c r="X269" s="93">
        <f>X268+L269-V269</f>
        <v>2855</v>
      </c>
      <c r="Y269" s="66">
        <f t="shared" si="49"/>
        <v>0</v>
      </c>
    </row>
    <row r="270" spans="1:25" ht="15.75" x14ac:dyDescent="0.25">
      <c r="A270" s="107">
        <f t="shared" ref="A270:A284" si="50">A269+1</f>
        <v>43363</v>
      </c>
      <c r="B270" s="7">
        <f t="shared" si="47"/>
        <v>38</v>
      </c>
      <c r="C270" s="7">
        <f t="shared" si="41"/>
        <v>9</v>
      </c>
      <c r="D270" s="7" t="str">
        <f t="shared" si="42"/>
        <v>9_38</v>
      </c>
      <c r="E270" s="7">
        <f t="shared" si="40"/>
        <v>1</v>
      </c>
      <c r="I270" s="36"/>
      <c r="J270" s="37"/>
      <c r="K270" s="38">
        <f t="shared" si="43"/>
        <v>0</v>
      </c>
      <c r="L270" s="74"/>
      <c r="M270" s="37"/>
      <c r="N270" s="37"/>
      <c r="O270" s="37"/>
      <c r="P270" s="38">
        <f t="shared" si="44"/>
        <v>0</v>
      </c>
      <c r="Q270" s="74"/>
      <c r="R270" s="37"/>
      <c r="S270" s="38"/>
      <c r="T270" s="25">
        <f t="shared" si="45"/>
        <v>0</v>
      </c>
      <c r="U270" s="82">
        <f t="shared" si="48"/>
        <v>4404.0200000000004</v>
      </c>
      <c r="V270" s="69"/>
      <c r="W270" s="66"/>
      <c r="X270" s="93">
        <f>X269+L270-V270</f>
        <v>2855</v>
      </c>
      <c r="Y270" s="66">
        <f t="shared" si="49"/>
        <v>0</v>
      </c>
    </row>
    <row r="271" spans="1:25" ht="15.75" x14ac:dyDescent="0.25">
      <c r="A271" s="107">
        <f t="shared" si="50"/>
        <v>43364</v>
      </c>
      <c r="B271" s="7">
        <f t="shared" si="47"/>
        <v>38</v>
      </c>
      <c r="C271" s="7">
        <f t="shared" si="41"/>
        <v>9</v>
      </c>
      <c r="D271" s="7" t="str">
        <f t="shared" si="42"/>
        <v>9_38</v>
      </c>
      <c r="E271" s="7">
        <f t="shared" si="40"/>
        <v>1</v>
      </c>
      <c r="I271" s="36"/>
      <c r="J271" s="37"/>
      <c r="K271" s="38">
        <f t="shared" si="43"/>
        <v>0</v>
      </c>
      <c r="L271" s="74"/>
      <c r="M271" s="37"/>
      <c r="N271" s="37"/>
      <c r="O271" s="37"/>
      <c r="P271" s="38">
        <f t="shared" si="44"/>
        <v>0</v>
      </c>
      <c r="Q271" s="74"/>
      <c r="R271" s="37"/>
      <c r="S271" s="38"/>
      <c r="T271" s="25">
        <f t="shared" si="45"/>
        <v>0</v>
      </c>
      <c r="U271" s="82">
        <f t="shared" si="48"/>
        <v>4404.0200000000004</v>
      </c>
      <c r="V271" s="69"/>
      <c r="W271" s="66"/>
      <c r="X271" s="93">
        <f>X270+L271-V271</f>
        <v>2855</v>
      </c>
      <c r="Y271" s="66">
        <f t="shared" si="49"/>
        <v>0</v>
      </c>
    </row>
    <row r="272" spans="1:25" ht="15.75" x14ac:dyDescent="0.25">
      <c r="A272" s="107">
        <f t="shared" si="50"/>
        <v>43365</v>
      </c>
      <c r="B272" s="7">
        <f t="shared" si="47"/>
        <v>38</v>
      </c>
      <c r="C272" s="7">
        <f t="shared" si="41"/>
        <v>9</v>
      </c>
      <c r="D272" s="7" t="str">
        <f t="shared" si="42"/>
        <v>9_38</v>
      </c>
      <c r="E272" s="7">
        <f t="shared" si="40"/>
        <v>0</v>
      </c>
      <c r="I272" s="36"/>
      <c r="J272" s="37"/>
      <c r="K272" s="38">
        <f t="shared" si="43"/>
        <v>0</v>
      </c>
      <c r="L272" s="74"/>
      <c r="M272" s="37"/>
      <c r="N272" s="37"/>
      <c r="O272" s="37"/>
      <c r="P272" s="38">
        <f t="shared" si="44"/>
        <v>0</v>
      </c>
      <c r="Q272" s="74"/>
      <c r="R272" s="37"/>
      <c r="S272" s="38"/>
      <c r="T272" s="25">
        <f t="shared" si="45"/>
        <v>0</v>
      </c>
      <c r="U272" s="82">
        <f t="shared" si="48"/>
        <v>4404.0200000000004</v>
      </c>
      <c r="V272" s="69"/>
      <c r="W272" s="66"/>
      <c r="X272" s="93">
        <f>X271+L272-V272</f>
        <v>2855</v>
      </c>
      <c r="Y272" s="66">
        <f t="shared" si="49"/>
        <v>0</v>
      </c>
    </row>
    <row r="273" spans="1:25" ht="15.75" x14ac:dyDescent="0.25">
      <c r="A273" s="107">
        <f t="shared" si="50"/>
        <v>43366</v>
      </c>
      <c r="B273" s="7">
        <f t="shared" si="47"/>
        <v>38</v>
      </c>
      <c r="C273" s="7">
        <f t="shared" si="41"/>
        <v>9</v>
      </c>
      <c r="D273" s="7" t="str">
        <f t="shared" si="42"/>
        <v>9_38</v>
      </c>
      <c r="E273" s="7">
        <f t="shared" si="40"/>
        <v>0</v>
      </c>
      <c r="I273" s="36"/>
      <c r="J273" s="37"/>
      <c r="K273" s="38">
        <f t="shared" si="43"/>
        <v>0</v>
      </c>
      <c r="L273" s="74"/>
      <c r="M273" s="37"/>
      <c r="N273" s="37"/>
      <c r="O273" s="37"/>
      <c r="P273" s="38">
        <f t="shared" si="44"/>
        <v>0</v>
      </c>
      <c r="Q273" s="74"/>
      <c r="R273" s="37"/>
      <c r="S273" s="38"/>
      <c r="T273" s="25">
        <f t="shared" si="45"/>
        <v>0</v>
      </c>
      <c r="U273" s="82">
        <f t="shared" si="48"/>
        <v>4404.0200000000004</v>
      </c>
      <c r="V273" s="69"/>
      <c r="W273" s="66"/>
      <c r="X273" s="93">
        <f>X272+L273-V273</f>
        <v>2855</v>
      </c>
      <c r="Y273" s="66">
        <f t="shared" si="49"/>
        <v>0</v>
      </c>
    </row>
    <row r="274" spans="1:25" ht="15.75" x14ac:dyDescent="0.25">
      <c r="A274" s="107">
        <f t="shared" si="50"/>
        <v>43367</v>
      </c>
      <c r="B274" s="7">
        <f t="shared" si="47"/>
        <v>39</v>
      </c>
      <c r="C274" s="7">
        <f t="shared" si="41"/>
        <v>9</v>
      </c>
      <c r="D274" s="7" t="str">
        <f t="shared" si="42"/>
        <v>9_39</v>
      </c>
      <c r="E274" s="7">
        <f t="shared" si="40"/>
        <v>1</v>
      </c>
      <c r="I274" s="36"/>
      <c r="J274" s="37"/>
      <c r="K274" s="38">
        <f t="shared" si="43"/>
        <v>0</v>
      </c>
      <c r="L274" s="74"/>
      <c r="M274" s="37"/>
      <c r="N274" s="37"/>
      <c r="O274" s="37"/>
      <c r="P274" s="38">
        <f t="shared" si="44"/>
        <v>0</v>
      </c>
      <c r="Q274" s="74"/>
      <c r="R274" s="37"/>
      <c r="S274" s="38"/>
      <c r="T274" s="25">
        <f t="shared" si="45"/>
        <v>0</v>
      </c>
      <c r="U274" s="82">
        <f t="shared" si="48"/>
        <v>4404.0200000000004</v>
      </c>
      <c r="V274" s="69"/>
      <c r="W274" s="66"/>
      <c r="X274" s="93">
        <f>X273+L274-V274</f>
        <v>2855</v>
      </c>
      <c r="Y274" s="66">
        <f t="shared" si="49"/>
        <v>0</v>
      </c>
    </row>
    <row r="275" spans="1:25" ht="15.75" x14ac:dyDescent="0.25">
      <c r="A275" s="107">
        <f t="shared" si="50"/>
        <v>43368</v>
      </c>
      <c r="B275" s="7">
        <f t="shared" si="47"/>
        <v>39</v>
      </c>
      <c r="C275" s="7">
        <f t="shared" si="41"/>
        <v>9</v>
      </c>
      <c r="D275" s="7" t="str">
        <f t="shared" si="42"/>
        <v>9_39</v>
      </c>
      <c r="E275" s="7">
        <f t="shared" si="40"/>
        <v>1</v>
      </c>
      <c r="I275" s="36"/>
      <c r="J275" s="37"/>
      <c r="K275" s="38">
        <f t="shared" si="43"/>
        <v>0</v>
      </c>
      <c r="L275" s="74"/>
      <c r="M275" s="37"/>
      <c r="N275" s="37"/>
      <c r="O275" s="37"/>
      <c r="P275" s="38">
        <f t="shared" si="44"/>
        <v>0</v>
      </c>
      <c r="Q275" s="74"/>
      <c r="R275" s="37"/>
      <c r="S275" s="38"/>
      <c r="T275" s="25">
        <f t="shared" si="45"/>
        <v>0</v>
      </c>
      <c r="U275" s="82">
        <f t="shared" si="48"/>
        <v>4404.0200000000004</v>
      </c>
      <c r="V275" s="69"/>
      <c r="W275" s="66"/>
      <c r="X275" s="93">
        <f>X274+L275-V275</f>
        <v>2855</v>
      </c>
      <c r="Y275" s="66">
        <f t="shared" si="49"/>
        <v>0</v>
      </c>
    </row>
    <row r="276" spans="1:25" ht="15.75" x14ac:dyDescent="0.25">
      <c r="A276" s="107">
        <f t="shared" si="50"/>
        <v>43369</v>
      </c>
      <c r="B276" s="7">
        <f t="shared" si="47"/>
        <v>39</v>
      </c>
      <c r="C276" s="7">
        <f t="shared" si="41"/>
        <v>9</v>
      </c>
      <c r="D276" s="7" t="str">
        <f t="shared" si="42"/>
        <v>9_39</v>
      </c>
      <c r="E276" s="7">
        <f t="shared" si="40"/>
        <v>1</v>
      </c>
      <c r="I276" s="36"/>
      <c r="J276" s="37"/>
      <c r="K276" s="38">
        <f t="shared" si="43"/>
        <v>0</v>
      </c>
      <c r="L276" s="74"/>
      <c r="M276" s="37"/>
      <c r="N276" s="37"/>
      <c r="O276" s="37"/>
      <c r="P276" s="38">
        <f t="shared" si="44"/>
        <v>0</v>
      </c>
      <c r="Q276" s="74"/>
      <c r="R276" s="37"/>
      <c r="S276" s="38"/>
      <c r="T276" s="25">
        <f t="shared" si="45"/>
        <v>0</v>
      </c>
      <c r="U276" s="82">
        <f t="shared" si="48"/>
        <v>4404.0200000000004</v>
      </c>
      <c r="V276" s="69"/>
      <c r="W276" s="66"/>
      <c r="X276" s="93">
        <f>X275+L276-V276</f>
        <v>2855</v>
      </c>
      <c r="Y276" s="66">
        <f t="shared" si="49"/>
        <v>0</v>
      </c>
    </row>
    <row r="277" spans="1:25" ht="15.75" x14ac:dyDescent="0.25">
      <c r="A277" s="107">
        <f t="shared" si="50"/>
        <v>43370</v>
      </c>
      <c r="B277" s="7">
        <f t="shared" si="47"/>
        <v>39</v>
      </c>
      <c r="C277" s="7">
        <f t="shared" si="41"/>
        <v>9</v>
      </c>
      <c r="D277" s="7" t="str">
        <f t="shared" si="42"/>
        <v>9_39</v>
      </c>
      <c r="E277" s="7">
        <f t="shared" si="40"/>
        <v>1</v>
      </c>
      <c r="I277" s="36"/>
      <c r="J277" s="37"/>
      <c r="K277" s="38">
        <f t="shared" si="43"/>
        <v>0</v>
      </c>
      <c r="L277" s="74"/>
      <c r="M277" s="37"/>
      <c r="N277" s="37"/>
      <c r="O277" s="37"/>
      <c r="P277" s="38">
        <f t="shared" si="44"/>
        <v>0</v>
      </c>
      <c r="Q277" s="74"/>
      <c r="R277" s="37"/>
      <c r="S277" s="38"/>
      <c r="T277" s="25">
        <f t="shared" si="45"/>
        <v>0</v>
      </c>
      <c r="U277" s="82">
        <f t="shared" si="48"/>
        <v>4404.0200000000004</v>
      </c>
      <c r="V277" s="69"/>
      <c r="W277" s="66"/>
      <c r="X277" s="93">
        <f>X276+L277-V277</f>
        <v>2855</v>
      </c>
      <c r="Y277" s="66">
        <f t="shared" si="49"/>
        <v>0</v>
      </c>
    </row>
    <row r="278" spans="1:25" ht="15.75" x14ac:dyDescent="0.25">
      <c r="A278" s="107">
        <f t="shared" si="50"/>
        <v>43371</v>
      </c>
      <c r="B278" s="7">
        <f t="shared" si="47"/>
        <v>39</v>
      </c>
      <c r="C278" s="7">
        <f t="shared" si="41"/>
        <v>9</v>
      </c>
      <c r="D278" s="7" t="str">
        <f t="shared" si="42"/>
        <v>9_39</v>
      </c>
      <c r="E278" s="7">
        <f t="shared" si="40"/>
        <v>1</v>
      </c>
      <c r="I278" s="36"/>
      <c r="J278" s="37"/>
      <c r="K278" s="38">
        <f t="shared" si="43"/>
        <v>0</v>
      </c>
      <c r="L278" s="74"/>
      <c r="M278" s="37"/>
      <c r="N278" s="37"/>
      <c r="O278" s="37"/>
      <c r="P278" s="38">
        <f t="shared" si="44"/>
        <v>0</v>
      </c>
      <c r="Q278" s="74"/>
      <c r="R278" s="37"/>
      <c r="S278" s="38"/>
      <c r="T278" s="25">
        <f t="shared" si="45"/>
        <v>0</v>
      </c>
      <c r="U278" s="82">
        <f t="shared" si="48"/>
        <v>4404.0200000000004</v>
      </c>
      <c r="V278" s="69"/>
      <c r="W278" s="66"/>
      <c r="X278" s="93">
        <f>X277+L278-V278</f>
        <v>2855</v>
      </c>
      <c r="Y278" s="66">
        <f t="shared" si="49"/>
        <v>0</v>
      </c>
    </row>
    <row r="279" spans="1:25" ht="15.75" x14ac:dyDescent="0.25">
      <c r="A279" s="107">
        <f t="shared" si="50"/>
        <v>43372</v>
      </c>
      <c r="B279" s="7">
        <f t="shared" si="47"/>
        <v>39</v>
      </c>
      <c r="C279" s="7">
        <f t="shared" si="41"/>
        <v>9</v>
      </c>
      <c r="D279" s="7" t="str">
        <f t="shared" si="42"/>
        <v>9_39</v>
      </c>
      <c r="E279" s="7">
        <f t="shared" si="40"/>
        <v>0</v>
      </c>
      <c r="I279" s="36"/>
      <c r="J279" s="37"/>
      <c r="K279" s="38">
        <f t="shared" si="43"/>
        <v>0</v>
      </c>
      <c r="L279" s="74"/>
      <c r="M279" s="37"/>
      <c r="N279" s="37"/>
      <c r="O279" s="37"/>
      <c r="P279" s="38">
        <f t="shared" si="44"/>
        <v>0</v>
      </c>
      <c r="Q279" s="74"/>
      <c r="R279" s="37"/>
      <c r="S279" s="38"/>
      <c r="T279" s="25">
        <f t="shared" si="45"/>
        <v>0</v>
      </c>
      <c r="U279" s="82">
        <f t="shared" si="48"/>
        <v>4404.0200000000004</v>
      </c>
      <c r="V279" s="69"/>
      <c r="W279" s="66"/>
      <c r="X279" s="93">
        <f>X278+L279-V279</f>
        <v>2855</v>
      </c>
      <c r="Y279" s="66">
        <f t="shared" si="49"/>
        <v>0</v>
      </c>
    </row>
    <row r="280" spans="1:25" ht="15.75" x14ac:dyDescent="0.25">
      <c r="A280" s="107">
        <f t="shared" si="50"/>
        <v>43373</v>
      </c>
      <c r="B280" s="7">
        <f t="shared" si="47"/>
        <v>39</v>
      </c>
      <c r="C280" s="7">
        <f t="shared" si="41"/>
        <v>9</v>
      </c>
      <c r="D280" s="7" t="str">
        <f t="shared" si="42"/>
        <v>9_39</v>
      </c>
      <c r="E280" s="7">
        <f t="shared" si="40"/>
        <v>0</v>
      </c>
      <c r="I280" s="36"/>
      <c r="J280" s="37"/>
      <c r="K280" s="38">
        <f t="shared" si="43"/>
        <v>0</v>
      </c>
      <c r="L280" s="74"/>
      <c r="M280" s="37"/>
      <c r="N280" s="37"/>
      <c r="O280" s="37"/>
      <c r="P280" s="38">
        <f t="shared" si="44"/>
        <v>0</v>
      </c>
      <c r="Q280" s="74"/>
      <c r="R280" s="37"/>
      <c r="S280" s="38"/>
      <c r="T280" s="25">
        <f t="shared" si="45"/>
        <v>0</v>
      </c>
      <c r="U280" s="82">
        <f t="shared" si="48"/>
        <v>4404.0200000000004</v>
      </c>
      <c r="V280" s="69"/>
      <c r="W280" s="66"/>
      <c r="X280" s="93">
        <f>X279+L280-V280</f>
        <v>2855</v>
      </c>
      <c r="Y280" s="66">
        <f t="shared" si="49"/>
        <v>0</v>
      </c>
    </row>
    <row r="281" spans="1:25" ht="15.75" x14ac:dyDescent="0.25">
      <c r="A281" s="107">
        <f t="shared" si="50"/>
        <v>43374</v>
      </c>
      <c r="B281" s="7">
        <f t="shared" si="47"/>
        <v>40</v>
      </c>
      <c r="C281" s="7">
        <f t="shared" si="41"/>
        <v>10</v>
      </c>
      <c r="D281" s="7" t="str">
        <f t="shared" si="42"/>
        <v>10_40</v>
      </c>
      <c r="E281" s="7">
        <f t="shared" si="40"/>
        <v>1</v>
      </c>
      <c r="I281" s="36"/>
      <c r="J281" s="37"/>
      <c r="K281" s="38">
        <f t="shared" si="43"/>
        <v>0</v>
      </c>
      <c r="L281" s="74"/>
      <c r="M281" s="37"/>
      <c r="N281" s="37"/>
      <c r="O281" s="37"/>
      <c r="P281" s="38">
        <f t="shared" si="44"/>
        <v>0</v>
      </c>
      <c r="Q281" s="74"/>
      <c r="R281" s="37"/>
      <c r="S281" s="38"/>
      <c r="T281" s="25">
        <f t="shared" si="45"/>
        <v>0</v>
      </c>
      <c r="U281" s="82">
        <f t="shared" si="48"/>
        <v>4404.0200000000004</v>
      </c>
      <c r="V281" s="69"/>
      <c r="W281" s="66"/>
      <c r="X281" s="93">
        <f>X280+L281-V281</f>
        <v>2855</v>
      </c>
      <c r="Y281" s="66">
        <f t="shared" si="49"/>
        <v>0</v>
      </c>
    </row>
    <row r="282" spans="1:25" ht="15.75" x14ac:dyDescent="0.25">
      <c r="A282" s="107">
        <f t="shared" si="50"/>
        <v>43375</v>
      </c>
      <c r="B282" s="7">
        <f t="shared" si="47"/>
        <v>40</v>
      </c>
      <c r="C282" s="7">
        <f t="shared" si="41"/>
        <v>10</v>
      </c>
      <c r="D282" s="7" t="str">
        <f t="shared" si="42"/>
        <v>10_40</v>
      </c>
      <c r="E282" s="7">
        <f t="shared" si="40"/>
        <v>1</v>
      </c>
      <c r="I282" s="36"/>
      <c r="J282" s="37"/>
      <c r="K282" s="38">
        <f t="shared" si="43"/>
        <v>0</v>
      </c>
      <c r="L282" s="74"/>
      <c r="M282" s="37"/>
      <c r="N282" s="37"/>
      <c r="O282" s="37"/>
      <c r="P282" s="38">
        <f t="shared" si="44"/>
        <v>0</v>
      </c>
      <c r="Q282" s="74"/>
      <c r="R282" s="37"/>
      <c r="S282" s="38"/>
      <c r="T282" s="25">
        <f t="shared" si="45"/>
        <v>0</v>
      </c>
      <c r="U282" s="82">
        <f t="shared" si="48"/>
        <v>4404.0200000000004</v>
      </c>
      <c r="V282" s="69"/>
      <c r="W282" s="66"/>
      <c r="X282" s="93">
        <f>X281+L282-V282</f>
        <v>2855</v>
      </c>
      <c r="Y282" s="66">
        <f t="shared" si="49"/>
        <v>0</v>
      </c>
    </row>
    <row r="283" spans="1:25" ht="15.75" x14ac:dyDescent="0.25">
      <c r="A283" s="107">
        <f t="shared" si="50"/>
        <v>43376</v>
      </c>
      <c r="B283" s="7">
        <f t="shared" si="47"/>
        <v>40</v>
      </c>
      <c r="C283" s="7">
        <f t="shared" si="41"/>
        <v>10</v>
      </c>
      <c r="D283" s="7" t="str">
        <f t="shared" si="42"/>
        <v>10_40</v>
      </c>
      <c r="E283" s="7">
        <f t="shared" si="40"/>
        <v>1</v>
      </c>
      <c r="I283" s="36"/>
      <c r="J283" s="37"/>
      <c r="K283" s="38">
        <f t="shared" si="43"/>
        <v>0</v>
      </c>
      <c r="L283" s="74"/>
      <c r="M283" s="37"/>
      <c r="N283" s="37"/>
      <c r="O283" s="37"/>
      <c r="P283" s="38">
        <f t="shared" si="44"/>
        <v>0</v>
      </c>
      <c r="Q283" s="74"/>
      <c r="R283" s="37"/>
      <c r="S283" s="38"/>
      <c r="T283" s="25">
        <f t="shared" si="45"/>
        <v>0</v>
      </c>
      <c r="U283" s="82">
        <f t="shared" si="48"/>
        <v>4404.0200000000004</v>
      </c>
      <c r="V283" s="69"/>
      <c r="W283" s="66"/>
      <c r="X283" s="93">
        <f>X282+L283-V283</f>
        <v>2855</v>
      </c>
      <c r="Y283" s="66">
        <f t="shared" si="49"/>
        <v>0</v>
      </c>
    </row>
    <row r="284" spans="1:25" ht="15.75" x14ac:dyDescent="0.25">
      <c r="A284" s="107">
        <f t="shared" si="50"/>
        <v>43377</v>
      </c>
      <c r="B284" s="7">
        <f t="shared" si="47"/>
        <v>40</v>
      </c>
      <c r="C284" s="7">
        <f t="shared" si="41"/>
        <v>10</v>
      </c>
      <c r="D284" s="7" t="str">
        <f t="shared" si="42"/>
        <v>10_40</v>
      </c>
      <c r="E284" s="7">
        <f t="shared" si="40"/>
        <v>1</v>
      </c>
      <c r="I284" s="36"/>
      <c r="J284" s="37"/>
      <c r="K284" s="38">
        <f t="shared" si="43"/>
        <v>0</v>
      </c>
      <c r="L284" s="74"/>
      <c r="M284" s="37"/>
      <c r="N284" s="37"/>
      <c r="O284" s="37"/>
      <c r="P284" s="38">
        <f t="shared" si="44"/>
        <v>0</v>
      </c>
      <c r="Q284" s="74"/>
      <c r="R284" s="37"/>
      <c r="S284" s="38"/>
      <c r="T284" s="25">
        <f t="shared" si="45"/>
        <v>0</v>
      </c>
      <c r="U284" s="82">
        <f t="shared" si="48"/>
        <v>4404.0200000000004</v>
      </c>
      <c r="V284" s="69"/>
      <c r="W284" s="66"/>
      <c r="X284" s="93">
        <f>X283+L284-V284</f>
        <v>2855</v>
      </c>
      <c r="Y284" s="66">
        <f t="shared" si="49"/>
        <v>0</v>
      </c>
    </row>
    <row r="285" spans="1:25" ht="15.75" x14ac:dyDescent="0.25">
      <c r="A285" s="107">
        <f>A284+1</f>
        <v>43378</v>
      </c>
      <c r="B285" s="7">
        <f t="shared" si="47"/>
        <v>40</v>
      </c>
      <c r="C285" s="7">
        <f t="shared" si="41"/>
        <v>10</v>
      </c>
      <c r="D285" s="7" t="str">
        <f t="shared" si="42"/>
        <v>10_40</v>
      </c>
      <c r="E285" s="7">
        <f t="shared" si="40"/>
        <v>1</v>
      </c>
      <c r="I285" s="36"/>
      <c r="J285" s="37"/>
      <c r="K285" s="38">
        <f t="shared" si="43"/>
        <v>0</v>
      </c>
      <c r="L285" s="74"/>
      <c r="M285" s="37"/>
      <c r="N285" s="37"/>
      <c r="O285" s="37"/>
      <c r="P285" s="38">
        <f t="shared" si="44"/>
        <v>0</v>
      </c>
      <c r="Q285" s="74"/>
      <c r="R285" s="37"/>
      <c r="S285" s="38"/>
      <c r="T285" s="25">
        <f t="shared" si="45"/>
        <v>0</v>
      </c>
      <c r="U285" s="82">
        <f t="shared" si="48"/>
        <v>4404.0200000000004</v>
      </c>
      <c r="V285" s="69"/>
      <c r="W285" s="66"/>
      <c r="X285" s="93">
        <f>X284+L285-V285</f>
        <v>2855</v>
      </c>
      <c r="Y285" s="66">
        <f t="shared" si="49"/>
        <v>0</v>
      </c>
    </row>
    <row r="286" spans="1:25" ht="15.75" x14ac:dyDescent="0.25">
      <c r="A286" s="107">
        <f t="shared" ref="A286:A296" si="51">A285+1</f>
        <v>43379</v>
      </c>
      <c r="B286" s="7">
        <f t="shared" si="47"/>
        <v>40</v>
      </c>
      <c r="C286" s="7">
        <f t="shared" si="41"/>
        <v>10</v>
      </c>
      <c r="D286" s="7" t="str">
        <f t="shared" si="42"/>
        <v>10_40</v>
      </c>
      <c r="E286" s="7">
        <f t="shared" si="40"/>
        <v>0</v>
      </c>
      <c r="I286" s="36"/>
      <c r="J286" s="37"/>
      <c r="K286" s="38">
        <f t="shared" si="43"/>
        <v>0</v>
      </c>
      <c r="L286" s="74"/>
      <c r="M286" s="37"/>
      <c r="N286" s="37"/>
      <c r="O286" s="37"/>
      <c r="P286" s="38">
        <f t="shared" si="44"/>
        <v>0</v>
      </c>
      <c r="Q286" s="74"/>
      <c r="R286" s="37"/>
      <c r="S286" s="38"/>
      <c r="T286" s="25">
        <f t="shared" si="45"/>
        <v>0</v>
      </c>
      <c r="U286" s="82">
        <f t="shared" si="48"/>
        <v>4404.0200000000004</v>
      </c>
      <c r="V286" s="69"/>
      <c r="W286" s="66"/>
      <c r="X286" s="93">
        <f>X285+L286-V286</f>
        <v>2855</v>
      </c>
      <c r="Y286" s="66">
        <f t="shared" si="49"/>
        <v>0</v>
      </c>
    </row>
    <row r="287" spans="1:25" ht="15.75" x14ac:dyDescent="0.25">
      <c r="A287" s="107">
        <f t="shared" si="51"/>
        <v>43380</v>
      </c>
      <c r="B287" s="7">
        <f t="shared" si="47"/>
        <v>40</v>
      </c>
      <c r="C287" s="7">
        <f t="shared" si="41"/>
        <v>10</v>
      </c>
      <c r="D287" s="7" t="str">
        <f t="shared" si="42"/>
        <v>10_40</v>
      </c>
      <c r="E287" s="7">
        <f t="shared" si="40"/>
        <v>0</v>
      </c>
      <c r="I287" s="36"/>
      <c r="J287" s="37"/>
      <c r="K287" s="38">
        <f t="shared" si="43"/>
        <v>0</v>
      </c>
      <c r="L287" s="74"/>
      <c r="M287" s="37"/>
      <c r="N287" s="37"/>
      <c r="O287" s="37"/>
      <c r="P287" s="38">
        <f t="shared" si="44"/>
        <v>0</v>
      </c>
      <c r="Q287" s="74"/>
      <c r="R287" s="37"/>
      <c r="S287" s="38"/>
      <c r="T287" s="25">
        <f t="shared" si="45"/>
        <v>0</v>
      </c>
      <c r="U287" s="82">
        <f t="shared" si="48"/>
        <v>4404.0200000000004</v>
      </c>
      <c r="V287" s="69"/>
      <c r="W287" s="66"/>
      <c r="X287" s="93">
        <f>X286+L287-V287</f>
        <v>2855</v>
      </c>
      <c r="Y287" s="66">
        <f t="shared" si="49"/>
        <v>0</v>
      </c>
    </row>
    <row r="288" spans="1:25" ht="15.75" x14ac:dyDescent="0.25">
      <c r="A288" s="107">
        <f t="shared" si="51"/>
        <v>43381</v>
      </c>
      <c r="B288" s="7">
        <f t="shared" si="47"/>
        <v>41</v>
      </c>
      <c r="C288" s="7">
        <f t="shared" si="41"/>
        <v>10</v>
      </c>
      <c r="D288" s="7" t="str">
        <f t="shared" si="42"/>
        <v>10_41</v>
      </c>
      <c r="E288" s="7">
        <f t="shared" si="40"/>
        <v>1</v>
      </c>
      <c r="I288" s="36"/>
      <c r="J288" s="37"/>
      <c r="K288" s="38">
        <f t="shared" si="43"/>
        <v>0</v>
      </c>
      <c r="L288" s="74"/>
      <c r="M288" s="37"/>
      <c r="N288" s="37"/>
      <c r="O288" s="37"/>
      <c r="P288" s="38">
        <f t="shared" si="44"/>
        <v>0</v>
      </c>
      <c r="Q288" s="74"/>
      <c r="R288" s="37"/>
      <c r="S288" s="38"/>
      <c r="T288" s="25">
        <f t="shared" si="45"/>
        <v>0</v>
      </c>
      <c r="U288" s="82">
        <f t="shared" si="48"/>
        <v>4404.0200000000004</v>
      </c>
      <c r="V288" s="69"/>
      <c r="W288" s="66"/>
      <c r="X288" s="93">
        <f>X287+L288-V288</f>
        <v>2855</v>
      </c>
      <c r="Y288" s="66">
        <f t="shared" si="49"/>
        <v>0</v>
      </c>
    </row>
    <row r="289" spans="1:25" ht="15.75" x14ac:dyDescent="0.25">
      <c r="A289" s="107">
        <f t="shared" si="51"/>
        <v>43382</v>
      </c>
      <c r="B289" s="7">
        <f t="shared" si="47"/>
        <v>41</v>
      </c>
      <c r="C289" s="7">
        <f t="shared" si="41"/>
        <v>10</v>
      </c>
      <c r="D289" s="7" t="str">
        <f t="shared" si="42"/>
        <v>10_41</v>
      </c>
      <c r="E289" s="7">
        <f t="shared" si="40"/>
        <v>1</v>
      </c>
      <c r="I289" s="36"/>
      <c r="J289" s="37"/>
      <c r="K289" s="38">
        <f t="shared" si="43"/>
        <v>0</v>
      </c>
      <c r="L289" s="74"/>
      <c r="M289" s="37"/>
      <c r="N289" s="37"/>
      <c r="O289" s="37"/>
      <c r="P289" s="38">
        <f t="shared" si="44"/>
        <v>0</v>
      </c>
      <c r="Q289" s="74"/>
      <c r="R289" s="37"/>
      <c r="S289" s="38"/>
      <c r="T289" s="25">
        <f t="shared" si="45"/>
        <v>0</v>
      </c>
      <c r="U289" s="82">
        <f t="shared" si="48"/>
        <v>4404.0200000000004</v>
      </c>
      <c r="V289" s="69"/>
      <c r="W289" s="66"/>
      <c r="X289" s="93">
        <f>X288+L289-V289</f>
        <v>2855</v>
      </c>
      <c r="Y289" s="66">
        <f t="shared" si="49"/>
        <v>0</v>
      </c>
    </row>
    <row r="290" spans="1:25" ht="15.75" x14ac:dyDescent="0.25">
      <c r="A290" s="107">
        <f t="shared" si="51"/>
        <v>43383</v>
      </c>
      <c r="B290" s="7">
        <f t="shared" si="47"/>
        <v>41</v>
      </c>
      <c r="C290" s="7">
        <f t="shared" si="41"/>
        <v>10</v>
      </c>
      <c r="D290" s="7" t="str">
        <f t="shared" si="42"/>
        <v>10_41</v>
      </c>
      <c r="E290" s="7">
        <f t="shared" si="40"/>
        <v>1</v>
      </c>
      <c r="I290" s="36"/>
      <c r="J290" s="37"/>
      <c r="K290" s="38">
        <f t="shared" si="43"/>
        <v>0</v>
      </c>
      <c r="L290" s="74"/>
      <c r="M290" s="37"/>
      <c r="N290" s="37"/>
      <c r="O290" s="37"/>
      <c r="P290" s="38">
        <f t="shared" si="44"/>
        <v>0</v>
      </c>
      <c r="Q290" s="74"/>
      <c r="R290" s="37"/>
      <c r="S290" s="38"/>
      <c r="T290" s="25">
        <f t="shared" si="45"/>
        <v>0</v>
      </c>
      <c r="U290" s="82">
        <f t="shared" si="48"/>
        <v>4404.0200000000004</v>
      </c>
      <c r="V290" s="69"/>
      <c r="W290" s="66"/>
      <c r="X290" s="93">
        <f>X289+L290-V290</f>
        <v>2855</v>
      </c>
      <c r="Y290" s="66">
        <f t="shared" si="49"/>
        <v>0</v>
      </c>
    </row>
    <row r="291" spans="1:25" ht="15.75" x14ac:dyDescent="0.25">
      <c r="A291" s="107">
        <f t="shared" si="51"/>
        <v>43384</v>
      </c>
      <c r="B291" s="7">
        <f t="shared" si="47"/>
        <v>41</v>
      </c>
      <c r="C291" s="7">
        <f t="shared" si="41"/>
        <v>10</v>
      </c>
      <c r="D291" s="7" t="str">
        <f t="shared" si="42"/>
        <v>10_41</v>
      </c>
      <c r="E291" s="7">
        <f t="shared" si="40"/>
        <v>1</v>
      </c>
      <c r="I291" s="36"/>
      <c r="J291" s="37"/>
      <c r="K291" s="38">
        <f t="shared" si="43"/>
        <v>0</v>
      </c>
      <c r="L291" s="74"/>
      <c r="M291" s="37"/>
      <c r="N291" s="37"/>
      <c r="O291" s="37"/>
      <c r="P291" s="38">
        <f t="shared" si="44"/>
        <v>0</v>
      </c>
      <c r="Q291" s="74"/>
      <c r="R291" s="37"/>
      <c r="S291" s="38"/>
      <c r="T291" s="25">
        <f t="shared" si="45"/>
        <v>0</v>
      </c>
      <c r="U291" s="82">
        <f t="shared" si="48"/>
        <v>4404.0200000000004</v>
      </c>
      <c r="V291" s="69"/>
      <c r="W291" s="66"/>
      <c r="X291" s="93">
        <f>X290+L291-V291</f>
        <v>2855</v>
      </c>
      <c r="Y291" s="66">
        <f t="shared" si="49"/>
        <v>0</v>
      </c>
    </row>
    <row r="292" spans="1:25" ht="15.75" x14ac:dyDescent="0.25">
      <c r="A292" s="107">
        <f t="shared" si="51"/>
        <v>43385</v>
      </c>
      <c r="B292" s="7">
        <f t="shared" si="47"/>
        <v>41</v>
      </c>
      <c r="C292" s="7">
        <f t="shared" si="41"/>
        <v>10</v>
      </c>
      <c r="D292" s="7" t="str">
        <f t="shared" si="42"/>
        <v>10_41</v>
      </c>
      <c r="E292" s="7">
        <f t="shared" si="40"/>
        <v>1</v>
      </c>
      <c r="I292" s="36"/>
      <c r="J292" s="37"/>
      <c r="K292" s="38">
        <f t="shared" si="43"/>
        <v>0</v>
      </c>
      <c r="L292" s="74"/>
      <c r="M292" s="37"/>
      <c r="N292" s="37"/>
      <c r="O292" s="37"/>
      <c r="P292" s="38">
        <f t="shared" si="44"/>
        <v>0</v>
      </c>
      <c r="Q292" s="74"/>
      <c r="R292" s="37"/>
      <c r="S292" s="38"/>
      <c r="T292" s="25">
        <f t="shared" si="45"/>
        <v>0</v>
      </c>
      <c r="U292" s="82">
        <f t="shared" si="48"/>
        <v>4404.0200000000004</v>
      </c>
      <c r="V292" s="69"/>
      <c r="W292" s="66"/>
      <c r="X292" s="93">
        <f>X291+L292-V292</f>
        <v>2855</v>
      </c>
      <c r="Y292" s="66">
        <f t="shared" si="49"/>
        <v>0</v>
      </c>
    </row>
    <row r="293" spans="1:25" ht="15.75" x14ac:dyDescent="0.25">
      <c r="A293" s="107">
        <f t="shared" si="51"/>
        <v>43386</v>
      </c>
      <c r="B293" s="7">
        <f t="shared" si="47"/>
        <v>41</v>
      </c>
      <c r="C293" s="7">
        <f t="shared" si="41"/>
        <v>10</v>
      </c>
      <c r="D293" s="7" t="str">
        <f t="shared" si="42"/>
        <v>10_41</v>
      </c>
      <c r="E293" s="7">
        <f t="shared" si="40"/>
        <v>0</v>
      </c>
      <c r="I293" s="36"/>
      <c r="J293" s="37"/>
      <c r="K293" s="38">
        <f t="shared" si="43"/>
        <v>0</v>
      </c>
      <c r="L293" s="74"/>
      <c r="M293" s="37"/>
      <c r="N293" s="37"/>
      <c r="O293" s="37"/>
      <c r="P293" s="38">
        <f t="shared" si="44"/>
        <v>0</v>
      </c>
      <c r="Q293" s="74"/>
      <c r="R293" s="37"/>
      <c r="S293" s="38"/>
      <c r="T293" s="25">
        <f t="shared" si="45"/>
        <v>0</v>
      </c>
      <c r="U293" s="82">
        <f t="shared" si="48"/>
        <v>4404.0200000000004</v>
      </c>
      <c r="V293" s="69"/>
      <c r="W293" s="66"/>
      <c r="X293" s="93">
        <f>X292+L293-V293</f>
        <v>2855</v>
      </c>
      <c r="Y293" s="66">
        <f t="shared" si="49"/>
        <v>0</v>
      </c>
    </row>
    <row r="294" spans="1:25" ht="15.75" x14ac:dyDescent="0.25">
      <c r="A294" s="107">
        <f t="shared" si="51"/>
        <v>43387</v>
      </c>
      <c r="B294" s="7">
        <f t="shared" si="47"/>
        <v>41</v>
      </c>
      <c r="C294" s="7">
        <f t="shared" si="41"/>
        <v>10</v>
      </c>
      <c r="D294" s="7" t="str">
        <f t="shared" si="42"/>
        <v>10_41</v>
      </c>
      <c r="E294" s="7">
        <f t="shared" si="40"/>
        <v>0</v>
      </c>
      <c r="I294" s="36"/>
      <c r="J294" s="37"/>
      <c r="K294" s="38">
        <f t="shared" si="43"/>
        <v>0</v>
      </c>
      <c r="L294" s="74"/>
      <c r="M294" s="37"/>
      <c r="N294" s="37"/>
      <c r="O294" s="37"/>
      <c r="P294" s="38">
        <f t="shared" si="44"/>
        <v>0</v>
      </c>
      <c r="Q294" s="74"/>
      <c r="R294" s="37"/>
      <c r="S294" s="38"/>
      <c r="T294" s="25">
        <f t="shared" si="45"/>
        <v>0</v>
      </c>
      <c r="U294" s="82">
        <f t="shared" si="48"/>
        <v>4404.0200000000004</v>
      </c>
      <c r="V294" s="69"/>
      <c r="W294" s="66"/>
      <c r="X294" s="93">
        <f>X293+L294-V294</f>
        <v>2855</v>
      </c>
      <c r="Y294" s="66">
        <f t="shared" si="49"/>
        <v>0</v>
      </c>
    </row>
    <row r="295" spans="1:25" ht="15.75" x14ac:dyDescent="0.25">
      <c r="A295" s="107">
        <f t="shared" si="51"/>
        <v>43388</v>
      </c>
      <c r="B295" s="7">
        <f t="shared" si="47"/>
        <v>42</v>
      </c>
      <c r="C295" s="7">
        <f t="shared" si="41"/>
        <v>10</v>
      </c>
      <c r="D295" s="7" t="str">
        <f t="shared" si="42"/>
        <v>10_42</v>
      </c>
      <c r="E295" s="7">
        <f t="shared" si="40"/>
        <v>1</v>
      </c>
      <c r="I295" s="36"/>
      <c r="J295" s="37"/>
      <c r="K295" s="38">
        <f t="shared" si="43"/>
        <v>0</v>
      </c>
      <c r="L295" s="74"/>
      <c r="M295" s="37"/>
      <c r="N295" s="37"/>
      <c r="O295" s="37"/>
      <c r="P295" s="38">
        <f t="shared" si="44"/>
        <v>0</v>
      </c>
      <c r="Q295" s="74"/>
      <c r="R295" s="37"/>
      <c r="S295" s="38"/>
      <c r="T295" s="25">
        <f t="shared" si="45"/>
        <v>0</v>
      </c>
      <c r="U295" s="82">
        <f t="shared" si="48"/>
        <v>4404.0200000000004</v>
      </c>
      <c r="V295" s="69"/>
      <c r="W295" s="66"/>
      <c r="X295" s="93">
        <f>X294+L295-V295</f>
        <v>2855</v>
      </c>
      <c r="Y295" s="66">
        <f t="shared" si="49"/>
        <v>0</v>
      </c>
    </row>
    <row r="296" spans="1:25" ht="15.75" x14ac:dyDescent="0.25">
      <c r="A296" s="107">
        <f t="shared" si="51"/>
        <v>43389</v>
      </c>
      <c r="B296" s="7">
        <f t="shared" si="47"/>
        <v>42</v>
      </c>
      <c r="C296" s="7">
        <f t="shared" si="41"/>
        <v>10</v>
      </c>
      <c r="D296" s="7" t="str">
        <f t="shared" si="42"/>
        <v>10_42</v>
      </c>
      <c r="E296" s="7">
        <f t="shared" si="40"/>
        <v>1</v>
      </c>
      <c r="I296" s="36"/>
      <c r="J296" s="37"/>
      <c r="K296" s="38">
        <f t="shared" si="43"/>
        <v>0</v>
      </c>
      <c r="L296" s="74"/>
      <c r="M296" s="37"/>
      <c r="N296" s="37"/>
      <c r="O296" s="37"/>
      <c r="P296" s="38">
        <f t="shared" si="44"/>
        <v>0</v>
      </c>
      <c r="Q296" s="74"/>
      <c r="R296" s="37"/>
      <c r="S296" s="38"/>
      <c r="T296" s="25">
        <f t="shared" si="45"/>
        <v>0</v>
      </c>
      <c r="U296" s="82">
        <f t="shared" si="48"/>
        <v>4404.0200000000004</v>
      </c>
      <c r="V296" s="69"/>
      <c r="W296" s="66"/>
      <c r="X296" s="93">
        <f>X295+L296-V296</f>
        <v>2855</v>
      </c>
      <c r="Y296" s="66">
        <f t="shared" si="49"/>
        <v>0</v>
      </c>
    </row>
    <row r="297" spans="1:25" ht="15.75" x14ac:dyDescent="0.25">
      <c r="A297" s="107">
        <f>A296+1</f>
        <v>43390</v>
      </c>
      <c r="B297" s="7">
        <f t="shared" si="47"/>
        <v>42</v>
      </c>
      <c r="C297" s="7">
        <f t="shared" si="41"/>
        <v>10</v>
      </c>
      <c r="D297" s="7" t="str">
        <f t="shared" si="42"/>
        <v>10_42</v>
      </c>
      <c r="E297" s="7">
        <f t="shared" si="40"/>
        <v>1</v>
      </c>
      <c r="I297" s="36"/>
      <c r="J297" s="37"/>
      <c r="K297" s="38">
        <f t="shared" si="43"/>
        <v>0</v>
      </c>
      <c r="L297" s="74"/>
      <c r="M297" s="37"/>
      <c r="N297" s="37"/>
      <c r="O297" s="37"/>
      <c r="P297" s="38">
        <f t="shared" si="44"/>
        <v>0</v>
      </c>
      <c r="Q297" s="74"/>
      <c r="R297" s="37"/>
      <c r="S297" s="38"/>
      <c r="T297" s="25">
        <f t="shared" si="45"/>
        <v>0</v>
      </c>
      <c r="U297" s="82">
        <f t="shared" si="48"/>
        <v>4404.0200000000004</v>
      </c>
      <c r="V297" s="69"/>
      <c r="W297" s="66"/>
      <c r="X297" s="93">
        <f>X296+L297-V297</f>
        <v>2855</v>
      </c>
      <c r="Y297" s="66">
        <f t="shared" si="49"/>
        <v>0</v>
      </c>
    </row>
    <row r="298" spans="1:25" ht="15.75" x14ac:dyDescent="0.25">
      <c r="A298" s="107">
        <f t="shared" ref="A298:A361" si="52">A297+1</f>
        <v>43391</v>
      </c>
      <c r="B298" s="7">
        <f t="shared" si="47"/>
        <v>42</v>
      </c>
      <c r="C298" s="7">
        <f t="shared" si="41"/>
        <v>10</v>
      </c>
      <c r="D298" s="7" t="str">
        <f t="shared" si="42"/>
        <v>10_42</v>
      </c>
      <c r="E298" s="7">
        <f t="shared" si="40"/>
        <v>1</v>
      </c>
      <c r="I298" s="36"/>
      <c r="J298" s="37"/>
      <c r="K298" s="38">
        <f t="shared" si="43"/>
        <v>0</v>
      </c>
      <c r="L298" s="74"/>
      <c r="M298" s="37"/>
      <c r="N298" s="37"/>
      <c r="O298" s="37"/>
      <c r="P298" s="38">
        <f t="shared" si="44"/>
        <v>0</v>
      </c>
      <c r="Q298" s="74"/>
      <c r="R298" s="37"/>
      <c r="S298" s="38"/>
      <c r="T298" s="25">
        <f t="shared" si="45"/>
        <v>0</v>
      </c>
      <c r="U298" s="82">
        <f t="shared" si="48"/>
        <v>4404.0200000000004</v>
      </c>
      <c r="V298" s="69"/>
      <c r="W298" s="66"/>
      <c r="X298" s="93">
        <f>X297+L298-V298</f>
        <v>2855</v>
      </c>
      <c r="Y298" s="66">
        <f t="shared" si="49"/>
        <v>0</v>
      </c>
    </row>
    <row r="299" spans="1:25" ht="15.75" x14ac:dyDescent="0.25">
      <c r="A299" s="107">
        <f t="shared" si="52"/>
        <v>43392</v>
      </c>
      <c r="B299" s="7">
        <f t="shared" si="47"/>
        <v>42</v>
      </c>
      <c r="C299" s="7">
        <f t="shared" si="41"/>
        <v>10</v>
      </c>
      <c r="D299" s="7" t="str">
        <f t="shared" si="42"/>
        <v>10_42</v>
      </c>
      <c r="E299" s="7">
        <f t="shared" si="40"/>
        <v>1</v>
      </c>
      <c r="I299" s="36"/>
      <c r="J299" s="37"/>
      <c r="K299" s="38">
        <f t="shared" si="43"/>
        <v>0</v>
      </c>
      <c r="L299" s="74"/>
      <c r="M299" s="37"/>
      <c r="N299" s="37"/>
      <c r="O299" s="37"/>
      <c r="P299" s="38">
        <f t="shared" si="44"/>
        <v>0</v>
      </c>
      <c r="Q299" s="74"/>
      <c r="R299" s="37"/>
      <c r="S299" s="38"/>
      <c r="T299" s="25">
        <f t="shared" si="45"/>
        <v>0</v>
      </c>
      <c r="U299" s="82">
        <f t="shared" si="48"/>
        <v>4404.0200000000004</v>
      </c>
      <c r="V299" s="69"/>
      <c r="W299" s="66"/>
      <c r="X299" s="93">
        <f>X298+L299-V299</f>
        <v>2855</v>
      </c>
      <c r="Y299" s="66">
        <f t="shared" si="49"/>
        <v>0</v>
      </c>
    </row>
    <row r="300" spans="1:25" ht="15.75" x14ac:dyDescent="0.25">
      <c r="A300" s="107">
        <f t="shared" si="52"/>
        <v>43393</v>
      </c>
      <c r="B300" s="7">
        <f t="shared" si="47"/>
        <v>42</v>
      </c>
      <c r="C300" s="7">
        <f t="shared" si="41"/>
        <v>10</v>
      </c>
      <c r="D300" s="7" t="str">
        <f t="shared" si="42"/>
        <v>10_42</v>
      </c>
      <c r="E300" s="7">
        <f t="shared" si="40"/>
        <v>0</v>
      </c>
      <c r="I300" s="36"/>
      <c r="J300" s="37"/>
      <c r="K300" s="38">
        <f t="shared" si="43"/>
        <v>0</v>
      </c>
      <c r="L300" s="74"/>
      <c r="M300" s="37"/>
      <c r="N300" s="37"/>
      <c r="O300" s="37"/>
      <c r="P300" s="38">
        <f t="shared" si="44"/>
        <v>0</v>
      </c>
      <c r="Q300" s="74"/>
      <c r="R300" s="37"/>
      <c r="S300" s="38"/>
      <c r="T300" s="25">
        <f t="shared" si="45"/>
        <v>0</v>
      </c>
      <c r="U300" s="82">
        <f t="shared" si="48"/>
        <v>4404.0200000000004</v>
      </c>
      <c r="V300" s="69"/>
      <c r="W300" s="66"/>
      <c r="X300" s="93">
        <f>X299+L300-V300</f>
        <v>2855</v>
      </c>
      <c r="Y300" s="66">
        <f t="shared" si="49"/>
        <v>0</v>
      </c>
    </row>
    <row r="301" spans="1:25" ht="15.75" x14ac:dyDescent="0.25">
      <c r="A301" s="107">
        <f t="shared" si="52"/>
        <v>43394</v>
      </c>
      <c r="B301" s="7">
        <f t="shared" si="47"/>
        <v>42</v>
      </c>
      <c r="C301" s="7">
        <f t="shared" si="41"/>
        <v>10</v>
      </c>
      <c r="D301" s="7" t="str">
        <f t="shared" si="42"/>
        <v>10_42</v>
      </c>
      <c r="E301" s="7">
        <f t="shared" si="40"/>
        <v>0</v>
      </c>
      <c r="I301" s="36"/>
      <c r="J301" s="37"/>
      <c r="K301" s="38">
        <f t="shared" si="43"/>
        <v>0</v>
      </c>
      <c r="L301" s="74"/>
      <c r="M301" s="37"/>
      <c r="N301" s="37"/>
      <c r="O301" s="37"/>
      <c r="P301" s="38">
        <f t="shared" si="44"/>
        <v>0</v>
      </c>
      <c r="Q301" s="74"/>
      <c r="R301" s="37"/>
      <c r="S301" s="38"/>
      <c r="T301" s="25">
        <f t="shared" si="45"/>
        <v>0</v>
      </c>
      <c r="U301" s="82">
        <f t="shared" si="48"/>
        <v>4404.0200000000004</v>
      </c>
      <c r="V301" s="69"/>
      <c r="W301" s="66"/>
      <c r="X301" s="93">
        <f>X300+L301-V301</f>
        <v>2855</v>
      </c>
      <c r="Y301" s="66">
        <f t="shared" si="49"/>
        <v>0</v>
      </c>
    </row>
    <row r="302" spans="1:25" ht="15.75" x14ac:dyDescent="0.25">
      <c r="A302" s="107">
        <f t="shared" si="52"/>
        <v>43395</v>
      </c>
      <c r="B302" s="7">
        <f t="shared" si="47"/>
        <v>43</v>
      </c>
      <c r="C302" s="7">
        <f t="shared" si="41"/>
        <v>10</v>
      </c>
      <c r="D302" s="7" t="str">
        <f t="shared" si="42"/>
        <v>10_43</v>
      </c>
      <c r="E302" s="7">
        <f t="shared" si="40"/>
        <v>1</v>
      </c>
      <c r="I302" s="36"/>
      <c r="J302" s="37"/>
      <c r="K302" s="38">
        <f t="shared" si="43"/>
        <v>0</v>
      </c>
      <c r="L302" s="74"/>
      <c r="M302" s="37"/>
      <c r="N302" s="37"/>
      <c r="O302" s="37"/>
      <c r="P302" s="38">
        <f t="shared" si="44"/>
        <v>0</v>
      </c>
      <c r="Q302" s="74"/>
      <c r="R302" s="37"/>
      <c r="S302" s="38"/>
      <c r="T302" s="25">
        <f t="shared" si="45"/>
        <v>0</v>
      </c>
      <c r="U302" s="82">
        <f t="shared" si="48"/>
        <v>4404.0200000000004</v>
      </c>
      <c r="V302" s="69"/>
      <c r="W302" s="66"/>
      <c r="X302" s="93">
        <f>X301+L302-V302</f>
        <v>2855</v>
      </c>
      <c r="Y302" s="66">
        <f t="shared" si="49"/>
        <v>0</v>
      </c>
    </row>
    <row r="303" spans="1:25" ht="15.75" x14ac:dyDescent="0.25">
      <c r="A303" s="107">
        <f t="shared" si="52"/>
        <v>43396</v>
      </c>
      <c r="B303" s="7">
        <f t="shared" si="47"/>
        <v>43</v>
      </c>
      <c r="C303" s="7">
        <f t="shared" si="41"/>
        <v>10</v>
      </c>
      <c r="D303" s="7" t="str">
        <f t="shared" si="42"/>
        <v>10_43</v>
      </c>
      <c r="E303" s="7">
        <f t="shared" si="40"/>
        <v>1</v>
      </c>
      <c r="I303" s="36"/>
      <c r="J303" s="37"/>
      <c r="K303" s="38">
        <f t="shared" si="43"/>
        <v>0</v>
      </c>
      <c r="L303" s="74"/>
      <c r="M303" s="37"/>
      <c r="N303" s="37"/>
      <c r="O303" s="37"/>
      <c r="P303" s="38">
        <f t="shared" si="44"/>
        <v>0</v>
      </c>
      <c r="Q303" s="74"/>
      <c r="R303" s="37"/>
      <c r="S303" s="38"/>
      <c r="T303" s="25">
        <f t="shared" si="45"/>
        <v>0</v>
      </c>
      <c r="U303" s="82">
        <f t="shared" si="48"/>
        <v>4404.0200000000004</v>
      </c>
      <c r="V303" s="69"/>
      <c r="W303" s="66"/>
      <c r="X303" s="93">
        <f>X302+L303-V303</f>
        <v>2855</v>
      </c>
      <c r="Y303" s="66">
        <f t="shared" si="49"/>
        <v>0</v>
      </c>
    </row>
    <row r="304" spans="1:25" ht="15.75" x14ac:dyDescent="0.25">
      <c r="A304" s="107">
        <f t="shared" si="52"/>
        <v>43397</v>
      </c>
      <c r="B304" s="7">
        <f t="shared" si="47"/>
        <v>43</v>
      </c>
      <c r="C304" s="7">
        <f t="shared" si="41"/>
        <v>10</v>
      </c>
      <c r="D304" s="7" t="str">
        <f t="shared" si="42"/>
        <v>10_43</v>
      </c>
      <c r="E304" s="7">
        <f t="shared" si="40"/>
        <v>1</v>
      </c>
      <c r="I304" s="36"/>
      <c r="J304" s="37"/>
      <c r="K304" s="38">
        <f t="shared" si="43"/>
        <v>0</v>
      </c>
      <c r="L304" s="74"/>
      <c r="M304" s="37"/>
      <c r="N304" s="37"/>
      <c r="O304" s="37"/>
      <c r="P304" s="38">
        <f t="shared" si="44"/>
        <v>0</v>
      </c>
      <c r="Q304" s="74"/>
      <c r="R304" s="37"/>
      <c r="S304" s="38"/>
      <c r="T304" s="25">
        <f t="shared" si="45"/>
        <v>0</v>
      </c>
      <c r="U304" s="82">
        <f t="shared" si="48"/>
        <v>4404.0200000000004</v>
      </c>
      <c r="V304" s="69"/>
      <c r="W304" s="66"/>
      <c r="X304" s="93">
        <f>X303+L304-V304</f>
        <v>2855</v>
      </c>
      <c r="Y304" s="66">
        <f t="shared" si="49"/>
        <v>0</v>
      </c>
    </row>
    <row r="305" spans="1:25" ht="15.75" x14ac:dyDescent="0.25">
      <c r="A305" s="107">
        <f t="shared" si="52"/>
        <v>43398</v>
      </c>
      <c r="B305" s="7">
        <f t="shared" si="47"/>
        <v>43</v>
      </c>
      <c r="C305" s="7">
        <f t="shared" si="41"/>
        <v>10</v>
      </c>
      <c r="D305" s="7" t="str">
        <f t="shared" si="42"/>
        <v>10_43</v>
      </c>
      <c r="E305" s="7">
        <f t="shared" si="40"/>
        <v>1</v>
      </c>
      <c r="I305" s="36"/>
      <c r="J305" s="37"/>
      <c r="K305" s="38">
        <f t="shared" si="43"/>
        <v>0</v>
      </c>
      <c r="L305" s="74"/>
      <c r="M305" s="37"/>
      <c r="N305" s="37"/>
      <c r="O305" s="37"/>
      <c r="P305" s="38">
        <f t="shared" si="44"/>
        <v>0</v>
      </c>
      <c r="Q305" s="74"/>
      <c r="R305" s="37"/>
      <c r="S305" s="38"/>
      <c r="T305" s="25">
        <f t="shared" si="45"/>
        <v>0</v>
      </c>
      <c r="U305" s="82">
        <f t="shared" si="48"/>
        <v>4404.0200000000004</v>
      </c>
      <c r="V305" s="69"/>
      <c r="W305" s="66"/>
      <c r="X305" s="93">
        <f>X304+L305-V305</f>
        <v>2855</v>
      </c>
      <c r="Y305" s="66">
        <f t="shared" si="49"/>
        <v>0</v>
      </c>
    </row>
    <row r="306" spans="1:25" ht="15.75" x14ac:dyDescent="0.25">
      <c r="A306" s="107">
        <f t="shared" si="52"/>
        <v>43399</v>
      </c>
      <c r="B306" s="7">
        <f t="shared" si="47"/>
        <v>43</v>
      </c>
      <c r="C306" s="7">
        <f t="shared" si="41"/>
        <v>10</v>
      </c>
      <c r="D306" s="7" t="str">
        <f t="shared" si="42"/>
        <v>10_43</v>
      </c>
      <c r="E306" s="7">
        <f t="shared" si="40"/>
        <v>1</v>
      </c>
      <c r="I306" s="36"/>
      <c r="J306" s="37"/>
      <c r="K306" s="38">
        <f t="shared" si="43"/>
        <v>0</v>
      </c>
      <c r="L306" s="74"/>
      <c r="M306" s="37"/>
      <c r="N306" s="37"/>
      <c r="O306" s="37"/>
      <c r="P306" s="38">
        <f t="shared" si="44"/>
        <v>0</v>
      </c>
      <c r="Q306" s="74"/>
      <c r="R306" s="37"/>
      <c r="S306" s="38"/>
      <c r="T306" s="25">
        <f t="shared" si="45"/>
        <v>0</v>
      </c>
      <c r="U306" s="82">
        <f t="shared" si="48"/>
        <v>4404.0200000000004</v>
      </c>
      <c r="V306" s="69"/>
      <c r="W306" s="66"/>
      <c r="X306" s="93">
        <f>X305+L306-V306</f>
        <v>2855</v>
      </c>
      <c r="Y306" s="66">
        <f t="shared" si="49"/>
        <v>0</v>
      </c>
    </row>
    <row r="307" spans="1:25" ht="15.75" x14ac:dyDescent="0.25">
      <c r="A307" s="107">
        <f t="shared" si="52"/>
        <v>43400</v>
      </c>
      <c r="B307" s="7">
        <f t="shared" si="47"/>
        <v>43</v>
      </c>
      <c r="C307" s="7">
        <f t="shared" si="41"/>
        <v>10</v>
      </c>
      <c r="D307" s="7" t="str">
        <f t="shared" si="42"/>
        <v>10_43</v>
      </c>
      <c r="E307" s="7">
        <f t="shared" si="40"/>
        <v>0</v>
      </c>
      <c r="I307" s="36"/>
      <c r="J307" s="37"/>
      <c r="K307" s="38">
        <f t="shared" si="43"/>
        <v>0</v>
      </c>
      <c r="L307" s="74"/>
      <c r="M307" s="37"/>
      <c r="N307" s="37"/>
      <c r="O307" s="37"/>
      <c r="P307" s="38">
        <f t="shared" si="44"/>
        <v>0</v>
      </c>
      <c r="Q307" s="74"/>
      <c r="R307" s="37"/>
      <c r="S307" s="38"/>
      <c r="T307" s="25">
        <f t="shared" si="45"/>
        <v>0</v>
      </c>
      <c r="U307" s="82">
        <f t="shared" si="48"/>
        <v>4404.0200000000004</v>
      </c>
      <c r="V307" s="69"/>
      <c r="W307" s="66"/>
      <c r="X307" s="93">
        <f>X306+L307-V307</f>
        <v>2855</v>
      </c>
      <c r="Y307" s="66">
        <f t="shared" si="49"/>
        <v>0</v>
      </c>
    </row>
    <row r="308" spans="1:25" ht="15.75" x14ac:dyDescent="0.25">
      <c r="A308" s="107">
        <f t="shared" si="52"/>
        <v>43401</v>
      </c>
      <c r="B308" s="7">
        <f t="shared" si="47"/>
        <v>43</v>
      </c>
      <c r="C308" s="7">
        <f t="shared" si="41"/>
        <v>10</v>
      </c>
      <c r="D308" s="7" t="str">
        <f t="shared" si="42"/>
        <v>10_43</v>
      </c>
      <c r="E308" s="7">
        <f t="shared" si="40"/>
        <v>0</v>
      </c>
      <c r="I308" s="36"/>
      <c r="J308" s="37"/>
      <c r="K308" s="38">
        <f t="shared" si="43"/>
        <v>0</v>
      </c>
      <c r="L308" s="74"/>
      <c r="M308" s="37"/>
      <c r="N308" s="37"/>
      <c r="O308" s="37"/>
      <c r="P308" s="38">
        <f t="shared" si="44"/>
        <v>0</v>
      </c>
      <c r="Q308" s="74"/>
      <c r="R308" s="37"/>
      <c r="S308" s="38"/>
      <c r="T308" s="25">
        <f t="shared" si="45"/>
        <v>0</v>
      </c>
      <c r="U308" s="82">
        <f t="shared" si="48"/>
        <v>4404.0200000000004</v>
      </c>
      <c r="V308" s="69"/>
      <c r="W308" s="66"/>
      <c r="X308" s="93">
        <f>X307+L308-V308</f>
        <v>2855</v>
      </c>
      <c r="Y308" s="66">
        <f t="shared" si="49"/>
        <v>0</v>
      </c>
    </row>
    <row r="309" spans="1:25" ht="15.75" x14ac:dyDescent="0.25">
      <c r="A309" s="107">
        <f t="shared" si="52"/>
        <v>43402</v>
      </c>
      <c r="B309" s="7">
        <f t="shared" si="47"/>
        <v>44</v>
      </c>
      <c r="C309" s="7">
        <f t="shared" si="41"/>
        <v>10</v>
      </c>
      <c r="D309" s="7" t="str">
        <f t="shared" si="42"/>
        <v>10_44</v>
      </c>
      <c r="E309" s="7">
        <f t="shared" si="40"/>
        <v>1</v>
      </c>
      <c r="I309" s="36"/>
      <c r="J309" s="37"/>
      <c r="K309" s="38">
        <f t="shared" si="43"/>
        <v>0</v>
      </c>
      <c r="L309" s="74"/>
      <c r="M309" s="37"/>
      <c r="N309" s="37"/>
      <c r="O309" s="37"/>
      <c r="P309" s="38">
        <f t="shared" si="44"/>
        <v>0</v>
      </c>
      <c r="Q309" s="74"/>
      <c r="R309" s="37"/>
      <c r="S309" s="38"/>
      <c r="T309" s="25">
        <f t="shared" si="45"/>
        <v>0</v>
      </c>
      <c r="U309" s="82">
        <f t="shared" si="48"/>
        <v>4404.0200000000004</v>
      </c>
      <c r="V309" s="69"/>
      <c r="W309" s="66"/>
      <c r="X309" s="93">
        <f>X308+L309-V309</f>
        <v>2855</v>
      </c>
      <c r="Y309" s="66">
        <f t="shared" si="49"/>
        <v>0</v>
      </c>
    </row>
    <row r="310" spans="1:25" ht="15.75" x14ac:dyDescent="0.25">
      <c r="A310" s="107">
        <f t="shared" si="52"/>
        <v>43403</v>
      </c>
      <c r="B310" s="7">
        <f t="shared" si="47"/>
        <v>44</v>
      </c>
      <c r="C310" s="7">
        <f t="shared" si="41"/>
        <v>10</v>
      </c>
      <c r="D310" s="7" t="str">
        <f t="shared" si="42"/>
        <v>10_44</v>
      </c>
      <c r="E310" s="7">
        <f t="shared" si="40"/>
        <v>1</v>
      </c>
      <c r="I310" s="36"/>
      <c r="J310" s="37"/>
      <c r="K310" s="38">
        <f t="shared" si="43"/>
        <v>0</v>
      </c>
      <c r="L310" s="74"/>
      <c r="M310" s="37"/>
      <c r="N310" s="37"/>
      <c r="O310" s="37"/>
      <c r="P310" s="38">
        <f t="shared" si="44"/>
        <v>0</v>
      </c>
      <c r="Q310" s="74"/>
      <c r="R310" s="37"/>
      <c r="S310" s="38"/>
      <c r="T310" s="25">
        <f t="shared" si="45"/>
        <v>0</v>
      </c>
      <c r="U310" s="82">
        <f t="shared" si="48"/>
        <v>4404.0200000000004</v>
      </c>
      <c r="V310" s="69"/>
      <c r="W310" s="66"/>
      <c r="X310" s="93">
        <f>X309+L310-V310</f>
        <v>2855</v>
      </c>
      <c r="Y310" s="66">
        <f t="shared" si="49"/>
        <v>0</v>
      </c>
    </row>
    <row r="311" spans="1:25" ht="15.75" x14ac:dyDescent="0.25">
      <c r="A311" s="107">
        <f t="shared" si="52"/>
        <v>43404</v>
      </c>
      <c r="B311" s="7">
        <f t="shared" si="47"/>
        <v>44</v>
      </c>
      <c r="C311" s="7">
        <f t="shared" si="41"/>
        <v>10</v>
      </c>
      <c r="D311" s="7" t="str">
        <f t="shared" si="42"/>
        <v>10_44</v>
      </c>
      <c r="E311" s="7">
        <f t="shared" si="40"/>
        <v>1</v>
      </c>
      <c r="I311" s="36"/>
      <c r="J311" s="37"/>
      <c r="K311" s="38">
        <f t="shared" si="43"/>
        <v>0</v>
      </c>
      <c r="L311" s="74"/>
      <c r="M311" s="37"/>
      <c r="N311" s="37"/>
      <c r="O311" s="37"/>
      <c r="P311" s="38">
        <f t="shared" si="44"/>
        <v>0</v>
      </c>
      <c r="Q311" s="74"/>
      <c r="R311" s="37"/>
      <c r="S311" s="38"/>
      <c r="T311" s="25">
        <f t="shared" si="45"/>
        <v>0</v>
      </c>
      <c r="U311" s="82">
        <f t="shared" si="48"/>
        <v>4404.0200000000004</v>
      </c>
      <c r="V311" s="69"/>
      <c r="W311" s="66"/>
      <c r="X311" s="93">
        <f>X310+L311-V311</f>
        <v>2855</v>
      </c>
      <c r="Y311" s="66">
        <f t="shared" si="49"/>
        <v>0</v>
      </c>
    </row>
    <row r="312" spans="1:25" ht="15.75" x14ac:dyDescent="0.25">
      <c r="A312" s="107">
        <f t="shared" si="52"/>
        <v>43405</v>
      </c>
      <c r="B312" s="7">
        <f t="shared" si="47"/>
        <v>44</v>
      </c>
      <c r="C312" s="7">
        <f t="shared" si="41"/>
        <v>11</v>
      </c>
      <c r="D312" s="7" t="str">
        <f t="shared" si="42"/>
        <v>11_44</v>
      </c>
      <c r="E312" s="7">
        <f t="shared" si="40"/>
        <v>0</v>
      </c>
      <c r="I312" s="36"/>
      <c r="J312" s="37"/>
      <c r="K312" s="38">
        <f t="shared" si="43"/>
        <v>0</v>
      </c>
      <c r="L312" s="74"/>
      <c r="M312" s="37"/>
      <c r="N312" s="37"/>
      <c r="O312" s="37"/>
      <c r="P312" s="38">
        <f t="shared" si="44"/>
        <v>0</v>
      </c>
      <c r="Q312" s="74"/>
      <c r="R312" s="37"/>
      <c r="S312" s="38"/>
      <c r="T312" s="25">
        <f t="shared" si="45"/>
        <v>0</v>
      </c>
      <c r="U312" s="82">
        <f t="shared" si="48"/>
        <v>4404.0200000000004</v>
      </c>
      <c r="V312" s="69"/>
      <c r="W312" s="66"/>
      <c r="X312" s="93">
        <f>X311+L312-V312</f>
        <v>2855</v>
      </c>
      <c r="Y312" s="66">
        <f t="shared" si="49"/>
        <v>0</v>
      </c>
    </row>
    <row r="313" spans="1:25" ht="15.75" x14ac:dyDescent="0.25">
      <c r="A313" s="107">
        <f t="shared" si="52"/>
        <v>43406</v>
      </c>
      <c r="B313" s="7">
        <f t="shared" si="47"/>
        <v>44</v>
      </c>
      <c r="C313" s="7">
        <f t="shared" si="41"/>
        <v>11</v>
      </c>
      <c r="D313" s="7" t="str">
        <f t="shared" si="42"/>
        <v>11_44</v>
      </c>
      <c r="E313" s="7">
        <f t="shared" si="40"/>
        <v>1</v>
      </c>
      <c r="I313" s="36"/>
      <c r="J313" s="37"/>
      <c r="K313" s="38">
        <f t="shared" si="43"/>
        <v>0</v>
      </c>
      <c r="L313" s="74"/>
      <c r="M313" s="37"/>
      <c r="N313" s="37"/>
      <c r="O313" s="37"/>
      <c r="P313" s="38">
        <f t="shared" si="44"/>
        <v>0</v>
      </c>
      <c r="Q313" s="74"/>
      <c r="R313" s="37"/>
      <c r="S313" s="38"/>
      <c r="T313" s="25">
        <f t="shared" si="45"/>
        <v>0</v>
      </c>
      <c r="U313" s="82">
        <f t="shared" si="48"/>
        <v>4404.0200000000004</v>
      </c>
      <c r="V313" s="69"/>
      <c r="W313" s="66"/>
      <c r="X313" s="93">
        <f>X312+L313-V313</f>
        <v>2855</v>
      </c>
      <c r="Y313" s="66">
        <f t="shared" si="49"/>
        <v>0</v>
      </c>
    </row>
    <row r="314" spans="1:25" ht="15.75" x14ac:dyDescent="0.25">
      <c r="A314" s="107">
        <f t="shared" si="52"/>
        <v>43407</v>
      </c>
      <c r="B314" s="7">
        <f t="shared" si="47"/>
        <v>44</v>
      </c>
      <c r="C314" s="7">
        <f t="shared" si="41"/>
        <v>11</v>
      </c>
      <c r="D314" s="7" t="str">
        <f t="shared" si="42"/>
        <v>11_44</v>
      </c>
      <c r="E314" s="7">
        <f t="shared" si="40"/>
        <v>0</v>
      </c>
      <c r="I314" s="36"/>
      <c r="J314" s="37"/>
      <c r="K314" s="38">
        <f t="shared" si="43"/>
        <v>0</v>
      </c>
      <c r="L314" s="74"/>
      <c r="M314" s="37"/>
      <c r="N314" s="37"/>
      <c r="O314" s="37"/>
      <c r="P314" s="38">
        <f t="shared" si="44"/>
        <v>0</v>
      </c>
      <c r="Q314" s="74"/>
      <c r="R314" s="37"/>
      <c r="S314" s="38"/>
      <c r="T314" s="25">
        <f t="shared" si="45"/>
        <v>0</v>
      </c>
      <c r="U314" s="82">
        <f t="shared" si="48"/>
        <v>4404.0200000000004</v>
      </c>
      <c r="V314" s="69"/>
      <c r="W314" s="66"/>
      <c r="X314" s="93">
        <f>X313+L314-V314</f>
        <v>2855</v>
      </c>
      <c r="Y314" s="66">
        <f t="shared" si="49"/>
        <v>0</v>
      </c>
    </row>
    <row r="315" spans="1:25" ht="15.75" x14ac:dyDescent="0.25">
      <c r="A315" s="107">
        <f t="shared" si="52"/>
        <v>43408</v>
      </c>
      <c r="B315" s="7">
        <f t="shared" si="47"/>
        <v>44</v>
      </c>
      <c r="C315" s="7">
        <f t="shared" si="41"/>
        <v>11</v>
      </c>
      <c r="D315" s="7" t="str">
        <f t="shared" si="42"/>
        <v>11_44</v>
      </c>
      <c r="E315" s="7">
        <f t="shared" si="40"/>
        <v>0</v>
      </c>
      <c r="I315" s="36"/>
      <c r="J315" s="37"/>
      <c r="K315" s="38">
        <f t="shared" si="43"/>
        <v>0</v>
      </c>
      <c r="L315" s="74"/>
      <c r="M315" s="37"/>
      <c r="N315" s="37"/>
      <c r="O315" s="37"/>
      <c r="P315" s="38">
        <f t="shared" si="44"/>
        <v>0</v>
      </c>
      <c r="Q315" s="74"/>
      <c r="R315" s="37"/>
      <c r="S315" s="38"/>
      <c r="T315" s="25">
        <f t="shared" si="45"/>
        <v>0</v>
      </c>
      <c r="U315" s="82">
        <f t="shared" si="48"/>
        <v>4404.0200000000004</v>
      </c>
      <c r="V315" s="69"/>
      <c r="W315" s="66"/>
      <c r="X315" s="93">
        <f>X314+L315-V315</f>
        <v>2855</v>
      </c>
      <c r="Y315" s="66">
        <f t="shared" si="49"/>
        <v>0</v>
      </c>
    </row>
    <row r="316" spans="1:25" ht="15.75" x14ac:dyDescent="0.25">
      <c r="A316" s="107">
        <f t="shared" si="52"/>
        <v>43409</v>
      </c>
      <c r="B316" s="7">
        <f t="shared" si="47"/>
        <v>45</v>
      </c>
      <c r="C316" s="7">
        <f t="shared" si="41"/>
        <v>11</v>
      </c>
      <c r="D316" s="7" t="str">
        <f t="shared" si="42"/>
        <v>11_45</v>
      </c>
      <c r="E316" s="7">
        <f t="shared" si="40"/>
        <v>1</v>
      </c>
      <c r="I316" s="36"/>
      <c r="J316" s="37"/>
      <c r="K316" s="38">
        <f t="shared" si="43"/>
        <v>0</v>
      </c>
      <c r="L316" s="74"/>
      <c r="M316" s="37"/>
      <c r="N316" s="37"/>
      <c r="O316" s="37"/>
      <c r="P316" s="38">
        <f t="shared" si="44"/>
        <v>0</v>
      </c>
      <c r="Q316" s="74"/>
      <c r="R316" s="37"/>
      <c r="S316" s="38"/>
      <c r="T316" s="25">
        <f t="shared" si="45"/>
        <v>0</v>
      </c>
      <c r="U316" s="82">
        <f t="shared" si="48"/>
        <v>4404.0200000000004</v>
      </c>
      <c r="V316" s="69"/>
      <c r="W316" s="66"/>
      <c r="X316" s="93">
        <f>X315+L316-V316</f>
        <v>2855</v>
      </c>
      <c r="Y316" s="66">
        <f t="shared" si="49"/>
        <v>0</v>
      </c>
    </row>
    <row r="317" spans="1:25" ht="15.75" x14ac:dyDescent="0.25">
      <c r="A317" s="107">
        <f t="shared" si="52"/>
        <v>43410</v>
      </c>
      <c r="B317" s="7">
        <f t="shared" si="47"/>
        <v>45</v>
      </c>
      <c r="C317" s="7">
        <f t="shared" si="41"/>
        <v>11</v>
      </c>
      <c r="D317" s="7" t="str">
        <f t="shared" si="42"/>
        <v>11_45</v>
      </c>
      <c r="E317" s="7">
        <f t="shared" si="40"/>
        <v>1</v>
      </c>
      <c r="I317" s="36"/>
      <c r="J317" s="37"/>
      <c r="K317" s="38">
        <f t="shared" si="43"/>
        <v>0</v>
      </c>
      <c r="L317" s="74"/>
      <c r="M317" s="37"/>
      <c r="N317" s="37"/>
      <c r="O317" s="37"/>
      <c r="P317" s="38">
        <f t="shared" si="44"/>
        <v>0</v>
      </c>
      <c r="Q317" s="74"/>
      <c r="R317" s="37"/>
      <c r="S317" s="38"/>
      <c r="T317" s="25">
        <f t="shared" si="45"/>
        <v>0</v>
      </c>
      <c r="U317" s="82">
        <f t="shared" si="48"/>
        <v>4404.0200000000004</v>
      </c>
      <c r="V317" s="69"/>
      <c r="W317" s="66"/>
      <c r="X317" s="93">
        <f>X316+L317-V317</f>
        <v>2855</v>
      </c>
      <c r="Y317" s="66">
        <f t="shared" si="49"/>
        <v>0</v>
      </c>
    </row>
    <row r="318" spans="1:25" ht="15.75" x14ac:dyDescent="0.25">
      <c r="A318" s="107">
        <f t="shared" si="52"/>
        <v>43411</v>
      </c>
      <c r="B318" s="7">
        <f t="shared" si="47"/>
        <v>45</v>
      </c>
      <c r="C318" s="7">
        <f t="shared" si="41"/>
        <v>11</v>
      </c>
      <c r="D318" s="7" t="str">
        <f t="shared" si="42"/>
        <v>11_45</v>
      </c>
      <c r="E318" s="7">
        <f t="shared" si="40"/>
        <v>1</v>
      </c>
      <c r="I318" s="36"/>
      <c r="J318" s="37"/>
      <c r="K318" s="38">
        <f t="shared" si="43"/>
        <v>0</v>
      </c>
      <c r="L318" s="74"/>
      <c r="M318" s="37"/>
      <c r="N318" s="37"/>
      <c r="O318" s="37"/>
      <c r="P318" s="38">
        <f t="shared" si="44"/>
        <v>0</v>
      </c>
      <c r="Q318" s="74"/>
      <c r="R318" s="37"/>
      <c r="S318" s="38"/>
      <c r="T318" s="25">
        <f t="shared" si="45"/>
        <v>0</v>
      </c>
      <c r="U318" s="82">
        <f t="shared" si="48"/>
        <v>4404.0200000000004</v>
      </c>
      <c r="V318" s="69"/>
      <c r="W318" s="66"/>
      <c r="X318" s="93">
        <f>X317+L318-V318</f>
        <v>2855</v>
      </c>
      <c r="Y318" s="66">
        <f t="shared" si="49"/>
        <v>0</v>
      </c>
    </row>
    <row r="319" spans="1:25" ht="15.75" x14ac:dyDescent="0.25">
      <c r="A319" s="107">
        <f t="shared" si="52"/>
        <v>43412</v>
      </c>
      <c r="B319" s="7">
        <f t="shared" si="47"/>
        <v>45</v>
      </c>
      <c r="C319" s="7">
        <f t="shared" si="41"/>
        <v>11</v>
      </c>
      <c r="D319" s="7" t="str">
        <f t="shared" si="42"/>
        <v>11_45</v>
      </c>
      <c r="E319" s="7">
        <f t="shared" si="40"/>
        <v>1</v>
      </c>
      <c r="I319" s="36"/>
      <c r="J319" s="37"/>
      <c r="K319" s="38">
        <f t="shared" si="43"/>
        <v>0</v>
      </c>
      <c r="L319" s="74"/>
      <c r="M319" s="37"/>
      <c r="N319" s="37"/>
      <c r="O319" s="37"/>
      <c r="P319" s="38">
        <f t="shared" si="44"/>
        <v>0</v>
      </c>
      <c r="Q319" s="74"/>
      <c r="R319" s="37"/>
      <c r="S319" s="38"/>
      <c r="T319" s="25">
        <f t="shared" si="45"/>
        <v>0</v>
      </c>
      <c r="U319" s="82">
        <f t="shared" si="48"/>
        <v>4404.0200000000004</v>
      </c>
      <c r="V319" s="69"/>
      <c r="W319" s="66"/>
      <c r="X319" s="93">
        <f>X318+L319-V319</f>
        <v>2855</v>
      </c>
      <c r="Y319" s="66">
        <f t="shared" si="49"/>
        <v>0</v>
      </c>
    </row>
    <row r="320" spans="1:25" ht="15.75" x14ac:dyDescent="0.25">
      <c r="A320" s="107">
        <f t="shared" si="52"/>
        <v>43413</v>
      </c>
      <c r="B320" s="7">
        <f t="shared" si="47"/>
        <v>45</v>
      </c>
      <c r="C320" s="7">
        <f t="shared" si="41"/>
        <v>11</v>
      </c>
      <c r="D320" s="7" t="str">
        <f t="shared" si="42"/>
        <v>11_45</v>
      </c>
      <c r="E320" s="7">
        <f t="shared" si="40"/>
        <v>1</v>
      </c>
      <c r="I320" s="36"/>
      <c r="J320" s="37"/>
      <c r="K320" s="38">
        <f t="shared" si="43"/>
        <v>0</v>
      </c>
      <c r="L320" s="74"/>
      <c r="M320" s="37"/>
      <c r="N320" s="37"/>
      <c r="O320" s="37"/>
      <c r="P320" s="38">
        <f t="shared" si="44"/>
        <v>0</v>
      </c>
      <c r="Q320" s="74"/>
      <c r="R320" s="37"/>
      <c r="S320" s="38"/>
      <c r="T320" s="25">
        <f t="shared" si="45"/>
        <v>0</v>
      </c>
      <c r="U320" s="82">
        <f t="shared" si="48"/>
        <v>4404.0200000000004</v>
      </c>
      <c r="V320" s="69"/>
      <c r="W320" s="66"/>
      <c r="X320" s="93">
        <f>X319+L320-V320</f>
        <v>2855</v>
      </c>
      <c r="Y320" s="66">
        <f t="shared" si="49"/>
        <v>0</v>
      </c>
    </row>
    <row r="321" spans="1:25" ht="15.75" x14ac:dyDescent="0.25">
      <c r="A321" s="107">
        <f t="shared" si="52"/>
        <v>43414</v>
      </c>
      <c r="B321" s="7">
        <f t="shared" si="47"/>
        <v>45</v>
      </c>
      <c r="C321" s="7">
        <f t="shared" si="41"/>
        <v>11</v>
      </c>
      <c r="D321" s="7" t="str">
        <f t="shared" si="42"/>
        <v>11_45</v>
      </c>
      <c r="E321" s="7">
        <f t="shared" si="40"/>
        <v>0</v>
      </c>
      <c r="I321" s="36"/>
      <c r="J321" s="37"/>
      <c r="K321" s="38">
        <f t="shared" si="43"/>
        <v>0</v>
      </c>
      <c r="L321" s="74"/>
      <c r="M321" s="37"/>
      <c r="N321" s="37"/>
      <c r="O321" s="37"/>
      <c r="P321" s="38">
        <f t="shared" si="44"/>
        <v>0</v>
      </c>
      <c r="Q321" s="74"/>
      <c r="R321" s="37"/>
      <c r="S321" s="38"/>
      <c r="T321" s="25">
        <f t="shared" si="45"/>
        <v>0</v>
      </c>
      <c r="U321" s="82">
        <f t="shared" si="48"/>
        <v>4404.0200000000004</v>
      </c>
      <c r="V321" s="69"/>
      <c r="W321" s="66"/>
      <c r="X321" s="93">
        <f>X320+L321-V321</f>
        <v>2855</v>
      </c>
      <c r="Y321" s="66">
        <f t="shared" si="49"/>
        <v>0</v>
      </c>
    </row>
    <row r="322" spans="1:25" ht="15.75" x14ac:dyDescent="0.25">
      <c r="A322" s="107">
        <f t="shared" si="52"/>
        <v>43415</v>
      </c>
      <c r="B322" s="7">
        <f t="shared" si="47"/>
        <v>45</v>
      </c>
      <c r="C322" s="7">
        <f t="shared" si="41"/>
        <v>11</v>
      </c>
      <c r="D322" s="7" t="str">
        <f t="shared" si="42"/>
        <v>11_45</v>
      </c>
      <c r="E322" s="7">
        <f t="shared" si="40"/>
        <v>0</v>
      </c>
      <c r="I322" s="36"/>
      <c r="J322" s="37"/>
      <c r="K322" s="38">
        <f t="shared" si="43"/>
        <v>0</v>
      </c>
      <c r="L322" s="74"/>
      <c r="M322" s="37"/>
      <c r="N322" s="37"/>
      <c r="O322" s="37"/>
      <c r="P322" s="38">
        <f t="shared" si="44"/>
        <v>0</v>
      </c>
      <c r="Q322" s="74"/>
      <c r="R322" s="37"/>
      <c r="S322" s="38"/>
      <c r="T322" s="25">
        <f t="shared" si="45"/>
        <v>0</v>
      </c>
      <c r="U322" s="82">
        <f t="shared" si="48"/>
        <v>4404.0200000000004</v>
      </c>
      <c r="V322" s="69"/>
      <c r="W322" s="66"/>
      <c r="X322" s="93">
        <f>X321+L322-V322</f>
        <v>2855</v>
      </c>
      <c r="Y322" s="66">
        <f t="shared" si="49"/>
        <v>0</v>
      </c>
    </row>
    <row r="323" spans="1:25" ht="15.75" x14ac:dyDescent="0.25">
      <c r="A323" s="107">
        <f t="shared" si="52"/>
        <v>43416</v>
      </c>
      <c r="B323" s="7">
        <f t="shared" si="47"/>
        <v>46</v>
      </c>
      <c r="C323" s="7">
        <f t="shared" si="41"/>
        <v>11</v>
      </c>
      <c r="D323" s="7" t="str">
        <f t="shared" si="42"/>
        <v>11_46</v>
      </c>
      <c r="E323" s="7">
        <f t="shared" si="40"/>
        <v>1</v>
      </c>
      <c r="I323" s="36"/>
      <c r="J323" s="37"/>
      <c r="K323" s="38">
        <f t="shared" si="43"/>
        <v>0</v>
      </c>
      <c r="L323" s="74"/>
      <c r="M323" s="37"/>
      <c r="N323" s="37"/>
      <c r="O323" s="37"/>
      <c r="P323" s="38">
        <f t="shared" si="44"/>
        <v>0</v>
      </c>
      <c r="Q323" s="74"/>
      <c r="R323" s="37"/>
      <c r="S323" s="38"/>
      <c r="T323" s="25">
        <f t="shared" si="45"/>
        <v>0</v>
      </c>
      <c r="U323" s="82">
        <f t="shared" si="48"/>
        <v>4404.0200000000004</v>
      </c>
      <c r="V323" s="69"/>
      <c r="W323" s="66"/>
      <c r="X323" s="93">
        <f>X322+L323-V323</f>
        <v>2855</v>
      </c>
      <c r="Y323" s="66">
        <f t="shared" si="49"/>
        <v>0</v>
      </c>
    </row>
    <row r="324" spans="1:25" ht="15.75" x14ac:dyDescent="0.25">
      <c r="A324" s="107">
        <f t="shared" si="52"/>
        <v>43417</v>
      </c>
      <c r="B324" s="7">
        <f t="shared" si="47"/>
        <v>46</v>
      </c>
      <c r="C324" s="7">
        <f t="shared" si="41"/>
        <v>11</v>
      </c>
      <c r="D324" s="7" t="str">
        <f t="shared" si="42"/>
        <v>11_46</v>
      </c>
      <c r="E324" s="7">
        <f t="shared" si="40"/>
        <v>1</v>
      </c>
      <c r="I324" s="36"/>
      <c r="J324" s="37"/>
      <c r="K324" s="38">
        <f t="shared" si="43"/>
        <v>0</v>
      </c>
      <c r="L324" s="74"/>
      <c r="M324" s="37"/>
      <c r="N324" s="37"/>
      <c r="O324" s="37"/>
      <c r="P324" s="38">
        <f t="shared" si="44"/>
        <v>0</v>
      </c>
      <c r="Q324" s="74"/>
      <c r="R324" s="37"/>
      <c r="S324" s="38"/>
      <c r="T324" s="25">
        <f t="shared" si="45"/>
        <v>0</v>
      </c>
      <c r="U324" s="82">
        <f t="shared" si="48"/>
        <v>4404.0200000000004</v>
      </c>
      <c r="V324" s="69"/>
      <c r="W324" s="66"/>
      <c r="X324" s="93">
        <f>X323+L324-V324</f>
        <v>2855</v>
      </c>
      <c r="Y324" s="66">
        <f t="shared" si="49"/>
        <v>0</v>
      </c>
    </row>
    <row r="325" spans="1:25" ht="15.75" x14ac:dyDescent="0.25">
      <c r="A325" s="107">
        <f t="shared" si="52"/>
        <v>43418</v>
      </c>
      <c r="B325" s="7">
        <f t="shared" si="47"/>
        <v>46</v>
      </c>
      <c r="C325" s="7">
        <f t="shared" si="41"/>
        <v>11</v>
      </c>
      <c r="D325" s="7" t="str">
        <f t="shared" si="42"/>
        <v>11_46</v>
      </c>
      <c r="E325" s="7">
        <f t="shared" si="40"/>
        <v>1</v>
      </c>
      <c r="I325" s="36"/>
      <c r="J325" s="37"/>
      <c r="K325" s="38">
        <f t="shared" si="43"/>
        <v>0</v>
      </c>
      <c r="L325" s="74"/>
      <c r="M325" s="37"/>
      <c r="N325" s="37"/>
      <c r="O325" s="37"/>
      <c r="P325" s="38">
        <f t="shared" si="44"/>
        <v>0</v>
      </c>
      <c r="Q325" s="74"/>
      <c r="R325" s="37"/>
      <c r="S325" s="38"/>
      <c r="T325" s="25">
        <f t="shared" si="45"/>
        <v>0</v>
      </c>
      <c r="U325" s="82">
        <f t="shared" si="48"/>
        <v>4404.0200000000004</v>
      </c>
      <c r="V325" s="69"/>
      <c r="W325" s="66"/>
      <c r="X325" s="93">
        <f>X324+L325-V325</f>
        <v>2855</v>
      </c>
      <c r="Y325" s="66">
        <f t="shared" si="49"/>
        <v>0</v>
      </c>
    </row>
    <row r="326" spans="1:25" ht="15.75" x14ac:dyDescent="0.25">
      <c r="A326" s="107">
        <f t="shared" si="52"/>
        <v>43419</v>
      </c>
      <c r="B326" s="7">
        <f t="shared" si="47"/>
        <v>46</v>
      </c>
      <c r="C326" s="7">
        <f t="shared" si="41"/>
        <v>11</v>
      </c>
      <c r="D326" s="7" t="str">
        <f t="shared" si="42"/>
        <v>11_46</v>
      </c>
      <c r="E326" s="7">
        <f t="shared" si="40"/>
        <v>1</v>
      </c>
      <c r="I326" s="36"/>
      <c r="J326" s="37"/>
      <c r="K326" s="38">
        <f t="shared" si="43"/>
        <v>0</v>
      </c>
      <c r="L326" s="74"/>
      <c r="M326" s="37"/>
      <c r="N326" s="37"/>
      <c r="O326" s="37"/>
      <c r="P326" s="38">
        <f t="shared" si="44"/>
        <v>0</v>
      </c>
      <c r="Q326" s="74"/>
      <c r="R326" s="37"/>
      <c r="S326" s="38"/>
      <c r="T326" s="25">
        <f t="shared" si="45"/>
        <v>0</v>
      </c>
      <c r="U326" s="82">
        <f t="shared" si="48"/>
        <v>4404.0200000000004</v>
      </c>
      <c r="V326" s="69"/>
      <c r="W326" s="66"/>
      <c r="X326" s="93">
        <f>X325+L326-V326</f>
        <v>2855</v>
      </c>
      <c r="Y326" s="66">
        <f t="shared" si="49"/>
        <v>0</v>
      </c>
    </row>
    <row r="327" spans="1:25" ht="15.75" x14ac:dyDescent="0.25">
      <c r="A327" s="107">
        <f t="shared" si="52"/>
        <v>43420</v>
      </c>
      <c r="B327" s="7">
        <f t="shared" si="47"/>
        <v>46</v>
      </c>
      <c r="C327" s="7">
        <f t="shared" si="41"/>
        <v>11</v>
      </c>
      <c r="D327" s="7" t="str">
        <f t="shared" si="42"/>
        <v>11_46</v>
      </c>
      <c r="E327" s="7">
        <f t="shared" si="40"/>
        <v>1</v>
      </c>
      <c r="I327" s="36"/>
      <c r="J327" s="37"/>
      <c r="K327" s="38">
        <f t="shared" si="43"/>
        <v>0</v>
      </c>
      <c r="L327" s="74"/>
      <c r="M327" s="37"/>
      <c r="N327" s="37"/>
      <c r="O327" s="37"/>
      <c r="P327" s="38">
        <f t="shared" si="44"/>
        <v>0</v>
      </c>
      <c r="Q327" s="74"/>
      <c r="R327" s="37"/>
      <c r="S327" s="38"/>
      <c r="T327" s="25">
        <f t="shared" si="45"/>
        <v>0</v>
      </c>
      <c r="U327" s="82">
        <f t="shared" si="48"/>
        <v>4404.0200000000004</v>
      </c>
      <c r="V327" s="69"/>
      <c r="W327" s="66"/>
      <c r="X327" s="93">
        <f>X326+L327-V327</f>
        <v>2855</v>
      </c>
      <c r="Y327" s="66">
        <f t="shared" si="49"/>
        <v>0</v>
      </c>
    </row>
    <row r="328" spans="1:25" ht="15.75" x14ac:dyDescent="0.25">
      <c r="A328" s="107">
        <f t="shared" si="52"/>
        <v>43421</v>
      </c>
      <c r="B328" s="7">
        <f t="shared" si="47"/>
        <v>46</v>
      </c>
      <c r="C328" s="7">
        <f t="shared" si="41"/>
        <v>11</v>
      </c>
      <c r="D328" s="7" t="str">
        <f t="shared" si="42"/>
        <v>11_46</v>
      </c>
      <c r="E328" s="7">
        <f t="shared" ref="E328:E372" si="53">NETWORKDAYS($A328,$A328,Jours_Fériés)</f>
        <v>0</v>
      </c>
      <c r="I328" s="36"/>
      <c r="J328" s="37"/>
      <c r="K328" s="38">
        <f t="shared" si="43"/>
        <v>0</v>
      </c>
      <c r="L328" s="74"/>
      <c r="M328" s="37"/>
      <c r="N328" s="37"/>
      <c r="O328" s="37"/>
      <c r="P328" s="38">
        <f t="shared" si="44"/>
        <v>0</v>
      </c>
      <c r="Q328" s="74"/>
      <c r="R328" s="37"/>
      <c r="S328" s="38"/>
      <c r="T328" s="25">
        <f t="shared" si="45"/>
        <v>0</v>
      </c>
      <c r="U328" s="82">
        <f t="shared" si="48"/>
        <v>4404.0200000000004</v>
      </c>
      <c r="V328" s="69"/>
      <c r="W328" s="66"/>
      <c r="X328" s="93">
        <f>X327+L328-V328</f>
        <v>2855</v>
      </c>
      <c r="Y328" s="66">
        <f t="shared" si="49"/>
        <v>0</v>
      </c>
    </row>
    <row r="329" spans="1:25" ht="15.75" x14ac:dyDescent="0.25">
      <c r="A329" s="107">
        <f t="shared" si="52"/>
        <v>43422</v>
      </c>
      <c r="B329" s="7">
        <f t="shared" si="47"/>
        <v>46</v>
      </c>
      <c r="C329" s="7">
        <f t="shared" ref="C329:C372" si="54">MONTH(A329)</f>
        <v>11</v>
      </c>
      <c r="D329" s="7" t="str">
        <f t="shared" ref="D329:D372" si="55">C329&amp;"_"&amp;B329</f>
        <v>11_46</v>
      </c>
      <c r="E329" s="7">
        <f t="shared" si="53"/>
        <v>0</v>
      </c>
      <c r="I329" s="36"/>
      <c r="J329" s="37"/>
      <c r="K329" s="38">
        <f t="shared" ref="K329:K372" si="56">+SUM(I329:J329)</f>
        <v>0</v>
      </c>
      <c r="L329" s="74"/>
      <c r="M329" s="37"/>
      <c r="N329" s="37"/>
      <c r="O329" s="37"/>
      <c r="P329" s="38">
        <f t="shared" ref="P329:P372" si="57">K329-SUM(L329:O329)</f>
        <v>0</v>
      </c>
      <c r="Q329" s="74"/>
      <c r="R329" s="37"/>
      <c r="S329" s="38"/>
      <c r="T329" s="25">
        <f t="shared" ref="T329:T372" si="58">SUM(Q329:S329)</f>
        <v>0</v>
      </c>
      <c r="U329" s="82">
        <f t="shared" si="48"/>
        <v>4404.0200000000004</v>
      </c>
      <c r="V329" s="69"/>
      <c r="W329" s="66"/>
      <c r="X329" s="93">
        <f>X328+L329-V329</f>
        <v>2855</v>
      </c>
      <c r="Y329" s="66">
        <f t="shared" si="49"/>
        <v>0</v>
      </c>
    </row>
    <row r="330" spans="1:25" ht="15.75" x14ac:dyDescent="0.25">
      <c r="A330" s="107">
        <f t="shared" si="52"/>
        <v>43423</v>
      </c>
      <c r="B330" s="7">
        <f t="shared" ref="B330:B372" si="59">IF(WEEKNUM(A330,21)=53,0,WEEKNUM(A330,21))</f>
        <v>47</v>
      </c>
      <c r="C330" s="7">
        <f t="shared" si="54"/>
        <v>11</v>
      </c>
      <c r="D330" s="7" t="str">
        <f t="shared" si="55"/>
        <v>11_47</v>
      </c>
      <c r="E330" s="7">
        <f t="shared" si="53"/>
        <v>1</v>
      </c>
      <c r="I330" s="36"/>
      <c r="J330" s="37"/>
      <c r="K330" s="38">
        <f t="shared" si="56"/>
        <v>0</v>
      </c>
      <c r="L330" s="74"/>
      <c r="M330" s="37"/>
      <c r="N330" s="37"/>
      <c r="O330" s="37"/>
      <c r="P330" s="38">
        <f t="shared" si="57"/>
        <v>0</v>
      </c>
      <c r="Q330" s="74"/>
      <c r="R330" s="37"/>
      <c r="S330" s="38"/>
      <c r="T330" s="25">
        <f t="shared" si="58"/>
        <v>0</v>
      </c>
      <c r="U330" s="82">
        <f t="shared" ref="U330:U372" si="60">U329+P330-T330</f>
        <v>4404.0200000000004</v>
      </c>
      <c r="V330" s="69"/>
      <c r="W330" s="66"/>
      <c r="X330" s="93">
        <f>X329+L330-V330</f>
        <v>2855</v>
      </c>
      <c r="Y330" s="66">
        <f t="shared" si="49"/>
        <v>0</v>
      </c>
    </row>
    <row r="331" spans="1:25" ht="15.75" x14ac:dyDescent="0.25">
      <c r="A331" s="107">
        <f t="shared" si="52"/>
        <v>43424</v>
      </c>
      <c r="B331" s="7">
        <f t="shared" si="59"/>
        <v>47</v>
      </c>
      <c r="C331" s="7">
        <f t="shared" si="54"/>
        <v>11</v>
      </c>
      <c r="D331" s="7" t="str">
        <f t="shared" si="55"/>
        <v>11_47</v>
      </c>
      <c r="E331" s="7">
        <f t="shared" si="53"/>
        <v>1</v>
      </c>
      <c r="I331" s="36"/>
      <c r="J331" s="37"/>
      <c r="K331" s="38">
        <f t="shared" si="56"/>
        <v>0</v>
      </c>
      <c r="L331" s="74"/>
      <c r="M331" s="37"/>
      <c r="N331" s="37"/>
      <c r="O331" s="37"/>
      <c r="P331" s="38">
        <f t="shared" si="57"/>
        <v>0</v>
      </c>
      <c r="Q331" s="74"/>
      <c r="R331" s="37"/>
      <c r="S331" s="38"/>
      <c r="T331" s="25">
        <f t="shared" si="58"/>
        <v>0</v>
      </c>
      <c r="U331" s="82">
        <f t="shared" si="60"/>
        <v>4404.0200000000004</v>
      </c>
      <c r="V331" s="69"/>
      <c r="W331" s="66"/>
      <c r="X331" s="93">
        <f>X330+L331-V331</f>
        <v>2855</v>
      </c>
      <c r="Y331" s="66">
        <f t="shared" si="49"/>
        <v>0</v>
      </c>
    </row>
    <row r="332" spans="1:25" ht="15.75" x14ac:dyDescent="0.25">
      <c r="A332" s="107">
        <f t="shared" si="52"/>
        <v>43425</v>
      </c>
      <c r="B332" s="7">
        <f t="shared" si="59"/>
        <v>47</v>
      </c>
      <c r="C332" s="7">
        <f t="shared" si="54"/>
        <v>11</v>
      </c>
      <c r="D332" s="7" t="str">
        <f t="shared" si="55"/>
        <v>11_47</v>
      </c>
      <c r="E332" s="7">
        <f t="shared" si="53"/>
        <v>1</v>
      </c>
      <c r="I332" s="36"/>
      <c r="J332" s="37"/>
      <c r="K332" s="38">
        <f t="shared" si="56"/>
        <v>0</v>
      </c>
      <c r="L332" s="74"/>
      <c r="M332" s="37"/>
      <c r="N332" s="37"/>
      <c r="O332" s="37"/>
      <c r="P332" s="38">
        <f t="shared" si="57"/>
        <v>0</v>
      </c>
      <c r="Q332" s="74"/>
      <c r="R332" s="37"/>
      <c r="S332" s="38"/>
      <c r="T332" s="25">
        <f t="shared" si="58"/>
        <v>0</v>
      </c>
      <c r="U332" s="82">
        <f t="shared" si="60"/>
        <v>4404.0200000000004</v>
      </c>
      <c r="V332" s="69"/>
      <c r="W332" s="66"/>
      <c r="X332" s="93">
        <f>X331+L332-V332</f>
        <v>2855</v>
      </c>
      <c r="Y332" s="66">
        <f t="shared" ref="Y332:Y372" si="61">IF(V332&gt;0,(Y331-Y331)+W332,Y331+W332)</f>
        <v>0</v>
      </c>
    </row>
    <row r="333" spans="1:25" ht="15.75" x14ac:dyDescent="0.25">
      <c r="A333" s="107">
        <f t="shared" si="52"/>
        <v>43426</v>
      </c>
      <c r="B333" s="7">
        <f t="shared" si="59"/>
        <v>47</v>
      </c>
      <c r="C333" s="7">
        <f t="shared" si="54"/>
        <v>11</v>
      </c>
      <c r="D333" s="7" t="str">
        <f t="shared" si="55"/>
        <v>11_47</v>
      </c>
      <c r="E333" s="7">
        <f t="shared" si="53"/>
        <v>1</v>
      </c>
      <c r="I333" s="36"/>
      <c r="J333" s="37"/>
      <c r="K333" s="38">
        <f t="shared" si="56"/>
        <v>0</v>
      </c>
      <c r="L333" s="74"/>
      <c r="M333" s="37"/>
      <c r="N333" s="37"/>
      <c r="O333" s="37"/>
      <c r="P333" s="38">
        <f t="shared" si="57"/>
        <v>0</v>
      </c>
      <c r="Q333" s="74"/>
      <c r="R333" s="37"/>
      <c r="S333" s="38"/>
      <c r="T333" s="25">
        <f t="shared" si="58"/>
        <v>0</v>
      </c>
      <c r="U333" s="82">
        <f t="shared" si="60"/>
        <v>4404.0200000000004</v>
      </c>
      <c r="V333" s="69"/>
      <c r="W333" s="66"/>
      <c r="X333" s="93">
        <f>X332+L333-V333</f>
        <v>2855</v>
      </c>
      <c r="Y333" s="66">
        <f t="shared" si="61"/>
        <v>0</v>
      </c>
    </row>
    <row r="334" spans="1:25" ht="15.75" x14ac:dyDescent="0.25">
      <c r="A334" s="107">
        <f t="shared" si="52"/>
        <v>43427</v>
      </c>
      <c r="B334" s="7">
        <f t="shared" si="59"/>
        <v>47</v>
      </c>
      <c r="C334" s="7">
        <f t="shared" si="54"/>
        <v>11</v>
      </c>
      <c r="D334" s="7" t="str">
        <f t="shared" si="55"/>
        <v>11_47</v>
      </c>
      <c r="E334" s="7">
        <f t="shared" si="53"/>
        <v>1</v>
      </c>
      <c r="I334" s="36"/>
      <c r="J334" s="37"/>
      <c r="K334" s="38">
        <f t="shared" si="56"/>
        <v>0</v>
      </c>
      <c r="L334" s="74"/>
      <c r="M334" s="37"/>
      <c r="N334" s="37"/>
      <c r="O334" s="37"/>
      <c r="P334" s="38">
        <f t="shared" si="57"/>
        <v>0</v>
      </c>
      <c r="Q334" s="74"/>
      <c r="R334" s="37"/>
      <c r="S334" s="38"/>
      <c r="T334" s="25">
        <f t="shared" si="58"/>
        <v>0</v>
      </c>
      <c r="U334" s="82">
        <f t="shared" si="60"/>
        <v>4404.0200000000004</v>
      </c>
      <c r="V334" s="69"/>
      <c r="W334" s="66"/>
      <c r="X334" s="93">
        <f>X333+L334-V334</f>
        <v>2855</v>
      </c>
      <c r="Y334" s="66">
        <f t="shared" si="61"/>
        <v>0</v>
      </c>
    </row>
    <row r="335" spans="1:25" ht="15.75" x14ac:dyDescent="0.25">
      <c r="A335" s="107">
        <f t="shared" si="52"/>
        <v>43428</v>
      </c>
      <c r="B335" s="7">
        <f t="shared" si="59"/>
        <v>47</v>
      </c>
      <c r="C335" s="7">
        <f t="shared" si="54"/>
        <v>11</v>
      </c>
      <c r="D335" s="7" t="str">
        <f t="shared" si="55"/>
        <v>11_47</v>
      </c>
      <c r="E335" s="7">
        <f t="shared" si="53"/>
        <v>0</v>
      </c>
      <c r="I335" s="36"/>
      <c r="J335" s="37"/>
      <c r="K335" s="38">
        <f t="shared" si="56"/>
        <v>0</v>
      </c>
      <c r="L335" s="74"/>
      <c r="M335" s="37"/>
      <c r="N335" s="37"/>
      <c r="O335" s="37"/>
      <c r="P335" s="38">
        <f t="shared" si="57"/>
        <v>0</v>
      </c>
      <c r="Q335" s="74"/>
      <c r="R335" s="37"/>
      <c r="S335" s="38"/>
      <c r="T335" s="25">
        <f t="shared" si="58"/>
        <v>0</v>
      </c>
      <c r="U335" s="82">
        <f t="shared" si="60"/>
        <v>4404.0200000000004</v>
      </c>
      <c r="V335" s="69"/>
      <c r="W335" s="66"/>
      <c r="X335" s="93">
        <f>X334+L335-V335</f>
        <v>2855</v>
      </c>
      <c r="Y335" s="66">
        <f t="shared" si="61"/>
        <v>0</v>
      </c>
    </row>
    <row r="336" spans="1:25" ht="15.75" x14ac:dyDescent="0.25">
      <c r="A336" s="107">
        <f t="shared" si="52"/>
        <v>43429</v>
      </c>
      <c r="B336" s="7">
        <f t="shared" si="59"/>
        <v>47</v>
      </c>
      <c r="C336" s="7">
        <f t="shared" si="54"/>
        <v>11</v>
      </c>
      <c r="D336" s="7" t="str">
        <f t="shared" si="55"/>
        <v>11_47</v>
      </c>
      <c r="E336" s="7">
        <f t="shared" si="53"/>
        <v>0</v>
      </c>
      <c r="I336" s="36"/>
      <c r="J336" s="37"/>
      <c r="K336" s="38">
        <f t="shared" si="56"/>
        <v>0</v>
      </c>
      <c r="L336" s="74"/>
      <c r="M336" s="37"/>
      <c r="N336" s="37"/>
      <c r="O336" s="37"/>
      <c r="P336" s="38">
        <f t="shared" si="57"/>
        <v>0</v>
      </c>
      <c r="Q336" s="74"/>
      <c r="R336" s="37"/>
      <c r="S336" s="38"/>
      <c r="T336" s="25">
        <f t="shared" si="58"/>
        <v>0</v>
      </c>
      <c r="U336" s="82">
        <f t="shared" si="60"/>
        <v>4404.0200000000004</v>
      </c>
      <c r="V336" s="69"/>
      <c r="W336" s="66"/>
      <c r="X336" s="93">
        <f>X335+L336-V336</f>
        <v>2855</v>
      </c>
      <c r="Y336" s="66">
        <f t="shared" si="61"/>
        <v>0</v>
      </c>
    </row>
    <row r="337" spans="1:25" ht="15.75" x14ac:dyDescent="0.25">
      <c r="A337" s="107">
        <f t="shared" si="52"/>
        <v>43430</v>
      </c>
      <c r="B337" s="7">
        <f t="shared" si="59"/>
        <v>48</v>
      </c>
      <c r="C337" s="7">
        <f t="shared" si="54"/>
        <v>11</v>
      </c>
      <c r="D337" s="7" t="str">
        <f t="shared" si="55"/>
        <v>11_48</v>
      </c>
      <c r="E337" s="7">
        <f t="shared" si="53"/>
        <v>1</v>
      </c>
      <c r="I337" s="36"/>
      <c r="J337" s="37"/>
      <c r="K337" s="38">
        <f t="shared" si="56"/>
        <v>0</v>
      </c>
      <c r="L337" s="74"/>
      <c r="M337" s="37"/>
      <c r="N337" s="37"/>
      <c r="O337" s="37"/>
      <c r="P337" s="38">
        <f t="shared" si="57"/>
        <v>0</v>
      </c>
      <c r="Q337" s="74"/>
      <c r="R337" s="37"/>
      <c r="S337" s="38"/>
      <c r="T337" s="25">
        <f t="shared" si="58"/>
        <v>0</v>
      </c>
      <c r="U337" s="82">
        <f t="shared" si="60"/>
        <v>4404.0200000000004</v>
      </c>
      <c r="V337" s="69"/>
      <c r="W337" s="66"/>
      <c r="X337" s="93">
        <f>X336+L337-V337</f>
        <v>2855</v>
      </c>
      <c r="Y337" s="66">
        <f t="shared" si="61"/>
        <v>0</v>
      </c>
    </row>
    <row r="338" spans="1:25" ht="15.75" x14ac:dyDescent="0.25">
      <c r="A338" s="107">
        <f t="shared" si="52"/>
        <v>43431</v>
      </c>
      <c r="B338" s="7">
        <f t="shared" si="59"/>
        <v>48</v>
      </c>
      <c r="C338" s="7">
        <f t="shared" si="54"/>
        <v>11</v>
      </c>
      <c r="D338" s="7" t="str">
        <f t="shared" si="55"/>
        <v>11_48</v>
      </c>
      <c r="E338" s="7">
        <f t="shared" si="53"/>
        <v>1</v>
      </c>
      <c r="I338" s="36"/>
      <c r="J338" s="37"/>
      <c r="K338" s="38">
        <f t="shared" si="56"/>
        <v>0</v>
      </c>
      <c r="L338" s="74"/>
      <c r="M338" s="37"/>
      <c r="N338" s="37"/>
      <c r="O338" s="37"/>
      <c r="P338" s="38">
        <f t="shared" si="57"/>
        <v>0</v>
      </c>
      <c r="Q338" s="74"/>
      <c r="R338" s="37"/>
      <c r="S338" s="38"/>
      <c r="T338" s="25">
        <f t="shared" si="58"/>
        <v>0</v>
      </c>
      <c r="U338" s="82">
        <f t="shared" si="60"/>
        <v>4404.0200000000004</v>
      </c>
      <c r="V338" s="69"/>
      <c r="W338" s="66"/>
      <c r="X338" s="93">
        <f>X337+L338-V338</f>
        <v>2855</v>
      </c>
      <c r="Y338" s="66">
        <f t="shared" si="61"/>
        <v>0</v>
      </c>
    </row>
    <row r="339" spans="1:25" ht="15.75" x14ac:dyDescent="0.25">
      <c r="A339" s="107">
        <f t="shared" si="52"/>
        <v>43432</v>
      </c>
      <c r="B339" s="7">
        <f t="shared" si="59"/>
        <v>48</v>
      </c>
      <c r="C339" s="7">
        <f t="shared" si="54"/>
        <v>11</v>
      </c>
      <c r="D339" s="7" t="str">
        <f t="shared" si="55"/>
        <v>11_48</v>
      </c>
      <c r="E339" s="7">
        <f t="shared" si="53"/>
        <v>1</v>
      </c>
      <c r="I339" s="36"/>
      <c r="J339" s="37"/>
      <c r="K339" s="38">
        <f t="shared" si="56"/>
        <v>0</v>
      </c>
      <c r="L339" s="74"/>
      <c r="M339" s="37"/>
      <c r="N339" s="37"/>
      <c r="O339" s="37"/>
      <c r="P339" s="38">
        <f t="shared" si="57"/>
        <v>0</v>
      </c>
      <c r="Q339" s="74"/>
      <c r="R339" s="37"/>
      <c r="S339" s="38"/>
      <c r="T339" s="25">
        <f t="shared" si="58"/>
        <v>0</v>
      </c>
      <c r="U339" s="82">
        <f t="shared" si="60"/>
        <v>4404.0200000000004</v>
      </c>
      <c r="V339" s="69"/>
      <c r="W339" s="66"/>
      <c r="X339" s="93">
        <f>X338+L339-V339</f>
        <v>2855</v>
      </c>
      <c r="Y339" s="66">
        <f t="shared" si="61"/>
        <v>0</v>
      </c>
    </row>
    <row r="340" spans="1:25" ht="15.75" x14ac:dyDescent="0.25">
      <c r="A340" s="107">
        <f t="shared" si="52"/>
        <v>43433</v>
      </c>
      <c r="B340" s="7">
        <f t="shared" si="59"/>
        <v>48</v>
      </c>
      <c r="C340" s="7">
        <f t="shared" si="54"/>
        <v>11</v>
      </c>
      <c r="D340" s="7" t="str">
        <f t="shared" si="55"/>
        <v>11_48</v>
      </c>
      <c r="E340" s="7">
        <f t="shared" si="53"/>
        <v>1</v>
      </c>
      <c r="I340" s="36"/>
      <c r="J340" s="37"/>
      <c r="K340" s="38">
        <f t="shared" si="56"/>
        <v>0</v>
      </c>
      <c r="L340" s="74"/>
      <c r="M340" s="37"/>
      <c r="N340" s="37"/>
      <c r="O340" s="37"/>
      <c r="P340" s="38">
        <f t="shared" si="57"/>
        <v>0</v>
      </c>
      <c r="Q340" s="74"/>
      <c r="R340" s="37"/>
      <c r="S340" s="38"/>
      <c r="T340" s="25">
        <f t="shared" si="58"/>
        <v>0</v>
      </c>
      <c r="U340" s="82">
        <f t="shared" si="60"/>
        <v>4404.0200000000004</v>
      </c>
      <c r="V340" s="69"/>
      <c r="W340" s="66"/>
      <c r="X340" s="93">
        <f>X339+L340-V340</f>
        <v>2855</v>
      </c>
      <c r="Y340" s="66">
        <f t="shared" si="61"/>
        <v>0</v>
      </c>
    </row>
    <row r="341" spans="1:25" ht="15.75" x14ac:dyDescent="0.25">
      <c r="A341" s="107">
        <f t="shared" si="52"/>
        <v>43434</v>
      </c>
      <c r="B341" s="7">
        <f t="shared" si="59"/>
        <v>48</v>
      </c>
      <c r="C341" s="7">
        <f t="shared" si="54"/>
        <v>11</v>
      </c>
      <c r="D341" s="7" t="str">
        <f t="shared" si="55"/>
        <v>11_48</v>
      </c>
      <c r="E341" s="7">
        <f t="shared" si="53"/>
        <v>1</v>
      </c>
      <c r="I341" s="36"/>
      <c r="J341" s="37"/>
      <c r="K341" s="38">
        <f t="shared" si="56"/>
        <v>0</v>
      </c>
      <c r="L341" s="74"/>
      <c r="M341" s="37"/>
      <c r="N341" s="37"/>
      <c r="O341" s="37"/>
      <c r="P341" s="38">
        <f t="shared" si="57"/>
        <v>0</v>
      </c>
      <c r="Q341" s="74"/>
      <c r="R341" s="37"/>
      <c r="S341" s="38"/>
      <c r="T341" s="25">
        <f t="shared" si="58"/>
        <v>0</v>
      </c>
      <c r="U341" s="82">
        <f t="shared" si="60"/>
        <v>4404.0200000000004</v>
      </c>
      <c r="V341" s="69"/>
      <c r="W341" s="66"/>
      <c r="X341" s="93">
        <f>X340+L341-V341</f>
        <v>2855</v>
      </c>
      <c r="Y341" s="66">
        <f t="shared" si="61"/>
        <v>0</v>
      </c>
    </row>
    <row r="342" spans="1:25" ht="15.75" x14ac:dyDescent="0.25">
      <c r="A342" s="107">
        <f t="shared" si="52"/>
        <v>43435</v>
      </c>
      <c r="B342" s="7">
        <f t="shared" si="59"/>
        <v>48</v>
      </c>
      <c r="C342" s="7">
        <f t="shared" si="54"/>
        <v>12</v>
      </c>
      <c r="D342" s="7" t="str">
        <f t="shared" si="55"/>
        <v>12_48</v>
      </c>
      <c r="E342" s="7">
        <f t="shared" si="53"/>
        <v>0</v>
      </c>
      <c r="I342" s="36"/>
      <c r="J342" s="37"/>
      <c r="K342" s="38">
        <f t="shared" si="56"/>
        <v>0</v>
      </c>
      <c r="L342" s="74"/>
      <c r="M342" s="37"/>
      <c r="N342" s="37"/>
      <c r="O342" s="37"/>
      <c r="P342" s="38">
        <f t="shared" si="57"/>
        <v>0</v>
      </c>
      <c r="Q342" s="74"/>
      <c r="R342" s="37"/>
      <c r="S342" s="38"/>
      <c r="T342" s="25">
        <f t="shared" si="58"/>
        <v>0</v>
      </c>
      <c r="U342" s="82">
        <f t="shared" si="60"/>
        <v>4404.0200000000004</v>
      </c>
      <c r="V342" s="69"/>
      <c r="W342" s="66"/>
      <c r="X342" s="93">
        <f>X341+L342-V342</f>
        <v>2855</v>
      </c>
      <c r="Y342" s="66">
        <f t="shared" si="61"/>
        <v>0</v>
      </c>
    </row>
    <row r="343" spans="1:25" ht="15.75" x14ac:dyDescent="0.25">
      <c r="A343" s="107">
        <f t="shared" si="52"/>
        <v>43436</v>
      </c>
      <c r="B343" s="7">
        <f t="shared" si="59"/>
        <v>48</v>
      </c>
      <c r="C343" s="7">
        <f t="shared" si="54"/>
        <v>12</v>
      </c>
      <c r="D343" s="7" t="str">
        <f t="shared" si="55"/>
        <v>12_48</v>
      </c>
      <c r="E343" s="7">
        <f t="shared" si="53"/>
        <v>0</v>
      </c>
      <c r="I343" s="36"/>
      <c r="J343" s="37"/>
      <c r="K343" s="38">
        <f t="shared" si="56"/>
        <v>0</v>
      </c>
      <c r="L343" s="74"/>
      <c r="M343" s="37"/>
      <c r="N343" s="37"/>
      <c r="O343" s="37"/>
      <c r="P343" s="38">
        <f t="shared" si="57"/>
        <v>0</v>
      </c>
      <c r="Q343" s="74"/>
      <c r="R343" s="37"/>
      <c r="S343" s="38"/>
      <c r="T343" s="25">
        <f t="shared" si="58"/>
        <v>0</v>
      </c>
      <c r="U343" s="82">
        <f t="shared" si="60"/>
        <v>4404.0200000000004</v>
      </c>
      <c r="V343" s="69"/>
      <c r="W343" s="66"/>
      <c r="X343" s="93">
        <f>X342+L343-V343</f>
        <v>2855</v>
      </c>
      <c r="Y343" s="66">
        <f t="shared" si="61"/>
        <v>0</v>
      </c>
    </row>
    <row r="344" spans="1:25" ht="15.75" x14ac:dyDescent="0.25">
      <c r="A344" s="107">
        <f t="shared" si="52"/>
        <v>43437</v>
      </c>
      <c r="B344" s="7">
        <f t="shared" si="59"/>
        <v>49</v>
      </c>
      <c r="C344" s="7">
        <f t="shared" si="54"/>
        <v>12</v>
      </c>
      <c r="D344" s="7" t="str">
        <f t="shared" si="55"/>
        <v>12_49</v>
      </c>
      <c r="E344" s="7">
        <f t="shared" si="53"/>
        <v>1</v>
      </c>
      <c r="I344" s="36"/>
      <c r="J344" s="37"/>
      <c r="K344" s="38">
        <f t="shared" si="56"/>
        <v>0</v>
      </c>
      <c r="L344" s="74"/>
      <c r="M344" s="37"/>
      <c r="N344" s="37"/>
      <c r="O344" s="37"/>
      <c r="P344" s="38">
        <f t="shared" si="57"/>
        <v>0</v>
      </c>
      <c r="Q344" s="74"/>
      <c r="R344" s="37"/>
      <c r="S344" s="38"/>
      <c r="T344" s="25">
        <f t="shared" si="58"/>
        <v>0</v>
      </c>
      <c r="U344" s="82">
        <f t="shared" si="60"/>
        <v>4404.0200000000004</v>
      </c>
      <c r="V344" s="69"/>
      <c r="W344" s="66"/>
      <c r="X344" s="93">
        <f>X343+L344-V344</f>
        <v>2855</v>
      </c>
      <c r="Y344" s="66">
        <f t="shared" si="61"/>
        <v>0</v>
      </c>
    </row>
    <row r="345" spans="1:25" ht="15.75" x14ac:dyDescent="0.25">
      <c r="A345" s="107">
        <f t="shared" si="52"/>
        <v>43438</v>
      </c>
      <c r="B345" s="7">
        <f t="shared" si="59"/>
        <v>49</v>
      </c>
      <c r="C345" s="7">
        <f t="shared" si="54"/>
        <v>12</v>
      </c>
      <c r="D345" s="7" t="str">
        <f t="shared" si="55"/>
        <v>12_49</v>
      </c>
      <c r="E345" s="7">
        <f t="shared" si="53"/>
        <v>1</v>
      </c>
      <c r="I345" s="36"/>
      <c r="J345" s="37"/>
      <c r="K345" s="38">
        <f t="shared" si="56"/>
        <v>0</v>
      </c>
      <c r="L345" s="74"/>
      <c r="M345" s="37"/>
      <c r="N345" s="37"/>
      <c r="O345" s="37"/>
      <c r="P345" s="38">
        <f t="shared" si="57"/>
        <v>0</v>
      </c>
      <c r="Q345" s="74"/>
      <c r="R345" s="37"/>
      <c r="S345" s="38"/>
      <c r="T345" s="25">
        <f t="shared" si="58"/>
        <v>0</v>
      </c>
      <c r="U345" s="82">
        <f t="shared" si="60"/>
        <v>4404.0200000000004</v>
      </c>
      <c r="V345" s="69"/>
      <c r="W345" s="66"/>
      <c r="X345" s="93">
        <f>X344+L345-V345</f>
        <v>2855</v>
      </c>
      <c r="Y345" s="66">
        <f t="shared" si="61"/>
        <v>0</v>
      </c>
    </row>
    <row r="346" spans="1:25" ht="15.75" x14ac:dyDescent="0.25">
      <c r="A346" s="107">
        <f t="shared" si="52"/>
        <v>43439</v>
      </c>
      <c r="B346" s="7">
        <f t="shared" si="59"/>
        <v>49</v>
      </c>
      <c r="C346" s="7">
        <f t="shared" si="54"/>
        <v>12</v>
      </c>
      <c r="D346" s="7" t="str">
        <f t="shared" si="55"/>
        <v>12_49</v>
      </c>
      <c r="E346" s="7">
        <f t="shared" si="53"/>
        <v>1</v>
      </c>
      <c r="I346" s="36"/>
      <c r="J346" s="37"/>
      <c r="K346" s="38">
        <f t="shared" si="56"/>
        <v>0</v>
      </c>
      <c r="L346" s="74"/>
      <c r="M346" s="37"/>
      <c r="N346" s="37"/>
      <c r="O346" s="37"/>
      <c r="P346" s="38">
        <f t="shared" si="57"/>
        <v>0</v>
      </c>
      <c r="Q346" s="74"/>
      <c r="R346" s="37"/>
      <c r="S346" s="38"/>
      <c r="T346" s="25">
        <f t="shared" si="58"/>
        <v>0</v>
      </c>
      <c r="U346" s="82">
        <f t="shared" si="60"/>
        <v>4404.0200000000004</v>
      </c>
      <c r="V346" s="69"/>
      <c r="W346" s="66"/>
      <c r="X346" s="93">
        <f>X345+L346-V346</f>
        <v>2855</v>
      </c>
      <c r="Y346" s="66">
        <f t="shared" si="61"/>
        <v>0</v>
      </c>
    </row>
    <row r="347" spans="1:25" ht="15.75" x14ac:dyDescent="0.25">
      <c r="A347" s="107">
        <f t="shared" si="52"/>
        <v>43440</v>
      </c>
      <c r="B347" s="7">
        <f t="shared" si="59"/>
        <v>49</v>
      </c>
      <c r="C347" s="7">
        <f t="shared" si="54"/>
        <v>12</v>
      </c>
      <c r="D347" s="7" t="str">
        <f t="shared" si="55"/>
        <v>12_49</v>
      </c>
      <c r="E347" s="7">
        <f t="shared" si="53"/>
        <v>1</v>
      </c>
      <c r="I347" s="36"/>
      <c r="J347" s="37"/>
      <c r="K347" s="38">
        <f t="shared" si="56"/>
        <v>0</v>
      </c>
      <c r="L347" s="74"/>
      <c r="M347" s="37"/>
      <c r="N347" s="37"/>
      <c r="O347" s="37"/>
      <c r="P347" s="38">
        <f t="shared" si="57"/>
        <v>0</v>
      </c>
      <c r="Q347" s="74"/>
      <c r="R347" s="37"/>
      <c r="S347" s="38"/>
      <c r="T347" s="25">
        <f t="shared" si="58"/>
        <v>0</v>
      </c>
      <c r="U347" s="82">
        <f t="shared" si="60"/>
        <v>4404.0200000000004</v>
      </c>
      <c r="V347" s="69"/>
      <c r="W347" s="66"/>
      <c r="X347" s="93">
        <f>X346+L347-V347</f>
        <v>2855</v>
      </c>
      <c r="Y347" s="66">
        <f t="shared" si="61"/>
        <v>0</v>
      </c>
    </row>
    <row r="348" spans="1:25" ht="15.75" x14ac:dyDescent="0.25">
      <c r="A348" s="107">
        <f t="shared" si="52"/>
        <v>43441</v>
      </c>
      <c r="B348" s="7">
        <f t="shared" si="59"/>
        <v>49</v>
      </c>
      <c r="C348" s="7">
        <f t="shared" si="54"/>
        <v>12</v>
      </c>
      <c r="D348" s="7" t="str">
        <f t="shared" si="55"/>
        <v>12_49</v>
      </c>
      <c r="E348" s="7">
        <f t="shared" si="53"/>
        <v>1</v>
      </c>
      <c r="I348" s="36"/>
      <c r="J348" s="37"/>
      <c r="K348" s="38">
        <f t="shared" si="56"/>
        <v>0</v>
      </c>
      <c r="L348" s="74"/>
      <c r="M348" s="37"/>
      <c r="N348" s="37"/>
      <c r="O348" s="37"/>
      <c r="P348" s="38">
        <f t="shared" si="57"/>
        <v>0</v>
      </c>
      <c r="Q348" s="74"/>
      <c r="R348" s="37"/>
      <c r="S348" s="38"/>
      <c r="T348" s="25">
        <f t="shared" si="58"/>
        <v>0</v>
      </c>
      <c r="U348" s="82">
        <f t="shared" si="60"/>
        <v>4404.0200000000004</v>
      </c>
      <c r="V348" s="69"/>
      <c r="W348" s="66"/>
      <c r="X348" s="93">
        <f>X347+L348-V348</f>
        <v>2855</v>
      </c>
      <c r="Y348" s="66">
        <f t="shared" si="61"/>
        <v>0</v>
      </c>
    </row>
    <row r="349" spans="1:25" ht="15.75" x14ac:dyDescent="0.25">
      <c r="A349" s="107">
        <f t="shared" si="52"/>
        <v>43442</v>
      </c>
      <c r="B349" s="7">
        <f t="shared" si="59"/>
        <v>49</v>
      </c>
      <c r="C349" s="7">
        <f t="shared" si="54"/>
        <v>12</v>
      </c>
      <c r="D349" s="7" t="str">
        <f t="shared" si="55"/>
        <v>12_49</v>
      </c>
      <c r="E349" s="7">
        <f t="shared" si="53"/>
        <v>0</v>
      </c>
      <c r="I349" s="36"/>
      <c r="J349" s="37"/>
      <c r="K349" s="38">
        <f t="shared" si="56"/>
        <v>0</v>
      </c>
      <c r="L349" s="74"/>
      <c r="M349" s="37"/>
      <c r="N349" s="37"/>
      <c r="O349" s="37"/>
      <c r="P349" s="38">
        <f t="shared" si="57"/>
        <v>0</v>
      </c>
      <c r="Q349" s="74"/>
      <c r="R349" s="37"/>
      <c r="S349" s="38"/>
      <c r="T349" s="25">
        <f t="shared" si="58"/>
        <v>0</v>
      </c>
      <c r="U349" s="82">
        <f t="shared" si="60"/>
        <v>4404.0200000000004</v>
      </c>
      <c r="V349" s="69"/>
      <c r="W349" s="66"/>
      <c r="X349" s="93">
        <f>X348+L349-V349</f>
        <v>2855</v>
      </c>
      <c r="Y349" s="66">
        <f t="shared" si="61"/>
        <v>0</v>
      </c>
    </row>
    <row r="350" spans="1:25" ht="15.75" x14ac:dyDescent="0.25">
      <c r="A350" s="107">
        <f t="shared" si="52"/>
        <v>43443</v>
      </c>
      <c r="B350" s="7">
        <f t="shared" si="59"/>
        <v>49</v>
      </c>
      <c r="C350" s="7">
        <f t="shared" si="54"/>
        <v>12</v>
      </c>
      <c r="D350" s="7" t="str">
        <f t="shared" si="55"/>
        <v>12_49</v>
      </c>
      <c r="E350" s="7">
        <f t="shared" si="53"/>
        <v>0</v>
      </c>
      <c r="I350" s="36"/>
      <c r="J350" s="37"/>
      <c r="K350" s="38">
        <f t="shared" si="56"/>
        <v>0</v>
      </c>
      <c r="L350" s="74"/>
      <c r="M350" s="37"/>
      <c r="N350" s="37"/>
      <c r="O350" s="37"/>
      <c r="P350" s="38">
        <f t="shared" si="57"/>
        <v>0</v>
      </c>
      <c r="Q350" s="74"/>
      <c r="R350" s="37"/>
      <c r="S350" s="38"/>
      <c r="T350" s="25">
        <f t="shared" si="58"/>
        <v>0</v>
      </c>
      <c r="U350" s="82">
        <f t="shared" si="60"/>
        <v>4404.0200000000004</v>
      </c>
      <c r="V350" s="69"/>
      <c r="W350" s="66"/>
      <c r="X350" s="93">
        <f>X349+L350-V350</f>
        <v>2855</v>
      </c>
      <c r="Y350" s="66">
        <f t="shared" si="61"/>
        <v>0</v>
      </c>
    </row>
    <row r="351" spans="1:25" ht="15.75" x14ac:dyDescent="0.25">
      <c r="A351" s="107">
        <f t="shared" si="52"/>
        <v>43444</v>
      </c>
      <c r="B351" s="7">
        <f t="shared" si="59"/>
        <v>50</v>
      </c>
      <c r="C351" s="7">
        <f t="shared" si="54"/>
        <v>12</v>
      </c>
      <c r="D351" s="7" t="str">
        <f t="shared" si="55"/>
        <v>12_50</v>
      </c>
      <c r="E351" s="7">
        <f t="shared" si="53"/>
        <v>1</v>
      </c>
      <c r="I351" s="36"/>
      <c r="J351" s="37"/>
      <c r="K351" s="38">
        <f t="shared" si="56"/>
        <v>0</v>
      </c>
      <c r="L351" s="74"/>
      <c r="M351" s="37"/>
      <c r="N351" s="37"/>
      <c r="O351" s="37"/>
      <c r="P351" s="38">
        <f t="shared" si="57"/>
        <v>0</v>
      </c>
      <c r="Q351" s="74"/>
      <c r="R351" s="37"/>
      <c r="S351" s="38"/>
      <c r="T351" s="25">
        <f t="shared" si="58"/>
        <v>0</v>
      </c>
      <c r="U351" s="82">
        <f t="shared" si="60"/>
        <v>4404.0200000000004</v>
      </c>
      <c r="V351" s="69"/>
      <c r="W351" s="66"/>
      <c r="X351" s="93">
        <f>X350+L351-V351</f>
        <v>2855</v>
      </c>
      <c r="Y351" s="66">
        <f t="shared" si="61"/>
        <v>0</v>
      </c>
    </row>
    <row r="352" spans="1:25" ht="15.75" x14ac:dyDescent="0.25">
      <c r="A352" s="107">
        <f t="shared" si="52"/>
        <v>43445</v>
      </c>
      <c r="B352" s="7">
        <f t="shared" si="59"/>
        <v>50</v>
      </c>
      <c r="C352" s="7">
        <f t="shared" si="54"/>
        <v>12</v>
      </c>
      <c r="D352" s="7" t="str">
        <f t="shared" si="55"/>
        <v>12_50</v>
      </c>
      <c r="E352" s="7">
        <f t="shared" si="53"/>
        <v>1</v>
      </c>
      <c r="I352" s="36"/>
      <c r="J352" s="37"/>
      <c r="K352" s="38">
        <f t="shared" si="56"/>
        <v>0</v>
      </c>
      <c r="L352" s="74"/>
      <c r="M352" s="37"/>
      <c r="N352" s="37"/>
      <c r="O352" s="37"/>
      <c r="P352" s="38">
        <f t="shared" si="57"/>
        <v>0</v>
      </c>
      <c r="Q352" s="74"/>
      <c r="R352" s="37"/>
      <c r="S352" s="38"/>
      <c r="T352" s="25">
        <f t="shared" si="58"/>
        <v>0</v>
      </c>
      <c r="U352" s="82">
        <f t="shared" si="60"/>
        <v>4404.0200000000004</v>
      </c>
      <c r="V352" s="69"/>
      <c r="W352" s="66"/>
      <c r="X352" s="93">
        <f>X351+L352-V352</f>
        <v>2855</v>
      </c>
      <c r="Y352" s="66">
        <f t="shared" si="61"/>
        <v>0</v>
      </c>
    </row>
    <row r="353" spans="1:25" ht="15.75" x14ac:dyDescent="0.25">
      <c r="A353" s="107">
        <f t="shared" si="52"/>
        <v>43446</v>
      </c>
      <c r="B353" s="7">
        <f t="shared" si="59"/>
        <v>50</v>
      </c>
      <c r="C353" s="7">
        <f t="shared" si="54"/>
        <v>12</v>
      </c>
      <c r="D353" s="7" t="str">
        <f t="shared" si="55"/>
        <v>12_50</v>
      </c>
      <c r="E353" s="7">
        <f t="shared" si="53"/>
        <v>1</v>
      </c>
      <c r="I353" s="36"/>
      <c r="J353" s="37"/>
      <c r="K353" s="38">
        <f t="shared" si="56"/>
        <v>0</v>
      </c>
      <c r="L353" s="74"/>
      <c r="M353" s="37"/>
      <c r="N353" s="37"/>
      <c r="O353" s="37"/>
      <c r="P353" s="38">
        <f t="shared" si="57"/>
        <v>0</v>
      </c>
      <c r="Q353" s="74"/>
      <c r="R353" s="37"/>
      <c r="S353" s="38"/>
      <c r="T353" s="25">
        <f t="shared" si="58"/>
        <v>0</v>
      </c>
      <c r="U353" s="82">
        <f t="shared" si="60"/>
        <v>4404.0200000000004</v>
      </c>
      <c r="V353" s="69"/>
      <c r="W353" s="66"/>
      <c r="X353" s="93">
        <f>X352+L353-V353</f>
        <v>2855</v>
      </c>
      <c r="Y353" s="66">
        <f t="shared" si="61"/>
        <v>0</v>
      </c>
    </row>
    <row r="354" spans="1:25" ht="15.75" x14ac:dyDescent="0.25">
      <c r="A354" s="107">
        <f t="shared" si="52"/>
        <v>43447</v>
      </c>
      <c r="B354" s="7">
        <f t="shared" si="59"/>
        <v>50</v>
      </c>
      <c r="C354" s="7">
        <f t="shared" si="54"/>
        <v>12</v>
      </c>
      <c r="D354" s="7" t="str">
        <f t="shared" si="55"/>
        <v>12_50</v>
      </c>
      <c r="E354" s="7">
        <f t="shared" si="53"/>
        <v>1</v>
      </c>
      <c r="I354" s="36"/>
      <c r="J354" s="37"/>
      <c r="K354" s="38">
        <f t="shared" si="56"/>
        <v>0</v>
      </c>
      <c r="L354" s="74"/>
      <c r="M354" s="37"/>
      <c r="N354" s="37"/>
      <c r="O354" s="37"/>
      <c r="P354" s="38">
        <f t="shared" si="57"/>
        <v>0</v>
      </c>
      <c r="Q354" s="74"/>
      <c r="R354" s="37"/>
      <c r="S354" s="38"/>
      <c r="T354" s="25">
        <f t="shared" si="58"/>
        <v>0</v>
      </c>
      <c r="U354" s="82">
        <f t="shared" si="60"/>
        <v>4404.0200000000004</v>
      </c>
      <c r="V354" s="69"/>
      <c r="W354" s="66"/>
      <c r="X354" s="93">
        <f>X353+L354-V354</f>
        <v>2855</v>
      </c>
      <c r="Y354" s="66">
        <f t="shared" si="61"/>
        <v>0</v>
      </c>
    </row>
    <row r="355" spans="1:25" ht="15.75" x14ac:dyDescent="0.25">
      <c r="A355" s="107">
        <f t="shared" si="52"/>
        <v>43448</v>
      </c>
      <c r="B355" s="7">
        <f t="shared" si="59"/>
        <v>50</v>
      </c>
      <c r="C355" s="7">
        <f t="shared" si="54"/>
        <v>12</v>
      </c>
      <c r="D355" s="7" t="str">
        <f t="shared" si="55"/>
        <v>12_50</v>
      </c>
      <c r="E355" s="7">
        <f t="shared" si="53"/>
        <v>1</v>
      </c>
      <c r="I355" s="36"/>
      <c r="J355" s="37"/>
      <c r="K355" s="38">
        <f t="shared" si="56"/>
        <v>0</v>
      </c>
      <c r="L355" s="74"/>
      <c r="M355" s="37"/>
      <c r="N355" s="37"/>
      <c r="O355" s="37"/>
      <c r="P355" s="38">
        <f t="shared" si="57"/>
        <v>0</v>
      </c>
      <c r="Q355" s="74"/>
      <c r="R355" s="37"/>
      <c r="S355" s="38"/>
      <c r="T355" s="25">
        <f t="shared" si="58"/>
        <v>0</v>
      </c>
      <c r="U355" s="82">
        <f t="shared" si="60"/>
        <v>4404.0200000000004</v>
      </c>
      <c r="V355" s="69"/>
      <c r="W355" s="66"/>
      <c r="X355" s="93">
        <f>X354+L355-V355</f>
        <v>2855</v>
      </c>
      <c r="Y355" s="66">
        <f t="shared" si="61"/>
        <v>0</v>
      </c>
    </row>
    <row r="356" spans="1:25" ht="15.75" x14ac:dyDescent="0.25">
      <c r="A356" s="107">
        <f t="shared" si="52"/>
        <v>43449</v>
      </c>
      <c r="B356" s="7">
        <f t="shared" si="59"/>
        <v>50</v>
      </c>
      <c r="C356" s="7">
        <f t="shared" si="54"/>
        <v>12</v>
      </c>
      <c r="D356" s="7" t="str">
        <f t="shared" si="55"/>
        <v>12_50</v>
      </c>
      <c r="E356" s="7">
        <f t="shared" si="53"/>
        <v>0</v>
      </c>
      <c r="I356" s="36"/>
      <c r="J356" s="37"/>
      <c r="K356" s="38">
        <f t="shared" si="56"/>
        <v>0</v>
      </c>
      <c r="L356" s="74"/>
      <c r="M356" s="37"/>
      <c r="N356" s="37"/>
      <c r="O356" s="37"/>
      <c r="P356" s="38">
        <f t="shared" si="57"/>
        <v>0</v>
      </c>
      <c r="Q356" s="74"/>
      <c r="R356" s="37"/>
      <c r="S356" s="38"/>
      <c r="T356" s="25">
        <f t="shared" si="58"/>
        <v>0</v>
      </c>
      <c r="U356" s="82">
        <f t="shared" si="60"/>
        <v>4404.0200000000004</v>
      </c>
      <c r="V356" s="69"/>
      <c r="W356" s="66"/>
      <c r="X356" s="93">
        <f>X355+L356-V356</f>
        <v>2855</v>
      </c>
      <c r="Y356" s="66">
        <f t="shared" si="61"/>
        <v>0</v>
      </c>
    </row>
    <row r="357" spans="1:25" ht="15.75" x14ac:dyDescent="0.25">
      <c r="A357" s="107">
        <f t="shared" si="52"/>
        <v>43450</v>
      </c>
      <c r="B357" s="7">
        <f t="shared" si="59"/>
        <v>50</v>
      </c>
      <c r="C357" s="7">
        <f t="shared" si="54"/>
        <v>12</v>
      </c>
      <c r="D357" s="7" t="str">
        <f t="shared" si="55"/>
        <v>12_50</v>
      </c>
      <c r="E357" s="7">
        <f t="shared" si="53"/>
        <v>0</v>
      </c>
      <c r="I357" s="36"/>
      <c r="J357" s="37"/>
      <c r="K357" s="38">
        <f t="shared" si="56"/>
        <v>0</v>
      </c>
      <c r="L357" s="74"/>
      <c r="M357" s="37"/>
      <c r="N357" s="37"/>
      <c r="O357" s="37"/>
      <c r="P357" s="38">
        <f t="shared" si="57"/>
        <v>0</v>
      </c>
      <c r="Q357" s="74"/>
      <c r="R357" s="37"/>
      <c r="S357" s="38"/>
      <c r="T357" s="25">
        <f t="shared" si="58"/>
        <v>0</v>
      </c>
      <c r="U357" s="82">
        <f t="shared" si="60"/>
        <v>4404.0200000000004</v>
      </c>
      <c r="V357" s="69"/>
      <c r="W357" s="66"/>
      <c r="X357" s="93">
        <f>X356+L357-V357</f>
        <v>2855</v>
      </c>
      <c r="Y357" s="66">
        <f t="shared" si="61"/>
        <v>0</v>
      </c>
    </row>
    <row r="358" spans="1:25" ht="15.75" x14ac:dyDescent="0.25">
      <c r="A358" s="107">
        <f t="shared" si="52"/>
        <v>43451</v>
      </c>
      <c r="B358" s="7">
        <f t="shared" si="59"/>
        <v>51</v>
      </c>
      <c r="C358" s="7">
        <f t="shared" si="54"/>
        <v>12</v>
      </c>
      <c r="D358" s="7" t="str">
        <f t="shared" si="55"/>
        <v>12_51</v>
      </c>
      <c r="E358" s="7">
        <f t="shared" si="53"/>
        <v>1</v>
      </c>
      <c r="I358" s="36"/>
      <c r="J358" s="37"/>
      <c r="K358" s="38">
        <f t="shared" si="56"/>
        <v>0</v>
      </c>
      <c r="L358" s="74"/>
      <c r="M358" s="37"/>
      <c r="N358" s="37"/>
      <c r="O358" s="37"/>
      <c r="P358" s="38">
        <f t="shared" si="57"/>
        <v>0</v>
      </c>
      <c r="Q358" s="74"/>
      <c r="R358" s="37"/>
      <c r="S358" s="38"/>
      <c r="T358" s="25">
        <f t="shared" si="58"/>
        <v>0</v>
      </c>
      <c r="U358" s="82">
        <f t="shared" si="60"/>
        <v>4404.0200000000004</v>
      </c>
      <c r="V358" s="69"/>
      <c r="W358" s="66"/>
      <c r="X358" s="93">
        <f>X357+L358-V358</f>
        <v>2855</v>
      </c>
      <c r="Y358" s="66">
        <f t="shared" si="61"/>
        <v>0</v>
      </c>
    </row>
    <row r="359" spans="1:25" ht="15.75" x14ac:dyDescent="0.25">
      <c r="A359" s="107">
        <f t="shared" si="52"/>
        <v>43452</v>
      </c>
      <c r="B359" s="7">
        <f t="shared" si="59"/>
        <v>51</v>
      </c>
      <c r="C359" s="7">
        <f t="shared" si="54"/>
        <v>12</v>
      </c>
      <c r="D359" s="7" t="str">
        <f t="shared" si="55"/>
        <v>12_51</v>
      </c>
      <c r="E359" s="7">
        <f t="shared" si="53"/>
        <v>1</v>
      </c>
      <c r="I359" s="36"/>
      <c r="J359" s="37"/>
      <c r="K359" s="38">
        <f t="shared" si="56"/>
        <v>0</v>
      </c>
      <c r="L359" s="74"/>
      <c r="M359" s="37"/>
      <c r="N359" s="37"/>
      <c r="O359" s="37"/>
      <c r="P359" s="38">
        <f t="shared" si="57"/>
        <v>0</v>
      </c>
      <c r="Q359" s="74"/>
      <c r="R359" s="37"/>
      <c r="S359" s="38"/>
      <c r="T359" s="25">
        <f t="shared" si="58"/>
        <v>0</v>
      </c>
      <c r="U359" s="82">
        <f t="shared" si="60"/>
        <v>4404.0200000000004</v>
      </c>
      <c r="V359" s="69"/>
      <c r="W359" s="66"/>
      <c r="X359" s="93">
        <f>X358+L359-V359</f>
        <v>2855</v>
      </c>
      <c r="Y359" s="66">
        <f t="shared" si="61"/>
        <v>0</v>
      </c>
    </row>
    <row r="360" spans="1:25" ht="15.75" x14ac:dyDescent="0.25">
      <c r="A360" s="107">
        <f t="shared" si="52"/>
        <v>43453</v>
      </c>
      <c r="B360" s="7">
        <f t="shared" si="59"/>
        <v>51</v>
      </c>
      <c r="C360" s="7">
        <f t="shared" si="54"/>
        <v>12</v>
      </c>
      <c r="D360" s="7" t="str">
        <f t="shared" si="55"/>
        <v>12_51</v>
      </c>
      <c r="E360" s="7">
        <f t="shared" si="53"/>
        <v>1</v>
      </c>
      <c r="I360" s="36"/>
      <c r="J360" s="37"/>
      <c r="K360" s="38">
        <f t="shared" si="56"/>
        <v>0</v>
      </c>
      <c r="L360" s="74"/>
      <c r="M360" s="37"/>
      <c r="N360" s="37"/>
      <c r="O360" s="37"/>
      <c r="P360" s="38">
        <f t="shared" si="57"/>
        <v>0</v>
      </c>
      <c r="Q360" s="74"/>
      <c r="R360" s="37"/>
      <c r="S360" s="38"/>
      <c r="T360" s="25">
        <f t="shared" si="58"/>
        <v>0</v>
      </c>
      <c r="U360" s="82">
        <f t="shared" si="60"/>
        <v>4404.0200000000004</v>
      </c>
      <c r="V360" s="69"/>
      <c r="W360" s="66"/>
      <c r="X360" s="93">
        <f>X359+L360-V360</f>
        <v>2855</v>
      </c>
      <c r="Y360" s="66">
        <f t="shared" si="61"/>
        <v>0</v>
      </c>
    </row>
    <row r="361" spans="1:25" ht="15.75" x14ac:dyDescent="0.25">
      <c r="A361" s="107">
        <f t="shared" si="52"/>
        <v>43454</v>
      </c>
      <c r="B361" s="7">
        <f t="shared" si="59"/>
        <v>51</v>
      </c>
      <c r="C361" s="7">
        <f t="shared" si="54"/>
        <v>12</v>
      </c>
      <c r="D361" s="7" t="str">
        <f t="shared" si="55"/>
        <v>12_51</v>
      </c>
      <c r="E361" s="7">
        <f t="shared" si="53"/>
        <v>1</v>
      </c>
      <c r="I361" s="36"/>
      <c r="J361" s="37"/>
      <c r="K361" s="38">
        <f t="shared" si="56"/>
        <v>0</v>
      </c>
      <c r="L361" s="74"/>
      <c r="M361" s="37"/>
      <c r="N361" s="37"/>
      <c r="O361" s="37"/>
      <c r="P361" s="38">
        <f t="shared" si="57"/>
        <v>0</v>
      </c>
      <c r="Q361" s="74"/>
      <c r="R361" s="37"/>
      <c r="S361" s="38"/>
      <c r="T361" s="25">
        <f t="shared" si="58"/>
        <v>0</v>
      </c>
      <c r="U361" s="82">
        <f t="shared" si="60"/>
        <v>4404.0200000000004</v>
      </c>
      <c r="V361" s="69"/>
      <c r="W361" s="66"/>
      <c r="X361" s="93">
        <f>X360+L361-V361</f>
        <v>2855</v>
      </c>
      <c r="Y361" s="66">
        <f t="shared" si="61"/>
        <v>0</v>
      </c>
    </row>
    <row r="362" spans="1:25" ht="15.75" x14ac:dyDescent="0.25">
      <c r="A362" s="107">
        <f t="shared" ref="A362:A372" si="62">A361+1</f>
        <v>43455</v>
      </c>
      <c r="B362" s="7">
        <f t="shared" si="59"/>
        <v>51</v>
      </c>
      <c r="C362" s="7">
        <f t="shared" si="54"/>
        <v>12</v>
      </c>
      <c r="D362" s="7" t="str">
        <f t="shared" si="55"/>
        <v>12_51</v>
      </c>
      <c r="E362" s="7">
        <f t="shared" si="53"/>
        <v>1</v>
      </c>
      <c r="I362" s="36"/>
      <c r="J362" s="37"/>
      <c r="K362" s="38">
        <f t="shared" si="56"/>
        <v>0</v>
      </c>
      <c r="L362" s="74"/>
      <c r="M362" s="37"/>
      <c r="N362" s="37"/>
      <c r="O362" s="37"/>
      <c r="P362" s="38">
        <f t="shared" si="57"/>
        <v>0</v>
      </c>
      <c r="Q362" s="74"/>
      <c r="R362" s="37"/>
      <c r="S362" s="38"/>
      <c r="T362" s="25">
        <f t="shared" si="58"/>
        <v>0</v>
      </c>
      <c r="U362" s="82">
        <f t="shared" si="60"/>
        <v>4404.0200000000004</v>
      </c>
      <c r="V362" s="69"/>
      <c r="W362" s="66"/>
      <c r="X362" s="93">
        <f>X361+L362-V362</f>
        <v>2855</v>
      </c>
      <c r="Y362" s="66">
        <f t="shared" si="61"/>
        <v>0</v>
      </c>
    </row>
    <row r="363" spans="1:25" ht="15.75" x14ac:dyDescent="0.25">
      <c r="A363" s="107">
        <f t="shared" si="62"/>
        <v>43456</v>
      </c>
      <c r="B363" s="7">
        <f t="shared" si="59"/>
        <v>51</v>
      </c>
      <c r="C363" s="7">
        <f t="shared" si="54"/>
        <v>12</v>
      </c>
      <c r="D363" s="7" t="str">
        <f t="shared" si="55"/>
        <v>12_51</v>
      </c>
      <c r="E363" s="7">
        <f t="shared" si="53"/>
        <v>0</v>
      </c>
      <c r="I363" s="36"/>
      <c r="J363" s="37"/>
      <c r="K363" s="38">
        <f t="shared" si="56"/>
        <v>0</v>
      </c>
      <c r="L363" s="74"/>
      <c r="M363" s="37"/>
      <c r="N363" s="37"/>
      <c r="O363" s="37"/>
      <c r="P363" s="38">
        <f t="shared" si="57"/>
        <v>0</v>
      </c>
      <c r="Q363" s="74"/>
      <c r="R363" s="37"/>
      <c r="S363" s="38"/>
      <c r="T363" s="25">
        <f t="shared" si="58"/>
        <v>0</v>
      </c>
      <c r="U363" s="82">
        <f t="shared" si="60"/>
        <v>4404.0200000000004</v>
      </c>
      <c r="V363" s="69"/>
      <c r="W363" s="66"/>
      <c r="X363" s="93">
        <f>X362+L363-V363</f>
        <v>2855</v>
      </c>
      <c r="Y363" s="66">
        <f t="shared" si="61"/>
        <v>0</v>
      </c>
    </row>
    <row r="364" spans="1:25" ht="15.75" x14ac:dyDescent="0.25">
      <c r="A364" s="107">
        <f t="shared" si="62"/>
        <v>43457</v>
      </c>
      <c r="B364" s="7">
        <f t="shared" si="59"/>
        <v>51</v>
      </c>
      <c r="C364" s="7">
        <f t="shared" si="54"/>
        <v>12</v>
      </c>
      <c r="D364" s="7" t="str">
        <f t="shared" si="55"/>
        <v>12_51</v>
      </c>
      <c r="E364" s="7">
        <f t="shared" si="53"/>
        <v>0</v>
      </c>
      <c r="I364" s="36"/>
      <c r="J364" s="37"/>
      <c r="K364" s="38">
        <f t="shared" si="56"/>
        <v>0</v>
      </c>
      <c r="L364" s="74"/>
      <c r="M364" s="37"/>
      <c r="N364" s="37"/>
      <c r="O364" s="37"/>
      <c r="P364" s="38">
        <f t="shared" si="57"/>
        <v>0</v>
      </c>
      <c r="Q364" s="74"/>
      <c r="R364" s="37"/>
      <c r="S364" s="38"/>
      <c r="T364" s="25">
        <f t="shared" si="58"/>
        <v>0</v>
      </c>
      <c r="U364" s="82">
        <f t="shared" si="60"/>
        <v>4404.0200000000004</v>
      </c>
      <c r="V364" s="69"/>
      <c r="W364" s="66"/>
      <c r="X364" s="93">
        <f>X363+L364-V364</f>
        <v>2855</v>
      </c>
      <c r="Y364" s="66">
        <f t="shared" si="61"/>
        <v>0</v>
      </c>
    </row>
    <row r="365" spans="1:25" ht="15.75" x14ac:dyDescent="0.25">
      <c r="A365" s="107">
        <f t="shared" si="62"/>
        <v>43458</v>
      </c>
      <c r="B365" s="7">
        <f t="shared" si="59"/>
        <v>52</v>
      </c>
      <c r="C365" s="7">
        <f t="shared" si="54"/>
        <v>12</v>
      </c>
      <c r="D365" s="7" t="str">
        <f t="shared" si="55"/>
        <v>12_52</v>
      </c>
      <c r="E365" s="7">
        <f t="shared" si="53"/>
        <v>1</v>
      </c>
      <c r="I365" s="36"/>
      <c r="J365" s="37"/>
      <c r="K365" s="38">
        <f t="shared" si="56"/>
        <v>0</v>
      </c>
      <c r="L365" s="74"/>
      <c r="M365" s="37"/>
      <c r="N365" s="37"/>
      <c r="O365" s="37"/>
      <c r="P365" s="38">
        <f t="shared" si="57"/>
        <v>0</v>
      </c>
      <c r="Q365" s="74"/>
      <c r="R365" s="37"/>
      <c r="S365" s="38"/>
      <c r="T365" s="25">
        <f t="shared" si="58"/>
        <v>0</v>
      </c>
      <c r="U365" s="82">
        <f t="shared" si="60"/>
        <v>4404.0200000000004</v>
      </c>
      <c r="V365" s="69"/>
      <c r="W365" s="66"/>
      <c r="X365" s="93">
        <f>X364+L365-V365</f>
        <v>2855</v>
      </c>
      <c r="Y365" s="66">
        <f t="shared" si="61"/>
        <v>0</v>
      </c>
    </row>
    <row r="366" spans="1:25" ht="15.75" x14ac:dyDescent="0.25">
      <c r="A366" s="107">
        <f t="shared" si="62"/>
        <v>43459</v>
      </c>
      <c r="B366" s="7">
        <f t="shared" si="59"/>
        <v>52</v>
      </c>
      <c r="C366" s="7">
        <f t="shared" si="54"/>
        <v>12</v>
      </c>
      <c r="D366" s="7" t="str">
        <f t="shared" si="55"/>
        <v>12_52</v>
      </c>
      <c r="E366" s="7">
        <f t="shared" si="53"/>
        <v>0</v>
      </c>
      <c r="I366" s="36"/>
      <c r="J366" s="37"/>
      <c r="K366" s="38">
        <f t="shared" si="56"/>
        <v>0</v>
      </c>
      <c r="L366" s="74"/>
      <c r="M366" s="37"/>
      <c r="N366" s="37"/>
      <c r="O366" s="37"/>
      <c r="P366" s="38">
        <f t="shared" si="57"/>
        <v>0</v>
      </c>
      <c r="Q366" s="74"/>
      <c r="R366" s="37"/>
      <c r="S366" s="38"/>
      <c r="T366" s="25">
        <f t="shared" si="58"/>
        <v>0</v>
      </c>
      <c r="U366" s="82">
        <f t="shared" si="60"/>
        <v>4404.0200000000004</v>
      </c>
      <c r="V366" s="69"/>
      <c r="W366" s="66"/>
      <c r="X366" s="93">
        <f>X365+L366-V366</f>
        <v>2855</v>
      </c>
      <c r="Y366" s="66">
        <f t="shared" si="61"/>
        <v>0</v>
      </c>
    </row>
    <row r="367" spans="1:25" ht="15.75" x14ac:dyDescent="0.25">
      <c r="A367" s="107">
        <f t="shared" si="62"/>
        <v>43460</v>
      </c>
      <c r="B367" s="7">
        <f t="shared" si="59"/>
        <v>52</v>
      </c>
      <c r="C367" s="7">
        <f t="shared" si="54"/>
        <v>12</v>
      </c>
      <c r="D367" s="7" t="str">
        <f t="shared" si="55"/>
        <v>12_52</v>
      </c>
      <c r="E367" s="7">
        <f t="shared" si="53"/>
        <v>1</v>
      </c>
      <c r="I367" s="36"/>
      <c r="J367" s="37"/>
      <c r="K367" s="38">
        <f t="shared" si="56"/>
        <v>0</v>
      </c>
      <c r="L367" s="74"/>
      <c r="M367" s="37"/>
      <c r="N367" s="37"/>
      <c r="O367" s="37"/>
      <c r="P367" s="38">
        <f t="shared" si="57"/>
        <v>0</v>
      </c>
      <c r="Q367" s="74"/>
      <c r="R367" s="37"/>
      <c r="S367" s="38"/>
      <c r="T367" s="25">
        <f t="shared" si="58"/>
        <v>0</v>
      </c>
      <c r="U367" s="82">
        <f t="shared" si="60"/>
        <v>4404.0200000000004</v>
      </c>
      <c r="V367" s="69"/>
      <c r="W367" s="66"/>
      <c r="X367" s="93">
        <f>X366+L367-V367</f>
        <v>2855</v>
      </c>
      <c r="Y367" s="66">
        <f t="shared" si="61"/>
        <v>0</v>
      </c>
    </row>
    <row r="368" spans="1:25" ht="15.75" x14ac:dyDescent="0.25">
      <c r="A368" s="107">
        <f t="shared" si="62"/>
        <v>43461</v>
      </c>
      <c r="B368" s="7">
        <f t="shared" si="59"/>
        <v>52</v>
      </c>
      <c r="C368" s="7">
        <f t="shared" si="54"/>
        <v>12</v>
      </c>
      <c r="D368" s="7" t="str">
        <f t="shared" si="55"/>
        <v>12_52</v>
      </c>
      <c r="E368" s="7">
        <f t="shared" si="53"/>
        <v>1</v>
      </c>
      <c r="I368" s="36"/>
      <c r="J368" s="37"/>
      <c r="K368" s="38">
        <f t="shared" si="56"/>
        <v>0</v>
      </c>
      <c r="L368" s="74"/>
      <c r="M368" s="37"/>
      <c r="N368" s="37"/>
      <c r="O368" s="37"/>
      <c r="P368" s="38">
        <f t="shared" si="57"/>
        <v>0</v>
      </c>
      <c r="Q368" s="74"/>
      <c r="R368" s="37"/>
      <c r="S368" s="38"/>
      <c r="T368" s="25">
        <f t="shared" si="58"/>
        <v>0</v>
      </c>
      <c r="U368" s="82">
        <f t="shared" si="60"/>
        <v>4404.0200000000004</v>
      </c>
      <c r="V368" s="69"/>
      <c r="W368" s="66"/>
      <c r="X368" s="93">
        <f>X367+L368-V368</f>
        <v>2855</v>
      </c>
      <c r="Y368" s="66">
        <f t="shared" si="61"/>
        <v>0</v>
      </c>
    </row>
    <row r="369" spans="1:25" ht="15.75" x14ac:dyDescent="0.25">
      <c r="A369" s="107">
        <f t="shared" si="62"/>
        <v>43462</v>
      </c>
      <c r="B369" s="7">
        <f t="shared" si="59"/>
        <v>52</v>
      </c>
      <c r="C369" s="7">
        <f t="shared" si="54"/>
        <v>12</v>
      </c>
      <c r="D369" s="7" t="str">
        <f t="shared" si="55"/>
        <v>12_52</v>
      </c>
      <c r="E369" s="7">
        <f t="shared" si="53"/>
        <v>1</v>
      </c>
      <c r="I369" s="36"/>
      <c r="J369" s="37"/>
      <c r="K369" s="38">
        <f t="shared" si="56"/>
        <v>0</v>
      </c>
      <c r="L369" s="74"/>
      <c r="M369" s="37"/>
      <c r="N369" s="37"/>
      <c r="O369" s="37"/>
      <c r="P369" s="38">
        <f t="shared" si="57"/>
        <v>0</v>
      </c>
      <c r="Q369" s="74"/>
      <c r="R369" s="37"/>
      <c r="S369" s="38"/>
      <c r="T369" s="25">
        <f t="shared" si="58"/>
        <v>0</v>
      </c>
      <c r="U369" s="82">
        <f t="shared" si="60"/>
        <v>4404.0200000000004</v>
      </c>
      <c r="V369" s="69"/>
      <c r="W369" s="66"/>
      <c r="X369" s="93">
        <f>X368+L369-V369</f>
        <v>2855</v>
      </c>
      <c r="Y369" s="66">
        <f t="shared" si="61"/>
        <v>0</v>
      </c>
    </row>
    <row r="370" spans="1:25" ht="15.75" x14ac:dyDescent="0.25">
      <c r="A370" s="107">
        <f t="shared" si="62"/>
        <v>43463</v>
      </c>
      <c r="B370" s="7">
        <f t="shared" si="59"/>
        <v>52</v>
      </c>
      <c r="C370" s="7">
        <f t="shared" si="54"/>
        <v>12</v>
      </c>
      <c r="D370" s="7" t="str">
        <f t="shared" si="55"/>
        <v>12_52</v>
      </c>
      <c r="E370" s="7">
        <f t="shared" si="53"/>
        <v>0</v>
      </c>
      <c r="I370" s="36"/>
      <c r="J370" s="37"/>
      <c r="K370" s="38">
        <f t="shared" si="56"/>
        <v>0</v>
      </c>
      <c r="L370" s="74"/>
      <c r="M370" s="37"/>
      <c r="N370" s="37"/>
      <c r="O370" s="37"/>
      <c r="P370" s="38">
        <f t="shared" si="57"/>
        <v>0</v>
      </c>
      <c r="Q370" s="74"/>
      <c r="R370" s="37"/>
      <c r="S370" s="38"/>
      <c r="T370" s="25">
        <f t="shared" si="58"/>
        <v>0</v>
      </c>
      <c r="U370" s="82">
        <f t="shared" si="60"/>
        <v>4404.0200000000004</v>
      </c>
      <c r="V370" s="69"/>
      <c r="W370" s="66"/>
      <c r="X370" s="93">
        <f>X369+L370-V370</f>
        <v>2855</v>
      </c>
      <c r="Y370" s="66">
        <f t="shared" si="61"/>
        <v>0</v>
      </c>
    </row>
    <row r="371" spans="1:25" ht="15.75" x14ac:dyDescent="0.25">
      <c r="A371" s="107">
        <f t="shared" si="62"/>
        <v>43464</v>
      </c>
      <c r="B371" s="7">
        <f t="shared" si="59"/>
        <v>52</v>
      </c>
      <c r="C371" s="7">
        <f t="shared" si="54"/>
        <v>12</v>
      </c>
      <c r="D371" s="7" t="str">
        <f t="shared" si="55"/>
        <v>12_52</v>
      </c>
      <c r="E371" s="7">
        <f t="shared" si="53"/>
        <v>0</v>
      </c>
      <c r="I371" s="36"/>
      <c r="J371" s="37"/>
      <c r="K371" s="38">
        <f t="shared" si="56"/>
        <v>0</v>
      </c>
      <c r="L371" s="74"/>
      <c r="M371" s="37"/>
      <c r="N371" s="37"/>
      <c r="O371" s="37"/>
      <c r="P371" s="38">
        <f t="shared" si="57"/>
        <v>0</v>
      </c>
      <c r="Q371" s="74"/>
      <c r="R371" s="37"/>
      <c r="S371" s="38"/>
      <c r="T371" s="25">
        <f t="shared" si="58"/>
        <v>0</v>
      </c>
      <c r="U371" s="82">
        <f t="shared" si="60"/>
        <v>4404.0200000000004</v>
      </c>
      <c r="V371" s="69"/>
      <c r="W371" s="66"/>
      <c r="X371" s="93">
        <f>X370+L371-V371</f>
        <v>2855</v>
      </c>
      <c r="Y371" s="66">
        <f t="shared" si="61"/>
        <v>0</v>
      </c>
    </row>
    <row r="372" spans="1:25" ht="16.5" thickBot="1" x14ac:dyDescent="0.3">
      <c r="A372" s="108">
        <f t="shared" si="62"/>
        <v>43465</v>
      </c>
      <c r="B372" s="8">
        <f t="shared" si="59"/>
        <v>1</v>
      </c>
      <c r="C372" s="8">
        <f t="shared" si="54"/>
        <v>12</v>
      </c>
      <c r="D372" s="8" t="str">
        <f t="shared" si="55"/>
        <v>12_1</v>
      </c>
      <c r="E372" s="8">
        <f t="shared" si="53"/>
        <v>1</v>
      </c>
      <c r="I372" s="39"/>
      <c r="J372" s="40"/>
      <c r="K372" s="41">
        <f t="shared" si="56"/>
        <v>0</v>
      </c>
      <c r="L372" s="75"/>
      <c r="M372" s="40"/>
      <c r="N372" s="40"/>
      <c r="O372" s="40"/>
      <c r="P372" s="41">
        <f t="shared" si="57"/>
        <v>0</v>
      </c>
      <c r="Q372" s="75"/>
      <c r="R372" s="40"/>
      <c r="S372" s="41"/>
      <c r="T372" s="26">
        <f t="shared" si="58"/>
        <v>0</v>
      </c>
      <c r="U372" s="83">
        <f t="shared" si="60"/>
        <v>4404.0200000000004</v>
      </c>
      <c r="V372" s="70"/>
      <c r="W372" s="67"/>
      <c r="X372" s="94">
        <f>X371+L372-V372</f>
        <v>2855</v>
      </c>
      <c r="Y372" s="67">
        <f t="shared" si="61"/>
        <v>0</v>
      </c>
    </row>
    <row r="373" spans="1:25" ht="25.5" customHeight="1" thickBot="1" x14ac:dyDescent="0.3">
      <c r="A373" s="9" t="s">
        <v>11</v>
      </c>
    </row>
    <row r="374" spans="1:25" ht="15.75" thickBot="1" x14ac:dyDescent="0.3">
      <c r="A374" s="29" t="s">
        <v>12</v>
      </c>
      <c r="B374" s="13" t="s">
        <v>13</v>
      </c>
      <c r="C374" s="13">
        <v>1</v>
      </c>
      <c r="D374" s="13">
        <v>1</v>
      </c>
      <c r="E374" s="13">
        <f>SUMIF($C$8:$C$372,"="&amp;$C374,$E$8:$E$372)</f>
        <v>22</v>
      </c>
      <c r="I374" s="42">
        <f>SUMPRODUCT(1*($C$8:$C$372=$C374),I8:I372)</f>
        <v>31321.9</v>
      </c>
      <c r="J374" s="43">
        <f>SUMPRODUCT(1*($C$8:$C$372=$C374),J8:J372)</f>
        <v>309</v>
      </c>
      <c r="K374" s="43">
        <f t="shared" ref="K374:U374" si="63">SUMPRODUCT(1*($C$8:$C$372=$C374),K8:K372)</f>
        <v>31630.9</v>
      </c>
      <c r="L374" s="43">
        <f t="shared" si="63"/>
        <v>10734.84</v>
      </c>
      <c r="M374" s="43">
        <f t="shared" si="63"/>
        <v>160</v>
      </c>
      <c r="N374" s="43">
        <f t="shared" si="63"/>
        <v>5052.8999999999996</v>
      </c>
      <c r="O374" s="43">
        <f t="shared" si="63"/>
        <v>616</v>
      </c>
      <c r="P374" s="43">
        <f t="shared" si="63"/>
        <v>15067.16</v>
      </c>
      <c r="Q374" s="43">
        <f t="shared" si="63"/>
        <v>7818.1399999999994</v>
      </c>
      <c r="R374" s="43">
        <f t="shared" si="63"/>
        <v>0</v>
      </c>
      <c r="S374" s="43">
        <f t="shared" si="63"/>
        <v>0</v>
      </c>
      <c r="T374" s="43">
        <f t="shared" si="63"/>
        <v>7818.1399999999994</v>
      </c>
      <c r="U374" s="109" t="e">
        <f>INDEX($U$8:$U$372,MAX(IF((MONTH($A$8:$A$372)=MONTH($B374&amp;1))*(YEAR($A$8:$A$372)=$D1),ROW($A$8:$A$372))))</f>
        <v>#VALUE!</v>
      </c>
      <c r="V374" s="100">
        <f>+SUM(Janvier_DptTR)</f>
        <v>8769.36</v>
      </c>
      <c r="W374" s="98">
        <f>W38</f>
        <v>0</v>
      </c>
      <c r="X374" s="101">
        <f>SUM(B5+L374)-V374</f>
        <v>7855</v>
      </c>
      <c r="Y374" s="99">
        <f>Y38</f>
        <v>463</v>
      </c>
    </row>
    <row r="375" spans="1:25" x14ac:dyDescent="0.25">
      <c r="A375" s="14" t="s">
        <v>12</v>
      </c>
      <c r="B375" s="15" t="s">
        <v>14</v>
      </c>
      <c r="C375" s="15">
        <v>2</v>
      </c>
      <c r="D375" s="15">
        <v>2</v>
      </c>
      <c r="E375" s="15">
        <f t="shared" ref="E375:E385" si="64">SUMIF($C$8:$C$372,"="&amp;$C375,$E$8:$E$372)</f>
        <v>20</v>
      </c>
      <c r="I375" s="42">
        <f>SUMPRODUCT(1*($C$8:$C$372=$C375),I8:I372)</f>
        <v>4200</v>
      </c>
      <c r="J375" s="42">
        <f t="shared" ref="J375:U375" si="65">SUMPRODUCT(1*($C$8:$C$372=$C375),J8:J372)</f>
        <v>0</v>
      </c>
      <c r="K375" s="42">
        <f t="shared" si="65"/>
        <v>4200</v>
      </c>
      <c r="L375" s="42">
        <f t="shared" si="65"/>
        <v>2500</v>
      </c>
      <c r="M375" s="42">
        <f t="shared" si="65"/>
        <v>0</v>
      </c>
      <c r="N375" s="42">
        <f t="shared" si="65"/>
        <v>895</v>
      </c>
      <c r="O375" s="42">
        <f t="shared" si="65"/>
        <v>150</v>
      </c>
      <c r="P375" s="42">
        <f t="shared" si="65"/>
        <v>655</v>
      </c>
      <c r="Q375" s="42">
        <f t="shared" si="65"/>
        <v>6000</v>
      </c>
      <c r="R375" s="42">
        <f t="shared" si="65"/>
        <v>0</v>
      </c>
      <c r="S375" s="42">
        <f t="shared" si="65"/>
        <v>0</v>
      </c>
      <c r="T375" s="42">
        <f t="shared" si="65"/>
        <v>6000</v>
      </c>
      <c r="U375" s="42">
        <f>SUMPRODUCT(1*($C$8:$C$372=$C375),U8:U372)</f>
        <v>123312.56000000008</v>
      </c>
      <c r="V375" s="102">
        <f>SUM(Février_DptTR)</f>
        <v>7500</v>
      </c>
      <c r="W375" s="103">
        <f>W66</f>
        <v>0</v>
      </c>
      <c r="X375" s="104">
        <f>SUM(X374+L375)-V375</f>
        <v>2855</v>
      </c>
      <c r="Y375" s="103">
        <f>Y66</f>
        <v>0</v>
      </c>
    </row>
    <row r="376" spans="1:25" x14ac:dyDescent="0.25">
      <c r="A376" s="14" t="s">
        <v>12</v>
      </c>
      <c r="B376" s="15" t="s">
        <v>15</v>
      </c>
      <c r="C376" s="15">
        <v>3</v>
      </c>
      <c r="D376" s="15">
        <v>3</v>
      </c>
      <c r="E376" s="15">
        <f t="shared" si="64"/>
        <v>22</v>
      </c>
      <c r="I376" s="47">
        <f>SUM(Mars_10)</f>
        <v>0</v>
      </c>
      <c r="J376" s="48">
        <f>SUM(Mars_20)</f>
        <v>0</v>
      </c>
      <c r="K376" s="48">
        <f>SUM(Mars_CA)</f>
        <v>0</v>
      </c>
      <c r="L376" s="48">
        <f>SUM(Mars_TR)</f>
        <v>0</v>
      </c>
      <c r="M376" s="48">
        <f>+SUM(Mars_Chqvac)</f>
        <v>0</v>
      </c>
      <c r="N376" s="48">
        <f>SUM(Mars_CB)</f>
        <v>0</v>
      </c>
      <c r="O376" s="48">
        <f>SUM(Mars_SC)</f>
        <v>0</v>
      </c>
      <c r="P376" s="48">
        <f>SUM(Mars_T_ESP)</f>
        <v>0</v>
      </c>
      <c r="Q376" s="48">
        <f>SUM(Mars_DPbq)</f>
        <v>0</v>
      </c>
      <c r="R376" s="48">
        <f>SUM(Mars_pdivers)</f>
        <v>0</v>
      </c>
      <c r="S376" s="48">
        <f>SUM(Mars_Perso)</f>
        <v>0</v>
      </c>
      <c r="T376" s="48">
        <f>SUM(Mars_Décaissement)</f>
        <v>0</v>
      </c>
      <c r="U376" s="49">
        <f>U97</f>
        <v>4404.0200000000004</v>
      </c>
      <c r="V376" s="55">
        <f>SUM(Mars_DptTR)</f>
        <v>0</v>
      </c>
      <c r="W376" s="97">
        <f>W97</f>
        <v>0</v>
      </c>
      <c r="X376" s="104">
        <f t="shared" ref="X376:X377" si="66">SUM(X375+L376)-V376</f>
        <v>2855</v>
      </c>
      <c r="Y376" s="97">
        <f>Y97</f>
        <v>0</v>
      </c>
    </row>
    <row r="377" spans="1:25" x14ac:dyDescent="0.25">
      <c r="A377" s="14" t="s">
        <v>12</v>
      </c>
      <c r="B377" s="15" t="s">
        <v>16</v>
      </c>
      <c r="C377" s="15">
        <v>4</v>
      </c>
      <c r="D377" s="15">
        <v>4</v>
      </c>
      <c r="E377" s="15">
        <f t="shared" si="64"/>
        <v>20</v>
      </c>
      <c r="I377" s="44"/>
      <c r="J377" s="45"/>
      <c r="K377" s="45"/>
      <c r="L377" s="45"/>
      <c r="M377" s="45"/>
      <c r="N377" s="45"/>
      <c r="O377" s="45"/>
      <c r="P377" s="45"/>
      <c r="Q377" s="45"/>
      <c r="R377" s="45"/>
      <c r="S377" s="45"/>
      <c r="T377" s="45"/>
      <c r="U377" s="46"/>
      <c r="V377" s="102"/>
      <c r="W377" s="105">
        <f>W127</f>
        <v>0</v>
      </c>
      <c r="X377" s="104">
        <f t="shared" si="66"/>
        <v>2855</v>
      </c>
      <c r="Y377" s="105">
        <f>Y127</f>
        <v>0</v>
      </c>
    </row>
    <row r="378" spans="1:25" x14ac:dyDescent="0.25">
      <c r="A378" s="14" t="s">
        <v>12</v>
      </c>
      <c r="B378" s="15" t="s">
        <v>17</v>
      </c>
      <c r="C378" s="15">
        <v>5</v>
      </c>
      <c r="D378" s="15">
        <v>5</v>
      </c>
      <c r="E378" s="15">
        <f t="shared" si="64"/>
        <v>19</v>
      </c>
      <c r="I378" s="47"/>
      <c r="J378" s="48"/>
      <c r="K378" s="48"/>
      <c r="L378" s="48"/>
      <c r="M378" s="48"/>
      <c r="N378" s="48"/>
      <c r="O378" s="48"/>
      <c r="P378" s="48"/>
      <c r="Q378" s="48"/>
      <c r="R378" s="48"/>
      <c r="S378" s="48"/>
      <c r="T378" s="48"/>
      <c r="U378" s="49"/>
      <c r="V378" s="55"/>
      <c r="W378" s="87"/>
      <c r="X378" s="53"/>
      <c r="Y378" s="87"/>
    </row>
    <row r="379" spans="1:25" x14ac:dyDescent="0.25">
      <c r="A379" s="14" t="s">
        <v>12</v>
      </c>
      <c r="B379" s="15" t="s">
        <v>18</v>
      </c>
      <c r="C379" s="15">
        <v>6</v>
      </c>
      <c r="D379" s="15">
        <v>6</v>
      </c>
      <c r="E379" s="15">
        <f t="shared" si="64"/>
        <v>21</v>
      </c>
      <c r="I379" s="47"/>
      <c r="J379" s="48"/>
      <c r="K379" s="48"/>
      <c r="L379" s="48"/>
      <c r="M379" s="48"/>
      <c r="N379" s="48"/>
      <c r="O379" s="48"/>
      <c r="P379" s="48"/>
      <c r="Q379" s="48"/>
      <c r="R379" s="48"/>
      <c r="S379" s="48"/>
      <c r="T379" s="48"/>
      <c r="U379" s="49"/>
      <c r="V379" s="55"/>
      <c r="W379" s="87"/>
      <c r="X379" s="53"/>
      <c r="Y379" s="87"/>
    </row>
    <row r="380" spans="1:25" x14ac:dyDescent="0.25">
      <c r="A380" s="14" t="s">
        <v>12</v>
      </c>
      <c r="B380" s="15" t="s">
        <v>19</v>
      </c>
      <c r="C380" s="15">
        <v>7</v>
      </c>
      <c r="D380" s="15">
        <v>7</v>
      </c>
      <c r="E380" s="15">
        <f t="shared" si="64"/>
        <v>22</v>
      </c>
      <c r="I380" s="47"/>
      <c r="J380" s="48"/>
      <c r="K380" s="48"/>
      <c r="L380" s="48"/>
      <c r="M380" s="48"/>
      <c r="N380" s="48"/>
      <c r="O380" s="48"/>
      <c r="P380" s="48"/>
      <c r="Q380" s="48"/>
      <c r="R380" s="48"/>
      <c r="S380" s="48"/>
      <c r="T380" s="48"/>
      <c r="U380" s="49"/>
      <c r="V380" s="55"/>
      <c r="W380" s="87"/>
      <c r="X380" s="53"/>
      <c r="Y380" s="87"/>
    </row>
    <row r="381" spans="1:25" x14ac:dyDescent="0.25">
      <c r="A381" s="14" t="s">
        <v>12</v>
      </c>
      <c r="B381" s="15" t="s">
        <v>20</v>
      </c>
      <c r="C381" s="15">
        <v>8</v>
      </c>
      <c r="D381" s="15">
        <v>8</v>
      </c>
      <c r="E381" s="15">
        <f t="shared" si="64"/>
        <v>22</v>
      </c>
      <c r="I381" s="47"/>
      <c r="J381" s="48"/>
      <c r="K381" s="48"/>
      <c r="L381" s="48"/>
      <c r="M381" s="48"/>
      <c r="N381" s="48"/>
      <c r="O381" s="48"/>
      <c r="P381" s="48"/>
      <c r="Q381" s="48"/>
      <c r="R381" s="48"/>
      <c r="S381" s="48"/>
      <c r="T381" s="48"/>
      <c r="U381" s="49"/>
      <c r="V381" s="55"/>
      <c r="W381" s="87"/>
      <c r="X381" s="53"/>
      <c r="Y381" s="87"/>
    </row>
    <row r="382" spans="1:25" x14ac:dyDescent="0.25">
      <c r="A382" s="14" t="s">
        <v>12</v>
      </c>
      <c r="B382" s="15" t="s">
        <v>21</v>
      </c>
      <c r="C382" s="15">
        <v>9</v>
      </c>
      <c r="D382" s="15">
        <v>9</v>
      </c>
      <c r="E382" s="15">
        <f t="shared" si="64"/>
        <v>20</v>
      </c>
      <c r="I382" s="47"/>
      <c r="J382" s="48"/>
      <c r="K382" s="48"/>
      <c r="L382" s="48"/>
      <c r="M382" s="48"/>
      <c r="N382" s="48"/>
      <c r="O382" s="48"/>
      <c r="P382" s="48"/>
      <c r="Q382" s="48"/>
      <c r="R382" s="48"/>
      <c r="S382" s="48"/>
      <c r="T382" s="48"/>
      <c r="U382" s="49"/>
      <c r="V382" s="55"/>
      <c r="W382" s="87"/>
      <c r="X382" s="53"/>
      <c r="Y382" s="87"/>
    </row>
    <row r="383" spans="1:25" x14ac:dyDescent="0.25">
      <c r="A383" s="14" t="s">
        <v>12</v>
      </c>
      <c r="B383" s="15" t="s">
        <v>22</v>
      </c>
      <c r="C383" s="15">
        <v>10</v>
      </c>
      <c r="D383" s="15">
        <v>10</v>
      </c>
      <c r="E383" s="15">
        <f t="shared" si="64"/>
        <v>23</v>
      </c>
      <c r="I383" s="47"/>
      <c r="J383" s="48"/>
      <c r="K383" s="48"/>
      <c r="L383" s="48"/>
      <c r="M383" s="48"/>
      <c r="N383" s="48"/>
      <c r="O383" s="48"/>
      <c r="P383" s="48"/>
      <c r="Q383" s="48"/>
      <c r="R383" s="48"/>
      <c r="S383" s="48"/>
      <c r="T383" s="48"/>
      <c r="U383" s="49"/>
      <c r="V383" s="55"/>
      <c r="W383" s="87"/>
      <c r="X383" s="53"/>
      <c r="Y383" s="87"/>
    </row>
    <row r="384" spans="1:25" x14ac:dyDescent="0.25">
      <c r="A384" s="14" t="s">
        <v>12</v>
      </c>
      <c r="B384" s="15" t="s">
        <v>23</v>
      </c>
      <c r="C384" s="15">
        <v>11</v>
      </c>
      <c r="D384" s="15">
        <v>11</v>
      </c>
      <c r="E384" s="15">
        <f t="shared" si="64"/>
        <v>21</v>
      </c>
      <c r="I384" s="47"/>
      <c r="J384" s="48"/>
      <c r="K384" s="48"/>
      <c r="L384" s="48"/>
      <c r="M384" s="48"/>
      <c r="N384" s="48"/>
      <c r="O384" s="48"/>
      <c r="P384" s="48"/>
      <c r="Q384" s="48"/>
      <c r="R384" s="48"/>
      <c r="S384" s="48"/>
      <c r="T384" s="48"/>
      <c r="U384" s="49"/>
      <c r="V384" s="55"/>
      <c r="W384" s="87"/>
      <c r="X384" s="53"/>
      <c r="Y384" s="87"/>
    </row>
    <row r="385" spans="1:25" ht="15.75" thickBot="1" x14ac:dyDescent="0.3">
      <c r="A385" s="16" t="s">
        <v>12</v>
      </c>
      <c r="B385" s="17" t="s">
        <v>24</v>
      </c>
      <c r="C385" s="17">
        <v>12</v>
      </c>
      <c r="D385" s="17">
        <v>12</v>
      </c>
      <c r="E385" s="17">
        <f t="shared" si="64"/>
        <v>20</v>
      </c>
      <c r="I385" s="50"/>
      <c r="J385" s="51"/>
      <c r="K385" s="51"/>
      <c r="L385" s="51"/>
      <c r="M385" s="51"/>
      <c r="N385" s="51"/>
      <c r="O385" s="51"/>
      <c r="P385" s="51"/>
      <c r="Q385" s="51"/>
      <c r="R385" s="51"/>
      <c r="S385" s="51"/>
      <c r="T385" s="51"/>
      <c r="U385" s="52"/>
      <c r="V385" s="56"/>
      <c r="W385" s="87"/>
      <c r="X385" s="54"/>
      <c r="Y385" s="87"/>
    </row>
    <row r="386" spans="1:25" ht="5.25" customHeight="1" x14ac:dyDescent="0.25">
      <c r="A386" s="5"/>
    </row>
    <row r="387" spans="1:25" x14ac:dyDescent="0.25">
      <c r="A387" s="10" t="s">
        <v>12</v>
      </c>
      <c r="B387" s="11">
        <f>+Année</f>
        <v>2018</v>
      </c>
      <c r="C387" s="11"/>
      <c r="D387" s="11"/>
      <c r="E387" s="12">
        <f>+SUM(E374:E385)</f>
        <v>252</v>
      </c>
    </row>
    <row r="388" spans="1:25" ht="25.5" x14ac:dyDescent="0.25">
      <c r="A388" s="9" t="s">
        <v>25</v>
      </c>
    </row>
    <row r="389" spans="1:25" x14ac:dyDescent="0.25">
      <c r="A389" s="5"/>
    </row>
    <row r="390" spans="1:25" x14ac:dyDescent="0.25">
      <c r="A390" s="84" t="s">
        <v>12</v>
      </c>
      <c r="B390" s="85" t="s">
        <v>53</v>
      </c>
      <c r="C390" s="85">
        <f>+Base!E2</f>
        <v>1</v>
      </c>
      <c r="D390" s="86" t="str">
        <f>+Base!F2</f>
        <v>1_0</v>
      </c>
      <c r="E390" s="85">
        <f>SUMIF($D$8:$D$372,"="&amp;$D390,E$8:E$372)</f>
        <v>0</v>
      </c>
    </row>
    <row r="391" spans="1:25" x14ac:dyDescent="0.25">
      <c r="A391" s="84" t="s">
        <v>12</v>
      </c>
      <c r="B391" s="85" t="s">
        <v>53</v>
      </c>
      <c r="C391" s="85">
        <f>+Base!E3</f>
        <v>1</v>
      </c>
      <c r="D391" s="86" t="str">
        <f>+Base!F3</f>
        <v>1_1</v>
      </c>
      <c r="E391" s="85">
        <f t="shared" ref="E391:E454" si="67">SUMIF($D$8:$D$372,"="&amp;$D391,E$8:E$372)</f>
        <v>4</v>
      </c>
    </row>
    <row r="392" spans="1:25" x14ac:dyDescent="0.25">
      <c r="A392" s="84" t="s">
        <v>12</v>
      </c>
      <c r="B392" s="85" t="s">
        <v>53</v>
      </c>
      <c r="C392" s="85">
        <f>+Base!E4</f>
        <v>1</v>
      </c>
      <c r="D392" s="86" t="str">
        <f>+Base!F4</f>
        <v>1_2</v>
      </c>
      <c r="E392" s="85">
        <f t="shared" si="67"/>
        <v>5</v>
      </c>
    </row>
    <row r="393" spans="1:25" x14ac:dyDescent="0.25">
      <c r="A393" s="84" t="s">
        <v>12</v>
      </c>
      <c r="B393" s="85" t="s">
        <v>53</v>
      </c>
      <c r="C393" s="85">
        <f>+Base!E5</f>
        <v>1</v>
      </c>
      <c r="D393" s="86" t="str">
        <f>+Base!F5</f>
        <v>1_3</v>
      </c>
      <c r="E393" s="85">
        <f t="shared" si="67"/>
        <v>5</v>
      </c>
    </row>
    <row r="394" spans="1:25" x14ac:dyDescent="0.25">
      <c r="A394" s="84" t="s">
        <v>12</v>
      </c>
      <c r="B394" s="85" t="s">
        <v>53</v>
      </c>
      <c r="C394" s="85">
        <f>+Base!E6</f>
        <v>1</v>
      </c>
      <c r="D394" s="86" t="str">
        <f>+Base!F6</f>
        <v>1_4</v>
      </c>
      <c r="E394" s="85">
        <f t="shared" si="67"/>
        <v>5</v>
      </c>
    </row>
    <row r="395" spans="1:25" x14ac:dyDescent="0.25">
      <c r="A395" s="84" t="s">
        <v>12</v>
      </c>
      <c r="B395" s="85" t="s">
        <v>53</v>
      </c>
      <c r="C395" s="85">
        <f>+Base!E7</f>
        <v>1</v>
      </c>
      <c r="D395" s="86" t="str">
        <f>+Base!F7</f>
        <v>1_5</v>
      </c>
      <c r="E395" s="85">
        <f t="shared" si="67"/>
        <v>3</v>
      </c>
    </row>
    <row r="396" spans="1:25" x14ac:dyDescent="0.25">
      <c r="A396" s="84" t="s">
        <v>12</v>
      </c>
      <c r="B396" s="85" t="s">
        <v>53</v>
      </c>
      <c r="C396" s="85">
        <f>+Base!E8</f>
        <v>2</v>
      </c>
      <c r="D396" s="86" t="str">
        <f>+Base!F8</f>
        <v>2_5</v>
      </c>
      <c r="E396" s="85">
        <f t="shared" si="67"/>
        <v>2</v>
      </c>
    </row>
    <row r="397" spans="1:25" x14ac:dyDescent="0.25">
      <c r="A397" s="84" t="s">
        <v>12</v>
      </c>
      <c r="B397" s="85" t="s">
        <v>53</v>
      </c>
      <c r="C397" s="85">
        <f>+Base!E9</f>
        <v>2</v>
      </c>
      <c r="D397" s="86" t="str">
        <f>+Base!F9</f>
        <v>2_6</v>
      </c>
      <c r="E397" s="85">
        <f t="shared" si="67"/>
        <v>5</v>
      </c>
    </row>
    <row r="398" spans="1:25" x14ac:dyDescent="0.25">
      <c r="A398" s="84" t="s">
        <v>12</v>
      </c>
      <c r="B398" s="85" t="s">
        <v>53</v>
      </c>
      <c r="C398" s="85">
        <f>+Base!E10</f>
        <v>2</v>
      </c>
      <c r="D398" s="86" t="str">
        <f>+Base!F10</f>
        <v>2_7</v>
      </c>
      <c r="E398" s="85">
        <f t="shared" si="67"/>
        <v>5</v>
      </c>
    </row>
    <row r="399" spans="1:25" x14ac:dyDescent="0.25">
      <c r="A399" s="84" t="s">
        <v>12</v>
      </c>
      <c r="B399" s="85" t="s">
        <v>53</v>
      </c>
      <c r="C399" s="85">
        <f>+Base!E11</f>
        <v>2</v>
      </c>
      <c r="D399" s="86" t="str">
        <f>+Base!F11</f>
        <v>2_8</v>
      </c>
      <c r="E399" s="85">
        <f t="shared" si="67"/>
        <v>5</v>
      </c>
    </row>
    <row r="400" spans="1:25" x14ac:dyDescent="0.25">
      <c r="A400" s="84" t="s">
        <v>12</v>
      </c>
      <c r="B400" s="85" t="s">
        <v>53</v>
      </c>
      <c r="C400" s="85">
        <f>+Base!E12</f>
        <v>2</v>
      </c>
      <c r="D400" s="86" t="str">
        <f>+Base!F12</f>
        <v>2_9</v>
      </c>
      <c r="E400" s="85">
        <f t="shared" si="67"/>
        <v>3</v>
      </c>
    </row>
    <row r="401" spans="1:5" x14ac:dyDescent="0.25">
      <c r="A401" s="84" t="s">
        <v>12</v>
      </c>
      <c r="B401" s="85" t="s">
        <v>53</v>
      </c>
      <c r="C401" s="85">
        <f>+Base!E13</f>
        <v>2</v>
      </c>
      <c r="D401" s="86" t="str">
        <f>+Base!F13</f>
        <v>2_xx</v>
      </c>
      <c r="E401" s="85">
        <f t="shared" si="67"/>
        <v>0</v>
      </c>
    </row>
    <row r="402" spans="1:5" x14ac:dyDescent="0.25">
      <c r="A402" s="84" t="s">
        <v>12</v>
      </c>
      <c r="B402" s="85" t="s">
        <v>53</v>
      </c>
      <c r="C402" s="85">
        <f>+Base!E14</f>
        <v>3</v>
      </c>
      <c r="D402" s="86" t="str">
        <f>+Base!F14</f>
        <v>3_9</v>
      </c>
      <c r="E402" s="85">
        <f t="shared" si="67"/>
        <v>2</v>
      </c>
    </row>
    <row r="403" spans="1:5" x14ac:dyDescent="0.25">
      <c r="A403" s="84" t="s">
        <v>12</v>
      </c>
      <c r="B403" s="85" t="s">
        <v>53</v>
      </c>
      <c r="C403" s="85">
        <f>+Base!E15</f>
        <v>3</v>
      </c>
      <c r="D403" s="86" t="str">
        <f>+Base!F15</f>
        <v>3_10</v>
      </c>
      <c r="E403" s="85">
        <f t="shared" si="67"/>
        <v>5</v>
      </c>
    </row>
    <row r="404" spans="1:5" x14ac:dyDescent="0.25">
      <c r="A404" s="84" t="s">
        <v>12</v>
      </c>
      <c r="B404" s="85" t="s">
        <v>53</v>
      </c>
      <c r="C404" s="85">
        <f>+Base!E16</f>
        <v>3</v>
      </c>
      <c r="D404" s="86" t="str">
        <f>+Base!F16</f>
        <v>3_11</v>
      </c>
      <c r="E404" s="85">
        <f t="shared" si="67"/>
        <v>5</v>
      </c>
    </row>
    <row r="405" spans="1:5" x14ac:dyDescent="0.25">
      <c r="A405" s="84" t="s">
        <v>12</v>
      </c>
      <c r="B405" s="85" t="s">
        <v>53</v>
      </c>
      <c r="C405" s="85">
        <f>+Base!E17</f>
        <v>3</v>
      </c>
      <c r="D405" s="86" t="str">
        <f>+Base!F17</f>
        <v>3_12</v>
      </c>
      <c r="E405" s="85">
        <f t="shared" si="67"/>
        <v>5</v>
      </c>
    </row>
    <row r="406" spans="1:5" x14ac:dyDescent="0.25">
      <c r="A406" s="84" t="s">
        <v>12</v>
      </c>
      <c r="B406" s="85" t="s">
        <v>53</v>
      </c>
      <c r="C406" s="85">
        <f>+Base!E18</f>
        <v>3</v>
      </c>
      <c r="D406" s="86" t="str">
        <f>+Base!F18</f>
        <v>3_13</v>
      </c>
      <c r="E406" s="85">
        <f t="shared" si="67"/>
        <v>5</v>
      </c>
    </row>
    <row r="407" spans="1:5" x14ac:dyDescent="0.25">
      <c r="A407" s="84" t="s">
        <v>12</v>
      </c>
      <c r="B407" s="85" t="s">
        <v>53</v>
      </c>
      <c r="C407" s="85">
        <f>+Base!E19</f>
        <v>3</v>
      </c>
      <c r="D407" s="86" t="str">
        <f>+Base!F19</f>
        <v>3_xx</v>
      </c>
      <c r="E407" s="85">
        <f t="shared" si="67"/>
        <v>0</v>
      </c>
    </row>
    <row r="408" spans="1:5" x14ac:dyDescent="0.25">
      <c r="A408" s="84" t="s">
        <v>12</v>
      </c>
      <c r="B408" s="85" t="s">
        <v>53</v>
      </c>
      <c r="C408" s="85">
        <f>+Base!E20</f>
        <v>4</v>
      </c>
      <c r="D408" s="86" t="str">
        <f>+Base!F20</f>
        <v>4_13</v>
      </c>
      <c r="E408" s="85">
        <f t="shared" si="67"/>
        <v>0</v>
      </c>
    </row>
    <row r="409" spans="1:5" x14ac:dyDescent="0.25">
      <c r="A409" s="84" t="s">
        <v>12</v>
      </c>
      <c r="B409" s="85" t="s">
        <v>53</v>
      </c>
      <c r="C409" s="85">
        <f>+Base!E21</f>
        <v>4</v>
      </c>
      <c r="D409" s="86" t="str">
        <f>+Base!F21</f>
        <v>4_14</v>
      </c>
      <c r="E409" s="85">
        <f t="shared" si="67"/>
        <v>4</v>
      </c>
    </row>
    <row r="410" spans="1:5" x14ac:dyDescent="0.25">
      <c r="A410" s="84" t="s">
        <v>12</v>
      </c>
      <c r="B410" s="85" t="s">
        <v>53</v>
      </c>
      <c r="C410" s="85">
        <f>+Base!E22</f>
        <v>4</v>
      </c>
      <c r="D410" s="86" t="str">
        <f>+Base!F22</f>
        <v>4_15</v>
      </c>
      <c r="E410" s="85">
        <f t="shared" si="67"/>
        <v>5</v>
      </c>
    </row>
    <row r="411" spans="1:5" x14ac:dyDescent="0.25">
      <c r="A411" s="84" t="s">
        <v>12</v>
      </c>
      <c r="B411" s="85" t="s">
        <v>53</v>
      </c>
      <c r="C411" s="85">
        <f>+Base!E23</f>
        <v>4</v>
      </c>
      <c r="D411" s="86" t="str">
        <f>+Base!F23</f>
        <v>4_16</v>
      </c>
      <c r="E411" s="85">
        <f t="shared" si="67"/>
        <v>5</v>
      </c>
    </row>
    <row r="412" spans="1:5" x14ac:dyDescent="0.25">
      <c r="A412" s="84" t="s">
        <v>12</v>
      </c>
      <c r="B412" s="85" t="s">
        <v>53</v>
      </c>
      <c r="C412" s="85">
        <f>+Base!E24</f>
        <v>4</v>
      </c>
      <c r="D412" s="86" t="str">
        <f>+Base!F24</f>
        <v>4_17</v>
      </c>
      <c r="E412" s="85">
        <f t="shared" si="67"/>
        <v>5</v>
      </c>
    </row>
    <row r="413" spans="1:5" x14ac:dyDescent="0.25">
      <c r="A413" s="84" t="s">
        <v>12</v>
      </c>
      <c r="B413" s="85" t="s">
        <v>53</v>
      </c>
      <c r="C413" s="85">
        <f>+Base!E25</f>
        <v>4</v>
      </c>
      <c r="D413" s="86" t="str">
        <f>+Base!F25</f>
        <v>4_xx</v>
      </c>
      <c r="E413" s="85">
        <f t="shared" si="67"/>
        <v>0</v>
      </c>
    </row>
    <row r="414" spans="1:5" x14ac:dyDescent="0.25">
      <c r="A414" s="84" t="s">
        <v>12</v>
      </c>
      <c r="B414" s="85" t="s">
        <v>53</v>
      </c>
      <c r="C414" s="85">
        <f>+Base!E26</f>
        <v>5</v>
      </c>
      <c r="D414" s="86" t="str">
        <f>+Base!F26</f>
        <v>5_18</v>
      </c>
      <c r="E414" s="85">
        <f t="shared" si="67"/>
        <v>3</v>
      </c>
    </row>
    <row r="415" spans="1:5" x14ac:dyDescent="0.25">
      <c r="A415" s="84" t="s">
        <v>12</v>
      </c>
      <c r="B415" s="85" t="s">
        <v>53</v>
      </c>
      <c r="C415" s="85">
        <f>+Base!E27</f>
        <v>5</v>
      </c>
      <c r="D415" s="86" t="str">
        <f>+Base!F27</f>
        <v>5_19</v>
      </c>
      <c r="E415" s="85">
        <f t="shared" si="67"/>
        <v>3</v>
      </c>
    </row>
    <row r="416" spans="1:5" x14ac:dyDescent="0.25">
      <c r="A416" s="84" t="s">
        <v>12</v>
      </c>
      <c r="B416" s="85" t="s">
        <v>53</v>
      </c>
      <c r="C416" s="85">
        <f>+Base!E28</f>
        <v>5</v>
      </c>
      <c r="D416" s="86" t="str">
        <f>+Base!F28</f>
        <v>5_20</v>
      </c>
      <c r="E416" s="85">
        <f t="shared" si="67"/>
        <v>5</v>
      </c>
    </row>
    <row r="417" spans="1:5" x14ac:dyDescent="0.25">
      <c r="A417" s="84" t="s">
        <v>12</v>
      </c>
      <c r="B417" s="85" t="s">
        <v>53</v>
      </c>
      <c r="C417" s="85">
        <f>+Base!E29</f>
        <v>5</v>
      </c>
      <c r="D417" s="86" t="str">
        <f>+Base!F29</f>
        <v>5_21</v>
      </c>
      <c r="E417" s="85">
        <f t="shared" si="67"/>
        <v>4</v>
      </c>
    </row>
    <row r="418" spans="1:5" x14ac:dyDescent="0.25">
      <c r="A418" s="84" t="s">
        <v>12</v>
      </c>
      <c r="B418" s="85" t="s">
        <v>53</v>
      </c>
      <c r="C418" s="85">
        <f>+Base!E30</f>
        <v>5</v>
      </c>
      <c r="D418" s="86" t="str">
        <f>+Base!F30</f>
        <v>5_22</v>
      </c>
      <c r="E418" s="85">
        <f t="shared" si="67"/>
        <v>4</v>
      </c>
    </row>
    <row r="419" spans="1:5" x14ac:dyDescent="0.25">
      <c r="A419" s="84" t="s">
        <v>12</v>
      </c>
      <c r="B419" s="85" t="s">
        <v>53</v>
      </c>
      <c r="C419" s="85">
        <f>+Base!E31</f>
        <v>5</v>
      </c>
      <c r="D419" s="86" t="str">
        <f>+Base!F31</f>
        <v>5_xx</v>
      </c>
      <c r="E419" s="85">
        <f t="shared" si="67"/>
        <v>0</v>
      </c>
    </row>
    <row r="420" spans="1:5" x14ac:dyDescent="0.25">
      <c r="A420" s="84" t="s">
        <v>12</v>
      </c>
      <c r="B420" s="85" t="s">
        <v>53</v>
      </c>
      <c r="C420" s="85">
        <f>+Base!E32</f>
        <v>6</v>
      </c>
      <c r="D420" s="86" t="str">
        <f>+Base!F32</f>
        <v>6_22</v>
      </c>
      <c r="E420" s="85">
        <f t="shared" si="67"/>
        <v>1</v>
      </c>
    </row>
    <row r="421" spans="1:5" x14ac:dyDescent="0.25">
      <c r="A421" s="84" t="s">
        <v>12</v>
      </c>
      <c r="B421" s="85" t="s">
        <v>53</v>
      </c>
      <c r="C421" s="85">
        <f>+Base!E33</f>
        <v>6</v>
      </c>
      <c r="D421" s="86" t="str">
        <f>+Base!F33</f>
        <v>6_23</v>
      </c>
      <c r="E421" s="85">
        <f t="shared" si="67"/>
        <v>5</v>
      </c>
    </row>
    <row r="422" spans="1:5" x14ac:dyDescent="0.25">
      <c r="A422" s="84" t="s">
        <v>12</v>
      </c>
      <c r="B422" s="85" t="s">
        <v>53</v>
      </c>
      <c r="C422" s="85">
        <f>+Base!E34</f>
        <v>6</v>
      </c>
      <c r="D422" s="86" t="str">
        <f>+Base!F34</f>
        <v>6_24</v>
      </c>
      <c r="E422" s="85">
        <f t="shared" si="67"/>
        <v>5</v>
      </c>
    </row>
    <row r="423" spans="1:5" x14ac:dyDescent="0.25">
      <c r="A423" s="84" t="s">
        <v>12</v>
      </c>
      <c r="B423" s="85" t="s">
        <v>53</v>
      </c>
      <c r="C423" s="85">
        <f>+Base!E35</f>
        <v>6</v>
      </c>
      <c r="D423" s="86" t="str">
        <f>+Base!F35</f>
        <v>6_25</v>
      </c>
      <c r="E423" s="85">
        <f t="shared" si="67"/>
        <v>5</v>
      </c>
    </row>
    <row r="424" spans="1:5" x14ac:dyDescent="0.25">
      <c r="A424" s="84" t="s">
        <v>12</v>
      </c>
      <c r="B424" s="85" t="s">
        <v>53</v>
      </c>
      <c r="C424" s="85">
        <f>+Base!E36</f>
        <v>6</v>
      </c>
      <c r="D424" s="86" t="str">
        <f>+Base!F36</f>
        <v>6_26</v>
      </c>
      <c r="E424" s="85">
        <f t="shared" si="67"/>
        <v>5</v>
      </c>
    </row>
    <row r="425" spans="1:5" x14ac:dyDescent="0.25">
      <c r="A425" s="84" t="s">
        <v>12</v>
      </c>
      <c r="B425" s="85" t="s">
        <v>53</v>
      </c>
      <c r="C425" s="85">
        <f>+Base!E37</f>
        <v>6</v>
      </c>
      <c r="D425" s="86" t="str">
        <f>+Base!F37</f>
        <v>6_xx</v>
      </c>
      <c r="E425" s="85">
        <f t="shared" si="67"/>
        <v>0</v>
      </c>
    </row>
    <row r="426" spans="1:5" x14ac:dyDescent="0.25">
      <c r="A426" s="84" t="s">
        <v>12</v>
      </c>
      <c r="B426" s="85" t="s">
        <v>53</v>
      </c>
      <c r="C426" s="85">
        <f>+Base!E38</f>
        <v>7</v>
      </c>
      <c r="D426" s="86" t="str">
        <f>+Base!F38</f>
        <v>7_26</v>
      </c>
      <c r="E426" s="85">
        <f t="shared" si="67"/>
        <v>0</v>
      </c>
    </row>
    <row r="427" spans="1:5" x14ac:dyDescent="0.25">
      <c r="A427" s="84" t="s">
        <v>12</v>
      </c>
      <c r="B427" s="85" t="s">
        <v>53</v>
      </c>
      <c r="C427" s="85">
        <f>+Base!E39</f>
        <v>7</v>
      </c>
      <c r="D427" s="86" t="str">
        <f>+Base!F39</f>
        <v>7_27</v>
      </c>
      <c r="E427" s="85">
        <f t="shared" si="67"/>
        <v>5</v>
      </c>
    </row>
    <row r="428" spans="1:5" x14ac:dyDescent="0.25">
      <c r="A428" s="84" t="s">
        <v>12</v>
      </c>
      <c r="B428" s="85" t="s">
        <v>53</v>
      </c>
      <c r="C428" s="85">
        <f>+Base!E40</f>
        <v>7</v>
      </c>
      <c r="D428" s="86" t="str">
        <f>+Base!F40</f>
        <v>7_28</v>
      </c>
      <c r="E428" s="85">
        <f t="shared" si="67"/>
        <v>5</v>
      </c>
    </row>
    <row r="429" spans="1:5" x14ac:dyDescent="0.25">
      <c r="A429" s="84" t="s">
        <v>12</v>
      </c>
      <c r="B429" s="85" t="s">
        <v>53</v>
      </c>
      <c r="C429" s="85">
        <f>+Base!E41</f>
        <v>7</v>
      </c>
      <c r="D429" s="86" t="str">
        <f>+Base!F41</f>
        <v>7_29</v>
      </c>
      <c r="E429" s="85">
        <f t="shared" si="67"/>
        <v>5</v>
      </c>
    </row>
    <row r="430" spans="1:5" x14ac:dyDescent="0.25">
      <c r="A430" s="84" t="s">
        <v>12</v>
      </c>
      <c r="B430" s="85" t="s">
        <v>53</v>
      </c>
      <c r="C430" s="85">
        <f>+Base!E42</f>
        <v>7</v>
      </c>
      <c r="D430" s="86" t="str">
        <f>+Base!F42</f>
        <v>7_30</v>
      </c>
      <c r="E430" s="85">
        <f t="shared" si="67"/>
        <v>5</v>
      </c>
    </row>
    <row r="431" spans="1:5" x14ac:dyDescent="0.25">
      <c r="A431" s="84" t="s">
        <v>12</v>
      </c>
      <c r="B431" s="85" t="s">
        <v>53</v>
      </c>
      <c r="C431" s="85">
        <f>+Base!E43</f>
        <v>7</v>
      </c>
      <c r="D431" s="86" t="str">
        <f>+Base!F43</f>
        <v>7_31</v>
      </c>
      <c r="E431" s="85">
        <f t="shared" si="67"/>
        <v>2</v>
      </c>
    </row>
    <row r="432" spans="1:5" x14ac:dyDescent="0.25">
      <c r="A432" s="84" t="s">
        <v>12</v>
      </c>
      <c r="B432" s="85" t="s">
        <v>53</v>
      </c>
      <c r="C432" s="85">
        <f>+Base!E44</f>
        <v>8</v>
      </c>
      <c r="D432" s="86" t="str">
        <f>+Base!F44</f>
        <v>8_31</v>
      </c>
      <c r="E432" s="85">
        <f t="shared" si="67"/>
        <v>3</v>
      </c>
    </row>
    <row r="433" spans="1:5" x14ac:dyDescent="0.25">
      <c r="A433" s="84" t="s">
        <v>12</v>
      </c>
      <c r="B433" s="85" t="s">
        <v>53</v>
      </c>
      <c r="C433" s="85">
        <f>+Base!E45</f>
        <v>8</v>
      </c>
      <c r="D433" s="86" t="str">
        <f>+Base!F45</f>
        <v>8_32</v>
      </c>
      <c r="E433" s="85">
        <f t="shared" si="67"/>
        <v>5</v>
      </c>
    </row>
    <row r="434" spans="1:5" x14ac:dyDescent="0.25">
      <c r="A434" s="84" t="s">
        <v>12</v>
      </c>
      <c r="B434" s="85" t="s">
        <v>53</v>
      </c>
      <c r="C434" s="85">
        <f>+Base!E46</f>
        <v>8</v>
      </c>
      <c r="D434" s="86" t="str">
        <f>+Base!F46</f>
        <v>8_33</v>
      </c>
      <c r="E434" s="85">
        <f t="shared" si="67"/>
        <v>4</v>
      </c>
    </row>
    <row r="435" spans="1:5" x14ac:dyDescent="0.25">
      <c r="A435" s="84" t="s">
        <v>12</v>
      </c>
      <c r="B435" s="85" t="s">
        <v>53</v>
      </c>
      <c r="C435" s="85">
        <f>+Base!E47</f>
        <v>8</v>
      </c>
      <c r="D435" s="86" t="str">
        <f>+Base!F47</f>
        <v>8_34</v>
      </c>
      <c r="E435" s="85">
        <f t="shared" si="67"/>
        <v>5</v>
      </c>
    </row>
    <row r="436" spans="1:5" x14ac:dyDescent="0.25">
      <c r="A436" s="84" t="s">
        <v>12</v>
      </c>
      <c r="B436" s="85" t="s">
        <v>53</v>
      </c>
      <c r="C436" s="85">
        <f>+Base!E48</f>
        <v>8</v>
      </c>
      <c r="D436" s="86" t="str">
        <f>+Base!F48</f>
        <v>8_35</v>
      </c>
      <c r="E436" s="85">
        <f t="shared" si="67"/>
        <v>5</v>
      </c>
    </row>
    <row r="437" spans="1:5" x14ac:dyDescent="0.25">
      <c r="A437" s="84" t="s">
        <v>12</v>
      </c>
      <c r="B437" s="85" t="s">
        <v>53</v>
      </c>
      <c r="C437" s="85">
        <f>+Base!E49</f>
        <v>8</v>
      </c>
      <c r="D437" s="86" t="str">
        <f>+Base!F49</f>
        <v>8_xx</v>
      </c>
      <c r="E437" s="85">
        <f t="shared" si="67"/>
        <v>0</v>
      </c>
    </row>
    <row r="438" spans="1:5" x14ac:dyDescent="0.25">
      <c r="A438" s="84" t="s">
        <v>12</v>
      </c>
      <c r="B438" s="85" t="s">
        <v>53</v>
      </c>
      <c r="C438" s="85">
        <f>+Base!E50</f>
        <v>9</v>
      </c>
      <c r="D438" s="86" t="str">
        <f>+Base!F50</f>
        <v>9_35</v>
      </c>
      <c r="E438" s="85">
        <f t="shared" si="67"/>
        <v>0</v>
      </c>
    </row>
    <row r="439" spans="1:5" x14ac:dyDescent="0.25">
      <c r="A439" s="84" t="s">
        <v>12</v>
      </c>
      <c r="B439" s="85" t="s">
        <v>53</v>
      </c>
      <c r="C439" s="85">
        <f>+Base!E51</f>
        <v>9</v>
      </c>
      <c r="D439" s="86" t="str">
        <f>+Base!F51</f>
        <v>9_36</v>
      </c>
      <c r="E439" s="85">
        <f t="shared" si="67"/>
        <v>5</v>
      </c>
    </row>
    <row r="440" spans="1:5" x14ac:dyDescent="0.25">
      <c r="A440" s="84" t="s">
        <v>12</v>
      </c>
      <c r="B440" s="85" t="s">
        <v>53</v>
      </c>
      <c r="C440" s="85">
        <f>+Base!E52</f>
        <v>9</v>
      </c>
      <c r="D440" s="86" t="str">
        <f>+Base!F52</f>
        <v>9_37</v>
      </c>
      <c r="E440" s="85">
        <f t="shared" si="67"/>
        <v>5</v>
      </c>
    </row>
    <row r="441" spans="1:5" x14ac:dyDescent="0.25">
      <c r="A441" s="84" t="s">
        <v>12</v>
      </c>
      <c r="B441" s="85" t="s">
        <v>53</v>
      </c>
      <c r="C441" s="85">
        <f>+Base!E53</f>
        <v>9</v>
      </c>
      <c r="D441" s="86" t="str">
        <f>+Base!F53</f>
        <v>9_38</v>
      </c>
      <c r="E441" s="85">
        <f t="shared" si="67"/>
        <v>5</v>
      </c>
    </row>
    <row r="442" spans="1:5" x14ac:dyDescent="0.25">
      <c r="A442" s="84" t="s">
        <v>12</v>
      </c>
      <c r="B442" s="85" t="s">
        <v>53</v>
      </c>
      <c r="C442" s="85">
        <f>+Base!E54</f>
        <v>9</v>
      </c>
      <c r="D442" s="86" t="str">
        <f>+Base!F54</f>
        <v>9_39</v>
      </c>
      <c r="E442" s="85">
        <f t="shared" si="67"/>
        <v>5</v>
      </c>
    </row>
    <row r="443" spans="1:5" x14ac:dyDescent="0.25">
      <c r="A443" s="84" t="s">
        <v>12</v>
      </c>
      <c r="B443" s="85" t="s">
        <v>53</v>
      </c>
      <c r="C443" s="85">
        <f>+Base!E55</f>
        <v>9</v>
      </c>
      <c r="D443" s="86" t="str">
        <f>+Base!F55</f>
        <v>9_xx</v>
      </c>
      <c r="E443" s="85">
        <f t="shared" si="67"/>
        <v>0</v>
      </c>
    </row>
    <row r="444" spans="1:5" x14ac:dyDescent="0.25">
      <c r="A444" s="84" t="s">
        <v>12</v>
      </c>
      <c r="B444" s="85" t="s">
        <v>53</v>
      </c>
      <c r="C444" s="85">
        <f>+Base!E56</f>
        <v>10</v>
      </c>
      <c r="D444" s="86" t="str">
        <f>+Base!F56</f>
        <v>10_40</v>
      </c>
      <c r="E444" s="85">
        <f t="shared" si="67"/>
        <v>5</v>
      </c>
    </row>
    <row r="445" spans="1:5" x14ac:dyDescent="0.25">
      <c r="A445" s="84" t="s">
        <v>12</v>
      </c>
      <c r="B445" s="85" t="s">
        <v>53</v>
      </c>
      <c r="C445" s="85">
        <f>+Base!E57</f>
        <v>10</v>
      </c>
      <c r="D445" s="86" t="str">
        <f>+Base!F57</f>
        <v>10_41</v>
      </c>
      <c r="E445" s="85">
        <f t="shared" si="67"/>
        <v>5</v>
      </c>
    </row>
    <row r="446" spans="1:5" x14ac:dyDescent="0.25">
      <c r="A446" s="84" t="s">
        <v>12</v>
      </c>
      <c r="B446" s="85" t="s">
        <v>53</v>
      </c>
      <c r="C446" s="85">
        <f>+Base!E58</f>
        <v>10</v>
      </c>
      <c r="D446" s="86" t="str">
        <f>+Base!F58</f>
        <v>10_42</v>
      </c>
      <c r="E446" s="85">
        <f t="shared" si="67"/>
        <v>5</v>
      </c>
    </row>
    <row r="447" spans="1:5" x14ac:dyDescent="0.25">
      <c r="A447" s="84" t="s">
        <v>12</v>
      </c>
      <c r="B447" s="85" t="s">
        <v>53</v>
      </c>
      <c r="C447" s="85">
        <f>+Base!E59</f>
        <v>10</v>
      </c>
      <c r="D447" s="86" t="str">
        <f>+Base!F59</f>
        <v>10_43</v>
      </c>
      <c r="E447" s="85">
        <f t="shared" si="67"/>
        <v>5</v>
      </c>
    </row>
    <row r="448" spans="1:5" x14ac:dyDescent="0.25">
      <c r="A448" s="84" t="s">
        <v>12</v>
      </c>
      <c r="B448" s="85" t="s">
        <v>53</v>
      </c>
      <c r="C448" s="85">
        <f>+Base!E60</f>
        <v>10</v>
      </c>
      <c r="D448" s="86" t="str">
        <f>+Base!F60</f>
        <v>10_44</v>
      </c>
      <c r="E448" s="85">
        <f t="shared" si="67"/>
        <v>3</v>
      </c>
    </row>
    <row r="449" spans="1:5" x14ac:dyDescent="0.25">
      <c r="A449" s="84" t="s">
        <v>12</v>
      </c>
      <c r="B449" s="85" t="s">
        <v>53</v>
      </c>
      <c r="C449" s="85">
        <f>+Base!E61</f>
        <v>10</v>
      </c>
      <c r="D449" s="86" t="str">
        <f>+Base!F61</f>
        <v>10_xx</v>
      </c>
      <c r="E449" s="85">
        <f t="shared" si="67"/>
        <v>0</v>
      </c>
    </row>
    <row r="450" spans="1:5" x14ac:dyDescent="0.25">
      <c r="A450" s="84" t="s">
        <v>12</v>
      </c>
      <c r="B450" s="85" t="s">
        <v>53</v>
      </c>
      <c r="C450" s="85">
        <f>+Base!E62</f>
        <v>11</v>
      </c>
      <c r="D450" s="86" t="str">
        <f>+Base!F62</f>
        <v>11_44</v>
      </c>
      <c r="E450" s="85">
        <f t="shared" si="67"/>
        <v>1</v>
      </c>
    </row>
    <row r="451" spans="1:5" x14ac:dyDescent="0.25">
      <c r="A451" s="84" t="s">
        <v>12</v>
      </c>
      <c r="B451" s="85" t="s">
        <v>53</v>
      </c>
      <c r="C451" s="85">
        <f>+Base!E63</f>
        <v>11</v>
      </c>
      <c r="D451" s="86" t="str">
        <f>+Base!F63</f>
        <v>11_45</v>
      </c>
      <c r="E451" s="85">
        <f t="shared" si="67"/>
        <v>5</v>
      </c>
    </row>
    <row r="452" spans="1:5" x14ac:dyDescent="0.25">
      <c r="A452" s="84" t="s">
        <v>12</v>
      </c>
      <c r="B452" s="85" t="s">
        <v>53</v>
      </c>
      <c r="C452" s="85">
        <f>+Base!E64</f>
        <v>11</v>
      </c>
      <c r="D452" s="86" t="str">
        <f>+Base!F64</f>
        <v>11_46</v>
      </c>
      <c r="E452" s="85">
        <f t="shared" si="67"/>
        <v>5</v>
      </c>
    </row>
    <row r="453" spans="1:5" x14ac:dyDescent="0.25">
      <c r="A453" s="84" t="s">
        <v>12</v>
      </c>
      <c r="B453" s="85" t="s">
        <v>53</v>
      </c>
      <c r="C453" s="85">
        <f>+Base!E65</f>
        <v>11</v>
      </c>
      <c r="D453" s="86" t="str">
        <f>+Base!F65</f>
        <v>11_47</v>
      </c>
      <c r="E453" s="85">
        <f t="shared" si="67"/>
        <v>5</v>
      </c>
    </row>
    <row r="454" spans="1:5" x14ac:dyDescent="0.25">
      <c r="A454" s="84" t="s">
        <v>12</v>
      </c>
      <c r="B454" s="85" t="s">
        <v>53</v>
      </c>
      <c r="C454" s="85">
        <f>+Base!E66</f>
        <v>11</v>
      </c>
      <c r="D454" s="86" t="str">
        <f>+Base!F66</f>
        <v>11_48</v>
      </c>
      <c r="E454" s="85">
        <f t="shared" si="67"/>
        <v>5</v>
      </c>
    </row>
    <row r="455" spans="1:5" x14ac:dyDescent="0.25">
      <c r="A455" s="84" t="s">
        <v>12</v>
      </c>
      <c r="B455" s="85" t="s">
        <v>53</v>
      </c>
      <c r="C455" s="85">
        <f>+Base!E67</f>
        <v>11</v>
      </c>
      <c r="D455" s="86" t="str">
        <f>+Base!F67</f>
        <v>11_xx</v>
      </c>
      <c r="E455" s="85">
        <f t="shared" ref="E455:E461" si="68">SUMIF($D$8:$D$372,"="&amp;$D455,E$8:E$372)</f>
        <v>0</v>
      </c>
    </row>
    <row r="456" spans="1:5" x14ac:dyDescent="0.25">
      <c r="A456" s="84" t="s">
        <v>12</v>
      </c>
      <c r="B456" s="85" t="s">
        <v>53</v>
      </c>
      <c r="C456" s="85">
        <f>+Base!E68</f>
        <v>12</v>
      </c>
      <c r="D456" s="86" t="str">
        <f>+Base!F68</f>
        <v>12_48</v>
      </c>
      <c r="E456" s="85">
        <f t="shared" si="68"/>
        <v>0</v>
      </c>
    </row>
    <row r="457" spans="1:5" x14ac:dyDescent="0.25">
      <c r="A457" s="84" t="s">
        <v>12</v>
      </c>
      <c r="B457" s="85" t="s">
        <v>53</v>
      </c>
      <c r="C457" s="85">
        <f>+Base!E69</f>
        <v>12</v>
      </c>
      <c r="D457" s="86" t="str">
        <f>+Base!F69</f>
        <v>12_49</v>
      </c>
      <c r="E457" s="85">
        <f t="shared" si="68"/>
        <v>5</v>
      </c>
    </row>
    <row r="458" spans="1:5" x14ac:dyDescent="0.25">
      <c r="A458" s="84" t="s">
        <v>12</v>
      </c>
      <c r="B458" s="85" t="s">
        <v>53</v>
      </c>
      <c r="C458" s="85">
        <f>+Base!E70</f>
        <v>12</v>
      </c>
      <c r="D458" s="86" t="str">
        <f>+Base!F70</f>
        <v>12_50</v>
      </c>
      <c r="E458" s="85">
        <f t="shared" si="68"/>
        <v>5</v>
      </c>
    </row>
    <row r="459" spans="1:5" x14ac:dyDescent="0.25">
      <c r="A459" s="84" t="s">
        <v>12</v>
      </c>
      <c r="B459" s="85" t="s">
        <v>53</v>
      </c>
      <c r="C459" s="85">
        <f>+Base!E71</f>
        <v>12</v>
      </c>
      <c r="D459" s="86" t="str">
        <f>+Base!F71</f>
        <v>12_51</v>
      </c>
      <c r="E459" s="85">
        <f t="shared" si="68"/>
        <v>5</v>
      </c>
    </row>
    <row r="460" spans="1:5" x14ac:dyDescent="0.25">
      <c r="A460" s="84" t="s">
        <v>12</v>
      </c>
      <c r="B460" s="85" t="s">
        <v>53</v>
      </c>
      <c r="C460" s="85">
        <f>+Base!E72</f>
        <v>12</v>
      </c>
      <c r="D460" s="86" t="str">
        <f>+Base!F72</f>
        <v>12_52</v>
      </c>
      <c r="E460" s="85">
        <f t="shared" si="68"/>
        <v>4</v>
      </c>
    </row>
    <row r="461" spans="1:5" x14ac:dyDescent="0.25">
      <c r="A461" s="84" t="s">
        <v>12</v>
      </c>
      <c r="B461" s="85" t="s">
        <v>53</v>
      </c>
      <c r="C461" s="85">
        <f>+Base!E73</f>
        <v>12</v>
      </c>
      <c r="D461" s="86" t="str">
        <f>+Base!F73</f>
        <v>12_xx</v>
      </c>
      <c r="E461" s="85">
        <f t="shared" si="68"/>
        <v>0</v>
      </c>
    </row>
    <row r="462" spans="1:5" ht="25.5" x14ac:dyDescent="0.25">
      <c r="A462" s="9" t="s">
        <v>54</v>
      </c>
    </row>
  </sheetData>
  <autoFilter ref="A6:E462"/>
  <mergeCells count="4">
    <mergeCell ref="J1:T1"/>
    <mergeCell ref="Q5:S5"/>
    <mergeCell ref="L5:P5"/>
    <mergeCell ref="I5:K5"/>
  </mergeCells>
  <conditionalFormatting sqref="A8:E372 E374:E385 E387">
    <cfRule type="expression" dxfId="2" priority="3">
      <formula>$E8=0</formula>
    </cfRule>
  </conditionalFormatting>
  <conditionalFormatting sqref="U8:U372">
    <cfRule type="cellIs" dxfId="1" priority="1" operator="greaterThan">
      <formula>4000</formula>
    </cfRule>
    <cfRule type="cellIs" dxfId="0" priority="2" operator="less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73"/>
  <sheetViews>
    <sheetView topLeftCell="A58" workbookViewId="0">
      <selection activeCell="B1" sqref="B1"/>
    </sheetView>
  </sheetViews>
  <sheetFormatPr baseColWidth="10" defaultRowHeight="15" x14ac:dyDescent="0.25"/>
  <cols>
    <col min="1" max="1" width="18.42578125" customWidth="1"/>
    <col min="2" max="2" width="10.7109375" bestFit="1" customWidth="1"/>
    <col min="3" max="3" width="14.5703125" customWidth="1"/>
    <col min="6" max="6" width="13" customWidth="1"/>
  </cols>
  <sheetData>
    <row r="1" spans="1:10" ht="27" customHeight="1" x14ac:dyDescent="0.25">
      <c r="A1" s="1" t="s">
        <v>7</v>
      </c>
      <c r="B1" s="1">
        <v>2018</v>
      </c>
      <c r="C1" s="2" t="s">
        <v>8</v>
      </c>
      <c r="E1" s="57" t="s">
        <v>2</v>
      </c>
      <c r="F1" s="57" t="s">
        <v>3</v>
      </c>
      <c r="G1" s="57" t="s">
        <v>1</v>
      </c>
      <c r="H1" s="57" t="s">
        <v>49</v>
      </c>
      <c r="I1" s="57" t="s">
        <v>50</v>
      </c>
      <c r="J1" s="57" t="s">
        <v>51</v>
      </c>
    </row>
    <row r="2" spans="1:10" x14ac:dyDescent="0.25">
      <c r="A2" t="s">
        <v>52</v>
      </c>
      <c r="B2" s="5">
        <v>43095</v>
      </c>
      <c r="C2" s="5">
        <f>DATE(Année,1,1)</f>
        <v>43101</v>
      </c>
      <c r="E2" s="58">
        <v>1</v>
      </c>
      <c r="F2" s="58" t="str">
        <f t="shared" ref="F2:F14" si="0">E2&amp;"_"&amp;G2</f>
        <v>1_0</v>
      </c>
      <c r="G2" s="59">
        <v>0</v>
      </c>
      <c r="H2" s="60">
        <f>DATE(Année,1,1)</f>
        <v>43101</v>
      </c>
      <c r="I2" s="60">
        <f>$B$2+6</f>
        <v>43101</v>
      </c>
      <c r="J2" s="61" t="str">
        <f t="shared" ref="J2:J65" si="1">IF(G2="xx","xx",IF(G3="xx","Mensuel",IF(E3&lt;&gt;E2,"Mensuel","Hebdo")))</f>
        <v>Hebdo</v>
      </c>
    </row>
    <row r="3" spans="1:10" x14ac:dyDescent="0.25">
      <c r="C3" s="5">
        <f>ROUND(DATE(Année,4,MOD(234-11*MOD(Année,19),30))/7,0)*7-6</f>
        <v>43191</v>
      </c>
      <c r="E3" s="58">
        <v>1</v>
      </c>
      <c r="F3" s="58" t="str">
        <f t="shared" si="0"/>
        <v>1_1</v>
      </c>
      <c r="G3" s="58">
        <f t="shared" ref="G3:G34" si="2">IF($E3&lt;&gt;$E2,WEEKNUM(DATE(Année,$E3,1),21),IF(MONTH($B$2+($G2+1)*7)&lt;&gt;$E3,"xx",$G2+1))</f>
        <v>1</v>
      </c>
      <c r="H3" s="61">
        <f>IF(G3="xx","xx",IF(G3=G2,I2+1,IF(G2="xx",DATE(YEAR($F$2),$F3,1),$B$2+(G3)*7)))</f>
        <v>43102</v>
      </c>
      <c r="I3" s="61">
        <f>IF(H3="xx","xx",IF(OR($G4="xx",$E3&lt;&gt;$E4),DATE(YEAR($H$2),$E3+1,1)-1,$H4-1))</f>
        <v>43108</v>
      </c>
      <c r="J3" s="61" t="str">
        <f t="shared" si="1"/>
        <v>Hebdo</v>
      </c>
    </row>
    <row r="4" spans="1:10" x14ac:dyDescent="0.25">
      <c r="C4" s="5">
        <f>paques+1</f>
        <v>43192</v>
      </c>
      <c r="E4" s="58">
        <v>1</v>
      </c>
      <c r="F4" s="58" t="str">
        <f t="shared" si="0"/>
        <v>1_2</v>
      </c>
      <c r="G4" s="58">
        <f t="shared" si="2"/>
        <v>2</v>
      </c>
      <c r="H4" s="61">
        <f t="shared" ref="H4:H12" si="3">IF(G4="xx","xx",IF(G4=G3,I3+1,IF(G3="xx",DATE(YEAR($F$2),$F4,1),$B$2+(G4)*7)))</f>
        <v>43109</v>
      </c>
      <c r="I4" s="61">
        <f t="shared" ref="I4:I67" si="4">IF(H4="xx","xx",IF(OR($G5="xx",$E4&lt;&gt;$E5),DATE(YEAR($H$2),$E4+1,1)-1,$H5-1))</f>
        <v>43115</v>
      </c>
      <c r="J4" s="61" t="str">
        <f t="shared" si="1"/>
        <v>Hebdo</v>
      </c>
    </row>
    <row r="5" spans="1:10" x14ac:dyDescent="0.25">
      <c r="C5" s="5">
        <f>DATE(Année,5,1)</f>
        <v>43221</v>
      </c>
      <c r="E5" s="58">
        <v>1</v>
      </c>
      <c r="F5" s="58" t="str">
        <f t="shared" si="0"/>
        <v>1_3</v>
      </c>
      <c r="G5" s="58">
        <f t="shared" si="2"/>
        <v>3</v>
      </c>
      <c r="H5" s="61">
        <f t="shared" si="3"/>
        <v>43116</v>
      </c>
      <c r="I5" s="61">
        <f t="shared" si="4"/>
        <v>43122</v>
      </c>
      <c r="J5" s="61" t="str">
        <f t="shared" si="1"/>
        <v>Hebdo</v>
      </c>
    </row>
    <row r="6" spans="1:10" x14ac:dyDescent="0.25">
      <c r="C6" s="5">
        <f>DATE(Année,5,8)</f>
        <v>43228</v>
      </c>
      <c r="E6" s="58">
        <v>1</v>
      </c>
      <c r="F6" s="58" t="str">
        <f t="shared" si="0"/>
        <v>1_4</v>
      </c>
      <c r="G6" s="58">
        <f t="shared" si="2"/>
        <v>4</v>
      </c>
      <c r="H6" s="61">
        <f t="shared" si="3"/>
        <v>43123</v>
      </c>
      <c r="I6" s="61">
        <f t="shared" si="4"/>
        <v>43129</v>
      </c>
      <c r="J6" s="61" t="str">
        <f t="shared" si="1"/>
        <v>Hebdo</v>
      </c>
    </row>
    <row r="7" spans="1:10" x14ac:dyDescent="0.25">
      <c r="C7" s="5">
        <f>paques+39</f>
        <v>43230</v>
      </c>
      <c r="E7" s="58">
        <v>1</v>
      </c>
      <c r="F7" s="58" t="str">
        <f t="shared" si="0"/>
        <v>1_5</v>
      </c>
      <c r="G7" s="58">
        <f t="shared" si="2"/>
        <v>5</v>
      </c>
      <c r="H7" s="61">
        <f t="shared" si="3"/>
        <v>43130</v>
      </c>
      <c r="I7" s="61">
        <f t="shared" si="4"/>
        <v>43131</v>
      </c>
      <c r="J7" s="61" t="str">
        <f t="shared" si="1"/>
        <v>Mensuel</v>
      </c>
    </row>
    <row r="8" spans="1:10" x14ac:dyDescent="0.25">
      <c r="C8" s="5">
        <f>paques+49</f>
        <v>43240</v>
      </c>
      <c r="E8" s="58">
        <f t="shared" ref="E8:E71" si="5">E2+1</f>
        <v>2</v>
      </c>
      <c r="F8" s="58" t="str">
        <f t="shared" si="0"/>
        <v>2_5</v>
      </c>
      <c r="G8" s="58">
        <f t="shared" si="2"/>
        <v>5</v>
      </c>
      <c r="H8" s="61">
        <f t="shared" si="3"/>
        <v>43132</v>
      </c>
      <c r="I8" s="61">
        <f t="shared" si="4"/>
        <v>43136</v>
      </c>
      <c r="J8" s="61" t="str">
        <f t="shared" si="1"/>
        <v>Hebdo</v>
      </c>
    </row>
    <row r="9" spans="1:10" x14ac:dyDescent="0.25">
      <c r="C9" s="5">
        <f>paques+50</f>
        <v>43241</v>
      </c>
      <c r="E9" s="58">
        <f t="shared" si="5"/>
        <v>2</v>
      </c>
      <c r="F9" s="58" t="str">
        <f t="shared" si="0"/>
        <v>2_6</v>
      </c>
      <c r="G9" s="58">
        <f t="shared" si="2"/>
        <v>6</v>
      </c>
      <c r="H9" s="61">
        <f t="shared" si="3"/>
        <v>43137</v>
      </c>
      <c r="I9" s="61">
        <f t="shared" si="4"/>
        <v>43143</v>
      </c>
      <c r="J9" s="61" t="str">
        <f t="shared" si="1"/>
        <v>Hebdo</v>
      </c>
    </row>
    <row r="10" spans="1:10" x14ac:dyDescent="0.25">
      <c r="C10" s="5">
        <f>DATE(Année,7,14)</f>
        <v>43295</v>
      </c>
      <c r="E10" s="58">
        <f t="shared" si="5"/>
        <v>2</v>
      </c>
      <c r="F10" s="58" t="str">
        <f t="shared" si="0"/>
        <v>2_7</v>
      </c>
      <c r="G10" s="58">
        <f t="shared" si="2"/>
        <v>7</v>
      </c>
      <c r="H10" s="61">
        <f t="shared" si="3"/>
        <v>43144</v>
      </c>
      <c r="I10" s="61">
        <f t="shared" si="4"/>
        <v>43150</v>
      </c>
      <c r="J10" s="61" t="str">
        <f t="shared" si="1"/>
        <v>Hebdo</v>
      </c>
    </row>
    <row r="11" spans="1:10" x14ac:dyDescent="0.25">
      <c r="C11" s="5">
        <f>DATE(Année,8,15)</f>
        <v>43327</v>
      </c>
      <c r="E11" s="58">
        <f t="shared" si="5"/>
        <v>2</v>
      </c>
      <c r="F11" s="58" t="str">
        <f t="shared" si="0"/>
        <v>2_8</v>
      </c>
      <c r="G11" s="58">
        <f t="shared" si="2"/>
        <v>8</v>
      </c>
      <c r="H11" s="61">
        <f t="shared" si="3"/>
        <v>43151</v>
      </c>
      <c r="I11" s="61">
        <f t="shared" si="4"/>
        <v>43157</v>
      </c>
      <c r="J11" s="61" t="str">
        <f t="shared" si="1"/>
        <v>Hebdo</v>
      </c>
    </row>
    <row r="12" spans="1:10" x14ac:dyDescent="0.25">
      <c r="C12" s="5">
        <f>DATE(Année,11,1)</f>
        <v>43405</v>
      </c>
      <c r="E12" s="58">
        <f t="shared" si="5"/>
        <v>2</v>
      </c>
      <c r="F12" s="58" t="str">
        <f t="shared" si="0"/>
        <v>2_9</v>
      </c>
      <c r="G12" s="58">
        <f t="shared" si="2"/>
        <v>9</v>
      </c>
      <c r="H12" s="61">
        <f t="shared" si="3"/>
        <v>43158</v>
      </c>
      <c r="I12" s="61">
        <f t="shared" si="4"/>
        <v>43159</v>
      </c>
      <c r="J12" s="61" t="str">
        <f t="shared" si="1"/>
        <v>Mensuel</v>
      </c>
    </row>
    <row r="13" spans="1:10" x14ac:dyDescent="0.25">
      <c r="C13" s="5">
        <f>DATE(Année,11,11)</f>
        <v>43415</v>
      </c>
      <c r="E13" s="58">
        <f t="shared" si="5"/>
        <v>2</v>
      </c>
      <c r="F13" s="58" t="str">
        <f t="shared" si="0"/>
        <v>2_xx</v>
      </c>
      <c r="G13" s="58" t="str">
        <f t="shared" si="2"/>
        <v>xx</v>
      </c>
      <c r="H13" s="61" t="str">
        <f>IF(G13="xx","xx",IF(G13=G12,I12+1,IF(G12="xx",DATE(YEAR($F$2),$C13,1),[1]TabTDB!$B$20+(G13)*7)))</f>
        <v>xx</v>
      </c>
      <c r="I13" s="61" t="str">
        <f t="shared" si="4"/>
        <v>xx</v>
      </c>
      <c r="J13" s="61" t="str">
        <f t="shared" si="1"/>
        <v>xx</v>
      </c>
    </row>
    <row r="14" spans="1:10" x14ac:dyDescent="0.25">
      <c r="C14" s="5">
        <f>DATE(Année,12,25)</f>
        <v>43459</v>
      </c>
      <c r="E14" s="58">
        <f t="shared" si="5"/>
        <v>3</v>
      </c>
      <c r="F14" s="58" t="str">
        <f t="shared" si="0"/>
        <v>3_9</v>
      </c>
      <c r="G14" s="58">
        <f t="shared" si="2"/>
        <v>9</v>
      </c>
      <c r="H14" s="61">
        <f>IF(G14="xx","xx",IF(G14=G13,I13+1,IF(G13="xx",DATE(YEAR($H$2),$E14,1),$B$2+(G14)*7)))</f>
        <v>43160</v>
      </c>
      <c r="I14" s="61">
        <f t="shared" si="4"/>
        <v>43164</v>
      </c>
      <c r="J14" s="61" t="str">
        <f t="shared" si="1"/>
        <v>Hebdo</v>
      </c>
    </row>
    <row r="15" spans="1:10" x14ac:dyDescent="0.25">
      <c r="E15" s="58">
        <f t="shared" si="5"/>
        <v>3</v>
      </c>
      <c r="F15" s="58" t="str">
        <f t="shared" ref="F15:F70" si="6">E15&amp;"_"&amp;G15</f>
        <v>3_10</v>
      </c>
      <c r="G15" s="58">
        <f t="shared" si="2"/>
        <v>10</v>
      </c>
      <c r="H15" s="61">
        <f>IF(G15="xx","xx",IF(G15=G14,I14+1,IF(G14="xx",DATE(YEAR($H$2),$E15,1),$B$2+(G15)*7)))</f>
        <v>43165</v>
      </c>
      <c r="I15" s="61">
        <f t="shared" si="4"/>
        <v>43171</v>
      </c>
      <c r="J15" s="61" t="str">
        <f t="shared" si="1"/>
        <v>Hebdo</v>
      </c>
    </row>
    <row r="16" spans="1:10" x14ac:dyDescent="0.25">
      <c r="E16" s="58">
        <f t="shared" si="5"/>
        <v>3</v>
      </c>
      <c r="F16" s="58" t="str">
        <f t="shared" si="6"/>
        <v>3_11</v>
      </c>
      <c r="G16" s="58">
        <f t="shared" si="2"/>
        <v>11</v>
      </c>
      <c r="H16" s="61">
        <f t="shared" ref="H16:H73" si="7">IF(G16="xx","xx",IF(G16=G15,I15+1,IF(G15="xx",DATE(YEAR($H$2),$E16,1),$B$2+(G16)*7)))</f>
        <v>43172</v>
      </c>
      <c r="I16" s="61">
        <f t="shared" si="4"/>
        <v>43178</v>
      </c>
      <c r="J16" s="61" t="str">
        <f t="shared" si="1"/>
        <v>Hebdo</v>
      </c>
    </row>
    <row r="17" spans="5:10" x14ac:dyDescent="0.25">
      <c r="E17" s="58">
        <f t="shared" si="5"/>
        <v>3</v>
      </c>
      <c r="F17" s="58" t="str">
        <f t="shared" si="6"/>
        <v>3_12</v>
      </c>
      <c r="G17" s="58">
        <f t="shared" si="2"/>
        <v>12</v>
      </c>
      <c r="H17" s="61">
        <f t="shared" si="7"/>
        <v>43179</v>
      </c>
      <c r="I17" s="61">
        <f t="shared" si="4"/>
        <v>43185</v>
      </c>
      <c r="J17" s="61" t="str">
        <f t="shared" si="1"/>
        <v>Hebdo</v>
      </c>
    </row>
    <row r="18" spans="5:10" x14ac:dyDescent="0.25">
      <c r="E18" s="58">
        <f t="shared" si="5"/>
        <v>3</v>
      </c>
      <c r="F18" s="58" t="str">
        <f t="shared" si="6"/>
        <v>3_13</v>
      </c>
      <c r="G18" s="58">
        <f t="shared" si="2"/>
        <v>13</v>
      </c>
      <c r="H18" s="61">
        <f t="shared" si="7"/>
        <v>43186</v>
      </c>
      <c r="I18" s="61">
        <f t="shared" si="4"/>
        <v>43190</v>
      </c>
      <c r="J18" s="61" t="str">
        <f t="shared" si="1"/>
        <v>Mensuel</v>
      </c>
    </row>
    <row r="19" spans="5:10" x14ac:dyDescent="0.25">
      <c r="E19" s="58">
        <f t="shared" si="5"/>
        <v>3</v>
      </c>
      <c r="F19" s="58" t="str">
        <f t="shared" si="6"/>
        <v>3_xx</v>
      </c>
      <c r="G19" s="58" t="str">
        <f t="shared" si="2"/>
        <v>xx</v>
      </c>
      <c r="H19" s="61" t="str">
        <f t="shared" si="7"/>
        <v>xx</v>
      </c>
      <c r="I19" s="61" t="str">
        <f t="shared" si="4"/>
        <v>xx</v>
      </c>
      <c r="J19" s="61" t="str">
        <f t="shared" si="1"/>
        <v>xx</v>
      </c>
    </row>
    <row r="20" spans="5:10" x14ac:dyDescent="0.25">
      <c r="E20" s="58">
        <f t="shared" si="5"/>
        <v>4</v>
      </c>
      <c r="F20" s="58" t="str">
        <f t="shared" si="6"/>
        <v>4_13</v>
      </c>
      <c r="G20" s="58">
        <f t="shared" si="2"/>
        <v>13</v>
      </c>
      <c r="H20" s="61">
        <f t="shared" si="7"/>
        <v>43191</v>
      </c>
      <c r="I20" s="61">
        <f t="shared" si="4"/>
        <v>43192</v>
      </c>
      <c r="J20" s="61" t="str">
        <f t="shared" si="1"/>
        <v>Hebdo</v>
      </c>
    </row>
    <row r="21" spans="5:10" x14ac:dyDescent="0.25">
      <c r="E21" s="58">
        <f t="shared" si="5"/>
        <v>4</v>
      </c>
      <c r="F21" s="58" t="str">
        <f t="shared" si="6"/>
        <v>4_14</v>
      </c>
      <c r="G21" s="58">
        <f t="shared" si="2"/>
        <v>14</v>
      </c>
      <c r="H21" s="61">
        <f t="shared" si="7"/>
        <v>43193</v>
      </c>
      <c r="I21" s="61">
        <f t="shared" si="4"/>
        <v>43199</v>
      </c>
      <c r="J21" s="61" t="str">
        <f t="shared" si="1"/>
        <v>Hebdo</v>
      </c>
    </row>
    <row r="22" spans="5:10" x14ac:dyDescent="0.25">
      <c r="E22" s="58">
        <f t="shared" si="5"/>
        <v>4</v>
      </c>
      <c r="F22" s="58" t="str">
        <f t="shared" si="6"/>
        <v>4_15</v>
      </c>
      <c r="G22" s="58">
        <f t="shared" si="2"/>
        <v>15</v>
      </c>
      <c r="H22" s="61">
        <f t="shared" si="7"/>
        <v>43200</v>
      </c>
      <c r="I22" s="61">
        <f t="shared" si="4"/>
        <v>43206</v>
      </c>
      <c r="J22" s="61" t="str">
        <f t="shared" si="1"/>
        <v>Hebdo</v>
      </c>
    </row>
    <row r="23" spans="5:10" x14ac:dyDescent="0.25">
      <c r="E23" s="58">
        <f t="shared" si="5"/>
        <v>4</v>
      </c>
      <c r="F23" s="58" t="str">
        <f t="shared" si="6"/>
        <v>4_16</v>
      </c>
      <c r="G23" s="58">
        <f t="shared" si="2"/>
        <v>16</v>
      </c>
      <c r="H23" s="61">
        <f t="shared" si="7"/>
        <v>43207</v>
      </c>
      <c r="I23" s="61">
        <f t="shared" si="4"/>
        <v>43213</v>
      </c>
      <c r="J23" s="61" t="str">
        <f t="shared" si="1"/>
        <v>Hebdo</v>
      </c>
    </row>
    <row r="24" spans="5:10" x14ac:dyDescent="0.25">
      <c r="E24" s="58">
        <f t="shared" si="5"/>
        <v>4</v>
      </c>
      <c r="F24" s="58" t="str">
        <f t="shared" si="6"/>
        <v>4_17</v>
      </c>
      <c r="G24" s="58">
        <f t="shared" si="2"/>
        <v>17</v>
      </c>
      <c r="H24" s="61">
        <f t="shared" si="7"/>
        <v>43214</v>
      </c>
      <c r="I24" s="61">
        <f t="shared" si="4"/>
        <v>43220</v>
      </c>
      <c r="J24" s="61" t="str">
        <f t="shared" si="1"/>
        <v>Mensuel</v>
      </c>
    </row>
    <row r="25" spans="5:10" x14ac:dyDescent="0.25">
      <c r="E25" s="58">
        <f t="shared" si="5"/>
        <v>4</v>
      </c>
      <c r="F25" s="58" t="str">
        <f t="shared" si="6"/>
        <v>4_xx</v>
      </c>
      <c r="G25" s="58" t="str">
        <f t="shared" si="2"/>
        <v>xx</v>
      </c>
      <c r="H25" s="61" t="str">
        <f t="shared" si="7"/>
        <v>xx</v>
      </c>
      <c r="I25" s="61" t="str">
        <f t="shared" si="4"/>
        <v>xx</v>
      </c>
      <c r="J25" s="61" t="str">
        <f t="shared" si="1"/>
        <v>xx</v>
      </c>
    </row>
    <row r="26" spans="5:10" x14ac:dyDescent="0.25">
      <c r="E26" s="58">
        <f t="shared" si="5"/>
        <v>5</v>
      </c>
      <c r="F26" s="58" t="str">
        <f t="shared" si="6"/>
        <v>5_18</v>
      </c>
      <c r="G26" s="58">
        <f t="shared" si="2"/>
        <v>18</v>
      </c>
      <c r="H26" s="61">
        <f t="shared" si="7"/>
        <v>43221</v>
      </c>
      <c r="I26" s="61">
        <f t="shared" si="4"/>
        <v>43227</v>
      </c>
      <c r="J26" s="61" t="str">
        <f t="shared" si="1"/>
        <v>Hebdo</v>
      </c>
    </row>
    <row r="27" spans="5:10" x14ac:dyDescent="0.25">
      <c r="E27" s="58">
        <f t="shared" si="5"/>
        <v>5</v>
      </c>
      <c r="F27" s="58" t="str">
        <f t="shared" si="6"/>
        <v>5_19</v>
      </c>
      <c r="G27" s="58">
        <f t="shared" si="2"/>
        <v>19</v>
      </c>
      <c r="H27" s="61">
        <f t="shared" si="7"/>
        <v>43228</v>
      </c>
      <c r="I27" s="61">
        <f t="shared" si="4"/>
        <v>43234</v>
      </c>
      <c r="J27" s="61" t="str">
        <f t="shared" si="1"/>
        <v>Hebdo</v>
      </c>
    </row>
    <row r="28" spans="5:10" x14ac:dyDescent="0.25">
      <c r="E28" s="58">
        <f t="shared" si="5"/>
        <v>5</v>
      </c>
      <c r="F28" s="58" t="str">
        <f t="shared" si="6"/>
        <v>5_20</v>
      </c>
      <c r="G28" s="58">
        <f t="shared" si="2"/>
        <v>20</v>
      </c>
      <c r="H28" s="61">
        <f t="shared" si="7"/>
        <v>43235</v>
      </c>
      <c r="I28" s="61">
        <f t="shared" si="4"/>
        <v>43241</v>
      </c>
      <c r="J28" s="61" t="str">
        <f t="shared" si="1"/>
        <v>Hebdo</v>
      </c>
    </row>
    <row r="29" spans="5:10" x14ac:dyDescent="0.25">
      <c r="E29" s="58">
        <f t="shared" si="5"/>
        <v>5</v>
      </c>
      <c r="F29" s="58" t="str">
        <f t="shared" si="6"/>
        <v>5_21</v>
      </c>
      <c r="G29" s="58">
        <f t="shared" si="2"/>
        <v>21</v>
      </c>
      <c r="H29" s="61">
        <f t="shared" si="7"/>
        <v>43242</v>
      </c>
      <c r="I29" s="61">
        <f t="shared" si="4"/>
        <v>43248</v>
      </c>
      <c r="J29" s="61" t="str">
        <f t="shared" si="1"/>
        <v>Hebdo</v>
      </c>
    </row>
    <row r="30" spans="5:10" x14ac:dyDescent="0.25">
      <c r="E30" s="58">
        <f t="shared" si="5"/>
        <v>5</v>
      </c>
      <c r="F30" s="58" t="str">
        <f t="shared" si="6"/>
        <v>5_22</v>
      </c>
      <c r="G30" s="58">
        <f t="shared" si="2"/>
        <v>22</v>
      </c>
      <c r="H30" s="61">
        <f t="shared" si="7"/>
        <v>43249</v>
      </c>
      <c r="I30" s="61">
        <f t="shared" si="4"/>
        <v>43251</v>
      </c>
      <c r="J30" s="61" t="str">
        <f t="shared" si="1"/>
        <v>Mensuel</v>
      </c>
    </row>
    <row r="31" spans="5:10" x14ac:dyDescent="0.25">
      <c r="E31" s="58">
        <f t="shared" si="5"/>
        <v>5</v>
      </c>
      <c r="F31" s="58" t="str">
        <f t="shared" si="6"/>
        <v>5_xx</v>
      </c>
      <c r="G31" s="58" t="str">
        <f t="shared" si="2"/>
        <v>xx</v>
      </c>
      <c r="H31" s="61" t="str">
        <f t="shared" si="7"/>
        <v>xx</v>
      </c>
      <c r="I31" s="61" t="str">
        <f t="shared" si="4"/>
        <v>xx</v>
      </c>
      <c r="J31" s="61" t="str">
        <f t="shared" si="1"/>
        <v>xx</v>
      </c>
    </row>
    <row r="32" spans="5:10" x14ac:dyDescent="0.25">
      <c r="E32" s="58">
        <f t="shared" si="5"/>
        <v>6</v>
      </c>
      <c r="F32" s="58" t="str">
        <f t="shared" si="6"/>
        <v>6_22</v>
      </c>
      <c r="G32" s="58">
        <f t="shared" si="2"/>
        <v>22</v>
      </c>
      <c r="H32" s="61">
        <f t="shared" si="7"/>
        <v>43252</v>
      </c>
      <c r="I32" s="61">
        <f t="shared" si="4"/>
        <v>43255</v>
      </c>
      <c r="J32" s="61" t="str">
        <f t="shared" si="1"/>
        <v>Hebdo</v>
      </c>
    </row>
    <row r="33" spans="5:10" x14ac:dyDescent="0.25">
      <c r="E33" s="58">
        <f t="shared" si="5"/>
        <v>6</v>
      </c>
      <c r="F33" s="58" t="str">
        <f t="shared" si="6"/>
        <v>6_23</v>
      </c>
      <c r="G33" s="58">
        <f t="shared" si="2"/>
        <v>23</v>
      </c>
      <c r="H33" s="61">
        <f t="shared" si="7"/>
        <v>43256</v>
      </c>
      <c r="I33" s="61">
        <f t="shared" si="4"/>
        <v>43262</v>
      </c>
      <c r="J33" s="61" t="str">
        <f t="shared" si="1"/>
        <v>Hebdo</v>
      </c>
    </row>
    <row r="34" spans="5:10" x14ac:dyDescent="0.25">
      <c r="E34" s="58">
        <f t="shared" si="5"/>
        <v>6</v>
      </c>
      <c r="F34" s="58" t="str">
        <f t="shared" si="6"/>
        <v>6_24</v>
      </c>
      <c r="G34" s="58">
        <f t="shared" si="2"/>
        <v>24</v>
      </c>
      <c r="H34" s="61">
        <f t="shared" si="7"/>
        <v>43263</v>
      </c>
      <c r="I34" s="61">
        <f t="shared" si="4"/>
        <v>43269</v>
      </c>
      <c r="J34" s="61" t="str">
        <f t="shared" si="1"/>
        <v>Hebdo</v>
      </c>
    </row>
    <row r="35" spans="5:10" x14ac:dyDescent="0.25">
      <c r="E35" s="58">
        <f t="shared" si="5"/>
        <v>6</v>
      </c>
      <c r="F35" s="58" t="str">
        <f t="shared" si="6"/>
        <v>6_25</v>
      </c>
      <c r="G35" s="58">
        <f t="shared" ref="G35:G66" si="8">IF($E35&lt;&gt;$E34,WEEKNUM(DATE(Année,$E35,1),21),IF(MONTH($B$2+($G34+1)*7)&lt;&gt;$E35,"xx",$G34+1))</f>
        <v>25</v>
      </c>
      <c r="H35" s="61">
        <f t="shared" si="7"/>
        <v>43270</v>
      </c>
      <c r="I35" s="61">
        <f t="shared" si="4"/>
        <v>43276</v>
      </c>
      <c r="J35" s="61" t="str">
        <f t="shared" si="1"/>
        <v>Hebdo</v>
      </c>
    </row>
    <row r="36" spans="5:10" x14ac:dyDescent="0.25">
      <c r="E36" s="58">
        <f t="shared" si="5"/>
        <v>6</v>
      </c>
      <c r="F36" s="58" t="str">
        <f t="shared" si="6"/>
        <v>6_26</v>
      </c>
      <c r="G36" s="58">
        <f t="shared" si="8"/>
        <v>26</v>
      </c>
      <c r="H36" s="61">
        <f t="shared" si="7"/>
        <v>43277</v>
      </c>
      <c r="I36" s="61">
        <f t="shared" si="4"/>
        <v>43281</v>
      </c>
      <c r="J36" s="61" t="str">
        <f t="shared" si="1"/>
        <v>Mensuel</v>
      </c>
    </row>
    <row r="37" spans="5:10" x14ac:dyDescent="0.25">
      <c r="E37" s="58">
        <f t="shared" si="5"/>
        <v>6</v>
      </c>
      <c r="F37" s="58" t="str">
        <f t="shared" si="6"/>
        <v>6_xx</v>
      </c>
      <c r="G37" s="58" t="str">
        <f t="shared" si="8"/>
        <v>xx</v>
      </c>
      <c r="H37" s="61" t="str">
        <f t="shared" si="7"/>
        <v>xx</v>
      </c>
      <c r="I37" s="61" t="str">
        <f t="shared" si="4"/>
        <v>xx</v>
      </c>
      <c r="J37" s="61" t="str">
        <f t="shared" si="1"/>
        <v>xx</v>
      </c>
    </row>
    <row r="38" spans="5:10" x14ac:dyDescent="0.25">
      <c r="E38" s="58">
        <f t="shared" si="5"/>
        <v>7</v>
      </c>
      <c r="F38" s="58" t="str">
        <f t="shared" si="6"/>
        <v>7_26</v>
      </c>
      <c r="G38" s="58">
        <f t="shared" si="8"/>
        <v>26</v>
      </c>
      <c r="H38" s="61">
        <f t="shared" si="7"/>
        <v>43282</v>
      </c>
      <c r="I38" s="61">
        <f t="shared" si="4"/>
        <v>43283</v>
      </c>
      <c r="J38" s="61" t="str">
        <f t="shared" si="1"/>
        <v>Hebdo</v>
      </c>
    </row>
    <row r="39" spans="5:10" x14ac:dyDescent="0.25">
      <c r="E39" s="58">
        <f t="shared" si="5"/>
        <v>7</v>
      </c>
      <c r="F39" s="58" t="str">
        <f t="shared" si="6"/>
        <v>7_27</v>
      </c>
      <c r="G39" s="58">
        <f t="shared" si="8"/>
        <v>27</v>
      </c>
      <c r="H39" s="61">
        <f t="shared" si="7"/>
        <v>43284</v>
      </c>
      <c r="I39" s="61">
        <f t="shared" si="4"/>
        <v>43290</v>
      </c>
      <c r="J39" s="61" t="str">
        <f t="shared" si="1"/>
        <v>Hebdo</v>
      </c>
    </row>
    <row r="40" spans="5:10" x14ac:dyDescent="0.25">
      <c r="E40" s="58">
        <f t="shared" si="5"/>
        <v>7</v>
      </c>
      <c r="F40" s="58" t="str">
        <f t="shared" si="6"/>
        <v>7_28</v>
      </c>
      <c r="G40" s="58">
        <f t="shared" si="8"/>
        <v>28</v>
      </c>
      <c r="H40" s="61">
        <f t="shared" si="7"/>
        <v>43291</v>
      </c>
      <c r="I40" s="61">
        <f t="shared" si="4"/>
        <v>43297</v>
      </c>
      <c r="J40" s="61" t="str">
        <f t="shared" si="1"/>
        <v>Hebdo</v>
      </c>
    </row>
    <row r="41" spans="5:10" x14ac:dyDescent="0.25">
      <c r="E41" s="58">
        <f t="shared" si="5"/>
        <v>7</v>
      </c>
      <c r="F41" s="58" t="str">
        <f t="shared" si="6"/>
        <v>7_29</v>
      </c>
      <c r="G41" s="58">
        <f t="shared" si="8"/>
        <v>29</v>
      </c>
      <c r="H41" s="61">
        <f t="shared" si="7"/>
        <v>43298</v>
      </c>
      <c r="I41" s="61">
        <f t="shared" si="4"/>
        <v>43304</v>
      </c>
      <c r="J41" s="61" t="str">
        <f t="shared" si="1"/>
        <v>Hebdo</v>
      </c>
    </row>
    <row r="42" spans="5:10" x14ac:dyDescent="0.25">
      <c r="E42" s="58">
        <f t="shared" si="5"/>
        <v>7</v>
      </c>
      <c r="F42" s="58" t="str">
        <f t="shared" si="6"/>
        <v>7_30</v>
      </c>
      <c r="G42" s="58">
        <f t="shared" si="8"/>
        <v>30</v>
      </c>
      <c r="H42" s="61">
        <f t="shared" si="7"/>
        <v>43305</v>
      </c>
      <c r="I42" s="61">
        <f t="shared" si="4"/>
        <v>43311</v>
      </c>
      <c r="J42" s="61" t="str">
        <f t="shared" si="1"/>
        <v>Hebdo</v>
      </c>
    </row>
    <row r="43" spans="5:10" x14ac:dyDescent="0.25">
      <c r="E43" s="58">
        <f t="shared" si="5"/>
        <v>7</v>
      </c>
      <c r="F43" s="58" t="str">
        <f t="shared" si="6"/>
        <v>7_31</v>
      </c>
      <c r="G43" s="58">
        <f t="shared" si="8"/>
        <v>31</v>
      </c>
      <c r="H43" s="61">
        <f t="shared" si="7"/>
        <v>43312</v>
      </c>
      <c r="I43" s="61">
        <f t="shared" si="4"/>
        <v>43312</v>
      </c>
      <c r="J43" s="61" t="str">
        <f t="shared" si="1"/>
        <v>Mensuel</v>
      </c>
    </row>
    <row r="44" spans="5:10" x14ac:dyDescent="0.25">
      <c r="E44" s="58">
        <f t="shared" si="5"/>
        <v>8</v>
      </c>
      <c r="F44" s="58" t="str">
        <f t="shared" si="6"/>
        <v>8_31</v>
      </c>
      <c r="G44" s="58">
        <f t="shared" si="8"/>
        <v>31</v>
      </c>
      <c r="H44" s="61">
        <f t="shared" si="7"/>
        <v>43313</v>
      </c>
      <c r="I44" s="61">
        <f t="shared" si="4"/>
        <v>43318</v>
      </c>
      <c r="J44" s="61" t="str">
        <f t="shared" si="1"/>
        <v>Hebdo</v>
      </c>
    </row>
    <row r="45" spans="5:10" x14ac:dyDescent="0.25">
      <c r="E45" s="58">
        <f t="shared" si="5"/>
        <v>8</v>
      </c>
      <c r="F45" s="58" t="str">
        <f t="shared" si="6"/>
        <v>8_32</v>
      </c>
      <c r="G45" s="58">
        <f t="shared" si="8"/>
        <v>32</v>
      </c>
      <c r="H45" s="61">
        <f t="shared" si="7"/>
        <v>43319</v>
      </c>
      <c r="I45" s="61">
        <f t="shared" si="4"/>
        <v>43325</v>
      </c>
      <c r="J45" s="61" t="str">
        <f t="shared" si="1"/>
        <v>Hebdo</v>
      </c>
    </row>
    <row r="46" spans="5:10" x14ac:dyDescent="0.25">
      <c r="E46" s="58">
        <f t="shared" si="5"/>
        <v>8</v>
      </c>
      <c r="F46" s="58" t="str">
        <f t="shared" si="6"/>
        <v>8_33</v>
      </c>
      <c r="G46" s="58">
        <f t="shared" si="8"/>
        <v>33</v>
      </c>
      <c r="H46" s="61">
        <f t="shared" si="7"/>
        <v>43326</v>
      </c>
      <c r="I46" s="61">
        <f t="shared" si="4"/>
        <v>43332</v>
      </c>
      <c r="J46" s="61" t="str">
        <f t="shared" si="1"/>
        <v>Hebdo</v>
      </c>
    </row>
    <row r="47" spans="5:10" x14ac:dyDescent="0.25">
      <c r="E47" s="58">
        <f t="shared" si="5"/>
        <v>8</v>
      </c>
      <c r="F47" s="58" t="str">
        <f t="shared" si="6"/>
        <v>8_34</v>
      </c>
      <c r="G47" s="58">
        <f t="shared" si="8"/>
        <v>34</v>
      </c>
      <c r="H47" s="61">
        <f t="shared" si="7"/>
        <v>43333</v>
      </c>
      <c r="I47" s="61">
        <f t="shared" si="4"/>
        <v>43339</v>
      </c>
      <c r="J47" s="61" t="str">
        <f t="shared" si="1"/>
        <v>Hebdo</v>
      </c>
    </row>
    <row r="48" spans="5:10" x14ac:dyDescent="0.25">
      <c r="E48" s="58">
        <f t="shared" si="5"/>
        <v>8</v>
      </c>
      <c r="F48" s="58" t="str">
        <f t="shared" si="6"/>
        <v>8_35</v>
      </c>
      <c r="G48" s="58">
        <f t="shared" si="8"/>
        <v>35</v>
      </c>
      <c r="H48" s="61">
        <f t="shared" si="7"/>
        <v>43340</v>
      </c>
      <c r="I48" s="61">
        <f t="shared" si="4"/>
        <v>43343</v>
      </c>
      <c r="J48" s="61" t="str">
        <f t="shared" si="1"/>
        <v>Mensuel</v>
      </c>
    </row>
    <row r="49" spans="5:10" x14ac:dyDescent="0.25">
      <c r="E49" s="58">
        <f t="shared" si="5"/>
        <v>8</v>
      </c>
      <c r="F49" s="58" t="str">
        <f t="shared" si="6"/>
        <v>8_xx</v>
      </c>
      <c r="G49" s="58" t="str">
        <f t="shared" si="8"/>
        <v>xx</v>
      </c>
      <c r="H49" s="61" t="str">
        <f t="shared" si="7"/>
        <v>xx</v>
      </c>
      <c r="I49" s="61" t="str">
        <f t="shared" si="4"/>
        <v>xx</v>
      </c>
      <c r="J49" s="61" t="str">
        <f t="shared" si="1"/>
        <v>xx</v>
      </c>
    </row>
    <row r="50" spans="5:10" x14ac:dyDescent="0.25">
      <c r="E50" s="58">
        <f t="shared" si="5"/>
        <v>9</v>
      </c>
      <c r="F50" s="58" t="str">
        <f t="shared" si="6"/>
        <v>9_35</v>
      </c>
      <c r="G50" s="58">
        <f t="shared" si="8"/>
        <v>35</v>
      </c>
      <c r="H50" s="61">
        <f t="shared" si="7"/>
        <v>43344</v>
      </c>
      <c r="I50" s="61">
        <f t="shared" si="4"/>
        <v>43346</v>
      </c>
      <c r="J50" s="61" t="str">
        <f t="shared" si="1"/>
        <v>Hebdo</v>
      </c>
    </row>
    <row r="51" spans="5:10" x14ac:dyDescent="0.25">
      <c r="E51" s="58">
        <f t="shared" si="5"/>
        <v>9</v>
      </c>
      <c r="F51" s="58" t="str">
        <f t="shared" si="6"/>
        <v>9_36</v>
      </c>
      <c r="G51" s="58">
        <f t="shared" si="8"/>
        <v>36</v>
      </c>
      <c r="H51" s="61">
        <f t="shared" si="7"/>
        <v>43347</v>
      </c>
      <c r="I51" s="61">
        <f t="shared" si="4"/>
        <v>43353</v>
      </c>
      <c r="J51" s="61" t="str">
        <f t="shared" si="1"/>
        <v>Hebdo</v>
      </c>
    </row>
    <row r="52" spans="5:10" x14ac:dyDescent="0.25">
      <c r="E52" s="58">
        <f t="shared" si="5"/>
        <v>9</v>
      </c>
      <c r="F52" s="58" t="str">
        <f t="shared" si="6"/>
        <v>9_37</v>
      </c>
      <c r="G52" s="58">
        <f t="shared" si="8"/>
        <v>37</v>
      </c>
      <c r="H52" s="61">
        <f t="shared" si="7"/>
        <v>43354</v>
      </c>
      <c r="I52" s="61">
        <f t="shared" si="4"/>
        <v>43360</v>
      </c>
      <c r="J52" s="61" t="str">
        <f t="shared" si="1"/>
        <v>Hebdo</v>
      </c>
    </row>
    <row r="53" spans="5:10" x14ac:dyDescent="0.25">
      <c r="E53" s="58">
        <f t="shared" si="5"/>
        <v>9</v>
      </c>
      <c r="F53" s="58" t="str">
        <f t="shared" si="6"/>
        <v>9_38</v>
      </c>
      <c r="G53" s="58">
        <f t="shared" si="8"/>
        <v>38</v>
      </c>
      <c r="H53" s="61">
        <f t="shared" si="7"/>
        <v>43361</v>
      </c>
      <c r="I53" s="61">
        <f t="shared" si="4"/>
        <v>43367</v>
      </c>
      <c r="J53" s="61" t="str">
        <f t="shared" si="1"/>
        <v>Hebdo</v>
      </c>
    </row>
    <row r="54" spans="5:10" x14ac:dyDescent="0.25">
      <c r="E54" s="58">
        <f t="shared" si="5"/>
        <v>9</v>
      </c>
      <c r="F54" s="58" t="str">
        <f t="shared" si="6"/>
        <v>9_39</v>
      </c>
      <c r="G54" s="58">
        <f t="shared" si="8"/>
        <v>39</v>
      </c>
      <c r="H54" s="61">
        <f t="shared" si="7"/>
        <v>43368</v>
      </c>
      <c r="I54" s="61">
        <f t="shared" si="4"/>
        <v>43373</v>
      </c>
      <c r="J54" s="61" t="str">
        <f t="shared" si="1"/>
        <v>Mensuel</v>
      </c>
    </row>
    <row r="55" spans="5:10" x14ac:dyDescent="0.25">
      <c r="E55" s="58">
        <f t="shared" si="5"/>
        <v>9</v>
      </c>
      <c r="F55" s="58" t="str">
        <f t="shared" si="6"/>
        <v>9_xx</v>
      </c>
      <c r="G55" s="58" t="str">
        <f t="shared" si="8"/>
        <v>xx</v>
      </c>
      <c r="H55" s="61" t="str">
        <f t="shared" si="7"/>
        <v>xx</v>
      </c>
      <c r="I55" s="61" t="str">
        <f t="shared" si="4"/>
        <v>xx</v>
      </c>
      <c r="J55" s="61" t="str">
        <f t="shared" si="1"/>
        <v>xx</v>
      </c>
    </row>
    <row r="56" spans="5:10" x14ac:dyDescent="0.25">
      <c r="E56" s="58">
        <f t="shared" si="5"/>
        <v>10</v>
      </c>
      <c r="F56" s="58" t="str">
        <f t="shared" si="6"/>
        <v>10_40</v>
      </c>
      <c r="G56" s="58">
        <f t="shared" si="8"/>
        <v>40</v>
      </c>
      <c r="H56" s="61">
        <f t="shared" si="7"/>
        <v>43374</v>
      </c>
      <c r="I56" s="61">
        <f t="shared" si="4"/>
        <v>43381</v>
      </c>
      <c r="J56" s="61" t="str">
        <f t="shared" si="1"/>
        <v>Hebdo</v>
      </c>
    </row>
    <row r="57" spans="5:10" x14ac:dyDescent="0.25">
      <c r="E57" s="58">
        <f t="shared" si="5"/>
        <v>10</v>
      </c>
      <c r="F57" s="58" t="str">
        <f t="shared" si="6"/>
        <v>10_41</v>
      </c>
      <c r="G57" s="58">
        <f t="shared" si="8"/>
        <v>41</v>
      </c>
      <c r="H57" s="61">
        <f t="shared" si="7"/>
        <v>43382</v>
      </c>
      <c r="I57" s="61">
        <f t="shared" si="4"/>
        <v>43388</v>
      </c>
      <c r="J57" s="61" t="str">
        <f t="shared" si="1"/>
        <v>Hebdo</v>
      </c>
    </row>
    <row r="58" spans="5:10" x14ac:dyDescent="0.25">
      <c r="E58" s="58">
        <f t="shared" si="5"/>
        <v>10</v>
      </c>
      <c r="F58" s="58" t="str">
        <f t="shared" si="6"/>
        <v>10_42</v>
      </c>
      <c r="G58" s="58">
        <f t="shared" si="8"/>
        <v>42</v>
      </c>
      <c r="H58" s="61">
        <f t="shared" si="7"/>
        <v>43389</v>
      </c>
      <c r="I58" s="61">
        <f t="shared" si="4"/>
        <v>43395</v>
      </c>
      <c r="J58" s="61" t="str">
        <f t="shared" si="1"/>
        <v>Hebdo</v>
      </c>
    </row>
    <row r="59" spans="5:10" x14ac:dyDescent="0.25">
      <c r="E59" s="58">
        <f t="shared" si="5"/>
        <v>10</v>
      </c>
      <c r="F59" s="58" t="str">
        <f t="shared" si="6"/>
        <v>10_43</v>
      </c>
      <c r="G59" s="58">
        <f t="shared" si="8"/>
        <v>43</v>
      </c>
      <c r="H59" s="61">
        <f t="shared" si="7"/>
        <v>43396</v>
      </c>
      <c r="I59" s="61">
        <f t="shared" si="4"/>
        <v>43402</v>
      </c>
      <c r="J59" s="61" t="str">
        <f t="shared" si="1"/>
        <v>Hebdo</v>
      </c>
    </row>
    <row r="60" spans="5:10" x14ac:dyDescent="0.25">
      <c r="E60" s="58">
        <f t="shared" si="5"/>
        <v>10</v>
      </c>
      <c r="F60" s="58" t="str">
        <f t="shared" si="6"/>
        <v>10_44</v>
      </c>
      <c r="G60" s="58">
        <f t="shared" si="8"/>
        <v>44</v>
      </c>
      <c r="H60" s="61">
        <f t="shared" si="7"/>
        <v>43403</v>
      </c>
      <c r="I60" s="61">
        <f t="shared" si="4"/>
        <v>43404</v>
      </c>
      <c r="J60" s="61" t="str">
        <f t="shared" si="1"/>
        <v>Mensuel</v>
      </c>
    </row>
    <row r="61" spans="5:10" x14ac:dyDescent="0.25">
      <c r="E61" s="58">
        <f t="shared" si="5"/>
        <v>10</v>
      </c>
      <c r="F61" s="58" t="str">
        <f t="shared" si="6"/>
        <v>10_xx</v>
      </c>
      <c r="G61" s="58" t="str">
        <f t="shared" si="8"/>
        <v>xx</v>
      </c>
      <c r="H61" s="61" t="str">
        <f t="shared" si="7"/>
        <v>xx</v>
      </c>
      <c r="I61" s="61" t="str">
        <f t="shared" si="4"/>
        <v>xx</v>
      </c>
      <c r="J61" s="61" t="str">
        <f t="shared" si="1"/>
        <v>xx</v>
      </c>
    </row>
    <row r="62" spans="5:10" x14ac:dyDescent="0.25">
      <c r="E62" s="58">
        <f t="shared" si="5"/>
        <v>11</v>
      </c>
      <c r="F62" s="58" t="str">
        <f t="shared" si="6"/>
        <v>11_44</v>
      </c>
      <c r="G62" s="58">
        <f t="shared" si="8"/>
        <v>44</v>
      </c>
      <c r="H62" s="61">
        <f t="shared" si="7"/>
        <v>43405</v>
      </c>
      <c r="I62" s="61">
        <f t="shared" si="4"/>
        <v>43409</v>
      </c>
      <c r="J62" s="61" t="str">
        <f t="shared" si="1"/>
        <v>Hebdo</v>
      </c>
    </row>
    <row r="63" spans="5:10" x14ac:dyDescent="0.25">
      <c r="E63" s="58">
        <f t="shared" si="5"/>
        <v>11</v>
      </c>
      <c r="F63" s="58" t="str">
        <f t="shared" si="6"/>
        <v>11_45</v>
      </c>
      <c r="G63" s="58">
        <f t="shared" si="8"/>
        <v>45</v>
      </c>
      <c r="H63" s="61">
        <f t="shared" si="7"/>
        <v>43410</v>
      </c>
      <c r="I63" s="61">
        <f t="shared" si="4"/>
        <v>43416</v>
      </c>
      <c r="J63" s="61" t="str">
        <f t="shared" si="1"/>
        <v>Hebdo</v>
      </c>
    </row>
    <row r="64" spans="5:10" x14ac:dyDescent="0.25">
      <c r="E64" s="58">
        <f t="shared" si="5"/>
        <v>11</v>
      </c>
      <c r="F64" s="58" t="str">
        <f t="shared" si="6"/>
        <v>11_46</v>
      </c>
      <c r="G64" s="58">
        <f t="shared" si="8"/>
        <v>46</v>
      </c>
      <c r="H64" s="61">
        <f t="shared" si="7"/>
        <v>43417</v>
      </c>
      <c r="I64" s="61">
        <f t="shared" si="4"/>
        <v>43423</v>
      </c>
      <c r="J64" s="61" t="str">
        <f t="shared" si="1"/>
        <v>Hebdo</v>
      </c>
    </row>
    <row r="65" spans="5:10" x14ac:dyDescent="0.25">
      <c r="E65" s="58">
        <f t="shared" si="5"/>
        <v>11</v>
      </c>
      <c r="F65" s="58" t="str">
        <f t="shared" si="6"/>
        <v>11_47</v>
      </c>
      <c r="G65" s="58">
        <f t="shared" si="8"/>
        <v>47</v>
      </c>
      <c r="H65" s="61">
        <f t="shared" si="7"/>
        <v>43424</v>
      </c>
      <c r="I65" s="61">
        <f t="shared" si="4"/>
        <v>43430</v>
      </c>
      <c r="J65" s="61" t="str">
        <f t="shared" si="1"/>
        <v>Hebdo</v>
      </c>
    </row>
    <row r="66" spans="5:10" x14ac:dyDescent="0.25">
      <c r="E66" s="58">
        <f t="shared" si="5"/>
        <v>11</v>
      </c>
      <c r="F66" s="58" t="str">
        <f t="shared" si="6"/>
        <v>11_48</v>
      </c>
      <c r="G66" s="58">
        <f t="shared" si="8"/>
        <v>48</v>
      </c>
      <c r="H66" s="61">
        <f t="shared" si="7"/>
        <v>43431</v>
      </c>
      <c r="I66" s="61">
        <f t="shared" si="4"/>
        <v>43434</v>
      </c>
      <c r="J66" s="61" t="str">
        <f t="shared" ref="J66:J73" si="9">IF(G66="xx","xx",IF(G67="xx","Mensuel",IF(E67&lt;&gt;E66,"Mensuel","Hebdo")))</f>
        <v>Mensuel</v>
      </c>
    </row>
    <row r="67" spans="5:10" x14ac:dyDescent="0.25">
      <c r="E67" s="58">
        <f t="shared" si="5"/>
        <v>11</v>
      </c>
      <c r="F67" s="58" t="str">
        <f t="shared" si="6"/>
        <v>11_xx</v>
      </c>
      <c r="G67" s="58" t="str">
        <f t="shared" ref="G67:G73" si="10">IF($E67&lt;&gt;$E66,WEEKNUM(DATE(Année,$E67,1),21),IF(MONTH($B$2+($G66+1)*7)&lt;&gt;$E67,"xx",$G66+1))</f>
        <v>xx</v>
      </c>
      <c r="H67" s="61" t="str">
        <f t="shared" si="7"/>
        <v>xx</v>
      </c>
      <c r="I67" s="61" t="str">
        <f t="shared" si="4"/>
        <v>xx</v>
      </c>
      <c r="J67" s="61" t="str">
        <f t="shared" si="9"/>
        <v>xx</v>
      </c>
    </row>
    <row r="68" spans="5:10" x14ac:dyDescent="0.25">
      <c r="E68" s="58">
        <f t="shared" si="5"/>
        <v>12</v>
      </c>
      <c r="F68" s="58" t="str">
        <f t="shared" si="6"/>
        <v>12_48</v>
      </c>
      <c r="G68" s="58">
        <f t="shared" si="10"/>
        <v>48</v>
      </c>
      <c r="H68" s="61">
        <f t="shared" si="7"/>
        <v>43435</v>
      </c>
      <c r="I68" s="61">
        <f t="shared" ref="I68:I73" si="11">IF(H68="xx","xx",IF(OR($G69="xx",$E68&lt;&gt;$E69),DATE(YEAR($H$2),$E68+1,1)-1,$H69-1))</f>
        <v>43437</v>
      </c>
      <c r="J68" s="61" t="str">
        <f t="shared" si="9"/>
        <v>Hebdo</v>
      </c>
    </row>
    <row r="69" spans="5:10" x14ac:dyDescent="0.25">
      <c r="E69" s="58">
        <f t="shared" si="5"/>
        <v>12</v>
      </c>
      <c r="F69" s="58" t="str">
        <f t="shared" si="6"/>
        <v>12_49</v>
      </c>
      <c r="G69" s="58">
        <f t="shared" si="10"/>
        <v>49</v>
      </c>
      <c r="H69" s="61">
        <f t="shared" si="7"/>
        <v>43438</v>
      </c>
      <c r="I69" s="61">
        <f t="shared" si="11"/>
        <v>43444</v>
      </c>
      <c r="J69" s="61" t="str">
        <f t="shared" si="9"/>
        <v>Hebdo</v>
      </c>
    </row>
    <row r="70" spans="5:10" x14ac:dyDescent="0.25">
      <c r="E70" s="58">
        <f t="shared" si="5"/>
        <v>12</v>
      </c>
      <c r="F70" s="58" t="str">
        <f t="shared" si="6"/>
        <v>12_50</v>
      </c>
      <c r="G70" s="58">
        <f t="shared" si="10"/>
        <v>50</v>
      </c>
      <c r="H70" s="61">
        <f t="shared" si="7"/>
        <v>43445</v>
      </c>
      <c r="I70" s="61">
        <f t="shared" si="11"/>
        <v>43451</v>
      </c>
      <c r="J70" s="61" t="str">
        <f t="shared" si="9"/>
        <v>Hebdo</v>
      </c>
    </row>
    <row r="71" spans="5:10" x14ac:dyDescent="0.25">
      <c r="E71" s="58">
        <f t="shared" si="5"/>
        <v>12</v>
      </c>
      <c r="F71" s="58" t="str">
        <f t="shared" ref="F71:F73" si="12">E71&amp;"_"&amp;G71</f>
        <v>12_51</v>
      </c>
      <c r="G71" s="58">
        <f t="shared" si="10"/>
        <v>51</v>
      </c>
      <c r="H71" s="61">
        <f t="shared" si="7"/>
        <v>43452</v>
      </c>
      <c r="I71" s="61">
        <f t="shared" si="11"/>
        <v>43458</v>
      </c>
      <c r="J71" s="61" t="str">
        <f t="shared" si="9"/>
        <v>Hebdo</v>
      </c>
    </row>
    <row r="72" spans="5:10" x14ac:dyDescent="0.25">
      <c r="E72" s="58">
        <f t="shared" ref="E72:E73" si="13">E66+1</f>
        <v>12</v>
      </c>
      <c r="F72" s="58" t="str">
        <f t="shared" si="12"/>
        <v>12_52</v>
      </c>
      <c r="G72" s="58">
        <f t="shared" si="10"/>
        <v>52</v>
      </c>
      <c r="H72" s="61">
        <f t="shared" si="7"/>
        <v>43459</v>
      </c>
      <c r="I72" s="61">
        <f t="shared" si="11"/>
        <v>43465</v>
      </c>
      <c r="J72" s="61" t="str">
        <f t="shared" si="9"/>
        <v>Mensuel</v>
      </c>
    </row>
    <row r="73" spans="5:10" x14ac:dyDescent="0.25">
      <c r="E73" s="58">
        <f t="shared" si="13"/>
        <v>12</v>
      </c>
      <c r="F73" s="58" t="str">
        <f t="shared" si="12"/>
        <v>12_xx</v>
      </c>
      <c r="G73" s="58" t="str">
        <f t="shared" si="10"/>
        <v>xx</v>
      </c>
      <c r="H73" s="61" t="str">
        <f t="shared" si="7"/>
        <v>xx</v>
      </c>
      <c r="I73" s="61" t="str">
        <f t="shared" si="11"/>
        <v>xx</v>
      </c>
      <c r="J73" s="61" t="str">
        <f t="shared" si="9"/>
        <v>xx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46</vt:i4>
      </vt:variant>
    </vt:vector>
  </HeadingPairs>
  <TitlesOfParts>
    <vt:vector size="48" baseType="lpstr">
      <vt:lpstr>Caisse</vt:lpstr>
      <vt:lpstr>Base</vt:lpstr>
      <vt:lpstr>Année</vt:lpstr>
      <vt:lpstr>Février_10</vt:lpstr>
      <vt:lpstr>Février_20</vt:lpstr>
      <vt:lpstr>Février_CA</vt:lpstr>
      <vt:lpstr>Février_CB</vt:lpstr>
      <vt:lpstr>Février_Chqvac</vt:lpstr>
      <vt:lpstr>Février_Décaissement</vt:lpstr>
      <vt:lpstr>Février_DPbq</vt:lpstr>
      <vt:lpstr>Février_DptTR</vt:lpstr>
      <vt:lpstr>Février_pdivers</vt:lpstr>
      <vt:lpstr>Février_Perso</vt:lpstr>
      <vt:lpstr>Février_SC</vt:lpstr>
      <vt:lpstr>Février_Solde</vt:lpstr>
      <vt:lpstr>Février_T_ESP</vt:lpstr>
      <vt:lpstr>Février_TR</vt:lpstr>
      <vt:lpstr>Janvier_10</vt:lpstr>
      <vt:lpstr>Janvier_20</vt:lpstr>
      <vt:lpstr>Janvier_CA</vt:lpstr>
      <vt:lpstr>Janvier_CB</vt:lpstr>
      <vt:lpstr>Janvier_Chqvac</vt:lpstr>
      <vt:lpstr>Janvier_Décaissement</vt:lpstr>
      <vt:lpstr>Janvier_DPbq</vt:lpstr>
      <vt:lpstr>Janvier_DptTR</vt:lpstr>
      <vt:lpstr>Janvier_pdivers</vt:lpstr>
      <vt:lpstr>Janvier_Perso</vt:lpstr>
      <vt:lpstr>Janvier_SC</vt:lpstr>
      <vt:lpstr>Janvier_Solde</vt:lpstr>
      <vt:lpstr>Janvier_T_ESP</vt:lpstr>
      <vt:lpstr>Janvier_TR</vt:lpstr>
      <vt:lpstr>Jours_Fériés</vt:lpstr>
      <vt:lpstr>Mars_10</vt:lpstr>
      <vt:lpstr>Mars_20</vt:lpstr>
      <vt:lpstr>Mars_CA</vt:lpstr>
      <vt:lpstr>Mars_CB</vt:lpstr>
      <vt:lpstr>Mars_Chqvac</vt:lpstr>
      <vt:lpstr>Mars_Décaissement</vt:lpstr>
      <vt:lpstr>Mars_DPbq</vt:lpstr>
      <vt:lpstr>Mars_DptTR</vt:lpstr>
      <vt:lpstr>Mars_pdivers</vt:lpstr>
      <vt:lpstr>Mars_Perso</vt:lpstr>
      <vt:lpstr>Mars_SC</vt:lpstr>
      <vt:lpstr>Mars_T_ESP</vt:lpstr>
      <vt:lpstr>Mars_TR</vt:lpstr>
      <vt:lpstr>paques</vt:lpstr>
      <vt:lpstr>repas</vt:lpstr>
      <vt:lpstr>report_à_nouveau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Yakisan Ibrahim</dc:creator>
  <cp:lastModifiedBy>Yakisan Ibrahim</cp:lastModifiedBy>
  <dcterms:created xsi:type="dcterms:W3CDTF">2018-03-01T10:06:13Z</dcterms:created>
  <dcterms:modified xsi:type="dcterms:W3CDTF">2018-03-05T17:52:07Z</dcterms:modified>
</cp:coreProperties>
</file>