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qu_000\Documents\Calculs\"/>
    </mc:Choice>
  </mc:AlternateContent>
  <bookViews>
    <workbookView xWindow="0" yWindow="0" windowWidth="28800" windowHeight="12585"/>
  </bookViews>
  <sheets>
    <sheet name="Calcul SAM" sheetId="1" r:id="rId1"/>
    <sheet name="Calcul retraite" sheetId="2" r:id="rId2"/>
    <sheet name="Données" sheetId="3" r:id="rId3"/>
  </sheets>
  <definedNames>
    <definedName name="Age_de_départ">Données!$A$20:$A$25</definedName>
    <definedName name="Année_de_départ">Données!$A$10:$A$13</definedName>
    <definedName name="Année_de_naissance">Données!$A$1:$A$8</definedName>
    <definedName name="List">'Calcul retraite'!$C$9</definedName>
    <definedName name="Pourcentage">Données!$A$27:$A$30</definedName>
    <definedName name="Trimestre_de_départ">Données!$A$15:$A$18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5" i="2" l="1"/>
  <c r="G55" i="2" s="1"/>
  <c r="E64" i="2"/>
  <c r="G64" i="2" s="1"/>
  <c r="E46" i="2" l="1"/>
  <c r="G46" i="2" s="1"/>
  <c r="P37" i="2"/>
  <c r="M37" i="2"/>
  <c r="I37" i="2"/>
  <c r="E37" i="2"/>
  <c r="B13" i="2" l="1"/>
  <c r="F37" i="1"/>
  <c r="F38" i="1"/>
  <c r="F39" i="1"/>
  <c r="F40" i="1"/>
  <c r="F41" i="1"/>
  <c r="F42" i="1"/>
  <c r="F43" i="1"/>
  <c r="F44" i="1"/>
  <c r="F47" i="1"/>
  <c r="F48" i="1"/>
  <c r="F52" i="1"/>
  <c r="F53" i="1"/>
  <c r="B30" i="2"/>
  <c r="B27" i="2"/>
  <c r="K55" i="1" a="1"/>
  <c r="K55" i="1" l="1"/>
  <c r="H21" i="1"/>
  <c r="H42" i="1" l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4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5" i="1"/>
  <c r="F6" i="1"/>
  <c r="I6" i="1" s="1"/>
  <c r="F7" i="1"/>
  <c r="I7" i="1" s="1"/>
  <c r="F8" i="1"/>
  <c r="I8" i="1" s="1"/>
  <c r="F9" i="1"/>
  <c r="I9" i="1" s="1"/>
  <c r="F10" i="1"/>
  <c r="I10" i="1" s="1"/>
  <c r="F11" i="1"/>
  <c r="I11" i="1" s="1"/>
  <c r="F12" i="1"/>
  <c r="I12" i="1" s="1"/>
  <c r="F13" i="1"/>
  <c r="I13" i="1" s="1"/>
  <c r="F14" i="1"/>
  <c r="F15" i="1"/>
  <c r="F16" i="1"/>
  <c r="I16" i="1" s="1"/>
  <c r="F17" i="1"/>
  <c r="I17" i="1" s="1"/>
  <c r="F18" i="1"/>
  <c r="F19" i="1"/>
  <c r="F20" i="1"/>
  <c r="I20" i="1" s="1"/>
  <c r="F21" i="1"/>
  <c r="I21" i="1" s="1"/>
  <c r="F22" i="1"/>
  <c r="I22" i="1" s="1"/>
  <c r="F23" i="1"/>
  <c r="I23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31" i="1"/>
  <c r="I31" i="1" s="1"/>
  <c r="F32" i="1"/>
  <c r="I32" i="1" s="1"/>
  <c r="F33" i="1"/>
  <c r="I33" i="1" s="1"/>
  <c r="F34" i="1"/>
  <c r="I34" i="1" s="1"/>
  <c r="F35" i="1"/>
  <c r="I35" i="1" s="1"/>
  <c r="F36" i="1"/>
  <c r="I36" i="1" s="1"/>
  <c r="I37" i="1"/>
  <c r="I38" i="1"/>
  <c r="I39" i="1"/>
  <c r="I40" i="1"/>
  <c r="I41" i="1"/>
  <c r="I43" i="1"/>
  <c r="I44" i="1"/>
  <c r="I45" i="1"/>
  <c r="I47" i="1"/>
  <c r="I48" i="1"/>
  <c r="I49" i="1"/>
  <c r="I50" i="1"/>
  <c r="I51" i="1"/>
  <c r="I52" i="1"/>
  <c r="I53" i="1"/>
  <c r="I54" i="1"/>
  <c r="I55" i="1"/>
  <c r="I56" i="1"/>
  <c r="F57" i="1"/>
  <c r="I57" i="1" s="1"/>
  <c r="F58" i="1"/>
  <c r="I58" i="1" s="1"/>
  <c r="F59" i="1"/>
  <c r="I59" i="1" s="1"/>
  <c r="F5" i="1"/>
  <c r="I5" i="1" s="1"/>
  <c r="K57" i="1"/>
  <c r="K59" i="1"/>
  <c r="K56" i="1"/>
  <c r="K58" i="1"/>
  <c r="I15" i="1" l="1"/>
  <c r="I18" i="1"/>
  <c r="I14" i="1"/>
  <c r="I19" i="1"/>
  <c r="B26" i="2"/>
  <c r="I46" i="1"/>
  <c r="I42" i="1"/>
  <c r="B25" i="2" l="1"/>
  <c r="B29" i="2"/>
  <c r="B31" i="2" s="1"/>
  <c r="B32" i="2" s="1"/>
  <c r="G37" i="2" s="1"/>
  <c r="B28" i="2" l="1"/>
  <c r="K37" i="2"/>
  <c r="A17" i="2"/>
  <c r="B17" i="2" l="1"/>
  <c r="D67" i="2" s="1"/>
  <c r="B37" i="2"/>
  <c r="E17" i="2" l="1"/>
  <c r="H17" i="2" s="1"/>
  <c r="D69" i="2" s="1"/>
</calcChain>
</file>

<file path=xl/sharedStrings.xml><?xml version="1.0" encoding="utf-8"?>
<sst xmlns="http://schemas.openxmlformats.org/spreadsheetml/2006/main" count="179" uniqueCount="105">
  <si>
    <t>Saisir le réel dans la colonne orange, mettre à zéro les années non travaillées</t>
  </si>
  <si>
    <t>TABLEAU SAM (Salaire Annuel Moyen) mis à jour au 1er janvier 2017</t>
  </si>
  <si>
    <t>Années</t>
  </si>
  <si>
    <t>Salaires annuels en francs jusqu'à l'année 2001 puis en € à partir de 2002</t>
  </si>
  <si>
    <t>Montant validant 1 trimestre      (en fr puis en € dès 2002)</t>
  </si>
  <si>
    <t>Trimestres retenus (ne pas modifier)</t>
  </si>
  <si>
    <t>Coefficient de revalorisation au 1er janvier 2017 (ne pas modifier)</t>
  </si>
  <si>
    <t>Salaires revalorisation en € au 1er janvier 2017 (ne pas modifier)</t>
  </si>
  <si>
    <t>Salaires retenus pour calcul moyenne égal "non "si zéro trimestre retenu (ne pas modifier)</t>
  </si>
  <si>
    <t>fr</t>
  </si>
  <si>
    <t>€</t>
  </si>
  <si>
    <t>estimation+0%</t>
  </si>
  <si>
    <t>dernière année</t>
  </si>
  <si>
    <t>Calcul automatique des 25 meilleures années (ne pas modifier)</t>
  </si>
  <si>
    <t>moyenne sur les 25 meilleures années</t>
  </si>
  <si>
    <t>1953 et 1954</t>
  </si>
  <si>
    <t>1955 à 1957</t>
  </si>
  <si>
    <t>1958 à 1960</t>
  </si>
  <si>
    <t>1961 à 1963</t>
  </si>
  <si>
    <t>1964 à 1966</t>
  </si>
  <si>
    <t>entre 1er janvier et 31 mars</t>
  </si>
  <si>
    <t>entre 1er avril et  30 juin</t>
  </si>
  <si>
    <t>entre 1er juillet et 30 septembre</t>
  </si>
  <si>
    <t>entre 1er oct et avant la fin déc</t>
  </si>
  <si>
    <t>Trimestres acquis l'année de départ</t>
  </si>
  <si>
    <t>durée retenue dans le régime de base, majoration enfants comprise</t>
  </si>
  <si>
    <t>durée requise pour votre génération</t>
  </si>
  <si>
    <t>nombre de trimestres manquants =(durée requise - durée retenue tous régimes)</t>
  </si>
  <si>
    <t>nombre de trimestres manquants =(67 ans moins âge de départ)</t>
  </si>
  <si>
    <t>nombre de trimestres manquants retenu (le plus petit)</t>
  </si>
  <si>
    <r>
      <rPr>
        <b/>
        <sz val="10"/>
        <color theme="1"/>
        <rFont val="Arial"/>
        <family val="2"/>
      </rPr>
      <t>taux durée assurance</t>
    </r>
    <r>
      <rPr>
        <sz val="10"/>
        <color theme="1"/>
        <rFont val="Arial"/>
        <family val="2"/>
      </rPr>
      <t xml:space="preserve"> dans le régime de base = durée retenue du régime de base/durée requise dans la limite de 100%</t>
    </r>
  </si>
  <si>
    <r>
      <rPr>
        <b/>
        <sz val="10"/>
        <color theme="1"/>
        <rFont val="Arial"/>
        <family val="2"/>
      </rPr>
      <t>taux décôte</t>
    </r>
    <r>
      <rPr>
        <sz val="10"/>
        <color theme="1"/>
        <rFont val="Arial"/>
        <family val="2"/>
      </rPr>
      <t xml:space="preserve"> plafonné à 12,5% équivalent à 37,5% du SAM</t>
    </r>
  </si>
  <si>
    <t>Mensuel brut</t>
  </si>
  <si>
    <t>Surcôte = 1,25% x nombre de trimestres travaillés au-delà de l'âge légal et de la durée requise*</t>
  </si>
  <si>
    <t>Maj 3 enfants si oui = 10%</t>
  </si>
  <si>
    <t>Prélévements sociaux</t>
  </si>
  <si>
    <t>Mensuel net régime général CNAV</t>
  </si>
  <si>
    <t>Régime général Sécurité Sociale</t>
  </si>
  <si>
    <t>Formule utilisée pour net mensuel : [(SAM x 50% - taux décôte + majoration enfants)/12] x taux durée assurance - prélévements sociaux</t>
  </si>
  <si>
    <t>Détails prélèvements sur régime général : CSG = 6,6%, CRDS = 0,5%, autonomie = 0,3%, total = 7,40% (+ 1% maladie si résidence hors métropole)</t>
  </si>
  <si>
    <t>*âge légal 1950 = 60 ans, 1951 = 60 ans + 4 mois, 1952 = 60 ans + 9 mois, 1953 = 61 ans + 2 mois, 1954 = 61 ans + 7 mois, 1955  et plus = 62 ans</t>
  </si>
  <si>
    <t>durée retenue tous régimes confondus, majoration enfants comprise</t>
  </si>
  <si>
    <r>
      <t>Simulation montant retraite Régime général CNAV et complémentaires (</t>
    </r>
    <r>
      <rPr>
        <b/>
        <sz val="12"/>
        <color theme="0"/>
        <rFont val="Times New Roman"/>
        <family val="1"/>
      </rPr>
      <t>mise à jour le 1er janvier 2017</t>
    </r>
    <r>
      <rPr>
        <b/>
        <sz val="16"/>
        <color theme="0"/>
        <rFont val="Times New Roman"/>
        <family val="1"/>
      </rPr>
      <t>)</t>
    </r>
  </si>
  <si>
    <t>Ce calculateur gére les décôtes.</t>
  </si>
  <si>
    <r>
      <rPr>
        <b/>
        <u/>
        <sz val="10"/>
        <color theme="1"/>
        <rFont val="Arial"/>
        <family val="2"/>
      </rPr>
      <t>Mode d'emploi</t>
    </r>
    <r>
      <rPr>
        <sz val="10"/>
        <color theme="1"/>
        <rFont val="Arial"/>
        <family val="2"/>
      </rPr>
      <t xml:space="preserve"> : D'abord, remplissez la colonne orange de la feuille </t>
    </r>
    <r>
      <rPr>
        <b/>
        <i/>
        <sz val="10"/>
        <color theme="1"/>
        <rFont val="Arial"/>
        <family val="2"/>
      </rPr>
      <t>"Calcul SAM"</t>
    </r>
    <r>
      <rPr>
        <sz val="10"/>
        <color theme="1"/>
        <rFont val="Arial"/>
        <family val="2"/>
      </rPr>
      <t xml:space="preserve"> avec les valeurs fournies par votre CNAV</t>
    </r>
  </si>
  <si>
    <t>ensuite sélectionnez l'année de naissance :</t>
  </si>
  <si>
    <t>puis choisissez l'année de départ :</t>
  </si>
  <si>
    <t>puis choisissez le trimestre de départ :</t>
  </si>
  <si>
    <t>enfin choisissez l'âge de départ souhaité :</t>
  </si>
  <si>
    <t>trimestres CNVA attribués sans revenus (ex : militaire) :</t>
  </si>
  <si>
    <t>pour les mères, nombre d'enfants :</t>
  </si>
  <si>
    <t>trimestres autres régimes :</t>
  </si>
  <si>
    <t>SAM</t>
  </si>
  <si>
    <t>Taux plein</t>
  </si>
  <si>
    <t>Taux sur côte</t>
  </si>
  <si>
    <t>Taux décôte</t>
  </si>
  <si>
    <t>Majoration enfants</t>
  </si>
  <si>
    <t>Durée retenue régime de base</t>
  </si>
  <si>
    <t>Mensuel</t>
  </si>
  <si>
    <t>Formule chiffrée :                       [</t>
  </si>
  <si>
    <t>(multiplié par 50%</t>
  </si>
  <si>
    <t>plus</t>
  </si>
  <si>
    <t>moins</t>
  </si>
  <si>
    <t>)  multiplié par  (</t>
  </si>
  <si>
    <t>divisé par</t>
  </si>
  <si>
    <t>Durée requise</t>
  </si>
  <si>
    <t>) ] divisé par 12</t>
  </si>
  <si>
    <t>Taux durée assurance régime de base, maxi 100%</t>
  </si>
  <si>
    <t>Valeur du point (1er janvier 2017)</t>
  </si>
  <si>
    <t>Majoration pour au moins 3 enfants élevés = 10% en tout. Enfants encore à charge agés de moins de 25 ans = 5% par enfant (limite 1000€/an)</t>
  </si>
  <si>
    <t>Mensuel net</t>
  </si>
  <si>
    <t>ARCCO</t>
  </si>
  <si>
    <t>Détails prélèvements sur complémentaire ARCCO : CSG = 6,6%, CRDS = 0,5%, Assurance maladie = 1%, Autonomie = 0,3%, Total = 8,40%</t>
  </si>
  <si>
    <r>
      <rPr>
        <b/>
        <sz val="10"/>
        <color theme="1"/>
        <rFont val="Arial"/>
        <family val="2"/>
      </rPr>
      <t>Retraite complémentaire ARCCO</t>
    </r>
    <r>
      <rPr>
        <sz val="10"/>
        <color theme="1"/>
        <rFont val="Arial"/>
        <family val="2"/>
      </rPr>
      <t xml:space="preserve"> : + 5% par enfant encore à charge avant l'âge de 25 ans. 10% en tout si minimum 3 enfants élevés pendant 9 ans avant l'âge de 16 ans (limite 1000€/an)</t>
    </r>
  </si>
  <si>
    <t>Entrez votre nombre de points ARCCO dans la cellule jaune ci-dessous</t>
  </si>
  <si>
    <t>Entrez votre nombre de points IRCANTEC dans la cellule verte ci-dessous</t>
  </si>
  <si>
    <t>IRCANTEC (fonction publique territoriale)</t>
  </si>
  <si>
    <t>Nombre de points acquis. Entrez le réel dans la cellule verte (ajoutez les points estimés du futur)</t>
  </si>
  <si>
    <t>Nombre de points acquis. Entrez le réel dans la cellule jaune (ajoutez les points estimés du futur)</t>
  </si>
  <si>
    <t>Total mensuel brut régime de base + ARCCO + ARGIC (+ IRCANTEC)</t>
  </si>
  <si>
    <t>Entrez votre nombre de points AGIRC ci-dessous</t>
  </si>
  <si>
    <t>ARGIC</t>
  </si>
  <si>
    <t>Nombre de points acquis. Entrez le réel dans la cellule bleue (ajoutez les points estimés du futur)</t>
  </si>
  <si>
    <t>Détails prélèvements sur complémentaire ARGIC : CSG = 6,6%, CRDS = 0,5%, Assurance maladie = 1%, Autonomie = 0,3%, Total = 8,40%</t>
  </si>
  <si>
    <r>
      <rPr>
        <b/>
        <sz val="10"/>
        <color theme="1"/>
        <rFont val="Arial"/>
        <family val="2"/>
      </rPr>
      <t>Retraite complémentaire ARGIC</t>
    </r>
    <r>
      <rPr>
        <sz val="10"/>
        <color theme="1"/>
        <rFont val="Arial"/>
        <family val="2"/>
      </rPr>
      <t xml:space="preserve"> : + 5% par enfant encore à charge avant l'âge de 25 ans. 10% en tout si minimum 3 enfants élevés pendant 9 ans avant l'âge de 16 ans (limite 1000€/an)</t>
    </r>
  </si>
  <si>
    <t>Détails prélèvements sur complémentaire IRCANTEC : CSG = 6,6%, CRDS = 0,5%, Assurance maladie = 1%, Autonomie = 0,3%, Total = 8,40%</t>
  </si>
  <si>
    <t>Moyenne des 25 meilleures années (l'année de départ est exclus de cette moyenne)</t>
  </si>
  <si>
    <t>Pour estimer le nombre de points futurs ARCCO et ARGIC, consultez cet encadré ci-dessous.</t>
  </si>
  <si>
    <t>Estimation nombre de points à acquérir en 2017 dans les 2 régimes complémentaires ARCCO et ARGIC.</t>
  </si>
  <si>
    <t>Nombre de points ARCCO achetés en 2017.</t>
  </si>
  <si>
    <r>
      <t xml:space="preserve">Salaire de référence ARCCO en 2017 = </t>
    </r>
    <r>
      <rPr>
        <b/>
        <sz val="10"/>
        <color theme="1"/>
        <rFont val="Arial"/>
        <family val="2"/>
      </rPr>
      <t>16,1879</t>
    </r>
    <r>
      <rPr>
        <sz val="10"/>
        <color theme="1"/>
        <rFont val="Arial"/>
        <family val="2"/>
      </rPr>
      <t>, formule de points acquis en 2017 =</t>
    </r>
  </si>
  <si>
    <r>
      <t xml:space="preserve">(salaire annuel brut en dessous ou égal plafond sécu x 8,2%)/16,1879 </t>
    </r>
    <r>
      <rPr>
        <sz val="8"/>
        <color theme="1"/>
        <rFont val="Arial"/>
        <family val="2"/>
      </rPr>
      <t>(taux légal = 6,2%, taux certaines branches = 8,2%)</t>
    </r>
  </si>
  <si>
    <t>Rappel lafond sécu 2017 = 39 228€</t>
  </si>
  <si>
    <t>Exemple de calcul pour une branche professionnelle à 8,2% :</t>
  </si>
  <si>
    <r>
      <t xml:space="preserve">(si le salaire annuel 2017 brut dpasse le plafond sécu, le nombre de points ARCCO pour 2017 sera de </t>
    </r>
    <r>
      <rPr>
        <b/>
        <sz val="10"/>
        <color theme="1"/>
        <rFont val="Arial"/>
        <family val="2"/>
      </rPr>
      <t>198,70 pts</t>
    </r>
    <r>
      <rPr>
        <sz val="10"/>
        <color theme="1"/>
        <rFont val="Arial"/>
        <family val="2"/>
      </rPr>
      <t xml:space="preserve">) = (39 228*8,2%)/16,879 = </t>
    </r>
    <r>
      <rPr>
        <b/>
        <sz val="10"/>
        <color theme="1"/>
        <rFont val="Arial"/>
        <family val="2"/>
      </rPr>
      <t>198,70 points</t>
    </r>
    <r>
      <rPr>
        <sz val="10"/>
        <color theme="1"/>
        <rFont val="Arial"/>
        <family val="2"/>
      </rPr>
      <t>.</t>
    </r>
  </si>
  <si>
    <t>Exemple de calcul pour une branche professionnelle à 6,2% :</t>
  </si>
  <si>
    <t>Nombre de points ARGIC achetés en 2017</t>
  </si>
  <si>
    <t>Salaire de référence ARGIC en 2017 = 5,6306, formule de points acquis en 2017 =</t>
  </si>
  <si>
    <t>(salaire annuel brut dépsaant plafond sécu x 16,44)/5,6306</t>
  </si>
  <si>
    <t>Exemple salaire de cadre = 50 000€ brut annuel</t>
  </si>
  <si>
    <t>Partie au-delà du plafond sécu = 50 000 - 39 228 = 10 772€</t>
  </si>
  <si>
    <r>
      <t xml:space="preserve">Nombre de points ARGIC = (10 772 x 16,44%)/5,6306 = </t>
    </r>
    <r>
      <rPr>
        <b/>
        <sz val="10"/>
        <color theme="1"/>
        <rFont val="Arial"/>
        <family val="2"/>
      </rPr>
      <t>314,21 points</t>
    </r>
  </si>
  <si>
    <t>Total mensuel net régime de base + ARCCO + ARGIC (+ IRCANTEC)</t>
  </si>
  <si>
    <r>
      <t xml:space="preserve">(si le salaire annuel 2017 brut dépasse le plafond sécu, le nombre de points ARCCO pour 2017 sera de </t>
    </r>
    <r>
      <rPr>
        <b/>
        <sz val="10"/>
        <color theme="1"/>
        <rFont val="Arial"/>
        <family val="2"/>
      </rPr>
      <t>150,24 pts</t>
    </r>
    <r>
      <rPr>
        <sz val="10"/>
        <color theme="1"/>
        <rFont val="Arial"/>
        <family val="2"/>
      </rPr>
      <t xml:space="preserve">) = (39 228*6,2%)/16,879 = </t>
    </r>
    <r>
      <rPr>
        <b/>
        <sz val="10"/>
        <color theme="1"/>
        <rFont val="Arial"/>
        <family val="2"/>
      </rPr>
      <t>150,24 points</t>
    </r>
    <r>
      <rPr>
        <sz val="10"/>
        <color theme="1"/>
        <rFont val="Arial"/>
        <family val="2"/>
      </rPr>
      <t>.</t>
    </r>
  </si>
  <si>
    <t>Rappel plafond sécu 2017 = 39 228€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</si>
</sst>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0"/>
    <numFmt numFmtId="165" formatCode="#,##0.00\ &quot;€&quot;"/>
    <numFmt numFmtId="166" formatCode="0&quot; ans&quot;"/>
    <numFmt numFmtId="167" formatCode="#,##0.0000\ &quot;€&quot;"/>
    <numFmt numFmtId="168" formatCode="#,##0.00000\ &quot;€&quot;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b/>
      <sz val="16"/>
      <color theme="0"/>
      <name val="Times New Roman"/>
      <family val="1"/>
    </font>
    <font>
      <b/>
      <sz val="12"/>
      <color theme="0"/>
      <name val="Times New Roman"/>
      <family val="1"/>
    </font>
    <font>
      <b/>
      <sz val="10"/>
      <name val="Arial"/>
      <family val="2"/>
    </font>
    <font>
      <b/>
      <sz val="12"/>
      <color rgb="FF0000FF"/>
      <name val="Arial"/>
      <family val="2"/>
    </font>
    <font>
      <b/>
      <u/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u/>
      <sz val="10"/>
      <color theme="1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6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/>
    </xf>
    <xf numFmtId="4" fontId="1" fillId="2" borderId="2" xfId="0" applyNumberFormat="1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4" fontId="1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4" fontId="1" fillId="0" borderId="6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" fontId="1" fillId="2" borderId="8" xfId="0" applyNumberFormat="1" applyFont="1" applyFill="1" applyBorder="1" applyAlignment="1">
      <alignment horizontal="right" vertical="center"/>
    </xf>
    <xf numFmtId="0" fontId="1" fillId="0" borderId="8" xfId="0" applyFont="1" applyBorder="1" applyAlignment="1">
      <alignment horizontal="center" vertical="center"/>
    </xf>
    <xf numFmtId="4" fontId="1" fillId="0" borderId="8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4" fontId="1" fillId="0" borderId="9" xfId="0" applyNumberFormat="1" applyFont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4" fontId="1" fillId="4" borderId="2" xfId="0" applyNumberFormat="1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center" vertical="center"/>
    </xf>
    <xf numFmtId="4" fontId="1" fillId="4" borderId="2" xfId="0" applyNumberFormat="1" applyFont="1" applyFill="1" applyBorder="1" applyAlignment="1">
      <alignment horizontal="center" vertical="center"/>
    </xf>
    <xf numFmtId="1" fontId="1" fillId="4" borderId="2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4" fontId="1" fillId="4" borderId="3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right" vertical="center"/>
    </xf>
    <xf numFmtId="0" fontId="1" fillId="4" borderId="5" xfId="0" applyFont="1" applyFill="1" applyBorder="1" applyAlignment="1">
      <alignment horizontal="center" vertical="center"/>
    </xf>
    <xf numFmtId="4" fontId="1" fillId="4" borderId="5" xfId="0" applyNumberFormat="1" applyFont="1" applyFill="1" applyBorder="1" applyAlignment="1">
      <alignment horizontal="center" vertical="center"/>
    </xf>
    <xf numFmtId="1" fontId="1" fillId="4" borderId="5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4" fontId="1" fillId="4" borderId="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5" fontId="1" fillId="5" borderId="8" xfId="0" applyNumberFormat="1" applyFont="1" applyFill="1" applyBorder="1" applyAlignment="1">
      <alignment horizontal="right" vertical="center"/>
    </xf>
    <xf numFmtId="165" fontId="1" fillId="5" borderId="5" xfId="0" applyNumberFormat="1" applyFont="1" applyFill="1" applyBorder="1" applyAlignment="1">
      <alignment horizontal="right" vertical="center"/>
    </xf>
    <xf numFmtId="0" fontId="1" fillId="4" borderId="7" xfId="0" applyFont="1" applyFill="1" applyBorder="1" applyAlignment="1">
      <alignment horizontal="center" vertical="center"/>
    </xf>
    <xf numFmtId="4" fontId="1" fillId="4" borderId="8" xfId="0" applyNumberFormat="1" applyFont="1" applyFill="1" applyBorder="1" applyAlignment="1">
      <alignment horizontal="right" vertical="center"/>
    </xf>
    <xf numFmtId="0" fontId="1" fillId="4" borderId="8" xfId="0" applyFont="1" applyFill="1" applyBorder="1" applyAlignment="1">
      <alignment horizontal="center" vertical="center"/>
    </xf>
    <xf numFmtId="4" fontId="1" fillId="4" borderId="8" xfId="0" applyNumberFormat="1" applyFont="1" applyFill="1" applyBorder="1" applyAlignment="1">
      <alignment horizontal="center" vertical="center"/>
    </xf>
    <xf numFmtId="1" fontId="1" fillId="4" borderId="8" xfId="0" applyNumberFormat="1" applyFont="1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/>
    </xf>
    <xf numFmtId="4" fontId="1" fillId="4" borderId="9" xfId="0" applyNumberFormat="1" applyFont="1" applyFill="1" applyBorder="1" applyAlignment="1">
      <alignment horizontal="center" vertical="center"/>
    </xf>
    <xf numFmtId="4" fontId="1" fillId="2" borderId="5" xfId="0" applyNumberFormat="1" applyFont="1" applyFill="1" applyBorder="1" applyAlignment="1">
      <alignment horizontal="right"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wrapText="1"/>
    </xf>
    <xf numFmtId="0" fontId="5" fillId="0" borderId="0" xfId="0" applyFont="1" applyAlignment="1">
      <alignment horizontal="right" vertical="center"/>
    </xf>
    <xf numFmtId="0" fontId="1" fillId="0" borderId="0" xfId="0" applyFont="1"/>
    <xf numFmtId="0" fontId="1" fillId="0" borderId="0" xfId="0" applyFont="1" applyAlignment="1">
      <alignment horizontal="left" vertical="center"/>
    </xf>
    <xf numFmtId="0" fontId="1" fillId="7" borderId="20" xfId="0" applyFont="1" applyFill="1" applyBorder="1" applyAlignment="1">
      <alignment horizontal="center" vertical="center"/>
    </xf>
    <xf numFmtId="166" fontId="1" fillId="7" borderId="20" xfId="0" applyNumberFormat="1" applyFont="1" applyFill="1" applyBorder="1" applyAlignment="1">
      <alignment horizontal="center" vertical="center"/>
    </xf>
    <xf numFmtId="1" fontId="2" fillId="8" borderId="20" xfId="0" applyNumberFormat="1" applyFont="1" applyFill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1" fillId="0" borderId="2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1" fontId="2" fillId="0" borderId="22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/>
    </xf>
    <xf numFmtId="10" fontId="2" fillId="0" borderId="6" xfId="0" applyNumberFormat="1" applyFont="1" applyBorder="1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2" fillId="6" borderId="0" xfId="0" applyFont="1" applyFill="1" applyAlignment="1">
      <alignment horizontal="left" vertical="center"/>
    </xf>
    <xf numFmtId="0" fontId="9" fillId="6" borderId="0" xfId="0" applyFont="1" applyFill="1" applyAlignment="1">
      <alignment horizontal="left" vertical="center"/>
    </xf>
    <xf numFmtId="0" fontId="1" fillId="6" borderId="0" xfId="0" applyFont="1" applyFill="1"/>
    <xf numFmtId="0" fontId="7" fillId="6" borderId="0" xfId="0" applyFont="1" applyFill="1" applyAlignment="1">
      <alignment horizontal="center" vertical="center"/>
    </xf>
    <xf numFmtId="0" fontId="7" fillId="6" borderId="0" xfId="0" applyFont="1" applyFill="1"/>
    <xf numFmtId="165" fontId="13" fillId="0" borderId="25" xfId="0" applyNumberFormat="1" applyFont="1" applyBorder="1" applyAlignment="1">
      <alignment horizontal="center" vertical="center"/>
    </xf>
    <xf numFmtId="10" fontId="6" fillId="0" borderId="25" xfId="0" applyNumberFormat="1" applyFont="1" applyBorder="1" applyAlignment="1">
      <alignment horizontal="center" vertical="center"/>
    </xf>
    <xf numFmtId="10" fontId="6" fillId="0" borderId="25" xfId="0" applyNumberFormat="1" applyFont="1" applyBorder="1" applyAlignment="1">
      <alignment horizontal="center" vertical="center"/>
    </xf>
    <xf numFmtId="0" fontId="1" fillId="9" borderId="10" xfId="0" applyFont="1" applyFill="1" applyBorder="1" applyAlignment="1">
      <alignment horizontal="left" vertical="center" wrapText="1"/>
    </xf>
    <xf numFmtId="0" fontId="1" fillId="9" borderId="11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 wrapText="1"/>
    </xf>
    <xf numFmtId="0" fontId="1" fillId="9" borderId="12" xfId="0" applyFont="1" applyFill="1" applyBorder="1" applyAlignment="1">
      <alignment horizontal="center" vertical="center" wrapText="1"/>
    </xf>
    <xf numFmtId="165" fontId="13" fillId="0" borderId="26" xfId="0" applyNumberFormat="1" applyFont="1" applyBorder="1" applyAlignment="1">
      <alignment horizontal="center" vertical="center"/>
    </xf>
    <xf numFmtId="0" fontId="14" fillId="6" borderId="0" xfId="0" applyFont="1" applyFill="1" applyAlignment="1">
      <alignment horizontal="left" vertical="center"/>
    </xf>
    <xf numFmtId="0" fontId="16" fillId="6" borderId="23" xfId="0" applyFont="1" applyFill="1" applyBorder="1" applyAlignment="1">
      <alignment horizontal="left" vertical="center"/>
    </xf>
    <xf numFmtId="0" fontId="1" fillId="0" borderId="0" xfId="0" applyFont="1" applyAlignment="1">
      <alignment wrapText="1"/>
    </xf>
    <xf numFmtId="0" fontId="1" fillId="11" borderId="27" xfId="0" applyFont="1" applyFill="1" applyBorder="1" applyAlignment="1">
      <alignment horizontal="left" vertical="center" wrapText="1"/>
    </xf>
    <xf numFmtId="0" fontId="1" fillId="11" borderId="28" xfId="0" applyFont="1" applyFill="1" applyBorder="1" applyAlignment="1">
      <alignment horizontal="center" vertical="center" wrapText="1"/>
    </xf>
    <xf numFmtId="0" fontId="1" fillId="11" borderId="29" xfId="0" applyFont="1" applyFill="1" applyBorder="1" applyAlignment="1">
      <alignment horizontal="center" vertical="center" wrapText="1"/>
    </xf>
    <xf numFmtId="0" fontId="2" fillId="4" borderId="30" xfId="0" applyFont="1" applyFill="1" applyBorder="1" applyAlignment="1">
      <alignment horizontal="left" vertical="center"/>
    </xf>
    <xf numFmtId="165" fontId="2" fillId="4" borderId="31" xfId="0" applyNumberFormat="1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10" fontId="2" fillId="4" borderId="31" xfId="0" applyNumberFormat="1" applyFont="1" applyFill="1" applyBorder="1" applyAlignment="1">
      <alignment horizontal="center" vertical="center"/>
    </xf>
    <xf numFmtId="1" fontId="2" fillId="4" borderId="31" xfId="0" applyNumberFormat="1" applyFont="1" applyFill="1" applyBorder="1" applyAlignment="1">
      <alignment horizontal="center" vertical="center"/>
    </xf>
    <xf numFmtId="10" fontId="2" fillId="4" borderId="32" xfId="0" applyNumberFormat="1" applyFont="1" applyFill="1" applyBorder="1" applyAlignment="1">
      <alignment horizontal="center" vertical="center"/>
    </xf>
    <xf numFmtId="167" fontId="6" fillId="0" borderId="25" xfId="0" applyNumberFormat="1" applyFont="1" applyBorder="1" applyAlignment="1">
      <alignment horizontal="center" vertical="center"/>
    </xf>
    <xf numFmtId="0" fontId="1" fillId="6" borderId="0" xfId="0" applyFont="1" applyFill="1" applyAlignment="1">
      <alignment wrapText="1"/>
    </xf>
    <xf numFmtId="0" fontId="1" fillId="9" borderId="11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left" vertical="center" wrapText="1"/>
    </xf>
    <xf numFmtId="10" fontId="6" fillId="0" borderId="25" xfId="0" applyNumberFormat="1" applyFont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165" fontId="17" fillId="13" borderId="24" xfId="0" applyNumberFormat="1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165" fontId="13" fillId="6" borderId="0" xfId="0" applyNumberFormat="1" applyFont="1" applyFill="1" applyBorder="1" applyAlignment="1">
      <alignment horizontal="center" vertical="center"/>
    </xf>
    <xf numFmtId="11" fontId="1" fillId="6" borderId="0" xfId="0" applyNumberFormat="1" applyFont="1" applyFill="1" applyAlignment="1">
      <alignment horizontal="left" vertical="center"/>
    </xf>
    <xf numFmtId="0" fontId="2" fillId="0" borderId="0" xfId="0" applyFont="1"/>
    <xf numFmtId="0" fontId="18" fillId="0" borderId="0" xfId="0" applyFont="1"/>
    <xf numFmtId="0" fontId="6" fillId="0" borderId="0" xfId="0" applyFont="1"/>
    <xf numFmtId="0" fontId="21" fillId="0" borderId="0" xfId="0" applyFont="1"/>
    <xf numFmtId="0" fontId="2" fillId="6" borderId="0" xfId="0" applyFont="1" applyFill="1" applyAlignment="1">
      <alignment horizontal="center" vertical="center"/>
    </xf>
    <xf numFmtId="0" fontId="2" fillId="6" borderId="0" xfId="0" applyFont="1" applyFill="1"/>
    <xf numFmtId="9" fontId="5" fillId="0" borderId="0" xfId="0" applyNumberFormat="1" applyFont="1" applyAlignment="1">
      <alignment horizontal="right" vertical="center"/>
    </xf>
    <xf numFmtId="168" fontId="6" fillId="6" borderId="25" xfId="0" applyNumberFormat="1" applyFont="1" applyFill="1" applyBorder="1" applyAlignment="1">
      <alignment horizontal="center" vertical="center" wrapText="1"/>
    </xf>
    <xf numFmtId="10" fontId="6" fillId="6" borderId="25" xfId="0" applyNumberFormat="1" applyFont="1" applyFill="1" applyBorder="1" applyAlignment="1">
      <alignment horizontal="center" vertical="center" wrapText="1"/>
    </xf>
    <xf numFmtId="0" fontId="1" fillId="9" borderId="31" xfId="0" applyFont="1" applyFill="1" applyBorder="1" applyAlignment="1">
      <alignment horizontal="center" vertical="center" wrapText="1"/>
    </xf>
    <xf numFmtId="0" fontId="1" fillId="9" borderId="32" xfId="0" applyFont="1" applyFill="1" applyBorder="1" applyAlignment="1">
      <alignment horizontal="center" vertical="center" wrapText="1"/>
    </xf>
    <xf numFmtId="168" fontId="6" fillId="0" borderId="25" xfId="0" applyNumberFormat="1" applyFont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165" fontId="13" fillId="6" borderId="25" xfId="0" applyNumberFormat="1" applyFont="1" applyFill="1" applyBorder="1" applyAlignment="1">
      <alignment horizontal="center" vertical="center" wrapText="1"/>
    </xf>
    <xf numFmtId="165" fontId="13" fillId="6" borderId="26" xfId="0" applyNumberFormat="1" applyFont="1" applyFill="1" applyBorder="1" applyAlignment="1">
      <alignment horizontal="center" vertical="center" wrapText="1"/>
    </xf>
    <xf numFmtId="165" fontId="13" fillId="0" borderId="15" xfId="0" applyNumberFormat="1" applyFont="1" applyBorder="1" applyAlignment="1">
      <alignment horizontal="center" vertical="center"/>
    </xf>
    <xf numFmtId="165" fontId="7" fillId="6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6" borderId="0" xfId="0" applyFont="1" applyFill="1"/>
    <xf numFmtId="0" fontId="2" fillId="8" borderId="33" xfId="0" applyFont="1" applyFill="1" applyBorder="1" applyAlignment="1">
      <alignment horizontal="left" vertical="center"/>
    </xf>
    <xf numFmtId="0" fontId="1" fillId="8" borderId="34" xfId="0" applyFont="1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/>
    </xf>
    <xf numFmtId="0" fontId="1" fillId="8" borderId="39" xfId="0" applyFont="1" applyFill="1" applyBorder="1" applyAlignment="1">
      <alignment horizontal="left" vertical="center"/>
    </xf>
    <xf numFmtId="0" fontId="1" fillId="8" borderId="0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left" vertical="center"/>
    </xf>
    <xf numFmtId="0" fontId="1" fillId="8" borderId="36" xfId="0" applyFont="1" applyFill="1" applyBorder="1" applyAlignment="1">
      <alignment horizontal="left" vertical="center"/>
    </xf>
    <xf numFmtId="0" fontId="1" fillId="8" borderId="37" xfId="0" applyFont="1" applyFill="1" applyBorder="1" applyAlignment="1">
      <alignment horizontal="center" vertical="center"/>
    </xf>
    <xf numFmtId="0" fontId="1" fillId="8" borderId="38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2" fillId="10" borderId="14" xfId="0" applyFont="1" applyFill="1" applyBorder="1" applyAlignment="1">
      <alignment horizontal="center" vertical="center"/>
    </xf>
    <xf numFmtId="0" fontId="12" fillId="10" borderId="19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19" xfId="0" applyFont="1" applyFill="1" applyBorder="1" applyAlignment="1">
      <alignment horizontal="left" vertical="center"/>
    </xf>
    <xf numFmtId="0" fontId="10" fillId="14" borderId="10" xfId="0" applyFont="1" applyFill="1" applyBorder="1" applyAlignment="1">
      <alignment horizontal="center" vertical="center"/>
    </xf>
    <xf numFmtId="0" fontId="10" fillId="14" borderId="11" xfId="0" applyFont="1" applyFill="1" applyBorder="1" applyAlignment="1">
      <alignment horizontal="center" vertical="center"/>
    </xf>
    <xf numFmtId="0" fontId="10" fillId="14" borderId="12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 wrapText="1"/>
    </xf>
    <xf numFmtId="0" fontId="1" fillId="9" borderId="11" xfId="0" applyFont="1" applyFill="1" applyBorder="1" applyAlignment="1">
      <alignment horizontal="center" vertical="center" wrapText="1"/>
    </xf>
    <xf numFmtId="4" fontId="6" fillId="15" borderId="24" xfId="0" applyNumberFormat="1" applyFont="1" applyFill="1" applyBorder="1" applyAlignment="1">
      <alignment horizontal="center" vertical="center"/>
    </xf>
    <xf numFmtId="4" fontId="6" fillId="15" borderId="25" xfId="0" applyNumberFormat="1" applyFont="1" applyFill="1" applyBorder="1" applyAlignment="1">
      <alignment horizontal="center" vertical="center"/>
    </xf>
    <xf numFmtId="0" fontId="19" fillId="16" borderId="27" xfId="0" applyFont="1" applyFill="1" applyBorder="1" applyAlignment="1">
      <alignment horizontal="center" vertical="center" wrapText="1"/>
    </xf>
    <xf numFmtId="0" fontId="19" fillId="16" borderId="28" xfId="0" applyFont="1" applyFill="1" applyBorder="1" applyAlignment="1">
      <alignment horizontal="center" vertical="center" wrapText="1"/>
    </xf>
    <xf numFmtId="0" fontId="19" fillId="16" borderId="29" xfId="0" applyFont="1" applyFill="1" applyBorder="1" applyAlignment="1">
      <alignment horizontal="center" vertical="center" wrapText="1"/>
    </xf>
    <xf numFmtId="0" fontId="1" fillId="9" borderId="30" xfId="0" applyFont="1" applyFill="1" applyBorder="1" applyAlignment="1">
      <alignment horizontal="center" vertical="center" wrapText="1"/>
    </xf>
    <xf numFmtId="0" fontId="1" fillId="9" borderId="31" xfId="0" applyFont="1" applyFill="1" applyBorder="1" applyAlignment="1">
      <alignment horizontal="center" vertical="center" wrapText="1"/>
    </xf>
    <xf numFmtId="4" fontId="6" fillId="4" borderId="24" xfId="0" applyNumberFormat="1" applyFont="1" applyFill="1" applyBorder="1" applyAlignment="1">
      <alignment horizontal="center" vertical="center" wrapText="1"/>
    </xf>
    <xf numFmtId="4" fontId="6" fillId="4" borderId="25" xfId="0" applyNumberFormat="1" applyFont="1" applyFill="1" applyBorder="1" applyAlignment="1">
      <alignment horizontal="center" vertical="center" wrapText="1"/>
    </xf>
    <xf numFmtId="0" fontId="1" fillId="6" borderId="33" xfId="0" applyFont="1" applyFill="1" applyBorder="1" applyAlignment="1">
      <alignment horizontal="left" vertical="center" wrapText="1"/>
    </xf>
    <xf numFmtId="0" fontId="1" fillId="6" borderId="34" xfId="0" applyFont="1" applyFill="1" applyBorder="1" applyAlignment="1">
      <alignment horizontal="left" vertical="center" wrapText="1"/>
    </xf>
    <xf numFmtId="0" fontId="1" fillId="6" borderId="35" xfId="0" applyFont="1" applyFill="1" applyBorder="1" applyAlignment="1">
      <alignment horizontal="left" vertical="center" wrapText="1"/>
    </xf>
    <xf numFmtId="0" fontId="1" fillId="6" borderId="36" xfId="0" applyFont="1" applyFill="1" applyBorder="1" applyAlignment="1">
      <alignment horizontal="left" vertical="center" wrapText="1"/>
    </xf>
    <xf numFmtId="0" fontId="1" fillId="6" borderId="37" xfId="0" applyFont="1" applyFill="1" applyBorder="1" applyAlignment="1">
      <alignment horizontal="left" vertical="center" wrapText="1"/>
    </xf>
    <xf numFmtId="0" fontId="1" fillId="6" borderId="38" xfId="0" applyFont="1" applyFill="1" applyBorder="1" applyAlignment="1">
      <alignment horizontal="left" vertical="center" wrapText="1"/>
    </xf>
    <xf numFmtId="0" fontId="2" fillId="11" borderId="14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4" fontId="6" fillId="7" borderId="24" xfId="0" applyNumberFormat="1" applyFont="1" applyFill="1" applyBorder="1" applyAlignment="1">
      <alignment horizontal="center" vertical="center"/>
    </xf>
    <xf numFmtId="4" fontId="6" fillId="7" borderId="25" xfId="0" applyNumberFormat="1" applyFont="1" applyFill="1" applyBorder="1" applyAlignment="1">
      <alignment horizontal="center" vertical="center"/>
    </xf>
    <xf numFmtId="0" fontId="20" fillId="12" borderId="14" xfId="0" applyFont="1" applyFill="1" applyBorder="1" applyAlignment="1">
      <alignment horizontal="center" vertical="center"/>
    </xf>
    <xf numFmtId="0" fontId="20" fillId="12" borderId="19" xfId="0" applyFont="1" applyFill="1" applyBorder="1" applyAlignment="1">
      <alignment horizontal="center" vertical="center"/>
    </xf>
    <xf numFmtId="0" fontId="20" fillId="12" borderId="15" xfId="0" applyFont="1" applyFill="1" applyBorder="1" applyAlignment="1">
      <alignment horizontal="center" vertical="center"/>
    </xf>
    <xf numFmtId="10" fontId="6" fillId="0" borderId="25" xfId="0" applyNumberFormat="1" applyFont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0" fontId="2" fillId="13" borderId="19" xfId="0" applyFont="1" applyFill="1" applyBorder="1" applyAlignment="1">
      <alignment horizontal="center" vertical="center"/>
    </xf>
    <xf numFmtId="0" fontId="2" fillId="13" borderId="15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right" vertical="center"/>
    </xf>
    <xf numFmtId="0" fontId="1" fillId="6" borderId="23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  <color rgb="FFFFFF99"/>
      <color rgb="FF0000FF"/>
      <color rgb="FFCCFFFF"/>
      <color rgb="FF66FF33"/>
      <color rgb="FFFFCCFF"/>
      <color rgb="FFCCFF66"/>
      <color rgb="FFFF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K98"/>
  <sheetViews>
    <sheetView tabSelected="1" workbookViewId="0">
      <selection activeCell="F44" sqref="F44"/>
    </sheetView>
  </sheetViews>
  <sheetFormatPr baseColWidth="10" defaultRowHeight="15" x14ac:dyDescent="0.25"/>
  <cols>
    <col min="1" max="1" width="15.28515625" style="1" customWidth="1"/>
    <col min="2" max="2" width="10.42578125" style="1" customWidth="1"/>
    <col min="3" max="3" width="18" style="1" customWidth="1"/>
    <col min="4" max="4" width="3.140625" style="1" customWidth="1"/>
    <col min="5" max="5" width="13.42578125" style="1" customWidth="1"/>
    <col min="6" max="6" width="10.28515625" style="1" customWidth="1"/>
    <col min="7" max="7" width="17.85546875" style="1" customWidth="1"/>
    <col min="8" max="9" width="18.140625" style="1" customWidth="1"/>
    <col min="10" max="10" width="16.140625" style="1" customWidth="1"/>
    <col min="11" max="11" width="22.140625" style="1" customWidth="1"/>
    <col min="12" max="13" width="10.42578125" style="1" customWidth="1"/>
    <col min="14" max="14" width="15.42578125" style="1" customWidth="1"/>
    <col min="15" max="15" width="11.42578125" style="1"/>
    <col min="16" max="16" width="15.85546875" style="1" customWidth="1"/>
    <col min="17" max="27" width="11.42578125" style="1"/>
  </cols>
  <sheetData>
    <row r="1" spans="1:37" x14ac:dyDescent="0.25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6"/>
      <c r="AC1" s="56"/>
      <c r="AD1" s="56"/>
      <c r="AE1" s="56"/>
      <c r="AF1" s="56"/>
      <c r="AG1" s="56"/>
      <c r="AH1" s="56"/>
      <c r="AI1" s="56"/>
      <c r="AJ1" s="56"/>
      <c r="AK1" s="56"/>
    </row>
    <row r="2" spans="1:37" ht="18.75" thickBot="1" x14ac:dyDescent="0.3">
      <c r="A2" s="54"/>
      <c r="B2" s="140" t="s">
        <v>0</v>
      </c>
      <c r="C2" s="140"/>
      <c r="D2" s="140"/>
      <c r="E2" s="140"/>
      <c r="F2" s="140"/>
      <c r="G2" s="140"/>
      <c r="H2" s="140"/>
      <c r="I2" s="140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6"/>
      <c r="AC2" s="56"/>
      <c r="AD2" s="56"/>
      <c r="AE2" s="56"/>
      <c r="AF2" s="56"/>
      <c r="AG2" s="56"/>
      <c r="AH2" s="56"/>
      <c r="AI2" s="56"/>
      <c r="AJ2" s="56"/>
      <c r="AK2" s="56"/>
    </row>
    <row r="3" spans="1:37" ht="18" customHeight="1" thickBot="1" x14ac:dyDescent="0.3">
      <c r="A3" s="54"/>
      <c r="B3" s="141" t="s">
        <v>1</v>
      </c>
      <c r="C3" s="142"/>
      <c r="D3" s="142"/>
      <c r="E3" s="142"/>
      <c r="F3" s="142"/>
      <c r="G3" s="142"/>
      <c r="H3" s="142"/>
      <c r="I3" s="143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6"/>
      <c r="AC3" s="56"/>
      <c r="AD3" s="56"/>
      <c r="AE3" s="56"/>
      <c r="AF3" s="56"/>
      <c r="AG3" s="56"/>
      <c r="AH3" s="56"/>
      <c r="AI3" s="56"/>
      <c r="AJ3" s="56"/>
      <c r="AK3" s="56"/>
    </row>
    <row r="4" spans="1:37" s="2" customFormat="1" ht="101.25" customHeight="1" thickBot="1" x14ac:dyDescent="0.3">
      <c r="A4" s="55"/>
      <c r="B4" s="23" t="s">
        <v>2</v>
      </c>
      <c r="C4" s="25" t="s">
        <v>3</v>
      </c>
      <c r="D4" s="25"/>
      <c r="E4" s="25" t="s">
        <v>4</v>
      </c>
      <c r="F4" s="25" t="s">
        <v>5</v>
      </c>
      <c r="G4" s="25" t="s">
        <v>6</v>
      </c>
      <c r="H4" s="25" t="s">
        <v>7</v>
      </c>
      <c r="I4" s="24" t="s">
        <v>8</v>
      </c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7"/>
      <c r="AC4" s="57"/>
      <c r="AD4" s="57"/>
      <c r="AE4" s="57"/>
      <c r="AF4" s="57"/>
      <c r="AG4" s="57"/>
      <c r="AH4" s="57"/>
      <c r="AI4" s="57"/>
      <c r="AJ4" s="57"/>
      <c r="AK4" s="57"/>
    </row>
    <row r="5" spans="1:37" x14ac:dyDescent="0.25">
      <c r="A5" s="54"/>
      <c r="B5" s="16">
        <v>1966</v>
      </c>
      <c r="C5" s="17">
        <v>0</v>
      </c>
      <c r="D5" s="18" t="s">
        <v>9</v>
      </c>
      <c r="E5" s="19">
        <v>287.5</v>
      </c>
      <c r="F5" s="20">
        <f>IF(E5="","",IF(INT(C5/E5)&lt;4,INT(C5/E5),4))</f>
        <v>0</v>
      </c>
      <c r="G5" s="21">
        <v>12.177</v>
      </c>
      <c r="H5" s="19">
        <f>(C5/6.55957)*G5</f>
        <v>0</v>
      </c>
      <c r="I5" s="22" t="str">
        <f>IF(F5&gt;0,H5,"non")</f>
        <v>non</v>
      </c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6"/>
      <c r="AC5" s="56"/>
      <c r="AD5" s="56"/>
      <c r="AE5" s="56"/>
      <c r="AF5" s="56"/>
      <c r="AG5" s="56"/>
      <c r="AH5" s="56"/>
      <c r="AI5" s="56"/>
      <c r="AJ5" s="56"/>
      <c r="AK5" s="56"/>
    </row>
    <row r="6" spans="1:37" x14ac:dyDescent="0.25">
      <c r="A6" s="54"/>
      <c r="B6" s="3">
        <v>1967</v>
      </c>
      <c r="C6" s="4">
        <v>0</v>
      </c>
      <c r="D6" s="5" t="s">
        <v>9</v>
      </c>
      <c r="E6" s="6">
        <v>325</v>
      </c>
      <c r="F6" s="7">
        <f t="shared" ref="F6:F59" si="0">IF(E6="","",IF(INT(C6/E6)&lt;4,INT(C6/E6),4))</f>
        <v>0</v>
      </c>
      <c r="G6" s="8">
        <v>11.529</v>
      </c>
      <c r="H6" s="6">
        <f t="shared" ref="H6:H40" si="1">(C6/6.55957)*G6</f>
        <v>0</v>
      </c>
      <c r="I6" s="9" t="str">
        <f t="shared" ref="I6:I59" si="2">IF(F6&gt;0,H6,"non")</f>
        <v>non</v>
      </c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6"/>
      <c r="AC6" s="56"/>
      <c r="AD6" s="56"/>
      <c r="AE6" s="56"/>
      <c r="AF6" s="56"/>
      <c r="AG6" s="56"/>
      <c r="AH6" s="56"/>
      <c r="AI6" s="56"/>
      <c r="AJ6" s="56"/>
      <c r="AK6" s="56"/>
    </row>
    <row r="7" spans="1:37" x14ac:dyDescent="0.25">
      <c r="A7" s="54"/>
      <c r="B7" s="3">
        <v>1968</v>
      </c>
      <c r="C7" s="4">
        <v>0</v>
      </c>
      <c r="D7" s="5" t="s">
        <v>9</v>
      </c>
      <c r="E7" s="6">
        <v>362.5</v>
      </c>
      <c r="F7" s="7">
        <f t="shared" si="0"/>
        <v>0</v>
      </c>
      <c r="G7" s="8">
        <v>10.627000000000001</v>
      </c>
      <c r="H7" s="6">
        <f t="shared" si="1"/>
        <v>0</v>
      </c>
      <c r="I7" s="9" t="str">
        <f t="shared" si="2"/>
        <v>non</v>
      </c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6"/>
      <c r="AC7" s="56"/>
      <c r="AD7" s="56"/>
      <c r="AE7" s="56"/>
      <c r="AF7" s="56"/>
      <c r="AG7" s="56"/>
      <c r="AH7" s="56"/>
      <c r="AI7" s="56"/>
      <c r="AJ7" s="56"/>
      <c r="AK7" s="56"/>
    </row>
    <row r="8" spans="1:37" x14ac:dyDescent="0.25">
      <c r="A8" s="54"/>
      <c r="B8" s="3">
        <v>1969</v>
      </c>
      <c r="C8" s="4">
        <v>0</v>
      </c>
      <c r="D8" s="5" t="s">
        <v>9</v>
      </c>
      <c r="E8" s="6">
        <v>387.5</v>
      </c>
      <c r="F8" s="7">
        <f t="shared" si="0"/>
        <v>0</v>
      </c>
      <c r="G8" s="8">
        <v>9.2119999999999997</v>
      </c>
      <c r="H8" s="6">
        <f t="shared" si="1"/>
        <v>0</v>
      </c>
      <c r="I8" s="9" t="str">
        <f t="shared" si="2"/>
        <v>non</v>
      </c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6"/>
      <c r="AC8" s="56"/>
      <c r="AD8" s="56"/>
      <c r="AE8" s="56"/>
      <c r="AF8" s="56"/>
      <c r="AG8" s="56"/>
      <c r="AH8" s="56"/>
      <c r="AI8" s="56"/>
      <c r="AJ8" s="56"/>
      <c r="AK8" s="56"/>
    </row>
    <row r="9" spans="1:37" x14ac:dyDescent="0.25">
      <c r="A9" s="54"/>
      <c r="B9" s="3">
        <v>1970</v>
      </c>
      <c r="C9" s="4">
        <v>0</v>
      </c>
      <c r="D9" s="5" t="s">
        <v>9</v>
      </c>
      <c r="E9" s="6">
        <v>412.5</v>
      </c>
      <c r="F9" s="7">
        <f t="shared" si="0"/>
        <v>0</v>
      </c>
      <c r="G9" s="8">
        <v>8.3689999999999998</v>
      </c>
      <c r="H9" s="6">
        <f t="shared" si="1"/>
        <v>0</v>
      </c>
      <c r="I9" s="9" t="str">
        <f t="shared" si="2"/>
        <v>non</v>
      </c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6"/>
      <c r="AC9" s="56"/>
      <c r="AD9" s="56"/>
      <c r="AE9" s="56"/>
      <c r="AF9" s="56"/>
      <c r="AG9" s="56"/>
      <c r="AH9" s="56"/>
      <c r="AI9" s="56"/>
      <c r="AJ9" s="56"/>
      <c r="AK9" s="56"/>
    </row>
    <row r="10" spans="1:37" x14ac:dyDescent="0.25">
      <c r="A10" s="54"/>
      <c r="B10" s="3">
        <v>1971</v>
      </c>
      <c r="C10" s="4">
        <v>0</v>
      </c>
      <c r="D10" s="5" t="s">
        <v>9</v>
      </c>
      <c r="E10" s="6">
        <v>437.5</v>
      </c>
      <c r="F10" s="7">
        <f t="shared" si="0"/>
        <v>0</v>
      </c>
      <c r="G10" s="8">
        <v>7.5069999999999997</v>
      </c>
      <c r="H10" s="6">
        <f t="shared" si="1"/>
        <v>0</v>
      </c>
      <c r="I10" s="9" t="str">
        <f t="shared" si="2"/>
        <v>non</v>
      </c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6"/>
      <c r="AC10" s="56"/>
      <c r="AD10" s="56"/>
      <c r="AE10" s="56"/>
      <c r="AF10" s="56"/>
      <c r="AG10" s="56"/>
      <c r="AH10" s="56"/>
      <c r="AI10" s="56"/>
      <c r="AJ10" s="56"/>
      <c r="AK10" s="56"/>
    </row>
    <row r="11" spans="1:37" x14ac:dyDescent="0.25">
      <c r="A11" s="54"/>
      <c r="B11" s="3">
        <v>1972</v>
      </c>
      <c r="C11" s="4">
        <v>0</v>
      </c>
      <c r="D11" s="5" t="s">
        <v>9</v>
      </c>
      <c r="E11" s="6">
        <v>788</v>
      </c>
      <c r="F11" s="7">
        <f t="shared" si="0"/>
        <v>0</v>
      </c>
      <c r="G11" s="8">
        <v>6.7640000000000002</v>
      </c>
      <c r="H11" s="6">
        <f t="shared" si="1"/>
        <v>0</v>
      </c>
      <c r="I11" s="9" t="str">
        <f t="shared" si="2"/>
        <v>non</v>
      </c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6"/>
      <c r="AC11" s="56"/>
      <c r="AD11" s="56"/>
      <c r="AE11" s="56"/>
      <c r="AF11" s="56"/>
      <c r="AG11" s="56"/>
      <c r="AH11" s="56"/>
      <c r="AI11" s="56"/>
      <c r="AJ11" s="56"/>
      <c r="AK11" s="56"/>
    </row>
    <row r="12" spans="1:37" x14ac:dyDescent="0.25">
      <c r="A12" s="54"/>
      <c r="B12" s="3">
        <v>1973</v>
      </c>
      <c r="C12" s="4">
        <v>895</v>
      </c>
      <c r="D12" s="5" t="s">
        <v>9</v>
      </c>
      <c r="E12" s="6">
        <v>910</v>
      </c>
      <c r="F12" s="7">
        <f t="shared" si="0"/>
        <v>0</v>
      </c>
      <c r="G12" s="8">
        <v>6.2510000000000003</v>
      </c>
      <c r="H12" s="6">
        <f t="shared" si="1"/>
        <v>852.89813204219183</v>
      </c>
      <c r="I12" s="9" t="str">
        <f t="shared" si="2"/>
        <v>non</v>
      </c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6"/>
      <c r="AC12" s="56"/>
      <c r="AD12" s="56"/>
      <c r="AE12" s="56"/>
      <c r="AF12" s="56"/>
      <c r="AG12" s="56"/>
      <c r="AH12" s="56"/>
      <c r="AI12" s="56"/>
      <c r="AJ12" s="56"/>
      <c r="AK12" s="56"/>
    </row>
    <row r="13" spans="1:37" x14ac:dyDescent="0.25">
      <c r="A13" s="54"/>
      <c r="B13" s="3">
        <v>1974</v>
      </c>
      <c r="C13" s="4">
        <v>5561</v>
      </c>
      <c r="D13" s="5" t="s">
        <v>9</v>
      </c>
      <c r="E13" s="6">
        <v>1086</v>
      </c>
      <c r="F13" s="7">
        <f t="shared" si="0"/>
        <v>4</v>
      </c>
      <c r="G13" s="8">
        <v>5.5110000000000001</v>
      </c>
      <c r="H13" s="6">
        <f t="shared" si="1"/>
        <v>4672.054875548245</v>
      </c>
      <c r="I13" s="9">
        <f t="shared" si="2"/>
        <v>4672.054875548245</v>
      </c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6"/>
      <c r="AC13" s="56"/>
      <c r="AD13" s="56"/>
      <c r="AE13" s="56"/>
      <c r="AF13" s="56"/>
      <c r="AG13" s="56"/>
      <c r="AH13" s="56"/>
      <c r="AI13" s="56"/>
      <c r="AJ13" s="56"/>
      <c r="AK13" s="56"/>
    </row>
    <row r="14" spans="1:37" x14ac:dyDescent="0.25">
      <c r="A14" s="54"/>
      <c r="B14" s="3">
        <v>1975</v>
      </c>
      <c r="C14" s="4">
        <v>20322</v>
      </c>
      <c r="D14" s="5" t="s">
        <v>9</v>
      </c>
      <c r="E14" s="6">
        <v>1350</v>
      </c>
      <c r="F14" s="7">
        <f t="shared" si="0"/>
        <v>4</v>
      </c>
      <c r="G14" s="8">
        <v>4.6390000000000002</v>
      </c>
      <c r="H14" s="6">
        <f t="shared" si="1"/>
        <v>14371.941758377456</v>
      </c>
      <c r="I14" s="9">
        <f t="shared" si="2"/>
        <v>14371.941758377456</v>
      </c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6"/>
      <c r="AC14" s="56"/>
      <c r="AD14" s="56"/>
      <c r="AE14" s="56"/>
      <c r="AF14" s="56"/>
      <c r="AG14" s="56"/>
      <c r="AH14" s="56"/>
      <c r="AI14" s="56"/>
      <c r="AJ14" s="56"/>
      <c r="AK14" s="56"/>
    </row>
    <row r="15" spans="1:37" x14ac:dyDescent="0.25">
      <c r="A15" s="54"/>
      <c r="B15" s="3">
        <v>1976</v>
      </c>
      <c r="C15" s="4">
        <v>22348</v>
      </c>
      <c r="D15" s="5" t="s">
        <v>9</v>
      </c>
      <c r="E15" s="6">
        <v>1578</v>
      </c>
      <c r="F15" s="7">
        <f t="shared" si="0"/>
        <v>4</v>
      </c>
      <c r="G15" s="8">
        <v>3.9430000000000001</v>
      </c>
      <c r="H15" s="6">
        <f t="shared" si="1"/>
        <v>13433.527502564953</v>
      </c>
      <c r="I15" s="9">
        <f t="shared" si="2"/>
        <v>13433.527502564953</v>
      </c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6"/>
      <c r="AC15" s="56"/>
      <c r="AD15" s="56"/>
      <c r="AE15" s="56"/>
      <c r="AF15" s="56"/>
      <c r="AG15" s="56"/>
      <c r="AH15" s="56"/>
      <c r="AI15" s="56"/>
      <c r="AJ15" s="56"/>
      <c r="AK15" s="56"/>
    </row>
    <row r="16" spans="1:37" x14ac:dyDescent="0.25">
      <c r="A16" s="54"/>
      <c r="B16" s="3">
        <v>1977</v>
      </c>
      <c r="C16" s="4">
        <v>23742</v>
      </c>
      <c r="D16" s="5" t="s">
        <v>9</v>
      </c>
      <c r="E16" s="6">
        <v>1788</v>
      </c>
      <c r="F16" s="7">
        <f t="shared" si="0"/>
        <v>4</v>
      </c>
      <c r="G16" s="8">
        <v>3.4009999999999998</v>
      </c>
      <c r="H16" s="6">
        <f t="shared" si="1"/>
        <v>12309.730973219281</v>
      </c>
      <c r="I16" s="9">
        <f t="shared" si="2"/>
        <v>12309.730973219281</v>
      </c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6"/>
      <c r="AC16" s="56"/>
      <c r="AD16" s="56"/>
      <c r="AE16" s="56"/>
      <c r="AF16" s="56"/>
      <c r="AG16" s="56"/>
      <c r="AH16" s="56"/>
      <c r="AI16" s="56"/>
      <c r="AJ16" s="56"/>
      <c r="AK16" s="56"/>
    </row>
    <row r="17" spans="1:37" x14ac:dyDescent="0.25">
      <c r="A17" s="54"/>
      <c r="B17" s="3">
        <v>1978</v>
      </c>
      <c r="C17" s="4">
        <v>12485</v>
      </c>
      <c r="D17" s="5" t="s">
        <v>9</v>
      </c>
      <c r="E17" s="6">
        <v>2012</v>
      </c>
      <c r="F17" s="7">
        <f t="shared" si="0"/>
        <v>4</v>
      </c>
      <c r="G17" s="8">
        <v>3.0590000000000002</v>
      </c>
      <c r="H17" s="6">
        <f t="shared" si="1"/>
        <v>5822.2741734595411</v>
      </c>
      <c r="I17" s="9">
        <f t="shared" si="2"/>
        <v>5822.2741734595411</v>
      </c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6"/>
      <c r="AC17" s="56"/>
      <c r="AD17" s="56"/>
      <c r="AE17" s="56"/>
      <c r="AF17" s="56"/>
      <c r="AG17" s="56"/>
      <c r="AH17" s="56"/>
      <c r="AI17" s="56"/>
      <c r="AJ17" s="56"/>
      <c r="AK17" s="56"/>
    </row>
    <row r="18" spans="1:37" x14ac:dyDescent="0.25">
      <c r="A18" s="54"/>
      <c r="B18" s="3">
        <v>1979</v>
      </c>
      <c r="C18" s="4">
        <v>24631</v>
      </c>
      <c r="D18" s="5" t="s">
        <v>9</v>
      </c>
      <c r="E18" s="6">
        <v>2262</v>
      </c>
      <c r="F18" s="7">
        <f t="shared" si="0"/>
        <v>4</v>
      </c>
      <c r="G18" s="8">
        <v>2.79</v>
      </c>
      <c r="H18" s="6">
        <f t="shared" si="1"/>
        <v>10476.371164573287</v>
      </c>
      <c r="I18" s="9">
        <f t="shared" si="2"/>
        <v>10476.371164573287</v>
      </c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6"/>
      <c r="AC18" s="56"/>
      <c r="AD18" s="56"/>
      <c r="AE18" s="56"/>
      <c r="AF18" s="56"/>
      <c r="AG18" s="56"/>
      <c r="AH18" s="56"/>
      <c r="AI18" s="56"/>
      <c r="AJ18" s="56"/>
      <c r="AK18" s="56"/>
    </row>
    <row r="19" spans="1:37" x14ac:dyDescent="0.25">
      <c r="A19" s="54"/>
      <c r="B19" s="3">
        <v>1980</v>
      </c>
      <c r="C19" s="4">
        <v>18691</v>
      </c>
      <c r="D19" s="5" t="s">
        <v>9</v>
      </c>
      <c r="E19" s="6">
        <v>2586</v>
      </c>
      <c r="F19" s="7">
        <f t="shared" si="0"/>
        <v>4</v>
      </c>
      <c r="G19" s="8">
        <v>2.4529999999999998</v>
      </c>
      <c r="H19" s="6">
        <f t="shared" si="1"/>
        <v>6989.6384976454246</v>
      </c>
      <c r="I19" s="9">
        <f t="shared" si="2"/>
        <v>6989.6384976454246</v>
      </c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6"/>
      <c r="AC19" s="56"/>
      <c r="AD19" s="56"/>
      <c r="AE19" s="56"/>
      <c r="AF19" s="56"/>
      <c r="AG19" s="56"/>
      <c r="AH19" s="56"/>
      <c r="AI19" s="56"/>
      <c r="AJ19" s="56"/>
      <c r="AK19" s="56"/>
    </row>
    <row r="20" spans="1:37" x14ac:dyDescent="0.25">
      <c r="A20" s="54"/>
      <c r="B20" s="3">
        <v>1981</v>
      </c>
      <c r="C20" s="4">
        <v>26177</v>
      </c>
      <c r="D20" s="5" t="s">
        <v>9</v>
      </c>
      <c r="E20" s="6">
        <v>2958</v>
      </c>
      <c r="F20" s="7">
        <f t="shared" si="0"/>
        <v>4</v>
      </c>
      <c r="G20" s="8">
        <v>2.1659999999999999</v>
      </c>
      <c r="H20" s="6">
        <f t="shared" si="1"/>
        <v>8643.7650638685154</v>
      </c>
      <c r="I20" s="9">
        <f t="shared" si="2"/>
        <v>8643.7650638685154</v>
      </c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6"/>
      <c r="AC20" s="56"/>
      <c r="AD20" s="56"/>
      <c r="AE20" s="56"/>
      <c r="AF20" s="56"/>
      <c r="AG20" s="56"/>
      <c r="AH20" s="56"/>
      <c r="AI20" s="56"/>
      <c r="AJ20" s="56"/>
      <c r="AK20" s="56"/>
    </row>
    <row r="21" spans="1:37" x14ac:dyDescent="0.25">
      <c r="A21" s="54"/>
      <c r="B21" s="3">
        <v>1982</v>
      </c>
      <c r="C21" s="4">
        <v>16114</v>
      </c>
      <c r="D21" s="5" t="s">
        <v>9</v>
      </c>
      <c r="E21" s="6">
        <v>3630</v>
      </c>
      <c r="F21" s="7">
        <f t="shared" si="0"/>
        <v>4</v>
      </c>
      <c r="G21" s="8">
        <v>1.9339999999999999</v>
      </c>
      <c r="H21" s="6">
        <f t="shared" si="1"/>
        <v>4750.9937389188617</v>
      </c>
      <c r="I21" s="9">
        <f t="shared" si="2"/>
        <v>4750.9937389188617</v>
      </c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6"/>
      <c r="AC21" s="56"/>
      <c r="AD21" s="56"/>
      <c r="AE21" s="56"/>
      <c r="AF21" s="56"/>
      <c r="AG21" s="56"/>
      <c r="AH21" s="56"/>
      <c r="AI21" s="56"/>
      <c r="AJ21" s="56"/>
      <c r="AK21" s="56"/>
    </row>
    <row r="22" spans="1:37" x14ac:dyDescent="0.25">
      <c r="A22" s="54"/>
      <c r="B22" s="3">
        <v>1983</v>
      </c>
      <c r="C22" s="4">
        <v>35180</v>
      </c>
      <c r="D22" s="5" t="s">
        <v>9</v>
      </c>
      <c r="E22" s="6">
        <v>4058</v>
      </c>
      <c r="F22" s="7">
        <f t="shared" si="0"/>
        <v>4</v>
      </c>
      <c r="G22" s="8">
        <v>1.825</v>
      </c>
      <c r="H22" s="6">
        <f t="shared" si="1"/>
        <v>9787.7604782020771</v>
      </c>
      <c r="I22" s="9">
        <f t="shared" si="2"/>
        <v>9787.7604782020771</v>
      </c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6"/>
      <c r="AC22" s="56"/>
      <c r="AD22" s="56"/>
      <c r="AE22" s="56"/>
      <c r="AF22" s="56"/>
      <c r="AG22" s="56"/>
      <c r="AH22" s="56"/>
      <c r="AI22" s="56"/>
      <c r="AJ22" s="56"/>
      <c r="AK22" s="56"/>
    </row>
    <row r="23" spans="1:37" x14ac:dyDescent="0.25">
      <c r="A23" s="54"/>
      <c r="B23" s="3">
        <v>1984</v>
      </c>
      <c r="C23" s="4">
        <v>25825</v>
      </c>
      <c r="D23" s="5" t="s">
        <v>9</v>
      </c>
      <c r="E23" s="6">
        <v>4556</v>
      </c>
      <c r="F23" s="7">
        <f t="shared" si="0"/>
        <v>4</v>
      </c>
      <c r="G23" s="8">
        <v>1.73</v>
      </c>
      <c r="H23" s="6">
        <f t="shared" si="1"/>
        <v>6811.0028553700931</v>
      </c>
      <c r="I23" s="9">
        <f t="shared" si="2"/>
        <v>6811.0028553700931</v>
      </c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6"/>
      <c r="AC23" s="56"/>
      <c r="AD23" s="56"/>
      <c r="AE23" s="56"/>
      <c r="AF23" s="56"/>
      <c r="AG23" s="56"/>
      <c r="AH23" s="56"/>
      <c r="AI23" s="56"/>
      <c r="AJ23" s="56"/>
      <c r="AK23" s="56"/>
    </row>
    <row r="24" spans="1:37" x14ac:dyDescent="0.25">
      <c r="A24" s="54"/>
      <c r="B24" s="3">
        <v>1985</v>
      </c>
      <c r="C24" s="4">
        <v>60544</v>
      </c>
      <c r="D24" s="5" t="s">
        <v>9</v>
      </c>
      <c r="E24" s="6">
        <v>4872</v>
      </c>
      <c r="F24" s="7">
        <f t="shared" si="0"/>
        <v>4</v>
      </c>
      <c r="G24" s="8">
        <v>1.6579999999999999</v>
      </c>
      <c r="H24" s="6">
        <f t="shared" si="1"/>
        <v>15303.129930772902</v>
      </c>
      <c r="I24" s="9">
        <f t="shared" si="2"/>
        <v>15303.129930772902</v>
      </c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6"/>
      <c r="AC24" s="56"/>
      <c r="AD24" s="56"/>
      <c r="AE24" s="56"/>
      <c r="AF24" s="56"/>
      <c r="AG24" s="56"/>
      <c r="AH24" s="56"/>
      <c r="AI24" s="56"/>
      <c r="AJ24" s="56"/>
      <c r="AK24" s="56"/>
    </row>
    <row r="25" spans="1:37" x14ac:dyDescent="0.25">
      <c r="A25" s="54"/>
      <c r="B25" s="3">
        <v>1986</v>
      </c>
      <c r="C25" s="4">
        <v>84489</v>
      </c>
      <c r="D25" s="5" t="s">
        <v>9</v>
      </c>
      <c r="E25" s="6">
        <v>5208</v>
      </c>
      <c r="F25" s="7">
        <f t="shared" si="0"/>
        <v>4</v>
      </c>
      <c r="G25" s="8">
        <v>1.621</v>
      </c>
      <c r="H25" s="6">
        <f t="shared" si="1"/>
        <v>20878.909593159311</v>
      </c>
      <c r="I25" s="9">
        <f t="shared" si="2"/>
        <v>20878.909593159311</v>
      </c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6"/>
      <c r="AC25" s="56"/>
      <c r="AD25" s="56"/>
      <c r="AE25" s="56"/>
      <c r="AF25" s="56"/>
      <c r="AG25" s="56"/>
      <c r="AH25" s="56"/>
      <c r="AI25" s="56"/>
      <c r="AJ25" s="56"/>
      <c r="AK25" s="56"/>
    </row>
    <row r="26" spans="1:37" x14ac:dyDescent="0.25">
      <c r="A26" s="54"/>
      <c r="B26" s="3">
        <v>1987</v>
      </c>
      <c r="C26" s="4">
        <v>90800</v>
      </c>
      <c r="D26" s="5" t="s">
        <v>9</v>
      </c>
      <c r="E26" s="6">
        <v>5384</v>
      </c>
      <c r="F26" s="7">
        <f t="shared" si="0"/>
        <v>4</v>
      </c>
      <c r="G26" s="8">
        <v>1.5620000000000001</v>
      </c>
      <c r="H26" s="6">
        <f t="shared" si="1"/>
        <v>21621.783135175021</v>
      </c>
      <c r="I26" s="9">
        <f t="shared" si="2"/>
        <v>21621.783135175021</v>
      </c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6"/>
      <c r="AC26" s="56"/>
      <c r="AD26" s="56"/>
      <c r="AE26" s="56"/>
      <c r="AF26" s="56"/>
      <c r="AG26" s="56"/>
      <c r="AH26" s="56"/>
      <c r="AI26" s="56"/>
      <c r="AJ26" s="56"/>
      <c r="AK26" s="56"/>
    </row>
    <row r="27" spans="1:37" x14ac:dyDescent="0.25">
      <c r="A27" s="54"/>
      <c r="B27" s="3">
        <v>1988</v>
      </c>
      <c r="C27" s="4">
        <v>97775</v>
      </c>
      <c r="D27" s="5" t="s">
        <v>9</v>
      </c>
      <c r="E27" s="6">
        <v>5568</v>
      </c>
      <c r="F27" s="7">
        <f t="shared" si="0"/>
        <v>4</v>
      </c>
      <c r="G27" s="8">
        <v>1.5249999999999999</v>
      </c>
      <c r="H27" s="6">
        <f t="shared" si="1"/>
        <v>22731.196557091393</v>
      </c>
      <c r="I27" s="9">
        <f t="shared" si="2"/>
        <v>22731.196557091393</v>
      </c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6"/>
      <c r="AC27" s="56"/>
      <c r="AD27" s="56"/>
      <c r="AE27" s="56"/>
      <c r="AF27" s="56"/>
      <c r="AG27" s="56"/>
      <c r="AH27" s="56"/>
      <c r="AI27" s="56"/>
      <c r="AJ27" s="56"/>
      <c r="AK27" s="56"/>
    </row>
    <row r="28" spans="1:37" x14ac:dyDescent="0.25">
      <c r="A28" s="54"/>
      <c r="B28" s="3">
        <v>1989</v>
      </c>
      <c r="C28" s="4">
        <v>99621</v>
      </c>
      <c r="D28" s="5" t="s">
        <v>9</v>
      </c>
      <c r="E28" s="6">
        <v>5752</v>
      </c>
      <c r="F28" s="7">
        <f t="shared" si="0"/>
        <v>4</v>
      </c>
      <c r="G28" s="8">
        <v>1.4710000000000001</v>
      </c>
      <c r="H28" s="6">
        <f t="shared" si="1"/>
        <v>22340.258736472057</v>
      </c>
      <c r="I28" s="9">
        <f t="shared" si="2"/>
        <v>22340.258736472057</v>
      </c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6"/>
      <c r="AC28" s="56"/>
      <c r="AD28" s="56"/>
      <c r="AE28" s="56"/>
      <c r="AF28" s="56"/>
      <c r="AG28" s="56"/>
      <c r="AH28" s="56"/>
      <c r="AI28" s="56"/>
      <c r="AJ28" s="56"/>
      <c r="AK28" s="56"/>
    </row>
    <row r="29" spans="1:37" x14ac:dyDescent="0.25">
      <c r="A29" s="54"/>
      <c r="B29" s="3">
        <v>1990</v>
      </c>
      <c r="C29" s="4">
        <v>103006</v>
      </c>
      <c r="D29" s="5" t="s">
        <v>9</v>
      </c>
      <c r="E29" s="6">
        <v>5982</v>
      </c>
      <c r="F29" s="7">
        <f t="shared" si="0"/>
        <v>4</v>
      </c>
      <c r="G29" s="8">
        <v>1.4319999999999999</v>
      </c>
      <c r="H29" s="6">
        <f t="shared" si="1"/>
        <v>22486.930088405185</v>
      </c>
      <c r="I29" s="9">
        <f t="shared" si="2"/>
        <v>22486.930088405185</v>
      </c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6"/>
      <c r="AC29" s="56"/>
      <c r="AD29" s="56"/>
      <c r="AE29" s="56"/>
      <c r="AF29" s="56"/>
      <c r="AG29" s="56"/>
      <c r="AH29" s="56"/>
      <c r="AI29" s="56"/>
      <c r="AJ29" s="56"/>
      <c r="AK29" s="56"/>
    </row>
    <row r="30" spans="1:37" x14ac:dyDescent="0.25">
      <c r="A30" s="54"/>
      <c r="B30" s="3">
        <v>1991</v>
      </c>
      <c r="C30" s="4">
        <v>106951</v>
      </c>
      <c r="D30" s="5" t="s">
        <v>9</v>
      </c>
      <c r="E30" s="6">
        <v>6388</v>
      </c>
      <c r="F30" s="7">
        <f t="shared" si="0"/>
        <v>4</v>
      </c>
      <c r="G30" s="8">
        <v>1.409</v>
      </c>
      <c r="H30" s="6">
        <f t="shared" si="1"/>
        <v>22973.145953164614</v>
      </c>
      <c r="I30" s="9">
        <f t="shared" si="2"/>
        <v>22973.145953164614</v>
      </c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6"/>
      <c r="AC30" s="56"/>
      <c r="AD30" s="56"/>
      <c r="AE30" s="56"/>
      <c r="AF30" s="56"/>
      <c r="AG30" s="56"/>
      <c r="AH30" s="56"/>
      <c r="AI30" s="56"/>
      <c r="AJ30" s="56"/>
      <c r="AK30" s="56"/>
    </row>
    <row r="31" spans="1:37" x14ac:dyDescent="0.25">
      <c r="A31" s="54"/>
      <c r="B31" s="3">
        <v>1992</v>
      </c>
      <c r="C31" s="4">
        <v>111267</v>
      </c>
      <c r="D31" s="5" t="s">
        <v>9</v>
      </c>
      <c r="E31" s="6">
        <v>6532</v>
      </c>
      <c r="F31" s="7">
        <f t="shared" si="0"/>
        <v>4</v>
      </c>
      <c r="G31" s="8">
        <v>1.365</v>
      </c>
      <c r="H31" s="6">
        <f t="shared" si="1"/>
        <v>23153.873653303493</v>
      </c>
      <c r="I31" s="9">
        <f t="shared" si="2"/>
        <v>23153.873653303493</v>
      </c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6"/>
      <c r="AC31" s="56"/>
      <c r="AD31" s="56"/>
      <c r="AE31" s="56"/>
      <c r="AF31" s="56"/>
      <c r="AG31" s="56"/>
      <c r="AH31" s="56"/>
      <c r="AI31" s="56"/>
      <c r="AJ31" s="56"/>
      <c r="AK31" s="56"/>
    </row>
    <row r="32" spans="1:37" x14ac:dyDescent="0.25">
      <c r="A32" s="54"/>
      <c r="B32" s="3">
        <v>1993</v>
      </c>
      <c r="C32" s="4">
        <v>111459</v>
      </c>
      <c r="D32" s="5" t="s">
        <v>9</v>
      </c>
      <c r="E32" s="6">
        <v>6812</v>
      </c>
      <c r="F32" s="7">
        <f t="shared" si="0"/>
        <v>4</v>
      </c>
      <c r="G32" s="8">
        <v>1.365</v>
      </c>
      <c r="H32" s="6">
        <f t="shared" si="1"/>
        <v>23193.827491741074</v>
      </c>
      <c r="I32" s="9">
        <f t="shared" si="2"/>
        <v>23193.827491741074</v>
      </c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6"/>
      <c r="AC32" s="56"/>
      <c r="AD32" s="56"/>
      <c r="AE32" s="56"/>
      <c r="AF32" s="56"/>
      <c r="AG32" s="56"/>
      <c r="AH32" s="56"/>
      <c r="AI32" s="56"/>
      <c r="AJ32" s="56"/>
      <c r="AK32" s="56"/>
    </row>
    <row r="33" spans="1:37" x14ac:dyDescent="0.25">
      <c r="A33" s="54"/>
      <c r="B33" s="3">
        <v>1994</v>
      </c>
      <c r="C33" s="4">
        <v>114202</v>
      </c>
      <c r="D33" s="5" t="s">
        <v>9</v>
      </c>
      <c r="E33" s="6">
        <v>6966</v>
      </c>
      <c r="F33" s="7">
        <f t="shared" si="0"/>
        <v>4</v>
      </c>
      <c r="G33" s="8">
        <v>1.34</v>
      </c>
      <c r="H33" s="6">
        <f t="shared" si="1"/>
        <v>23329.376773172633</v>
      </c>
      <c r="I33" s="9">
        <f t="shared" si="2"/>
        <v>23329.376773172633</v>
      </c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6"/>
      <c r="AC33" s="56"/>
      <c r="AD33" s="56"/>
      <c r="AE33" s="56"/>
      <c r="AF33" s="56"/>
      <c r="AG33" s="56"/>
      <c r="AH33" s="56"/>
      <c r="AI33" s="56"/>
      <c r="AJ33" s="56"/>
      <c r="AK33" s="56"/>
    </row>
    <row r="34" spans="1:37" x14ac:dyDescent="0.25">
      <c r="A34" s="54"/>
      <c r="B34" s="3">
        <v>1995</v>
      </c>
      <c r="C34" s="4">
        <v>108262</v>
      </c>
      <c r="D34" s="5" t="s">
        <v>9</v>
      </c>
      <c r="E34" s="6">
        <v>7112</v>
      </c>
      <c r="F34" s="7">
        <f t="shared" si="0"/>
        <v>4</v>
      </c>
      <c r="G34" s="8">
        <v>1.3240000000000001</v>
      </c>
      <c r="H34" s="6">
        <f t="shared" si="1"/>
        <v>21851.872607503235</v>
      </c>
      <c r="I34" s="9">
        <f t="shared" si="2"/>
        <v>21851.872607503235</v>
      </c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6"/>
      <c r="AC34" s="56"/>
      <c r="AD34" s="56"/>
      <c r="AE34" s="56"/>
      <c r="AF34" s="56"/>
      <c r="AG34" s="56"/>
      <c r="AH34" s="56"/>
      <c r="AI34" s="56"/>
      <c r="AJ34" s="56"/>
      <c r="AK34" s="56"/>
    </row>
    <row r="35" spans="1:37" x14ac:dyDescent="0.25">
      <c r="A35" s="54"/>
      <c r="B35" s="3">
        <v>1996</v>
      </c>
      <c r="C35" s="4">
        <v>118940</v>
      </c>
      <c r="D35" s="5" t="s">
        <v>9</v>
      </c>
      <c r="E35" s="6">
        <v>7396</v>
      </c>
      <c r="F35" s="7">
        <f t="shared" si="0"/>
        <v>4</v>
      </c>
      <c r="G35" s="8">
        <v>1.292</v>
      </c>
      <c r="H35" s="6">
        <f t="shared" si="1"/>
        <v>23426.913654401131</v>
      </c>
      <c r="I35" s="9">
        <f t="shared" si="2"/>
        <v>23426.913654401131</v>
      </c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6"/>
      <c r="AC35" s="56"/>
      <c r="AD35" s="56"/>
      <c r="AE35" s="56"/>
      <c r="AF35" s="56"/>
      <c r="AG35" s="56"/>
      <c r="AH35" s="56"/>
      <c r="AI35" s="56"/>
      <c r="AJ35" s="56"/>
      <c r="AK35" s="56"/>
    </row>
    <row r="36" spans="1:37" x14ac:dyDescent="0.25">
      <c r="A36" s="54"/>
      <c r="B36" s="3">
        <v>1997</v>
      </c>
      <c r="C36" s="4">
        <v>119581</v>
      </c>
      <c r="D36" s="5" t="s">
        <v>9</v>
      </c>
      <c r="E36" s="6">
        <v>7582</v>
      </c>
      <c r="F36" s="7">
        <f t="shared" si="0"/>
        <v>4</v>
      </c>
      <c r="G36" s="8">
        <v>1.278</v>
      </c>
      <c r="H36" s="6">
        <f t="shared" si="1"/>
        <v>23297.947578880936</v>
      </c>
      <c r="I36" s="9">
        <f t="shared" si="2"/>
        <v>23297.947578880936</v>
      </c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6"/>
      <c r="AC36" s="56"/>
      <c r="AD36" s="56"/>
      <c r="AE36" s="56"/>
      <c r="AF36" s="56"/>
      <c r="AG36" s="56"/>
      <c r="AH36" s="56"/>
      <c r="AI36" s="56"/>
      <c r="AJ36" s="56"/>
      <c r="AK36" s="56"/>
    </row>
    <row r="37" spans="1:37" x14ac:dyDescent="0.25">
      <c r="A37" s="54"/>
      <c r="B37" s="3">
        <v>1998</v>
      </c>
      <c r="C37" s="4">
        <v>95162</v>
      </c>
      <c r="D37" s="5" t="s">
        <v>9</v>
      </c>
      <c r="E37" s="6">
        <v>7886</v>
      </c>
      <c r="F37" s="7">
        <f t="shared" si="0"/>
        <v>4</v>
      </c>
      <c r="G37" s="8">
        <v>1.264</v>
      </c>
      <c r="H37" s="6">
        <f t="shared" si="1"/>
        <v>18337.294670229909</v>
      </c>
      <c r="I37" s="9">
        <f t="shared" si="2"/>
        <v>18337.294670229909</v>
      </c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6"/>
      <c r="AC37" s="56"/>
      <c r="AD37" s="56"/>
      <c r="AE37" s="56"/>
      <c r="AF37" s="56"/>
      <c r="AG37" s="56"/>
      <c r="AH37" s="56"/>
      <c r="AI37" s="56"/>
      <c r="AJ37" s="56"/>
      <c r="AK37" s="56"/>
    </row>
    <row r="38" spans="1:37" x14ac:dyDescent="0.25">
      <c r="A38" s="54"/>
      <c r="B38" s="3">
        <v>1999</v>
      </c>
      <c r="C38" s="4">
        <v>121633</v>
      </c>
      <c r="D38" s="5" t="s">
        <v>9</v>
      </c>
      <c r="E38" s="6">
        <v>8044</v>
      </c>
      <c r="F38" s="7">
        <f t="shared" si="0"/>
        <v>4</v>
      </c>
      <c r="G38" s="8">
        <v>1.25</v>
      </c>
      <c r="H38" s="6">
        <f t="shared" si="1"/>
        <v>23178.539142047419</v>
      </c>
      <c r="I38" s="9">
        <f t="shared" si="2"/>
        <v>23178.539142047419</v>
      </c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6"/>
      <c r="AC38" s="56"/>
      <c r="AD38" s="56"/>
      <c r="AE38" s="56"/>
      <c r="AF38" s="56"/>
      <c r="AG38" s="56"/>
      <c r="AH38" s="56"/>
      <c r="AI38" s="56"/>
      <c r="AJ38" s="56"/>
      <c r="AK38" s="56"/>
    </row>
    <row r="39" spans="1:37" x14ac:dyDescent="0.25">
      <c r="A39" s="54"/>
      <c r="B39" s="3">
        <v>2000</v>
      </c>
      <c r="C39" s="4">
        <v>129416</v>
      </c>
      <c r="D39" s="5" t="s">
        <v>9</v>
      </c>
      <c r="E39" s="6">
        <v>8144</v>
      </c>
      <c r="F39" s="7">
        <f t="shared" si="0"/>
        <v>4</v>
      </c>
      <c r="G39" s="8">
        <v>1.244</v>
      </c>
      <c r="H39" s="6">
        <f t="shared" si="1"/>
        <v>24543.301466407094</v>
      </c>
      <c r="I39" s="9">
        <f t="shared" si="2"/>
        <v>24543.301466407094</v>
      </c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6"/>
      <c r="AC39" s="56"/>
      <c r="AD39" s="56"/>
      <c r="AE39" s="56"/>
      <c r="AF39" s="56"/>
      <c r="AG39" s="56"/>
      <c r="AH39" s="56"/>
      <c r="AI39" s="56"/>
      <c r="AJ39" s="56"/>
      <c r="AK39" s="56"/>
    </row>
    <row r="40" spans="1:37" x14ac:dyDescent="0.25">
      <c r="A40" s="54"/>
      <c r="B40" s="3">
        <v>2001</v>
      </c>
      <c r="C40" s="4">
        <v>126121</v>
      </c>
      <c r="D40" s="5" t="s">
        <v>9</v>
      </c>
      <c r="E40" s="6">
        <v>8404</v>
      </c>
      <c r="F40" s="7">
        <f t="shared" si="0"/>
        <v>4</v>
      </c>
      <c r="G40" s="8">
        <v>1.2190000000000001</v>
      </c>
      <c r="H40" s="6">
        <f t="shared" si="1"/>
        <v>23437.740431156315</v>
      </c>
      <c r="I40" s="9">
        <f t="shared" si="2"/>
        <v>23437.740431156315</v>
      </c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6"/>
      <c r="AC40" s="56"/>
      <c r="AD40" s="56"/>
      <c r="AE40" s="56"/>
      <c r="AF40" s="56"/>
      <c r="AG40" s="56"/>
      <c r="AH40" s="56"/>
      <c r="AI40" s="56"/>
      <c r="AJ40" s="56"/>
      <c r="AK40" s="56"/>
    </row>
    <row r="41" spans="1:37" x14ac:dyDescent="0.25">
      <c r="A41" s="54"/>
      <c r="B41" s="3">
        <v>2002</v>
      </c>
      <c r="C41" s="4">
        <v>19340</v>
      </c>
      <c r="D41" s="5" t="s">
        <v>10</v>
      </c>
      <c r="E41" s="6">
        <v>1334</v>
      </c>
      <c r="F41" s="7">
        <f t="shared" si="0"/>
        <v>4</v>
      </c>
      <c r="G41" s="8">
        <v>1.1919999999999999</v>
      </c>
      <c r="H41" s="6">
        <f>(C41)*G41</f>
        <v>23053.279999999999</v>
      </c>
      <c r="I41" s="9">
        <f t="shared" si="2"/>
        <v>23053.279999999999</v>
      </c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6"/>
      <c r="AC41" s="56"/>
      <c r="AD41" s="56"/>
      <c r="AE41" s="56"/>
      <c r="AF41" s="56"/>
      <c r="AG41" s="56"/>
      <c r="AH41" s="56"/>
      <c r="AI41" s="56"/>
      <c r="AJ41" s="56"/>
      <c r="AK41" s="56"/>
    </row>
    <row r="42" spans="1:37" x14ac:dyDescent="0.25">
      <c r="A42" s="54"/>
      <c r="B42" s="3">
        <v>2003</v>
      </c>
      <c r="C42" s="4">
        <v>19668</v>
      </c>
      <c r="D42" s="5" t="s">
        <v>10</v>
      </c>
      <c r="E42" s="6">
        <v>1366</v>
      </c>
      <c r="F42" s="7">
        <f t="shared" si="0"/>
        <v>4</v>
      </c>
      <c r="G42" s="8">
        <v>1.173</v>
      </c>
      <c r="H42" s="6">
        <f t="shared" ref="H42:H59" si="3">(C42)*G42</f>
        <v>23070.564000000002</v>
      </c>
      <c r="I42" s="9">
        <f t="shared" si="2"/>
        <v>23070.564000000002</v>
      </c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6"/>
      <c r="AC42" s="56"/>
      <c r="AD42" s="56"/>
      <c r="AE42" s="56"/>
      <c r="AF42" s="56"/>
      <c r="AG42" s="56"/>
      <c r="AH42" s="56"/>
      <c r="AI42" s="56"/>
      <c r="AJ42" s="56"/>
      <c r="AK42" s="56"/>
    </row>
    <row r="43" spans="1:37" x14ac:dyDescent="0.25">
      <c r="A43" s="54"/>
      <c r="B43" s="3">
        <v>2004</v>
      </c>
      <c r="C43" s="4">
        <v>19926</v>
      </c>
      <c r="D43" s="5" t="s">
        <v>10</v>
      </c>
      <c r="E43" s="6">
        <v>1438</v>
      </c>
      <c r="F43" s="7">
        <f t="shared" si="0"/>
        <v>4</v>
      </c>
      <c r="G43" s="8">
        <v>1.1539999999999999</v>
      </c>
      <c r="H43" s="6">
        <f t="shared" si="3"/>
        <v>22994.603999999999</v>
      </c>
      <c r="I43" s="9">
        <f t="shared" si="2"/>
        <v>22994.603999999999</v>
      </c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6"/>
      <c r="AC43" s="56"/>
      <c r="AD43" s="56"/>
      <c r="AE43" s="56"/>
      <c r="AF43" s="56"/>
      <c r="AG43" s="56"/>
      <c r="AH43" s="56"/>
      <c r="AI43" s="56"/>
      <c r="AJ43" s="56"/>
      <c r="AK43" s="56"/>
    </row>
    <row r="44" spans="1:37" x14ac:dyDescent="0.25">
      <c r="A44" s="54"/>
      <c r="B44" s="3">
        <v>2005</v>
      </c>
      <c r="C44" s="4">
        <v>17942</v>
      </c>
      <c r="D44" s="5" t="s">
        <v>10</v>
      </c>
      <c r="E44" s="6">
        <v>1522</v>
      </c>
      <c r="F44" s="7">
        <f t="shared" si="0"/>
        <v>4</v>
      </c>
      <c r="G44" s="8">
        <v>1.1339999999999999</v>
      </c>
      <c r="H44" s="6">
        <f t="shared" si="3"/>
        <v>20346.227999999999</v>
      </c>
      <c r="I44" s="9">
        <f t="shared" si="2"/>
        <v>20346.227999999999</v>
      </c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6"/>
      <c r="AC44" s="56"/>
      <c r="AD44" s="56"/>
      <c r="AE44" s="56"/>
      <c r="AF44" s="56"/>
      <c r="AG44" s="56"/>
      <c r="AH44" s="56"/>
      <c r="AI44" s="56"/>
      <c r="AJ44" s="56"/>
      <c r="AK44" s="56"/>
    </row>
    <row r="45" spans="1:37" x14ac:dyDescent="0.25">
      <c r="A45" s="54"/>
      <c r="B45" s="3">
        <v>2006</v>
      </c>
      <c r="C45" s="4">
        <v>471</v>
      </c>
      <c r="D45" s="5" t="s">
        <v>10</v>
      </c>
      <c r="E45" s="6">
        <v>1606</v>
      </c>
      <c r="F45" s="7">
        <v>2</v>
      </c>
      <c r="G45" s="8">
        <v>1.115</v>
      </c>
      <c r="H45" s="6">
        <f t="shared" si="3"/>
        <v>525.16499999999996</v>
      </c>
      <c r="I45" s="9">
        <f t="shared" si="2"/>
        <v>525.16499999999996</v>
      </c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6"/>
      <c r="AC45" s="56"/>
      <c r="AD45" s="56"/>
      <c r="AE45" s="56"/>
      <c r="AF45" s="56"/>
      <c r="AG45" s="56"/>
      <c r="AH45" s="56"/>
      <c r="AI45" s="56"/>
      <c r="AJ45" s="56"/>
      <c r="AK45" s="56"/>
    </row>
    <row r="46" spans="1:37" x14ac:dyDescent="0.25">
      <c r="A46" s="54"/>
      <c r="B46" s="3">
        <v>2007</v>
      </c>
      <c r="C46" s="4">
        <v>1979</v>
      </c>
      <c r="D46" s="5" t="s">
        <v>10</v>
      </c>
      <c r="E46" s="6">
        <v>1654</v>
      </c>
      <c r="F46" s="7">
        <v>4</v>
      </c>
      <c r="G46" s="8">
        <v>1.0960000000000001</v>
      </c>
      <c r="H46" s="6">
        <f t="shared" si="3"/>
        <v>2168.9840000000004</v>
      </c>
      <c r="I46" s="9">
        <f t="shared" si="2"/>
        <v>2168.9840000000004</v>
      </c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6"/>
      <c r="AC46" s="56"/>
      <c r="AD46" s="56"/>
      <c r="AE46" s="56"/>
      <c r="AF46" s="56"/>
      <c r="AG46" s="56"/>
      <c r="AH46" s="56"/>
      <c r="AI46" s="56"/>
      <c r="AJ46" s="56"/>
      <c r="AK46" s="56"/>
    </row>
    <row r="47" spans="1:37" x14ac:dyDescent="0.25">
      <c r="A47" s="54"/>
      <c r="B47" s="3">
        <v>2008</v>
      </c>
      <c r="C47" s="4">
        <v>19116</v>
      </c>
      <c r="D47" s="5" t="s">
        <v>10</v>
      </c>
      <c r="E47" s="6">
        <v>1688</v>
      </c>
      <c r="F47" s="7">
        <f t="shared" si="0"/>
        <v>4</v>
      </c>
      <c r="G47" s="8">
        <v>1.0840000000000001</v>
      </c>
      <c r="H47" s="6">
        <f t="shared" si="3"/>
        <v>20721.744000000002</v>
      </c>
      <c r="I47" s="9">
        <f t="shared" si="2"/>
        <v>20721.744000000002</v>
      </c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6"/>
      <c r="AC47" s="56"/>
      <c r="AD47" s="56"/>
      <c r="AE47" s="56"/>
      <c r="AF47" s="56"/>
      <c r="AG47" s="56"/>
      <c r="AH47" s="56"/>
      <c r="AI47" s="56"/>
      <c r="AJ47" s="56"/>
      <c r="AK47" s="56"/>
    </row>
    <row r="48" spans="1:37" x14ac:dyDescent="0.25">
      <c r="A48" s="54"/>
      <c r="B48" s="3">
        <v>2009</v>
      </c>
      <c r="C48" s="4">
        <v>13720</v>
      </c>
      <c r="D48" s="5" t="s">
        <v>10</v>
      </c>
      <c r="E48" s="6">
        <v>1742</v>
      </c>
      <c r="F48" s="7">
        <f t="shared" si="0"/>
        <v>4</v>
      </c>
      <c r="G48" s="8">
        <v>1.075</v>
      </c>
      <c r="H48" s="6">
        <f t="shared" si="3"/>
        <v>14749</v>
      </c>
      <c r="I48" s="9">
        <f t="shared" si="2"/>
        <v>14749</v>
      </c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6"/>
      <c r="AC48" s="56"/>
      <c r="AD48" s="56"/>
      <c r="AE48" s="56"/>
      <c r="AF48" s="56"/>
      <c r="AG48" s="56"/>
      <c r="AH48" s="56"/>
      <c r="AI48" s="56"/>
      <c r="AJ48" s="56"/>
      <c r="AK48" s="56"/>
    </row>
    <row r="49" spans="1:37" x14ac:dyDescent="0.25">
      <c r="A49" s="54"/>
      <c r="B49" s="3">
        <v>2010</v>
      </c>
      <c r="C49" s="4">
        <v>946</v>
      </c>
      <c r="D49" s="5" t="s">
        <v>10</v>
      </c>
      <c r="E49" s="6">
        <v>1772</v>
      </c>
      <c r="F49" s="7">
        <v>4</v>
      </c>
      <c r="G49" s="8">
        <v>1.0649999999999999</v>
      </c>
      <c r="H49" s="6">
        <f t="shared" si="3"/>
        <v>1007.4899999999999</v>
      </c>
      <c r="I49" s="9">
        <f t="shared" si="2"/>
        <v>1007.4899999999999</v>
      </c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6"/>
      <c r="AC49" s="56"/>
      <c r="AD49" s="56"/>
      <c r="AE49" s="56"/>
      <c r="AF49" s="56"/>
      <c r="AG49" s="56"/>
      <c r="AH49" s="56"/>
      <c r="AI49" s="56"/>
      <c r="AJ49" s="56"/>
      <c r="AK49" s="56"/>
    </row>
    <row r="50" spans="1:37" x14ac:dyDescent="0.25">
      <c r="A50" s="54"/>
      <c r="B50" s="3">
        <v>2011</v>
      </c>
      <c r="C50" s="4">
        <v>648</v>
      </c>
      <c r="D50" s="5" t="s">
        <v>10</v>
      </c>
      <c r="E50" s="6">
        <v>1800</v>
      </c>
      <c r="F50" s="7">
        <v>4</v>
      </c>
      <c r="G50" s="8">
        <v>1.056</v>
      </c>
      <c r="H50" s="6">
        <f t="shared" si="3"/>
        <v>684.28800000000001</v>
      </c>
      <c r="I50" s="9">
        <f t="shared" si="2"/>
        <v>684.28800000000001</v>
      </c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6"/>
      <c r="AC50" s="56"/>
      <c r="AD50" s="56"/>
      <c r="AE50" s="56"/>
      <c r="AF50" s="56"/>
      <c r="AG50" s="56"/>
      <c r="AH50" s="56"/>
      <c r="AI50" s="56"/>
      <c r="AJ50" s="56"/>
      <c r="AK50" s="56"/>
    </row>
    <row r="51" spans="1:37" x14ac:dyDescent="0.25">
      <c r="A51" s="54"/>
      <c r="B51" s="3">
        <v>2012</v>
      </c>
      <c r="C51" s="4">
        <v>1682</v>
      </c>
      <c r="D51" s="5" t="s">
        <v>10</v>
      </c>
      <c r="E51" s="6">
        <v>1844</v>
      </c>
      <c r="F51" s="7">
        <v>3</v>
      </c>
      <c r="G51" s="8">
        <v>1.0349999999999999</v>
      </c>
      <c r="H51" s="6">
        <f t="shared" si="3"/>
        <v>1740.87</v>
      </c>
      <c r="I51" s="9">
        <f t="shared" si="2"/>
        <v>1740.87</v>
      </c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6"/>
      <c r="AC51" s="56"/>
      <c r="AD51" s="56"/>
      <c r="AE51" s="56"/>
      <c r="AF51" s="56"/>
      <c r="AG51" s="56"/>
      <c r="AH51" s="56"/>
      <c r="AI51" s="56"/>
      <c r="AJ51" s="56"/>
      <c r="AK51" s="56"/>
    </row>
    <row r="52" spans="1:37" x14ac:dyDescent="0.25">
      <c r="A52" s="54"/>
      <c r="B52" s="3">
        <v>2013</v>
      </c>
      <c r="C52" s="4">
        <v>17028</v>
      </c>
      <c r="D52" s="5" t="s">
        <v>10</v>
      </c>
      <c r="E52" s="6">
        <v>1886</v>
      </c>
      <c r="F52" s="7">
        <f t="shared" si="0"/>
        <v>4</v>
      </c>
      <c r="G52" s="8">
        <v>1.014</v>
      </c>
      <c r="H52" s="6">
        <f t="shared" si="3"/>
        <v>17266.392</v>
      </c>
      <c r="I52" s="9">
        <f t="shared" si="2"/>
        <v>17266.392</v>
      </c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6"/>
      <c r="AC52" s="56"/>
      <c r="AD52" s="56"/>
      <c r="AE52" s="56"/>
      <c r="AF52" s="56"/>
      <c r="AG52" s="56"/>
      <c r="AH52" s="56"/>
      <c r="AI52" s="56"/>
      <c r="AJ52" s="56"/>
      <c r="AK52" s="56"/>
    </row>
    <row r="53" spans="1:37" ht="15.75" thickBot="1" x14ac:dyDescent="0.3">
      <c r="A53" s="54"/>
      <c r="B53" s="3">
        <v>2014</v>
      </c>
      <c r="C53" s="4">
        <v>15010</v>
      </c>
      <c r="D53" s="5" t="s">
        <v>10</v>
      </c>
      <c r="E53" s="6">
        <v>1429.5</v>
      </c>
      <c r="F53" s="7">
        <f t="shared" si="0"/>
        <v>4</v>
      </c>
      <c r="G53" s="8">
        <v>1.0009999999999999</v>
      </c>
      <c r="H53" s="6">
        <f t="shared" si="3"/>
        <v>15025.009999999998</v>
      </c>
      <c r="I53" s="9">
        <f t="shared" si="2"/>
        <v>15025.009999999998</v>
      </c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6"/>
      <c r="AC53" s="56"/>
      <c r="AD53" s="56"/>
      <c r="AE53" s="56"/>
      <c r="AF53" s="56"/>
      <c r="AG53" s="56"/>
      <c r="AH53" s="56"/>
      <c r="AI53" s="56"/>
      <c r="AJ53" s="56"/>
      <c r="AK53" s="56"/>
    </row>
    <row r="54" spans="1:37" ht="15.75" thickBot="1" x14ac:dyDescent="0.3">
      <c r="A54" s="54"/>
      <c r="B54" s="3">
        <v>2015</v>
      </c>
      <c r="C54" s="4">
        <v>0</v>
      </c>
      <c r="D54" s="5" t="s">
        <v>10</v>
      </c>
      <c r="E54" s="6">
        <v>1441.5</v>
      </c>
      <c r="F54" s="7">
        <v>4</v>
      </c>
      <c r="G54" s="8">
        <v>1.0009999999999999</v>
      </c>
      <c r="H54" s="6">
        <f t="shared" si="3"/>
        <v>0</v>
      </c>
      <c r="I54" s="9">
        <f t="shared" si="2"/>
        <v>0</v>
      </c>
      <c r="J54" s="43" t="s">
        <v>12</v>
      </c>
      <c r="K54" s="147" t="s">
        <v>13</v>
      </c>
      <c r="L54" s="147"/>
      <c r="M54" s="147"/>
      <c r="N54" s="148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6"/>
      <c r="AC54" s="56"/>
      <c r="AD54" s="56"/>
      <c r="AE54" s="56"/>
      <c r="AF54" s="56"/>
      <c r="AG54" s="56"/>
      <c r="AH54" s="56"/>
      <c r="AI54" s="56"/>
      <c r="AJ54" s="56"/>
      <c r="AK54" s="56"/>
    </row>
    <row r="55" spans="1:37" x14ac:dyDescent="0.25">
      <c r="A55" s="54"/>
      <c r="B55" s="3">
        <v>2016</v>
      </c>
      <c r="C55" s="4">
        <v>0</v>
      </c>
      <c r="D55" s="5" t="s">
        <v>10</v>
      </c>
      <c r="E55" s="6">
        <v>1450.5</v>
      </c>
      <c r="F55" s="7">
        <v>4</v>
      </c>
      <c r="G55" s="8">
        <v>1</v>
      </c>
      <c r="H55" s="6">
        <f t="shared" si="3"/>
        <v>0</v>
      </c>
      <c r="I55" s="9">
        <f t="shared" si="2"/>
        <v>0</v>
      </c>
      <c r="J55" s="42">
        <v>2016</v>
      </c>
      <c r="K55" s="44">
        <f t="array" aca="1" ref="K55" ca="1">AVERAGE(LARGE(I5:I55,ROW(INDIRECT("1:25"))))</f>
        <v>21332.514538523348</v>
      </c>
      <c r="L55" s="153" t="s">
        <v>14</v>
      </c>
      <c r="M55" s="153"/>
      <c r="N55" s="1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6"/>
      <c r="AC55" s="56"/>
      <c r="AD55" s="56"/>
      <c r="AE55" s="56"/>
      <c r="AF55" s="56"/>
      <c r="AG55" s="56"/>
      <c r="AH55" s="56"/>
      <c r="AI55" s="56"/>
      <c r="AJ55" s="56"/>
      <c r="AK55" s="56"/>
    </row>
    <row r="56" spans="1:37" ht="15.75" thickBot="1" x14ac:dyDescent="0.3">
      <c r="A56" s="54"/>
      <c r="B56" s="10">
        <v>2017</v>
      </c>
      <c r="C56" s="53">
        <v>0</v>
      </c>
      <c r="D56" s="11" t="s">
        <v>10</v>
      </c>
      <c r="E56" s="12">
        <v>1464</v>
      </c>
      <c r="F56" s="13">
        <v>0</v>
      </c>
      <c r="G56" s="14">
        <v>1</v>
      </c>
      <c r="H56" s="12">
        <f t="shared" si="3"/>
        <v>0</v>
      </c>
      <c r="I56" s="15" t="str">
        <f t="shared" si="2"/>
        <v>non</v>
      </c>
      <c r="J56" s="40">
        <v>2017</v>
      </c>
      <c r="K56" s="44">
        <f ca="1">AVERAGE(LARGE(I5:I56,ROW(INDIRECT("1:25"))))</f>
        <v>24543.301466407094</v>
      </c>
      <c r="L56" s="151" t="s">
        <v>14</v>
      </c>
      <c r="M56" s="151"/>
      <c r="N56" s="152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6"/>
      <c r="AC56" s="56"/>
      <c r="AD56" s="56"/>
      <c r="AE56" s="56"/>
      <c r="AF56" s="56"/>
      <c r="AG56" s="56"/>
      <c r="AH56" s="56"/>
      <c r="AI56" s="56"/>
      <c r="AJ56" s="56"/>
      <c r="AK56" s="56"/>
    </row>
    <row r="57" spans="1:37" x14ac:dyDescent="0.25">
      <c r="A57" s="144" t="s">
        <v>11</v>
      </c>
      <c r="B57" s="46">
        <v>2018</v>
      </c>
      <c r="C57" s="47">
        <v>39228</v>
      </c>
      <c r="D57" s="48" t="s">
        <v>10</v>
      </c>
      <c r="E57" s="49">
        <v>1464</v>
      </c>
      <c r="F57" s="50">
        <f t="shared" si="0"/>
        <v>4</v>
      </c>
      <c r="G57" s="51">
        <v>1</v>
      </c>
      <c r="H57" s="49">
        <f t="shared" si="3"/>
        <v>39228</v>
      </c>
      <c r="I57" s="52">
        <f t="shared" si="2"/>
        <v>39228</v>
      </c>
      <c r="J57" s="40">
        <v>2018</v>
      </c>
      <c r="K57" s="44">
        <f ca="1">AVERAGE(LARGE(I5:I57,ROW(INDIRECT("1:25"))))</f>
        <v>39228</v>
      </c>
      <c r="L57" s="151" t="s">
        <v>14</v>
      </c>
      <c r="M57" s="151"/>
      <c r="N57" s="152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6"/>
      <c r="AC57" s="56"/>
      <c r="AD57" s="56"/>
      <c r="AE57" s="56"/>
      <c r="AF57" s="56"/>
      <c r="AG57" s="56"/>
      <c r="AH57" s="56"/>
      <c r="AI57" s="56"/>
      <c r="AJ57" s="56"/>
      <c r="AK57" s="56"/>
    </row>
    <row r="58" spans="1:37" x14ac:dyDescent="0.25">
      <c r="A58" s="145"/>
      <c r="B58" s="26">
        <v>2019</v>
      </c>
      <c r="C58" s="27">
        <v>39228</v>
      </c>
      <c r="D58" s="28" t="s">
        <v>10</v>
      </c>
      <c r="E58" s="29">
        <v>1464</v>
      </c>
      <c r="F58" s="30">
        <f t="shared" si="0"/>
        <v>4</v>
      </c>
      <c r="G58" s="31">
        <v>1</v>
      </c>
      <c r="H58" s="29">
        <f t="shared" si="3"/>
        <v>39228</v>
      </c>
      <c r="I58" s="32">
        <f t="shared" si="2"/>
        <v>39228</v>
      </c>
      <c r="J58" s="40">
        <v>2019</v>
      </c>
      <c r="K58" s="44">
        <f ca="1">AVERAGE(LARGE(I5:I58,ROW(INDIRECT("1:25"))))</f>
        <v>39228</v>
      </c>
      <c r="L58" s="151" t="s">
        <v>14</v>
      </c>
      <c r="M58" s="151"/>
      <c r="N58" s="152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6"/>
      <c r="AC58" s="56"/>
      <c r="AD58" s="56"/>
      <c r="AE58" s="56"/>
      <c r="AF58" s="56"/>
      <c r="AG58" s="56"/>
      <c r="AH58" s="56"/>
      <c r="AI58" s="56"/>
      <c r="AJ58" s="56"/>
      <c r="AK58" s="56"/>
    </row>
    <row r="59" spans="1:37" ht="15.75" thickBot="1" x14ac:dyDescent="0.3">
      <c r="A59" s="146"/>
      <c r="B59" s="33">
        <v>2020</v>
      </c>
      <c r="C59" s="34">
        <v>39228</v>
      </c>
      <c r="D59" s="35" t="s">
        <v>10</v>
      </c>
      <c r="E59" s="36">
        <v>1464</v>
      </c>
      <c r="F59" s="37">
        <f t="shared" si="0"/>
        <v>4</v>
      </c>
      <c r="G59" s="38">
        <v>1</v>
      </c>
      <c r="H59" s="36">
        <f t="shared" si="3"/>
        <v>39228</v>
      </c>
      <c r="I59" s="39">
        <f t="shared" si="2"/>
        <v>39228</v>
      </c>
      <c r="J59" s="41">
        <v>2020</v>
      </c>
      <c r="K59" s="45">
        <f ca="1">AVERAGE(LARGE(I5:I59,ROW(INDIRECT("1:25"))))</f>
        <v>39228</v>
      </c>
      <c r="L59" s="149" t="s">
        <v>14</v>
      </c>
      <c r="M59" s="149"/>
      <c r="N59" s="150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6"/>
      <c r="AC59" s="56"/>
      <c r="AD59" s="56"/>
      <c r="AE59" s="56"/>
      <c r="AF59" s="56"/>
      <c r="AG59" s="56"/>
      <c r="AH59" s="56"/>
      <c r="AI59" s="56"/>
      <c r="AJ59" s="56"/>
      <c r="AK59" s="56"/>
    </row>
    <row r="60" spans="1:37" x14ac:dyDescent="0.2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6"/>
      <c r="AC60" s="56"/>
      <c r="AD60" s="56"/>
      <c r="AE60" s="56"/>
      <c r="AF60" s="56"/>
      <c r="AG60" s="56"/>
      <c r="AH60" s="56"/>
      <c r="AI60" s="56"/>
      <c r="AJ60" s="56"/>
      <c r="AK60" s="56"/>
    </row>
    <row r="61" spans="1:37" x14ac:dyDescent="0.2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6"/>
      <c r="AC61" s="56"/>
      <c r="AD61" s="56"/>
      <c r="AE61" s="56"/>
      <c r="AF61" s="56"/>
      <c r="AG61" s="56"/>
      <c r="AH61" s="56"/>
      <c r="AI61" s="56"/>
      <c r="AJ61" s="56"/>
      <c r="AK61" s="56"/>
    </row>
    <row r="62" spans="1:37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6"/>
      <c r="AC62" s="56"/>
      <c r="AD62" s="56"/>
      <c r="AE62" s="56"/>
      <c r="AF62" s="56"/>
      <c r="AG62" s="56"/>
      <c r="AH62" s="56"/>
      <c r="AI62" s="56"/>
      <c r="AJ62" s="56"/>
      <c r="AK62" s="56"/>
    </row>
    <row r="63" spans="1:37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6"/>
      <c r="AC63" s="56"/>
      <c r="AD63" s="56"/>
      <c r="AE63" s="56"/>
      <c r="AF63" s="56"/>
      <c r="AG63" s="56"/>
      <c r="AH63" s="56"/>
      <c r="AI63" s="56"/>
      <c r="AJ63" s="56"/>
      <c r="AK63" s="56"/>
    </row>
    <row r="64" spans="1:37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6"/>
      <c r="AC64" s="56"/>
      <c r="AD64" s="56"/>
      <c r="AE64" s="56"/>
      <c r="AF64" s="56"/>
      <c r="AG64" s="56"/>
      <c r="AH64" s="56"/>
      <c r="AI64" s="56"/>
      <c r="AJ64" s="56"/>
      <c r="AK64" s="56"/>
    </row>
    <row r="65" spans="1:37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6"/>
      <c r="AC65" s="56"/>
      <c r="AD65" s="56"/>
      <c r="AE65" s="56"/>
      <c r="AF65" s="56"/>
      <c r="AG65" s="56"/>
      <c r="AH65" s="56"/>
      <c r="AI65" s="56"/>
      <c r="AJ65" s="56"/>
      <c r="AK65" s="56"/>
    </row>
    <row r="66" spans="1:37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6"/>
      <c r="AC66" s="56"/>
      <c r="AD66" s="56"/>
      <c r="AE66" s="56"/>
      <c r="AF66" s="56"/>
      <c r="AG66" s="56"/>
      <c r="AH66" s="56"/>
      <c r="AI66" s="56"/>
      <c r="AJ66" s="56"/>
      <c r="AK66" s="56"/>
    </row>
    <row r="67" spans="1:37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6"/>
      <c r="AC67" s="56"/>
      <c r="AD67" s="56"/>
      <c r="AE67" s="56"/>
      <c r="AF67" s="56"/>
      <c r="AG67" s="56"/>
      <c r="AH67" s="56"/>
      <c r="AI67" s="56"/>
      <c r="AJ67" s="56"/>
      <c r="AK67" s="56"/>
    </row>
    <row r="68" spans="1:37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6"/>
      <c r="AC68" s="56"/>
      <c r="AD68" s="56"/>
      <c r="AE68" s="56"/>
      <c r="AF68" s="56"/>
      <c r="AG68" s="56"/>
      <c r="AH68" s="56"/>
      <c r="AI68" s="56"/>
      <c r="AJ68" s="56"/>
      <c r="AK68" s="56"/>
    </row>
    <row r="69" spans="1:37" x14ac:dyDescent="0.2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6"/>
      <c r="AC69" s="56"/>
      <c r="AD69" s="56"/>
      <c r="AE69" s="56"/>
      <c r="AF69" s="56"/>
      <c r="AG69" s="56"/>
      <c r="AH69" s="56"/>
      <c r="AI69" s="56"/>
      <c r="AJ69" s="56"/>
      <c r="AK69" s="56"/>
    </row>
    <row r="70" spans="1:37" x14ac:dyDescent="0.25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6"/>
      <c r="AC70" s="56"/>
      <c r="AD70" s="56"/>
      <c r="AE70" s="56"/>
      <c r="AF70" s="56"/>
      <c r="AG70" s="56"/>
      <c r="AH70" s="56"/>
      <c r="AI70" s="56"/>
      <c r="AJ70" s="56"/>
      <c r="AK70" s="56"/>
    </row>
    <row r="71" spans="1:37" x14ac:dyDescent="0.25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6"/>
      <c r="AC71" s="56"/>
      <c r="AD71" s="56"/>
      <c r="AE71" s="56"/>
      <c r="AF71" s="56"/>
      <c r="AG71" s="56"/>
      <c r="AH71" s="56"/>
      <c r="AI71" s="56"/>
      <c r="AJ71" s="56"/>
      <c r="AK71" s="56"/>
    </row>
    <row r="72" spans="1:37" x14ac:dyDescent="0.25">
      <c r="A72" s="54"/>
      <c r="B72" s="54"/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6"/>
      <c r="AC72" s="56"/>
      <c r="AD72" s="56"/>
      <c r="AE72" s="56"/>
      <c r="AF72" s="56"/>
      <c r="AG72" s="56"/>
      <c r="AH72" s="56"/>
      <c r="AI72" s="56"/>
      <c r="AJ72" s="56"/>
      <c r="AK72" s="56"/>
    </row>
    <row r="73" spans="1:37" x14ac:dyDescent="0.25">
      <c r="A73" s="54"/>
      <c r="B73" s="54"/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6"/>
      <c r="AC73" s="56"/>
      <c r="AD73" s="56"/>
      <c r="AE73" s="56"/>
      <c r="AF73" s="56"/>
      <c r="AG73" s="56"/>
      <c r="AH73" s="56"/>
      <c r="AI73" s="56"/>
      <c r="AJ73" s="56"/>
      <c r="AK73" s="56"/>
    </row>
    <row r="74" spans="1:37" x14ac:dyDescent="0.25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6"/>
      <c r="AC74" s="56"/>
      <c r="AD74" s="56"/>
      <c r="AE74" s="56"/>
      <c r="AF74" s="56"/>
      <c r="AG74" s="56"/>
      <c r="AH74" s="56"/>
      <c r="AI74" s="56"/>
      <c r="AJ74" s="56"/>
      <c r="AK74" s="56"/>
    </row>
    <row r="75" spans="1:37" x14ac:dyDescent="0.25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6"/>
      <c r="AC75" s="56"/>
      <c r="AD75" s="56"/>
      <c r="AE75" s="56"/>
      <c r="AF75" s="56"/>
      <c r="AG75" s="56"/>
      <c r="AH75" s="56"/>
      <c r="AI75" s="56"/>
      <c r="AJ75" s="56"/>
      <c r="AK75" s="56"/>
    </row>
    <row r="76" spans="1:37" x14ac:dyDescent="0.25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6"/>
      <c r="AC76" s="56"/>
      <c r="AD76" s="56"/>
      <c r="AE76" s="56"/>
      <c r="AF76" s="56"/>
      <c r="AG76" s="56"/>
      <c r="AH76" s="56"/>
      <c r="AI76" s="56"/>
      <c r="AJ76" s="56"/>
      <c r="AK76" s="56"/>
    </row>
    <row r="77" spans="1:37" x14ac:dyDescent="0.25">
      <c r="A77" s="54"/>
      <c r="B77" s="54"/>
      <c r="C77" s="54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6"/>
      <c r="AC77" s="56"/>
      <c r="AD77" s="56"/>
      <c r="AE77" s="56"/>
      <c r="AF77" s="56"/>
      <c r="AG77" s="56"/>
      <c r="AH77" s="56"/>
      <c r="AI77" s="56"/>
      <c r="AJ77" s="56"/>
      <c r="AK77" s="56"/>
    </row>
    <row r="78" spans="1:37" x14ac:dyDescent="0.25">
      <c r="A78" s="54"/>
      <c r="B78" s="54"/>
      <c r="C78" s="54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6"/>
      <c r="AC78" s="56"/>
      <c r="AD78" s="56"/>
      <c r="AE78" s="56"/>
      <c r="AF78" s="56"/>
      <c r="AG78" s="56"/>
      <c r="AH78" s="56"/>
      <c r="AI78" s="56"/>
      <c r="AJ78" s="56"/>
      <c r="AK78" s="56"/>
    </row>
    <row r="79" spans="1:37" x14ac:dyDescent="0.25">
      <c r="A79" s="54"/>
      <c r="B79" s="54"/>
      <c r="C79" s="54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6"/>
      <c r="AC79" s="56"/>
      <c r="AD79" s="56"/>
      <c r="AE79" s="56"/>
      <c r="AF79" s="56"/>
      <c r="AG79" s="56"/>
      <c r="AH79" s="56"/>
      <c r="AI79" s="56"/>
      <c r="AJ79" s="56"/>
      <c r="AK79" s="56"/>
    </row>
    <row r="80" spans="1:37" x14ac:dyDescent="0.25">
      <c r="A80" s="54"/>
      <c r="B80" s="54"/>
      <c r="C80" s="54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6"/>
      <c r="AC80" s="56"/>
      <c r="AD80" s="56"/>
      <c r="AE80" s="56"/>
      <c r="AF80" s="56"/>
      <c r="AG80" s="56"/>
      <c r="AH80" s="56"/>
      <c r="AI80" s="56"/>
      <c r="AJ80" s="56"/>
      <c r="AK80" s="56"/>
    </row>
    <row r="81" spans="1:37" x14ac:dyDescent="0.25">
      <c r="A81" s="54"/>
      <c r="B81" s="54"/>
      <c r="C81" s="54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6"/>
      <c r="AC81" s="56"/>
      <c r="AD81" s="56"/>
      <c r="AE81" s="56"/>
      <c r="AF81" s="56"/>
      <c r="AG81" s="56"/>
      <c r="AH81" s="56"/>
      <c r="AI81" s="56"/>
      <c r="AJ81" s="56"/>
      <c r="AK81" s="56"/>
    </row>
    <row r="82" spans="1:37" x14ac:dyDescent="0.25">
      <c r="A82" s="54"/>
      <c r="B82" s="54"/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6"/>
      <c r="AC82" s="56"/>
      <c r="AD82" s="56"/>
      <c r="AE82" s="56"/>
      <c r="AF82" s="56"/>
      <c r="AG82" s="56"/>
      <c r="AH82" s="56"/>
      <c r="AI82" s="56"/>
      <c r="AJ82" s="56"/>
      <c r="AK82" s="56"/>
    </row>
    <row r="83" spans="1:37" x14ac:dyDescent="0.25">
      <c r="A83" s="54"/>
      <c r="B83" s="54"/>
      <c r="C83" s="54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6"/>
      <c r="AC83" s="56"/>
      <c r="AD83" s="56"/>
      <c r="AE83" s="56"/>
      <c r="AF83" s="56"/>
      <c r="AG83" s="56"/>
      <c r="AH83" s="56"/>
      <c r="AI83" s="56"/>
      <c r="AJ83" s="56"/>
      <c r="AK83" s="56"/>
    </row>
    <row r="84" spans="1:37" x14ac:dyDescent="0.25">
      <c r="A84" s="54"/>
      <c r="B84" s="54"/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56"/>
      <c r="AC84" s="56"/>
      <c r="AD84" s="56"/>
      <c r="AE84" s="56"/>
      <c r="AF84" s="56"/>
      <c r="AG84" s="56"/>
      <c r="AH84" s="56"/>
      <c r="AI84" s="56"/>
      <c r="AJ84" s="56"/>
      <c r="AK84" s="56"/>
    </row>
    <row r="85" spans="1:37" x14ac:dyDescent="0.25">
      <c r="A85" s="54"/>
      <c r="B85" s="54"/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6"/>
      <c r="AC85" s="56"/>
      <c r="AD85" s="56"/>
      <c r="AE85" s="56"/>
      <c r="AF85" s="56"/>
      <c r="AG85" s="56"/>
      <c r="AH85" s="56"/>
      <c r="AI85" s="56"/>
      <c r="AJ85" s="56"/>
      <c r="AK85" s="56"/>
    </row>
    <row r="86" spans="1:37" x14ac:dyDescent="0.25">
      <c r="A86" s="54"/>
      <c r="B86" s="54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6"/>
      <c r="AC86" s="56"/>
      <c r="AD86" s="56"/>
      <c r="AE86" s="56"/>
      <c r="AF86" s="56"/>
      <c r="AG86" s="56"/>
      <c r="AH86" s="56"/>
      <c r="AI86" s="56"/>
      <c r="AJ86" s="56"/>
      <c r="AK86" s="56"/>
    </row>
    <row r="87" spans="1:37" x14ac:dyDescent="0.25">
      <c r="A87" s="54"/>
      <c r="B87" s="54"/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6"/>
      <c r="AC87" s="56"/>
      <c r="AD87" s="56"/>
      <c r="AE87" s="56"/>
      <c r="AF87" s="56"/>
      <c r="AG87" s="56"/>
      <c r="AH87" s="56"/>
      <c r="AI87" s="56"/>
      <c r="AJ87" s="56"/>
      <c r="AK87" s="56"/>
    </row>
    <row r="88" spans="1:37" x14ac:dyDescent="0.25">
      <c r="A88" s="54"/>
      <c r="B88" s="54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6"/>
      <c r="AC88" s="56"/>
      <c r="AD88" s="56"/>
      <c r="AE88" s="56"/>
      <c r="AF88" s="56"/>
      <c r="AG88" s="56"/>
      <c r="AH88" s="56"/>
      <c r="AI88" s="56"/>
      <c r="AJ88" s="56"/>
      <c r="AK88" s="56"/>
    </row>
    <row r="89" spans="1:37" x14ac:dyDescent="0.25">
      <c r="A89" s="54"/>
      <c r="B89" s="54"/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6"/>
      <c r="AC89" s="56"/>
      <c r="AD89" s="56"/>
      <c r="AE89" s="56"/>
      <c r="AF89" s="56"/>
      <c r="AG89" s="56"/>
      <c r="AH89" s="56"/>
      <c r="AI89" s="56"/>
      <c r="AJ89" s="56"/>
      <c r="AK89" s="56"/>
    </row>
    <row r="90" spans="1:37" x14ac:dyDescent="0.25">
      <c r="A90" s="54"/>
      <c r="B90" s="54"/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6"/>
      <c r="AC90" s="56"/>
      <c r="AD90" s="56"/>
      <c r="AE90" s="56"/>
      <c r="AF90" s="56"/>
      <c r="AG90" s="56"/>
      <c r="AH90" s="56"/>
      <c r="AI90" s="56"/>
      <c r="AJ90" s="56"/>
      <c r="AK90" s="56"/>
    </row>
    <row r="91" spans="1:37" x14ac:dyDescent="0.25">
      <c r="A91" s="54"/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6"/>
      <c r="AC91" s="56"/>
      <c r="AD91" s="56"/>
      <c r="AE91" s="56"/>
      <c r="AF91" s="56"/>
      <c r="AG91" s="56"/>
      <c r="AH91" s="56"/>
      <c r="AI91" s="56"/>
      <c r="AJ91" s="56"/>
      <c r="AK91" s="56"/>
    </row>
    <row r="92" spans="1:37" x14ac:dyDescent="0.25">
      <c r="A92" s="54"/>
      <c r="B92" s="54"/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56"/>
      <c r="AC92" s="56"/>
      <c r="AD92" s="56"/>
      <c r="AE92" s="56"/>
      <c r="AF92" s="56"/>
      <c r="AG92" s="56"/>
      <c r="AH92" s="56"/>
      <c r="AI92" s="56"/>
      <c r="AJ92" s="56"/>
      <c r="AK92" s="56"/>
    </row>
    <row r="93" spans="1:37" x14ac:dyDescent="0.25">
      <c r="A93" s="54"/>
      <c r="B93" s="54"/>
      <c r="C93" s="54"/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56"/>
      <c r="AC93" s="56"/>
      <c r="AD93" s="56"/>
      <c r="AE93" s="56"/>
      <c r="AF93" s="56"/>
      <c r="AG93" s="56"/>
      <c r="AH93" s="56"/>
      <c r="AI93" s="56"/>
      <c r="AJ93" s="56"/>
      <c r="AK93" s="56"/>
    </row>
    <row r="94" spans="1:37" x14ac:dyDescent="0.25">
      <c r="A94" s="54"/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6"/>
      <c r="AC94" s="56"/>
      <c r="AD94" s="56"/>
      <c r="AE94" s="56"/>
      <c r="AF94" s="56"/>
      <c r="AG94" s="56"/>
      <c r="AH94" s="56"/>
      <c r="AI94" s="56"/>
      <c r="AJ94" s="56"/>
      <c r="AK94" s="56"/>
    </row>
    <row r="95" spans="1:37" x14ac:dyDescent="0.25">
      <c r="A95" s="54"/>
      <c r="B95" s="54"/>
      <c r="C95" s="54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56"/>
      <c r="AC95" s="56"/>
      <c r="AD95" s="56"/>
      <c r="AE95" s="56"/>
      <c r="AF95" s="56"/>
      <c r="AG95" s="56"/>
      <c r="AH95" s="56"/>
      <c r="AI95" s="56"/>
      <c r="AJ95" s="56"/>
      <c r="AK95" s="56"/>
    </row>
    <row r="96" spans="1:37" x14ac:dyDescent="0.25">
      <c r="A96" s="54"/>
      <c r="B96" s="54"/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6"/>
      <c r="AC96" s="56"/>
      <c r="AD96" s="56"/>
      <c r="AE96" s="56"/>
      <c r="AF96" s="56"/>
      <c r="AG96" s="56"/>
      <c r="AH96" s="56"/>
      <c r="AI96" s="56"/>
      <c r="AJ96" s="56"/>
      <c r="AK96" s="56"/>
    </row>
    <row r="97" spans="1:37" x14ac:dyDescent="0.25">
      <c r="A97" s="54"/>
      <c r="B97" s="54"/>
      <c r="C97" s="54"/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56"/>
      <c r="AC97" s="56"/>
      <c r="AD97" s="56"/>
      <c r="AE97" s="56"/>
      <c r="AF97" s="56"/>
      <c r="AG97" s="56"/>
      <c r="AH97" s="56"/>
      <c r="AI97" s="56"/>
      <c r="AJ97" s="56"/>
      <c r="AK97" s="56"/>
    </row>
    <row r="98" spans="1:37" x14ac:dyDescent="0.25">
      <c r="A98" s="54"/>
      <c r="B98" s="54"/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  <c r="X98" s="54"/>
      <c r="Y98" s="54"/>
      <c r="Z98" s="54"/>
      <c r="AA98" s="54"/>
      <c r="AB98" s="56"/>
      <c r="AC98" s="56"/>
      <c r="AD98" s="56"/>
      <c r="AE98" s="56"/>
      <c r="AF98" s="56"/>
      <c r="AG98" s="56"/>
      <c r="AH98" s="56"/>
      <c r="AI98" s="56"/>
      <c r="AJ98" s="56"/>
      <c r="AK98" s="56"/>
    </row>
  </sheetData>
  <mergeCells count="9">
    <mergeCell ref="B2:I2"/>
    <mergeCell ref="B3:I3"/>
    <mergeCell ref="A57:A59"/>
    <mergeCell ref="K54:N54"/>
    <mergeCell ref="L59:N59"/>
    <mergeCell ref="L58:N58"/>
    <mergeCell ref="L57:N57"/>
    <mergeCell ref="L56:N56"/>
    <mergeCell ref="L55:N5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BF132"/>
  <sheetViews>
    <sheetView workbookViewId="0"/>
  </sheetViews>
  <sheetFormatPr baseColWidth="10" defaultRowHeight="15" x14ac:dyDescent="0.25"/>
  <cols>
    <col min="1" max="1" width="30.7109375" style="60" bestFit="1" customWidth="1"/>
    <col min="2" max="2" width="17.5703125" style="1" customWidth="1"/>
    <col min="3" max="3" width="27.7109375" style="1" customWidth="1"/>
    <col min="4" max="4" width="14.28515625" style="1" customWidth="1"/>
    <col min="5" max="5" width="15" style="1" customWidth="1"/>
    <col min="6" max="6" width="18.7109375" style="1" customWidth="1"/>
    <col min="7" max="7" width="28.85546875" style="1" customWidth="1"/>
    <col min="8" max="8" width="14" style="1" customWidth="1"/>
    <col min="9" max="9" width="18.85546875" style="1" customWidth="1"/>
    <col min="10" max="16" width="15.5703125" style="1" customWidth="1"/>
    <col min="17" max="27" width="11.42578125" style="1"/>
    <col min="28" max="58" width="11.42578125" style="59"/>
  </cols>
  <sheetData>
    <row r="1" spans="1:31" x14ac:dyDescent="0.25">
      <c r="A1" s="7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77"/>
      <c r="AC1" s="77"/>
      <c r="AD1" s="77"/>
      <c r="AE1" s="77"/>
    </row>
    <row r="2" spans="1:31" x14ac:dyDescent="0.25">
      <c r="A2" s="7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77"/>
      <c r="AC2" s="77"/>
      <c r="AD2" s="77"/>
      <c r="AE2" s="77"/>
    </row>
    <row r="3" spans="1:31" ht="20.25" x14ac:dyDescent="0.25">
      <c r="A3" s="190" t="s">
        <v>42</v>
      </c>
      <c r="B3" s="190"/>
      <c r="C3" s="190"/>
      <c r="D3" s="190"/>
      <c r="E3" s="190"/>
      <c r="F3" s="190"/>
      <c r="G3" s="190"/>
      <c r="H3" s="190"/>
      <c r="I3" s="54"/>
      <c r="J3" s="108"/>
      <c r="K3" s="109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77"/>
      <c r="AC3" s="77"/>
      <c r="AD3" s="77"/>
      <c r="AE3" s="77"/>
    </row>
    <row r="4" spans="1:31" x14ac:dyDescent="0.25">
      <c r="A4" s="75" t="s">
        <v>43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77"/>
      <c r="AC4" s="77"/>
      <c r="AD4" s="77"/>
      <c r="AE4" s="77"/>
    </row>
    <row r="5" spans="1:31" x14ac:dyDescent="0.25">
      <c r="A5" s="74"/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77"/>
      <c r="AC5" s="77"/>
      <c r="AD5" s="77"/>
      <c r="AE5" s="77"/>
    </row>
    <row r="6" spans="1:31" x14ac:dyDescent="0.25">
      <c r="A6" s="74" t="s">
        <v>44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77"/>
      <c r="AC6" s="77"/>
      <c r="AD6" s="77"/>
      <c r="AE6" s="77"/>
    </row>
    <row r="7" spans="1:31" x14ac:dyDescent="0.25">
      <c r="A7" s="74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77"/>
      <c r="AC7" s="77"/>
      <c r="AD7" s="77"/>
      <c r="AE7" s="77"/>
    </row>
    <row r="8" spans="1:31" x14ac:dyDescent="0.25">
      <c r="A8" s="191" t="s">
        <v>45</v>
      </c>
      <c r="B8" s="192"/>
      <c r="C8" s="61" t="s">
        <v>16</v>
      </c>
      <c r="D8" s="54"/>
      <c r="E8" s="54"/>
      <c r="F8" s="191" t="s">
        <v>49</v>
      </c>
      <c r="G8" s="192"/>
      <c r="H8" s="63">
        <v>0</v>
      </c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77"/>
      <c r="AC8" s="77"/>
      <c r="AD8" s="77"/>
      <c r="AE8" s="77"/>
    </row>
    <row r="9" spans="1:31" x14ac:dyDescent="0.25">
      <c r="A9" s="191" t="s">
        <v>46</v>
      </c>
      <c r="B9" s="192"/>
      <c r="C9" s="61">
        <v>2017</v>
      </c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77"/>
      <c r="AC9" s="77"/>
      <c r="AD9" s="77"/>
      <c r="AE9" s="77"/>
    </row>
    <row r="10" spans="1:31" x14ac:dyDescent="0.25">
      <c r="A10" s="191" t="s">
        <v>47</v>
      </c>
      <c r="B10" s="192"/>
      <c r="C10" s="61" t="s">
        <v>22</v>
      </c>
      <c r="D10" s="54"/>
      <c r="E10" s="54"/>
      <c r="F10" s="191" t="s">
        <v>50</v>
      </c>
      <c r="G10" s="192"/>
      <c r="H10" s="63">
        <v>0</v>
      </c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77"/>
      <c r="AC10" s="77"/>
      <c r="AD10" s="77"/>
      <c r="AE10" s="77"/>
    </row>
    <row r="11" spans="1:31" x14ac:dyDescent="0.25">
      <c r="A11" s="191" t="s">
        <v>48</v>
      </c>
      <c r="B11" s="192"/>
      <c r="C11" s="62">
        <v>62</v>
      </c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77"/>
      <c r="AC11" s="77"/>
      <c r="AD11" s="77"/>
      <c r="AE11" s="77"/>
    </row>
    <row r="12" spans="1:31" x14ac:dyDescent="0.25">
      <c r="A12" s="74"/>
      <c r="B12" s="54"/>
      <c r="C12" s="54"/>
      <c r="D12" s="54"/>
      <c r="E12" s="54"/>
      <c r="F12" s="191" t="s">
        <v>51</v>
      </c>
      <c r="G12" s="192"/>
      <c r="H12" s="63">
        <v>0</v>
      </c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77"/>
      <c r="AC12" s="77"/>
      <c r="AD12" s="77"/>
      <c r="AE12" s="77"/>
    </row>
    <row r="13" spans="1:31" x14ac:dyDescent="0.25">
      <c r="A13" s="89" t="s">
        <v>24</v>
      </c>
      <c r="B13" s="107">
        <f>IF(C10="entre 1er janvier et 31 mars",0,IF(C10="entre 1er avril et 30 juin",1,IF(C10="entre 1er juillet et 30 septembre",2,IF(C10="entre 1er oct et avant la fin déc",3))))</f>
        <v>2</v>
      </c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77"/>
      <c r="AC13" s="77"/>
      <c r="AD13" s="77"/>
      <c r="AE13" s="77"/>
    </row>
    <row r="14" spans="1:31" ht="15.75" thickBot="1" x14ac:dyDescent="0.3">
      <c r="A14" s="74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77"/>
      <c r="AC14" s="77"/>
      <c r="AD14" s="77"/>
      <c r="AE14" s="77"/>
    </row>
    <row r="15" spans="1:31" ht="15.75" thickBot="1" x14ac:dyDescent="0.3">
      <c r="A15" s="187" t="s">
        <v>37</v>
      </c>
      <c r="B15" s="188"/>
      <c r="C15" s="188"/>
      <c r="D15" s="188"/>
      <c r="E15" s="188"/>
      <c r="F15" s="188"/>
      <c r="G15" s="188"/>
      <c r="H15" s="189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77"/>
      <c r="AC15" s="77"/>
      <c r="AD15" s="77"/>
      <c r="AE15" s="77"/>
    </row>
    <row r="16" spans="1:31" ht="51.75" thickBot="1" x14ac:dyDescent="0.3">
      <c r="A16" s="83" t="s">
        <v>86</v>
      </c>
      <c r="B16" s="84" t="s">
        <v>32</v>
      </c>
      <c r="C16" s="85" t="s">
        <v>33</v>
      </c>
      <c r="D16" s="85" t="s">
        <v>34</v>
      </c>
      <c r="E16" s="84" t="s">
        <v>32</v>
      </c>
      <c r="F16" s="186" t="s">
        <v>35</v>
      </c>
      <c r="G16" s="186"/>
      <c r="H16" s="86" t="s">
        <v>36</v>
      </c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77"/>
      <c r="AC16" s="77"/>
      <c r="AD16" s="77"/>
      <c r="AE16" s="77"/>
    </row>
    <row r="17" spans="1:58" s="65" customFormat="1" ht="24.95" customHeight="1" thickBot="1" x14ac:dyDescent="0.3">
      <c r="A17" s="106">
        <f ca="1">IF(List=2017,'Calcul SAM'!K55,IF(List=2018,'Calcul SAM'!K56,IF(List=2019,'Calcul SAM'!K57,IF(List=2020,'Calcul SAM'!K58,IF(List=2021,'Calcul SAM'!K59)))))</f>
        <v>21332.514538523348</v>
      </c>
      <c r="B17" s="80">
        <f ca="1">((A17*(50%-B32))*B28)/12</f>
        <v>888.85477243847288</v>
      </c>
      <c r="C17" s="81">
        <v>0</v>
      </c>
      <c r="D17" s="81">
        <v>0</v>
      </c>
      <c r="E17" s="80">
        <f ca="1">(B17*(1+(C17+D17)))</f>
        <v>888.85477243847288</v>
      </c>
      <c r="F17" s="185">
        <v>7.3999999999999996E-2</v>
      </c>
      <c r="G17" s="185"/>
      <c r="H17" s="87">
        <f ca="1">E17*(1-F17)</f>
        <v>823.07951927802594</v>
      </c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9"/>
      <c r="AC17" s="79"/>
      <c r="AD17" s="79"/>
      <c r="AE17" s="79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</row>
    <row r="18" spans="1:58" x14ac:dyDescent="0.25">
      <c r="A18" s="76" t="s">
        <v>39</v>
      </c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77"/>
      <c r="AC18" s="77"/>
      <c r="AD18" s="77"/>
      <c r="AE18" s="77"/>
    </row>
    <row r="19" spans="1:58" x14ac:dyDescent="0.25">
      <c r="A19" s="88" t="s">
        <v>38</v>
      </c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77"/>
      <c r="AC19" s="77"/>
      <c r="AD19" s="77"/>
      <c r="AE19" s="77"/>
    </row>
    <row r="20" spans="1:58" x14ac:dyDescent="0.25"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77"/>
      <c r="AC20" s="77"/>
      <c r="AD20" s="77"/>
      <c r="AE20" s="77"/>
    </row>
    <row r="21" spans="1:58" x14ac:dyDescent="0.25">
      <c r="A21" s="76" t="s">
        <v>40</v>
      </c>
      <c r="B21" s="54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77"/>
      <c r="AC21" s="77"/>
      <c r="AD21" s="77"/>
      <c r="AE21" s="77"/>
    </row>
    <row r="22" spans="1:58" x14ac:dyDescent="0.25"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77"/>
      <c r="AC22" s="77"/>
      <c r="AD22" s="77"/>
      <c r="AE22" s="77"/>
    </row>
    <row r="23" spans="1:58" x14ac:dyDescent="0.25">
      <c r="A23" s="74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77"/>
      <c r="AC23" s="77"/>
      <c r="AD23" s="77"/>
      <c r="AE23" s="77"/>
    </row>
    <row r="24" spans="1:58" ht="15.75" thickBot="1" x14ac:dyDescent="0.3">
      <c r="A24" s="74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77"/>
      <c r="AC24" s="77"/>
      <c r="AD24" s="77"/>
      <c r="AE24" s="77"/>
    </row>
    <row r="25" spans="1:58" ht="25.5" customHeight="1" x14ac:dyDescent="0.25">
      <c r="A25" s="66" t="s">
        <v>25</v>
      </c>
      <c r="B25" s="70">
        <f>B26-H12</f>
        <v>171</v>
      </c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77"/>
      <c r="AC25" s="77"/>
      <c r="AD25" s="77"/>
      <c r="AE25" s="77"/>
    </row>
    <row r="26" spans="1:58" ht="38.25" x14ac:dyDescent="0.25">
      <c r="A26" s="67" t="s">
        <v>41</v>
      </c>
      <c r="B26" s="71">
        <f>(IF(List=2017,SUM('Calcul SAM'!F5:F55)+$B$13,IF(List=2018,SUM('Calcul SAM'!F5:F56)+$B$13,IF(List=2019,SUM('Calcul SAM'!F5:F57)+$B$13,IF(List=2020,SUM('Calcul SAM'!F5:F58)+$B$13,IF(List=2021,SUM('Calcul SAM'!F5:F59)+$B$13,0))))))+('Calcul retraite'!H8)+('Calcul retraite'!H10*8)+'Calcul retraite'!H12</f>
        <v>171</v>
      </c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77"/>
      <c r="AC26" s="77"/>
      <c r="AD26" s="77"/>
      <c r="AE26" s="77"/>
    </row>
    <row r="27" spans="1:58" ht="40.5" customHeight="1" x14ac:dyDescent="0.25">
      <c r="A27" s="68" t="s">
        <v>26</v>
      </c>
      <c r="B27" s="71">
        <f>IF(C8=1950,162,IF(C8=1951,163,IF(C8=1952,164,IF(C8="1953 et 1954",165,IF(C8="1955 à 1957",166,IF(C8="1958 à 1960",167,IF(C8="191 à 1963",168,IF(C8="1964 à 1966",169,0))))))))</f>
        <v>166</v>
      </c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77"/>
      <c r="AC27" s="77"/>
      <c r="AD27" s="77"/>
      <c r="AE27" s="77"/>
    </row>
    <row r="28" spans="1:58" ht="51" x14ac:dyDescent="0.25">
      <c r="A28" s="67" t="s">
        <v>30</v>
      </c>
      <c r="B28" s="72">
        <f>IF(((B25)/B27)&gt;1,1,(B25)/B27)</f>
        <v>1</v>
      </c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77"/>
      <c r="AC28" s="77"/>
      <c r="AD28" s="77"/>
      <c r="AE28" s="77"/>
    </row>
    <row r="29" spans="1:58" ht="38.25" x14ac:dyDescent="0.25">
      <c r="A29" s="67" t="s">
        <v>27</v>
      </c>
      <c r="B29" s="71">
        <f>IF(B27-B26&gt;=0,B27-B26,0)</f>
        <v>0</v>
      </c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77"/>
      <c r="AC29" s="77"/>
      <c r="AD29" s="77"/>
      <c r="AE29" s="77"/>
    </row>
    <row r="30" spans="1:58" ht="25.5" x14ac:dyDescent="0.25">
      <c r="A30" s="67" t="s">
        <v>28</v>
      </c>
      <c r="B30" s="71">
        <f>(67-C11)*4</f>
        <v>20</v>
      </c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77"/>
      <c r="AC30" s="77"/>
      <c r="AD30" s="77"/>
      <c r="AE30" s="77"/>
    </row>
    <row r="31" spans="1:58" ht="25.5" x14ac:dyDescent="0.25">
      <c r="A31" s="67" t="s">
        <v>29</v>
      </c>
      <c r="B31" s="71">
        <f>MIN(B29:B30)</f>
        <v>0</v>
      </c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77"/>
      <c r="AC31" s="77"/>
      <c r="AD31" s="77"/>
      <c r="AE31" s="77"/>
    </row>
    <row r="32" spans="1:58" ht="26.25" thickBot="1" x14ac:dyDescent="0.3">
      <c r="A32" s="69" t="s">
        <v>31</v>
      </c>
      <c r="B32" s="73">
        <f>IF((B31)*0.625&gt;12.5,12.5,(B31)*0.625)/100</f>
        <v>0</v>
      </c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77"/>
      <c r="AC32" s="77"/>
      <c r="AD32" s="77"/>
      <c r="AE32" s="77"/>
    </row>
    <row r="33" spans="1:58" x14ac:dyDescent="0.25">
      <c r="A33" s="74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77"/>
      <c r="AC33" s="77"/>
      <c r="AD33" s="77"/>
      <c r="AE33" s="77"/>
    </row>
    <row r="34" spans="1:58" ht="15.75" thickBot="1" x14ac:dyDescent="0.3">
      <c r="A34" s="7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77"/>
      <c r="AC34" s="77"/>
      <c r="AD34" s="77"/>
      <c r="AE34" s="77"/>
    </row>
    <row r="35" spans="1:58" ht="15.75" thickBot="1" x14ac:dyDescent="0.3">
      <c r="A35" s="74"/>
      <c r="B35" s="54"/>
      <c r="C35" s="54"/>
      <c r="D35" s="54"/>
      <c r="E35" s="54"/>
      <c r="F35" s="54"/>
      <c r="G35" s="54"/>
      <c r="H35" s="54"/>
      <c r="I35" s="177" t="s">
        <v>67</v>
      </c>
      <c r="J35" s="178"/>
      <c r="K35" s="179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77"/>
      <c r="AC35" s="77"/>
      <c r="AD35" s="77"/>
      <c r="AE35" s="77"/>
    </row>
    <row r="36" spans="1:58" s="2" customFormat="1" ht="27.75" customHeight="1" x14ac:dyDescent="0.25">
      <c r="A36" s="91"/>
      <c r="B36" s="92" t="s">
        <v>52</v>
      </c>
      <c r="C36" s="92" t="s">
        <v>53</v>
      </c>
      <c r="D36" s="92"/>
      <c r="E36" s="92" t="s">
        <v>54</v>
      </c>
      <c r="F36" s="92"/>
      <c r="G36" s="92" t="s">
        <v>55</v>
      </c>
      <c r="H36" s="92"/>
      <c r="I36" s="92" t="s">
        <v>56</v>
      </c>
      <c r="J36" s="92"/>
      <c r="K36" s="92" t="s">
        <v>57</v>
      </c>
      <c r="L36" s="92"/>
      <c r="M36" s="92" t="s">
        <v>65</v>
      </c>
      <c r="N36" s="92" t="s">
        <v>58</v>
      </c>
      <c r="O36" s="92"/>
      <c r="P36" s="93" t="s">
        <v>35</v>
      </c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101"/>
      <c r="AC36" s="101"/>
      <c r="AD36" s="101"/>
      <c r="AE36" s="101"/>
      <c r="AF36" s="90"/>
      <c r="AG36" s="90"/>
      <c r="AH36" s="90"/>
      <c r="AI36" s="90"/>
      <c r="AJ36" s="90"/>
      <c r="AK36" s="90"/>
      <c r="AL36" s="90"/>
      <c r="AM36" s="90"/>
      <c r="AN36" s="90"/>
      <c r="AO36" s="90"/>
      <c r="AP36" s="90"/>
      <c r="AQ36" s="90"/>
      <c r="AR36" s="90"/>
      <c r="AS36" s="90"/>
      <c r="AT36" s="90"/>
      <c r="AU36" s="90"/>
      <c r="AV36" s="90"/>
      <c r="AW36" s="90"/>
      <c r="AX36" s="90"/>
      <c r="AY36" s="90"/>
      <c r="AZ36" s="90"/>
      <c r="BA36" s="90"/>
      <c r="BB36" s="90"/>
      <c r="BC36" s="90"/>
      <c r="BD36" s="90"/>
      <c r="BE36" s="90"/>
      <c r="BF36" s="90"/>
    </row>
    <row r="37" spans="1:58" ht="20.100000000000001" customHeight="1" thickBot="1" x14ac:dyDescent="0.3">
      <c r="A37" s="94" t="s">
        <v>59</v>
      </c>
      <c r="B37" s="95">
        <f ca="1">A17</f>
        <v>21332.514538523348</v>
      </c>
      <c r="C37" s="96" t="s">
        <v>60</v>
      </c>
      <c r="D37" s="96" t="s">
        <v>61</v>
      </c>
      <c r="E37" s="97">
        <f>C17</f>
        <v>0</v>
      </c>
      <c r="F37" s="96" t="s">
        <v>62</v>
      </c>
      <c r="G37" s="97">
        <f>B32</f>
        <v>0</v>
      </c>
      <c r="H37" s="96" t="s">
        <v>61</v>
      </c>
      <c r="I37" s="97">
        <f>D17</f>
        <v>0</v>
      </c>
      <c r="J37" s="96" t="s">
        <v>63</v>
      </c>
      <c r="K37" s="98">
        <f>B25</f>
        <v>171</v>
      </c>
      <c r="L37" s="96" t="s">
        <v>64</v>
      </c>
      <c r="M37" s="96">
        <f>B27</f>
        <v>166</v>
      </c>
      <c r="N37" s="96" t="s">
        <v>66</v>
      </c>
      <c r="O37" s="96" t="s">
        <v>62</v>
      </c>
      <c r="P37" s="99">
        <f>F17</f>
        <v>7.3999999999999996E-2</v>
      </c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77"/>
      <c r="AC37" s="77"/>
      <c r="AD37" s="77"/>
      <c r="AE37" s="77"/>
    </row>
    <row r="38" spans="1:58" x14ac:dyDescent="0.25">
      <c r="A38" s="74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77"/>
      <c r="AC38" s="77"/>
      <c r="AD38" s="77"/>
      <c r="AE38" s="77"/>
    </row>
    <row r="39" spans="1:58" x14ac:dyDescent="0.25">
      <c r="A39" s="7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77"/>
      <c r="AC39" s="77"/>
      <c r="AD39" s="77"/>
      <c r="AE39" s="77"/>
    </row>
    <row r="40" spans="1:58" x14ac:dyDescent="0.25">
      <c r="A40" s="7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77"/>
      <c r="AC40" s="77"/>
      <c r="AD40" s="77"/>
      <c r="AE40" s="77"/>
    </row>
    <row r="41" spans="1:58" x14ac:dyDescent="0.25">
      <c r="A41" s="74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77"/>
      <c r="AC41" s="77"/>
      <c r="AD41" s="77"/>
      <c r="AE41" s="77"/>
    </row>
    <row r="42" spans="1:58" x14ac:dyDescent="0.25">
      <c r="A42" s="74"/>
      <c r="B42" s="54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77"/>
      <c r="AC42" s="77"/>
      <c r="AD42" s="77"/>
      <c r="AE42" s="77"/>
    </row>
    <row r="43" spans="1:58" ht="15.75" thickBot="1" x14ac:dyDescent="0.3">
      <c r="A43" s="74" t="s">
        <v>74</v>
      </c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77"/>
      <c r="AC43" s="77"/>
      <c r="AD43" s="77"/>
      <c r="AE43" s="77"/>
    </row>
    <row r="44" spans="1:58" ht="21" thickBot="1" x14ac:dyDescent="0.3">
      <c r="A44" s="182" t="s">
        <v>71</v>
      </c>
      <c r="B44" s="183"/>
      <c r="C44" s="183"/>
      <c r="D44" s="183"/>
      <c r="E44" s="183"/>
      <c r="F44" s="183"/>
      <c r="G44" s="18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77"/>
      <c r="AC44" s="77"/>
      <c r="AD44" s="77"/>
      <c r="AE44" s="77"/>
    </row>
    <row r="45" spans="1:58" s="2" customFormat="1" ht="140.25" customHeight="1" thickBot="1" x14ac:dyDescent="0.3">
      <c r="A45" s="160" t="s">
        <v>78</v>
      </c>
      <c r="B45" s="161"/>
      <c r="C45" s="85" t="s">
        <v>68</v>
      </c>
      <c r="D45" s="85" t="s">
        <v>69</v>
      </c>
      <c r="E45" s="85" t="s">
        <v>32</v>
      </c>
      <c r="F45" s="102" t="s">
        <v>35</v>
      </c>
      <c r="G45" s="86" t="s">
        <v>70</v>
      </c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5"/>
      <c r="AA45" s="55"/>
      <c r="AB45" s="101"/>
      <c r="AC45" s="101"/>
      <c r="AD45" s="101"/>
      <c r="AE45" s="101"/>
      <c r="AF45" s="90"/>
      <c r="AG45" s="90"/>
      <c r="AH45" s="90"/>
      <c r="AI45" s="90"/>
      <c r="AJ45" s="90"/>
      <c r="AK45" s="90"/>
      <c r="AL45" s="90"/>
      <c r="AM45" s="90"/>
      <c r="AN45" s="90"/>
      <c r="AO45" s="90"/>
      <c r="AP45" s="90"/>
      <c r="AQ45" s="90"/>
      <c r="AR45" s="90"/>
      <c r="AS45" s="90"/>
      <c r="AT45" s="90"/>
      <c r="AU45" s="90"/>
      <c r="AV45" s="90"/>
      <c r="AW45" s="90"/>
      <c r="AX45" s="90"/>
      <c r="AY45" s="90"/>
      <c r="AZ45" s="90"/>
      <c r="BA45" s="90"/>
      <c r="BB45" s="90"/>
      <c r="BC45" s="90"/>
      <c r="BD45" s="90"/>
      <c r="BE45" s="90"/>
      <c r="BF45" s="90"/>
    </row>
    <row r="46" spans="1:58" ht="24.95" customHeight="1" thickBot="1" x14ac:dyDescent="0.3">
      <c r="A46" s="180">
        <v>2871.93</v>
      </c>
      <c r="B46" s="181"/>
      <c r="C46" s="100">
        <v>1.2513000000000001</v>
      </c>
      <c r="D46" s="82">
        <v>0</v>
      </c>
      <c r="E46" s="80">
        <f>IF((A46*C46*D46)&lt;1000,(A46*(1+D46)*C46)/12,(1000+(A46*C46))/12)</f>
        <v>299.47050074999999</v>
      </c>
      <c r="F46" s="82">
        <v>8.4000000000000005E-2</v>
      </c>
      <c r="G46" s="87">
        <f>E46*(1-F46)</f>
        <v>274.31497868700001</v>
      </c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77"/>
      <c r="AC46" s="77"/>
      <c r="AD46" s="77"/>
      <c r="AE46" s="77"/>
    </row>
    <row r="47" spans="1:58" x14ac:dyDescent="0.25">
      <c r="A47" s="76" t="s">
        <v>72</v>
      </c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77"/>
      <c r="AC47" s="77"/>
      <c r="AD47" s="77"/>
      <c r="AE47" s="77"/>
    </row>
    <row r="48" spans="1:58" x14ac:dyDescent="0.25">
      <c r="A48" s="74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77"/>
      <c r="AC48" s="77"/>
      <c r="AD48" s="77"/>
      <c r="AE48" s="77"/>
    </row>
    <row r="49" spans="1:58" x14ac:dyDescent="0.25">
      <c r="A49" s="171" t="s">
        <v>73</v>
      </c>
      <c r="B49" s="172"/>
      <c r="C49" s="172"/>
      <c r="D49" s="172"/>
      <c r="E49" s="172"/>
      <c r="F49" s="172"/>
      <c r="G49" s="173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77"/>
      <c r="AC49" s="77"/>
      <c r="AD49" s="77"/>
      <c r="AE49" s="77"/>
    </row>
    <row r="50" spans="1:58" x14ac:dyDescent="0.25">
      <c r="A50" s="174"/>
      <c r="B50" s="175"/>
      <c r="C50" s="175"/>
      <c r="D50" s="175"/>
      <c r="E50" s="175"/>
      <c r="F50" s="175"/>
      <c r="G50" s="176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77"/>
      <c r="AC50" s="77"/>
      <c r="AD50" s="77"/>
      <c r="AE50" s="77"/>
    </row>
    <row r="51" spans="1:58" x14ac:dyDescent="0.25">
      <c r="A51" s="103"/>
      <c r="B51" s="103"/>
      <c r="C51" s="103"/>
      <c r="D51" s="103"/>
      <c r="E51" s="103"/>
      <c r="F51" s="103"/>
      <c r="G51" s="103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77"/>
      <c r="AC51" s="77"/>
      <c r="AD51" s="77"/>
      <c r="AE51" s="77"/>
    </row>
    <row r="52" spans="1:58" ht="15.75" thickBot="1" x14ac:dyDescent="0.3">
      <c r="A52" s="74" t="s">
        <v>80</v>
      </c>
      <c r="B52" s="103"/>
      <c r="C52" s="103"/>
      <c r="D52" s="103"/>
      <c r="E52" s="103"/>
      <c r="F52" s="103"/>
      <c r="G52" s="103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77"/>
      <c r="AC52" s="77"/>
      <c r="AD52" s="77"/>
      <c r="AE52" s="77"/>
    </row>
    <row r="53" spans="1:58" ht="20.25" x14ac:dyDescent="0.25">
      <c r="A53" s="164" t="s">
        <v>81</v>
      </c>
      <c r="B53" s="165"/>
      <c r="C53" s="165"/>
      <c r="D53" s="165"/>
      <c r="E53" s="165"/>
      <c r="F53" s="165"/>
      <c r="G53" s="166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77"/>
      <c r="AC53" s="77"/>
      <c r="AD53" s="77"/>
      <c r="AE53" s="77"/>
    </row>
    <row r="54" spans="1:58" ht="140.25" customHeight="1" thickBot="1" x14ac:dyDescent="0.3">
      <c r="A54" s="167" t="s">
        <v>82</v>
      </c>
      <c r="B54" s="168"/>
      <c r="C54" s="120" t="s">
        <v>68</v>
      </c>
      <c r="D54" s="120" t="s">
        <v>69</v>
      </c>
      <c r="E54" s="120" t="s">
        <v>32</v>
      </c>
      <c r="F54" s="120" t="s">
        <v>35</v>
      </c>
      <c r="G54" s="121" t="s">
        <v>70</v>
      </c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77"/>
      <c r="AC54" s="77"/>
      <c r="AD54" s="77"/>
      <c r="AE54" s="77"/>
    </row>
    <row r="55" spans="1:58" s="112" customFormat="1" ht="24.95" customHeight="1" thickBot="1" x14ac:dyDescent="0.3">
      <c r="A55" s="169">
        <v>0</v>
      </c>
      <c r="B55" s="170"/>
      <c r="C55" s="118">
        <v>0.43519999999999998</v>
      </c>
      <c r="D55" s="119">
        <v>0</v>
      </c>
      <c r="E55" s="124">
        <f>IF((A55*C55*D55)&lt;1000,(A55*(1+D55)*C55)/12,(1000+(A55*C55))/12)</f>
        <v>0</v>
      </c>
      <c r="F55" s="119">
        <v>8.4000000000000005E-2</v>
      </c>
      <c r="G55" s="125">
        <f>E55*(1-F55)</f>
        <v>0</v>
      </c>
      <c r="H55" s="115"/>
      <c r="I55" s="115"/>
      <c r="J55" s="115"/>
      <c r="K55" s="115"/>
      <c r="L55" s="115"/>
      <c r="M55" s="115"/>
      <c r="N55" s="115"/>
      <c r="O55" s="115"/>
      <c r="P55" s="115"/>
      <c r="Q55" s="115"/>
      <c r="R55" s="115"/>
      <c r="S55" s="115"/>
      <c r="T55" s="115"/>
      <c r="U55" s="115"/>
      <c r="V55" s="115"/>
      <c r="W55" s="115"/>
      <c r="X55" s="115"/>
      <c r="Y55" s="115"/>
      <c r="Z55" s="115"/>
      <c r="AA55" s="115"/>
      <c r="AB55" s="116"/>
      <c r="AC55" s="116"/>
      <c r="AD55" s="116"/>
      <c r="AE55" s="116"/>
      <c r="AF55" s="111"/>
      <c r="AG55" s="111"/>
      <c r="AH55" s="111"/>
      <c r="AI55" s="111"/>
      <c r="AJ55" s="111"/>
      <c r="AK55" s="111"/>
      <c r="AL55" s="111"/>
      <c r="AM55" s="111"/>
      <c r="AN55" s="111"/>
      <c r="AO55" s="111"/>
      <c r="AP55" s="111"/>
      <c r="AQ55" s="111"/>
      <c r="AR55" s="111"/>
      <c r="AS55" s="111"/>
      <c r="AT55" s="111"/>
      <c r="AU55" s="111"/>
      <c r="AV55" s="111"/>
      <c r="AW55" s="111"/>
      <c r="AX55" s="111"/>
      <c r="AY55" s="111"/>
      <c r="AZ55" s="111"/>
      <c r="BA55" s="111"/>
      <c r="BB55" s="111"/>
      <c r="BC55" s="111"/>
      <c r="BD55" s="111"/>
      <c r="BE55" s="111"/>
      <c r="BF55" s="111"/>
    </row>
    <row r="56" spans="1:58" x14ac:dyDescent="0.25">
      <c r="A56" s="76" t="s">
        <v>83</v>
      </c>
      <c r="B56" s="103"/>
      <c r="C56" s="103"/>
      <c r="D56" s="103"/>
      <c r="E56" s="103"/>
      <c r="F56" s="103"/>
      <c r="G56" s="103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77"/>
      <c r="AC56" s="77"/>
      <c r="AD56" s="77"/>
      <c r="AE56" s="77"/>
    </row>
    <row r="57" spans="1:58" x14ac:dyDescent="0.25">
      <c r="A57" s="103"/>
      <c r="B57" s="103"/>
      <c r="C57" s="103"/>
      <c r="D57" s="103"/>
      <c r="E57" s="103"/>
      <c r="F57" s="103"/>
      <c r="G57" s="103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77"/>
      <c r="AC57" s="77"/>
      <c r="AD57" s="77"/>
      <c r="AE57" s="77"/>
    </row>
    <row r="58" spans="1:58" x14ac:dyDescent="0.25">
      <c r="A58" s="171" t="s">
        <v>84</v>
      </c>
      <c r="B58" s="172"/>
      <c r="C58" s="172"/>
      <c r="D58" s="172"/>
      <c r="E58" s="172"/>
      <c r="F58" s="172"/>
      <c r="G58" s="173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77"/>
      <c r="AC58" s="77"/>
      <c r="AD58" s="77"/>
      <c r="AE58" s="77"/>
    </row>
    <row r="59" spans="1:58" x14ac:dyDescent="0.25">
      <c r="A59" s="174"/>
      <c r="B59" s="175"/>
      <c r="C59" s="175"/>
      <c r="D59" s="175"/>
      <c r="E59" s="175"/>
      <c r="F59" s="175"/>
      <c r="G59" s="176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77"/>
      <c r="AC59" s="77"/>
      <c r="AD59" s="77"/>
      <c r="AE59" s="77"/>
    </row>
    <row r="60" spans="1:58" x14ac:dyDescent="0.25">
      <c r="A60" s="7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77"/>
      <c r="AC60" s="77"/>
      <c r="AD60" s="77"/>
      <c r="AE60" s="77"/>
    </row>
    <row r="61" spans="1:58" ht="15.75" thickBot="1" x14ac:dyDescent="0.3">
      <c r="A61" s="110" t="s">
        <v>75</v>
      </c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77"/>
      <c r="AC61" s="77"/>
      <c r="AD61" s="77"/>
      <c r="AE61" s="77"/>
    </row>
    <row r="62" spans="1:58" ht="21" thickBot="1" x14ac:dyDescent="0.3">
      <c r="A62" s="157" t="s">
        <v>76</v>
      </c>
      <c r="B62" s="158"/>
      <c r="C62" s="158"/>
      <c r="D62" s="158"/>
      <c r="E62" s="158"/>
      <c r="F62" s="158"/>
      <c r="G62" s="159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77"/>
      <c r="AC62" s="77"/>
      <c r="AD62" s="77"/>
      <c r="AE62" s="77"/>
    </row>
    <row r="63" spans="1:58" ht="39.950000000000003" customHeight="1" thickBot="1" x14ac:dyDescent="0.3">
      <c r="A63" s="160" t="s">
        <v>77</v>
      </c>
      <c r="B63" s="161"/>
      <c r="C63" s="105" t="s">
        <v>68</v>
      </c>
      <c r="D63" s="105"/>
      <c r="E63" s="105" t="s">
        <v>32</v>
      </c>
      <c r="F63" s="102" t="s">
        <v>35</v>
      </c>
      <c r="G63" s="123" t="s">
        <v>70</v>
      </c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77"/>
      <c r="AC63" s="77"/>
      <c r="AD63" s="77"/>
      <c r="AE63" s="77"/>
    </row>
    <row r="64" spans="1:58" ht="24.95" customHeight="1" thickBot="1" x14ac:dyDescent="0.3">
      <c r="A64" s="162">
        <v>0</v>
      </c>
      <c r="B64" s="163"/>
      <c r="C64" s="122">
        <v>0.47506999999999999</v>
      </c>
      <c r="D64" s="104">
        <v>0</v>
      </c>
      <c r="E64" s="80">
        <f>(A64*(1+D64)*C64)/12</f>
        <v>0</v>
      </c>
      <c r="F64" s="104">
        <v>8.4000000000000005E-2</v>
      </c>
      <c r="G64" s="87">
        <f>E64*(1-F64)</f>
        <v>0</v>
      </c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77"/>
      <c r="AC64" s="77"/>
      <c r="AD64" s="77"/>
      <c r="AE64" s="77"/>
    </row>
    <row r="65" spans="1:58" x14ac:dyDescent="0.25">
      <c r="A65" s="76" t="s">
        <v>85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77"/>
      <c r="AC65" s="77"/>
      <c r="AD65" s="77"/>
      <c r="AE65" s="77"/>
    </row>
    <row r="66" spans="1:58" ht="15.75" thickBot="1" x14ac:dyDescent="0.3">
      <c r="A66" s="103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77"/>
      <c r="AC66" s="77"/>
      <c r="AD66" s="77"/>
      <c r="AE66" s="77"/>
    </row>
    <row r="67" spans="1:58" s="114" customFormat="1" ht="24.95" customHeight="1" thickBot="1" x14ac:dyDescent="0.3">
      <c r="A67" s="155" t="s">
        <v>79</v>
      </c>
      <c r="B67" s="156"/>
      <c r="C67" s="156"/>
      <c r="D67" s="126">
        <f ca="1">SUM(B17,E46,E55,E64)</f>
        <v>1188.3252731884729</v>
      </c>
      <c r="E67" s="127"/>
      <c r="F67" s="128"/>
      <c r="G67" s="128"/>
      <c r="H67" s="128"/>
      <c r="I67" s="128"/>
      <c r="J67" s="128"/>
      <c r="K67" s="128"/>
      <c r="L67" s="128"/>
      <c r="M67" s="128"/>
      <c r="N67" s="128"/>
      <c r="O67" s="128"/>
      <c r="P67" s="128"/>
      <c r="Q67" s="128"/>
      <c r="R67" s="128"/>
      <c r="S67" s="128"/>
      <c r="T67" s="128"/>
      <c r="U67" s="128"/>
      <c r="V67" s="128"/>
      <c r="W67" s="128"/>
      <c r="X67" s="128"/>
      <c r="Y67" s="128"/>
      <c r="Z67" s="128"/>
      <c r="AA67" s="128"/>
      <c r="AB67" s="129"/>
      <c r="AC67" s="129"/>
      <c r="AD67" s="129"/>
      <c r="AE67" s="129"/>
      <c r="AF67" s="113"/>
      <c r="AG67" s="113"/>
      <c r="AH67" s="113"/>
      <c r="AI67" s="113"/>
      <c r="AJ67" s="113"/>
      <c r="AK67" s="113"/>
      <c r="AL67" s="113"/>
      <c r="AM67" s="113"/>
      <c r="AN67" s="113"/>
      <c r="AO67" s="113"/>
      <c r="AP67" s="113"/>
      <c r="AQ67" s="113"/>
      <c r="AR67" s="113"/>
      <c r="AS67" s="113"/>
      <c r="AT67" s="113"/>
      <c r="AU67" s="113"/>
      <c r="AV67" s="113"/>
      <c r="AW67" s="113"/>
      <c r="AX67" s="113"/>
      <c r="AY67" s="113"/>
      <c r="AZ67" s="113"/>
      <c r="BA67" s="113"/>
      <c r="BB67" s="113"/>
      <c r="BC67" s="113"/>
      <c r="BD67" s="113"/>
      <c r="BE67" s="113"/>
      <c r="BF67" s="113"/>
    </row>
    <row r="68" spans="1:58" ht="15.75" thickBot="1" x14ac:dyDescent="0.3">
      <c r="A68" s="7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77"/>
      <c r="AC68" s="77"/>
      <c r="AD68" s="77"/>
      <c r="AE68" s="77"/>
    </row>
    <row r="69" spans="1:58" s="114" customFormat="1" ht="24.95" customHeight="1" thickBot="1" x14ac:dyDescent="0.3">
      <c r="A69" s="155" t="s">
        <v>102</v>
      </c>
      <c r="B69" s="156"/>
      <c r="C69" s="156"/>
      <c r="D69" s="126">
        <f ca="1">SUM(H17,G46,G55,G64)</f>
        <v>1097.3944979650259</v>
      </c>
      <c r="E69" s="127"/>
      <c r="F69" s="128"/>
      <c r="G69" s="128"/>
      <c r="H69" s="128"/>
      <c r="I69" s="128"/>
      <c r="J69" s="128"/>
      <c r="K69" s="128"/>
      <c r="L69" s="128"/>
      <c r="M69" s="128"/>
      <c r="N69" s="128"/>
      <c r="O69" s="128"/>
      <c r="P69" s="128"/>
      <c r="Q69" s="128"/>
      <c r="R69" s="128"/>
      <c r="S69" s="128"/>
      <c r="T69" s="128"/>
      <c r="U69" s="128"/>
      <c r="V69" s="128"/>
      <c r="W69" s="128"/>
      <c r="X69" s="128"/>
      <c r="Y69" s="128"/>
      <c r="Z69" s="128"/>
      <c r="AA69" s="128"/>
      <c r="AB69" s="129"/>
      <c r="AC69" s="129"/>
      <c r="AD69" s="129"/>
      <c r="AE69" s="129"/>
      <c r="AF69" s="113"/>
      <c r="AG69" s="113"/>
      <c r="AH69" s="113"/>
      <c r="AI69" s="113"/>
      <c r="AJ69" s="113"/>
      <c r="AK69" s="113"/>
      <c r="AL69" s="113"/>
      <c r="AM69" s="113"/>
      <c r="AN69" s="113"/>
      <c r="AO69" s="113"/>
      <c r="AP69" s="113"/>
      <c r="AQ69" s="113"/>
      <c r="AR69" s="113"/>
      <c r="AS69" s="113"/>
      <c r="AT69" s="113"/>
      <c r="AU69" s="113"/>
      <c r="AV69" s="113"/>
      <c r="AW69" s="113"/>
      <c r="AX69" s="113"/>
      <c r="AY69" s="113"/>
      <c r="AZ69" s="113"/>
      <c r="BA69" s="113"/>
      <c r="BB69" s="113"/>
      <c r="BC69" s="113"/>
      <c r="BD69" s="113"/>
      <c r="BE69" s="113"/>
      <c r="BF69" s="113"/>
    </row>
    <row r="70" spans="1:58" x14ac:dyDescent="0.25">
      <c r="A70" s="7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77"/>
      <c r="AC70" s="77"/>
      <c r="AD70" s="77"/>
      <c r="AE70" s="77"/>
    </row>
    <row r="71" spans="1:58" x14ac:dyDescent="0.25">
      <c r="A71" s="74" t="s">
        <v>87</v>
      </c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77"/>
      <c r="AC71" s="77"/>
      <c r="AD71" s="77"/>
      <c r="AE71" s="77"/>
    </row>
    <row r="72" spans="1:58" x14ac:dyDescent="0.25">
      <c r="A72" s="130" t="s">
        <v>88</v>
      </c>
      <c r="B72" s="131"/>
      <c r="C72" s="131"/>
      <c r="D72" s="131"/>
      <c r="E72" s="131"/>
      <c r="F72" s="131"/>
      <c r="G72" s="132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77"/>
      <c r="AC72" s="77"/>
      <c r="AD72" s="77"/>
      <c r="AE72" s="77"/>
    </row>
    <row r="73" spans="1:58" x14ac:dyDescent="0.25">
      <c r="A73" s="133"/>
      <c r="B73" s="134"/>
      <c r="C73" s="134"/>
      <c r="D73" s="134"/>
      <c r="E73" s="134"/>
      <c r="F73" s="134"/>
      <c r="G73" s="135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77"/>
      <c r="AC73" s="77"/>
      <c r="AD73" s="77"/>
      <c r="AE73" s="77"/>
    </row>
    <row r="74" spans="1:58" x14ac:dyDescent="0.25">
      <c r="A74" s="136" t="s">
        <v>89</v>
      </c>
      <c r="B74" s="134"/>
      <c r="C74" s="134"/>
      <c r="D74" s="134"/>
      <c r="E74" s="134"/>
      <c r="F74" s="134"/>
      <c r="G74" s="135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77"/>
      <c r="AC74" s="77"/>
      <c r="AD74" s="77"/>
      <c r="AE74" s="77"/>
    </row>
    <row r="75" spans="1:58" x14ac:dyDescent="0.25">
      <c r="A75" s="133" t="s">
        <v>90</v>
      </c>
      <c r="B75" s="134"/>
      <c r="C75" s="134"/>
      <c r="D75" s="134"/>
      <c r="E75" s="134"/>
      <c r="F75" s="134"/>
      <c r="G75" s="135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77"/>
      <c r="AC75" s="77"/>
      <c r="AD75" s="77"/>
      <c r="AE75" s="77"/>
    </row>
    <row r="76" spans="1:58" x14ac:dyDescent="0.25">
      <c r="A76" s="133" t="s">
        <v>91</v>
      </c>
      <c r="B76" s="134"/>
      <c r="C76" s="134"/>
      <c r="D76" s="134"/>
      <c r="E76" s="134"/>
      <c r="F76" s="134"/>
      <c r="G76" s="135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77"/>
      <c r="AC76" s="77"/>
      <c r="AD76" s="77"/>
      <c r="AE76" s="77"/>
    </row>
    <row r="77" spans="1:58" x14ac:dyDescent="0.25">
      <c r="A77" s="133"/>
      <c r="B77" s="134"/>
      <c r="C77" s="134"/>
      <c r="D77" s="134"/>
      <c r="E77" s="134"/>
      <c r="F77" s="134"/>
      <c r="G77" s="135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77"/>
      <c r="AC77" s="77"/>
      <c r="AD77" s="77"/>
      <c r="AE77" s="77"/>
    </row>
    <row r="78" spans="1:58" x14ac:dyDescent="0.25">
      <c r="A78" s="133" t="s">
        <v>92</v>
      </c>
      <c r="B78" s="134"/>
      <c r="C78" s="134"/>
      <c r="D78" s="134"/>
      <c r="E78" s="134"/>
      <c r="F78" s="134"/>
      <c r="G78" s="135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77"/>
      <c r="AC78" s="77"/>
      <c r="AD78" s="77"/>
      <c r="AE78" s="77"/>
    </row>
    <row r="79" spans="1:58" x14ac:dyDescent="0.25">
      <c r="A79" s="136" t="s">
        <v>93</v>
      </c>
      <c r="B79" s="134"/>
      <c r="C79" s="134"/>
      <c r="D79" s="134"/>
      <c r="E79" s="134"/>
      <c r="F79" s="134"/>
      <c r="G79" s="135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77"/>
      <c r="AC79" s="77"/>
      <c r="AD79" s="77"/>
      <c r="AE79" s="77"/>
    </row>
    <row r="80" spans="1:58" x14ac:dyDescent="0.25">
      <c r="A80" s="133" t="s">
        <v>94</v>
      </c>
      <c r="B80" s="134"/>
      <c r="C80" s="134"/>
      <c r="D80" s="134"/>
      <c r="E80" s="134"/>
      <c r="F80" s="134"/>
      <c r="G80" s="135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77"/>
      <c r="AC80" s="77"/>
      <c r="AD80" s="77"/>
      <c r="AE80" s="77"/>
    </row>
    <row r="81" spans="1:31" x14ac:dyDescent="0.25">
      <c r="A81" s="133"/>
      <c r="B81" s="134"/>
      <c r="C81" s="134"/>
      <c r="D81" s="134"/>
      <c r="E81" s="134"/>
      <c r="F81" s="134"/>
      <c r="G81" s="135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77"/>
      <c r="AC81" s="77"/>
      <c r="AD81" s="77"/>
      <c r="AE81" s="77"/>
    </row>
    <row r="82" spans="1:31" x14ac:dyDescent="0.25">
      <c r="A82" s="136" t="s">
        <v>95</v>
      </c>
      <c r="B82" s="134"/>
      <c r="C82" s="134"/>
      <c r="D82" s="134"/>
      <c r="E82" s="134"/>
      <c r="F82" s="134"/>
      <c r="G82" s="135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77"/>
      <c r="AC82" s="77"/>
      <c r="AD82" s="77"/>
      <c r="AE82" s="77"/>
    </row>
    <row r="83" spans="1:31" x14ac:dyDescent="0.25">
      <c r="A83" s="133" t="s">
        <v>103</v>
      </c>
      <c r="B83" s="134"/>
      <c r="C83" s="134"/>
      <c r="D83" s="134"/>
      <c r="E83" s="134"/>
      <c r="F83" s="134"/>
      <c r="G83" s="135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77"/>
      <c r="AC83" s="77"/>
      <c r="AD83" s="77"/>
      <c r="AE83" s="77"/>
    </row>
    <row r="84" spans="1:31" x14ac:dyDescent="0.25">
      <c r="A84" s="133"/>
      <c r="B84" s="134"/>
      <c r="C84" s="134"/>
      <c r="D84" s="134"/>
      <c r="E84" s="134"/>
      <c r="F84" s="134"/>
      <c r="G84" s="135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77"/>
      <c r="AC84" s="77"/>
      <c r="AD84" s="77"/>
      <c r="AE84" s="77"/>
    </row>
    <row r="85" spans="1:31" x14ac:dyDescent="0.25">
      <c r="A85" s="133"/>
      <c r="B85" s="134"/>
      <c r="C85" s="134"/>
      <c r="D85" s="134"/>
      <c r="E85" s="134"/>
      <c r="F85" s="134"/>
      <c r="G85" s="135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77"/>
      <c r="AC85" s="77"/>
      <c r="AD85" s="77"/>
      <c r="AE85" s="77"/>
    </row>
    <row r="86" spans="1:31" x14ac:dyDescent="0.25">
      <c r="A86" s="136" t="s">
        <v>96</v>
      </c>
      <c r="B86" s="134"/>
      <c r="C86" s="134"/>
      <c r="D86" s="134"/>
      <c r="E86" s="134"/>
      <c r="F86" s="134"/>
      <c r="G86" s="135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77"/>
      <c r="AC86" s="77"/>
      <c r="AD86" s="77"/>
      <c r="AE86" s="77"/>
    </row>
    <row r="87" spans="1:31" x14ac:dyDescent="0.25">
      <c r="A87" s="133" t="s">
        <v>104</v>
      </c>
      <c r="B87" s="134"/>
      <c r="C87" s="134"/>
      <c r="D87" s="134"/>
      <c r="E87" s="134"/>
      <c r="F87" s="134"/>
      <c r="G87" s="135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77"/>
      <c r="AC87" s="77"/>
      <c r="AD87" s="77"/>
      <c r="AE87" s="77"/>
    </row>
    <row r="88" spans="1:31" x14ac:dyDescent="0.25">
      <c r="A88" s="133" t="s">
        <v>97</v>
      </c>
      <c r="B88" s="134"/>
      <c r="C88" s="134"/>
      <c r="D88" s="134"/>
      <c r="E88" s="134"/>
      <c r="F88" s="134"/>
      <c r="G88" s="135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77"/>
      <c r="AC88" s="77"/>
      <c r="AD88" s="77"/>
      <c r="AE88" s="77"/>
    </row>
    <row r="89" spans="1:31" x14ac:dyDescent="0.25">
      <c r="A89" s="133" t="s">
        <v>98</v>
      </c>
      <c r="B89" s="134"/>
      <c r="C89" s="134"/>
      <c r="D89" s="134"/>
      <c r="E89" s="134"/>
      <c r="F89" s="134"/>
      <c r="G89" s="135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77"/>
      <c r="AC89" s="77"/>
      <c r="AD89" s="77"/>
      <c r="AE89" s="77"/>
    </row>
    <row r="90" spans="1:31" x14ac:dyDescent="0.25">
      <c r="A90" s="133"/>
      <c r="B90" s="134"/>
      <c r="C90" s="134"/>
      <c r="D90" s="134"/>
      <c r="E90" s="134"/>
      <c r="F90" s="134"/>
      <c r="G90" s="135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77"/>
      <c r="AC90" s="77"/>
      <c r="AD90" s="77"/>
      <c r="AE90" s="77"/>
    </row>
    <row r="91" spans="1:31" x14ac:dyDescent="0.25">
      <c r="A91" s="136" t="s">
        <v>99</v>
      </c>
      <c r="B91" s="134"/>
      <c r="C91" s="134"/>
      <c r="D91" s="134"/>
      <c r="E91" s="134"/>
      <c r="F91" s="134"/>
      <c r="G91" s="135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77"/>
      <c r="AC91" s="77"/>
      <c r="AD91" s="77"/>
      <c r="AE91" s="77"/>
    </row>
    <row r="92" spans="1:31" x14ac:dyDescent="0.25">
      <c r="A92" s="133" t="s">
        <v>100</v>
      </c>
      <c r="B92" s="134"/>
      <c r="C92" s="134"/>
      <c r="D92" s="134"/>
      <c r="E92" s="134"/>
      <c r="F92" s="134"/>
      <c r="G92" s="135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77"/>
      <c r="AC92" s="77"/>
      <c r="AD92" s="77"/>
      <c r="AE92" s="77"/>
    </row>
    <row r="93" spans="1:31" x14ac:dyDescent="0.25">
      <c r="A93" s="137" t="s">
        <v>101</v>
      </c>
      <c r="B93" s="138"/>
      <c r="C93" s="138"/>
      <c r="D93" s="138"/>
      <c r="E93" s="138"/>
      <c r="F93" s="138"/>
      <c r="G93" s="139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77"/>
      <c r="AC93" s="77"/>
      <c r="AD93" s="77"/>
      <c r="AE93" s="77"/>
    </row>
    <row r="94" spans="1:31" x14ac:dyDescent="0.25">
      <c r="A94" s="74"/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77"/>
      <c r="AC94" s="77"/>
      <c r="AD94" s="77"/>
      <c r="AE94" s="77"/>
    </row>
    <row r="95" spans="1:31" x14ac:dyDescent="0.25">
      <c r="A95" s="74"/>
      <c r="B95" s="54"/>
      <c r="C95" s="54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77"/>
      <c r="AC95" s="77"/>
      <c r="AD95" s="77"/>
      <c r="AE95" s="77"/>
    </row>
    <row r="96" spans="1:31" x14ac:dyDescent="0.25">
      <c r="A96" s="74"/>
      <c r="B96" s="54"/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77"/>
      <c r="AC96" s="77"/>
      <c r="AD96" s="77"/>
      <c r="AE96" s="77"/>
    </row>
    <row r="97" spans="1:31" x14ac:dyDescent="0.25">
      <c r="A97" s="74"/>
      <c r="B97" s="54"/>
      <c r="C97" s="54"/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77"/>
      <c r="AC97" s="77"/>
      <c r="AD97" s="77"/>
      <c r="AE97" s="77"/>
    </row>
    <row r="98" spans="1:31" x14ac:dyDescent="0.25">
      <c r="A98" s="74"/>
      <c r="B98" s="54"/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  <c r="X98" s="54"/>
      <c r="Y98" s="54"/>
      <c r="Z98" s="54"/>
      <c r="AA98" s="54"/>
      <c r="AB98" s="77"/>
      <c r="AC98" s="77"/>
      <c r="AD98" s="77"/>
      <c r="AE98" s="77"/>
    </row>
    <row r="99" spans="1:31" x14ac:dyDescent="0.25">
      <c r="A99" s="74"/>
      <c r="B99" s="54"/>
      <c r="C99" s="54"/>
      <c r="D99" s="54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4"/>
      <c r="V99" s="54"/>
      <c r="W99" s="54"/>
      <c r="X99" s="54"/>
      <c r="Y99" s="54"/>
      <c r="Z99" s="54"/>
      <c r="AA99" s="54"/>
      <c r="AB99" s="77"/>
      <c r="AC99" s="77"/>
      <c r="AD99" s="77"/>
      <c r="AE99" s="77"/>
    </row>
    <row r="100" spans="1:31" x14ac:dyDescent="0.25">
      <c r="A100" s="74"/>
      <c r="B100" s="54"/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  <c r="X100" s="54"/>
      <c r="Y100" s="54"/>
      <c r="Z100" s="54"/>
      <c r="AA100" s="54"/>
      <c r="AB100" s="77"/>
      <c r="AC100" s="77"/>
      <c r="AD100" s="77"/>
      <c r="AE100" s="77"/>
    </row>
    <row r="101" spans="1:31" x14ac:dyDescent="0.25">
      <c r="A101" s="74"/>
      <c r="B101" s="54"/>
      <c r="C101" s="54"/>
      <c r="D101" s="54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4"/>
      <c r="V101" s="54"/>
      <c r="W101" s="54"/>
      <c r="X101" s="54"/>
      <c r="Y101" s="54"/>
      <c r="Z101" s="54"/>
      <c r="AA101" s="54"/>
      <c r="AB101" s="77"/>
      <c r="AC101" s="77"/>
      <c r="AD101" s="77"/>
      <c r="AE101" s="77"/>
    </row>
    <row r="102" spans="1:31" x14ac:dyDescent="0.25">
      <c r="A102" s="74"/>
      <c r="B102" s="54"/>
      <c r="C102" s="54"/>
      <c r="D102" s="54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4"/>
      <c r="V102" s="54"/>
      <c r="W102" s="54"/>
      <c r="X102" s="54"/>
      <c r="Y102" s="54"/>
      <c r="Z102" s="54"/>
      <c r="AA102" s="54"/>
      <c r="AB102" s="77"/>
      <c r="AC102" s="77"/>
      <c r="AD102" s="77"/>
      <c r="AE102" s="77"/>
    </row>
    <row r="103" spans="1:31" x14ac:dyDescent="0.25">
      <c r="A103" s="74"/>
      <c r="B103" s="54"/>
      <c r="C103" s="54"/>
      <c r="D103" s="54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4"/>
      <c r="V103" s="54"/>
      <c r="W103" s="54"/>
      <c r="X103" s="54"/>
      <c r="Y103" s="54"/>
      <c r="Z103" s="54"/>
      <c r="AA103" s="54"/>
      <c r="AB103" s="77"/>
      <c r="AC103" s="77"/>
      <c r="AD103" s="77"/>
      <c r="AE103" s="77"/>
    </row>
    <row r="104" spans="1:31" x14ac:dyDescent="0.25">
      <c r="A104" s="74"/>
      <c r="B104" s="54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  <c r="X104" s="54"/>
      <c r="Y104" s="54"/>
      <c r="Z104" s="54"/>
      <c r="AA104" s="54"/>
      <c r="AB104" s="77"/>
      <c r="AC104" s="77"/>
      <c r="AD104" s="77"/>
      <c r="AE104" s="77"/>
    </row>
    <row r="105" spans="1:31" x14ac:dyDescent="0.25">
      <c r="A105" s="74"/>
      <c r="B105" s="54"/>
      <c r="C105" s="54"/>
      <c r="D105" s="54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4"/>
      <c r="R105" s="54"/>
      <c r="S105" s="54"/>
      <c r="T105" s="54"/>
      <c r="U105" s="54"/>
      <c r="V105" s="54"/>
      <c r="W105" s="54"/>
      <c r="X105" s="54"/>
      <c r="Y105" s="54"/>
      <c r="Z105" s="54"/>
      <c r="AA105" s="54"/>
      <c r="AB105" s="77"/>
      <c r="AC105" s="77"/>
      <c r="AD105" s="77"/>
      <c r="AE105" s="77"/>
    </row>
    <row r="106" spans="1:31" x14ac:dyDescent="0.25">
      <c r="A106" s="74"/>
      <c r="B106" s="54"/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  <c r="X106" s="54"/>
      <c r="Y106" s="54"/>
      <c r="Z106" s="54"/>
      <c r="AA106" s="54"/>
      <c r="AB106" s="77"/>
      <c r="AC106" s="77"/>
      <c r="AD106" s="77"/>
      <c r="AE106" s="77"/>
    </row>
    <row r="107" spans="1:31" x14ac:dyDescent="0.25">
      <c r="A107" s="74"/>
      <c r="B107" s="54"/>
      <c r="C107" s="54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4"/>
      <c r="T107" s="54"/>
      <c r="U107" s="54"/>
      <c r="V107" s="54"/>
      <c r="W107" s="54"/>
      <c r="X107" s="54"/>
      <c r="Y107" s="54"/>
      <c r="Z107" s="54"/>
      <c r="AA107" s="54"/>
      <c r="AB107" s="77"/>
      <c r="AC107" s="77"/>
      <c r="AD107" s="77"/>
      <c r="AE107" s="77"/>
    </row>
    <row r="108" spans="1:31" x14ac:dyDescent="0.25">
      <c r="A108" s="74"/>
      <c r="B108" s="54"/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  <c r="X108" s="54"/>
      <c r="Y108" s="54"/>
      <c r="Z108" s="54"/>
      <c r="AA108" s="54"/>
      <c r="AB108" s="77"/>
      <c r="AC108" s="77"/>
      <c r="AD108" s="77"/>
      <c r="AE108" s="77"/>
    </row>
    <row r="109" spans="1:31" x14ac:dyDescent="0.25">
      <c r="A109" s="74"/>
      <c r="B109" s="54"/>
      <c r="C109" s="54"/>
      <c r="D109" s="54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4"/>
      <c r="S109" s="54"/>
      <c r="T109" s="54"/>
      <c r="U109" s="54"/>
      <c r="V109" s="54"/>
      <c r="W109" s="54"/>
      <c r="X109" s="54"/>
      <c r="Y109" s="54"/>
      <c r="Z109" s="54"/>
      <c r="AA109" s="54"/>
      <c r="AB109" s="77"/>
      <c r="AC109" s="77"/>
      <c r="AD109" s="77"/>
      <c r="AE109" s="77"/>
    </row>
    <row r="110" spans="1:31" x14ac:dyDescent="0.25">
      <c r="A110" s="74"/>
      <c r="B110" s="54"/>
      <c r="C110" s="54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4"/>
      <c r="X110" s="54"/>
      <c r="Y110" s="54"/>
      <c r="Z110" s="54"/>
      <c r="AA110" s="54"/>
      <c r="AB110" s="77"/>
      <c r="AC110" s="77"/>
      <c r="AD110" s="77"/>
      <c r="AE110" s="77"/>
    </row>
    <row r="111" spans="1:31" x14ac:dyDescent="0.25">
      <c r="A111" s="74"/>
      <c r="B111" s="54"/>
      <c r="C111" s="54"/>
      <c r="D111" s="54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4"/>
      <c r="S111" s="54"/>
      <c r="T111" s="54"/>
      <c r="U111" s="54"/>
      <c r="V111" s="54"/>
      <c r="W111" s="54"/>
      <c r="X111" s="54"/>
      <c r="Y111" s="54"/>
      <c r="Z111" s="54"/>
      <c r="AA111" s="54"/>
      <c r="AB111" s="77"/>
      <c r="AC111" s="77"/>
      <c r="AD111" s="77"/>
      <c r="AE111" s="77"/>
    </row>
    <row r="112" spans="1:31" x14ac:dyDescent="0.25">
      <c r="A112" s="74"/>
      <c r="B112" s="54"/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77"/>
      <c r="AC112" s="77"/>
      <c r="AD112" s="77"/>
      <c r="AE112" s="77"/>
    </row>
    <row r="113" spans="1:31" x14ac:dyDescent="0.25">
      <c r="A113" s="74"/>
      <c r="B113" s="54"/>
      <c r="C113" s="54"/>
      <c r="D113" s="54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77"/>
      <c r="AC113" s="77"/>
      <c r="AD113" s="77"/>
      <c r="AE113" s="77"/>
    </row>
    <row r="114" spans="1:31" x14ac:dyDescent="0.25">
      <c r="A114" s="74"/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77"/>
      <c r="AC114" s="77"/>
      <c r="AD114" s="77"/>
      <c r="AE114" s="77"/>
    </row>
    <row r="115" spans="1:31" x14ac:dyDescent="0.25">
      <c r="A115" s="74"/>
      <c r="B115" s="54"/>
      <c r="C115" s="54"/>
      <c r="D115" s="54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77"/>
      <c r="AC115" s="77"/>
      <c r="AD115" s="77"/>
      <c r="AE115" s="77"/>
    </row>
    <row r="116" spans="1:31" x14ac:dyDescent="0.25">
      <c r="A116" s="74"/>
      <c r="B116" s="54"/>
      <c r="C116" s="54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77"/>
      <c r="AC116" s="77"/>
      <c r="AD116" s="77"/>
      <c r="AE116" s="77"/>
    </row>
    <row r="117" spans="1:31" x14ac:dyDescent="0.25">
      <c r="A117" s="74"/>
      <c r="B117" s="54"/>
      <c r="C117" s="54"/>
      <c r="D117" s="54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  <c r="AA117" s="54"/>
      <c r="AB117" s="77"/>
      <c r="AC117" s="77"/>
      <c r="AD117" s="77"/>
      <c r="AE117" s="77"/>
    </row>
    <row r="118" spans="1:31" x14ac:dyDescent="0.25">
      <c r="A118" s="74"/>
      <c r="B118" s="54"/>
      <c r="C118" s="54"/>
      <c r="D118" s="54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77"/>
      <c r="AC118" s="77"/>
      <c r="AD118" s="77"/>
      <c r="AE118" s="77"/>
    </row>
    <row r="119" spans="1:31" x14ac:dyDescent="0.25">
      <c r="A119" s="74"/>
      <c r="B119" s="54"/>
      <c r="C119" s="54"/>
      <c r="D119" s="54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4"/>
      <c r="X119" s="54"/>
      <c r="Y119" s="54"/>
      <c r="Z119" s="54"/>
      <c r="AA119" s="54"/>
      <c r="AB119" s="77"/>
      <c r="AC119" s="77"/>
      <c r="AD119" s="77"/>
      <c r="AE119" s="77"/>
    </row>
    <row r="120" spans="1:31" x14ac:dyDescent="0.25">
      <c r="A120" s="74"/>
      <c r="B120" s="54"/>
      <c r="C120" s="54"/>
      <c r="D120" s="54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4"/>
      <c r="X120" s="54"/>
      <c r="Y120" s="54"/>
      <c r="Z120" s="54"/>
      <c r="AA120" s="54"/>
      <c r="AB120" s="77"/>
      <c r="AC120" s="77"/>
      <c r="AD120" s="77"/>
      <c r="AE120" s="77"/>
    </row>
    <row r="121" spans="1:31" x14ac:dyDescent="0.25">
      <c r="A121" s="74"/>
      <c r="B121" s="54"/>
      <c r="C121" s="54"/>
      <c r="D121" s="54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77"/>
      <c r="AC121" s="77"/>
      <c r="AD121" s="77"/>
      <c r="AE121" s="77"/>
    </row>
    <row r="122" spans="1:31" x14ac:dyDescent="0.25">
      <c r="A122" s="74"/>
      <c r="B122" s="54"/>
      <c r="C122" s="54"/>
      <c r="D122" s="54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77"/>
      <c r="AC122" s="77"/>
      <c r="AD122" s="77"/>
      <c r="AE122" s="77"/>
    </row>
    <row r="123" spans="1:31" x14ac:dyDescent="0.25">
      <c r="A123" s="74"/>
      <c r="B123" s="54"/>
      <c r="C123" s="54"/>
      <c r="D123" s="54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77"/>
      <c r="AC123" s="77"/>
      <c r="AD123" s="77"/>
      <c r="AE123" s="77"/>
    </row>
    <row r="124" spans="1:31" x14ac:dyDescent="0.25">
      <c r="A124" s="74"/>
      <c r="B124" s="54"/>
      <c r="C124" s="54"/>
      <c r="D124" s="54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77"/>
      <c r="AC124" s="77"/>
      <c r="AD124" s="77"/>
      <c r="AE124" s="77"/>
    </row>
    <row r="125" spans="1:31" x14ac:dyDescent="0.25">
      <c r="A125" s="74"/>
      <c r="B125" s="54"/>
      <c r="C125" s="54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77"/>
      <c r="AC125" s="77"/>
      <c r="AD125" s="77"/>
      <c r="AE125" s="77"/>
    </row>
    <row r="126" spans="1:31" x14ac:dyDescent="0.25">
      <c r="A126" s="74"/>
      <c r="B126" s="54"/>
      <c r="C126" s="54"/>
      <c r="D126" s="54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77"/>
      <c r="AC126" s="77"/>
      <c r="AD126" s="77"/>
      <c r="AE126" s="77"/>
    </row>
    <row r="127" spans="1:31" x14ac:dyDescent="0.25">
      <c r="A127" s="74"/>
      <c r="B127" s="54"/>
      <c r="C127" s="54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77"/>
      <c r="AC127" s="77"/>
      <c r="AD127" s="77"/>
      <c r="AE127" s="77"/>
    </row>
    <row r="128" spans="1:31" x14ac:dyDescent="0.25">
      <c r="A128" s="74"/>
      <c r="B128" s="54"/>
      <c r="C128" s="54"/>
      <c r="D128" s="54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4"/>
      <c r="X128" s="54"/>
      <c r="Y128" s="54"/>
      <c r="Z128" s="54"/>
      <c r="AA128" s="54"/>
      <c r="AB128" s="77"/>
      <c r="AC128" s="77"/>
      <c r="AD128" s="77"/>
      <c r="AE128" s="77"/>
    </row>
    <row r="129" spans="1:31" x14ac:dyDescent="0.25">
      <c r="A129" s="74"/>
      <c r="B129" s="54"/>
      <c r="C129" s="54"/>
      <c r="D129" s="54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4"/>
      <c r="X129" s="54"/>
      <c r="Y129" s="54"/>
      <c r="Z129" s="54"/>
      <c r="AA129" s="54"/>
      <c r="AB129" s="77"/>
      <c r="AC129" s="77"/>
      <c r="AD129" s="77"/>
      <c r="AE129" s="77"/>
    </row>
    <row r="130" spans="1:31" x14ac:dyDescent="0.25">
      <c r="A130" s="74"/>
      <c r="B130" s="54"/>
      <c r="C130" s="54"/>
      <c r="D130" s="54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4"/>
      <c r="R130" s="54"/>
      <c r="S130" s="54"/>
      <c r="T130" s="54"/>
      <c r="U130" s="54"/>
      <c r="V130" s="54"/>
      <c r="W130" s="54"/>
      <c r="X130" s="54"/>
      <c r="Y130" s="54"/>
      <c r="Z130" s="54"/>
      <c r="AA130" s="54"/>
      <c r="AB130" s="77"/>
      <c r="AC130" s="77"/>
      <c r="AD130" s="77"/>
      <c r="AE130" s="77"/>
    </row>
    <row r="131" spans="1:31" x14ac:dyDescent="0.25">
      <c r="A131" s="74"/>
      <c r="B131" s="54"/>
      <c r="C131" s="54"/>
      <c r="D131" s="54"/>
      <c r="E131" s="54"/>
      <c r="F131" s="54"/>
      <c r="G131" s="54"/>
      <c r="H131" s="54"/>
      <c r="I131" s="54"/>
      <c r="J131" s="54"/>
      <c r="K131" s="54"/>
      <c r="L131" s="54"/>
      <c r="M131" s="54"/>
      <c r="N131" s="54"/>
      <c r="O131" s="54"/>
      <c r="P131" s="54"/>
      <c r="Q131" s="54"/>
      <c r="R131" s="54"/>
      <c r="S131" s="54"/>
      <c r="T131" s="54"/>
      <c r="U131" s="54"/>
      <c r="V131" s="54"/>
      <c r="W131" s="54"/>
      <c r="X131" s="54"/>
      <c r="Y131" s="54"/>
      <c r="Z131" s="54"/>
      <c r="AA131" s="54"/>
      <c r="AB131" s="77"/>
      <c r="AC131" s="77"/>
      <c r="AD131" s="77"/>
      <c r="AE131" s="77"/>
    </row>
    <row r="132" spans="1:31" x14ac:dyDescent="0.25">
      <c r="A132" s="74"/>
      <c r="B132" s="54"/>
      <c r="C132" s="54"/>
      <c r="D132" s="54"/>
      <c r="E132" s="54"/>
      <c r="F132" s="54"/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4"/>
      <c r="X132" s="54"/>
      <c r="Y132" s="54"/>
      <c r="Z132" s="54"/>
      <c r="AA132" s="54"/>
      <c r="AB132" s="77"/>
      <c r="AC132" s="77"/>
      <c r="AD132" s="77"/>
      <c r="AE132" s="77"/>
    </row>
  </sheetData>
  <mergeCells count="25">
    <mergeCell ref="F17:G17"/>
    <mergeCell ref="F16:G16"/>
    <mergeCell ref="A15:H15"/>
    <mergeCell ref="A3:H3"/>
    <mergeCell ref="A11:B11"/>
    <mergeCell ref="A10:B10"/>
    <mergeCell ref="A9:B9"/>
    <mergeCell ref="A8:B8"/>
    <mergeCell ref="F8:G8"/>
    <mergeCell ref="F12:G12"/>
    <mergeCell ref="F10:G10"/>
    <mergeCell ref="A53:G53"/>
    <mergeCell ref="A54:B54"/>
    <mergeCell ref="A55:B55"/>
    <mergeCell ref="A58:G59"/>
    <mergeCell ref="I35:K35"/>
    <mergeCell ref="A45:B45"/>
    <mergeCell ref="A46:B46"/>
    <mergeCell ref="A44:G44"/>
    <mergeCell ref="A49:G50"/>
    <mergeCell ref="A69:C69"/>
    <mergeCell ref="A67:C67"/>
    <mergeCell ref="A62:G62"/>
    <mergeCell ref="A63:B63"/>
    <mergeCell ref="A64:B64"/>
  </mergeCells>
  <dataValidations disablePrompts="1" count="5">
    <dataValidation type="list" allowBlank="1" showInputMessage="1" showErrorMessage="1" sqref="C8">
      <formula1>Année_de_naissance</formula1>
    </dataValidation>
    <dataValidation type="list" allowBlank="1" showInputMessage="1" showErrorMessage="1" sqref="C9">
      <formula1>Année_de_départ</formula1>
    </dataValidation>
    <dataValidation type="list" allowBlank="1" showInputMessage="1" showErrorMessage="1" sqref="C10">
      <formula1>Trimestre_de_départ</formula1>
    </dataValidation>
    <dataValidation type="list" allowBlank="1" showInputMessage="1" showErrorMessage="1" sqref="C11">
      <formula1>Age_de_départ</formula1>
    </dataValidation>
    <dataValidation type="list" allowBlank="1" showInputMessage="1" showErrorMessage="1" sqref="D17 D46 D55 D64">
      <formula1>Pourcentage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34"/>
  <sheetViews>
    <sheetView workbookViewId="0">
      <selection activeCell="E27" sqref="E27"/>
    </sheetView>
  </sheetViews>
  <sheetFormatPr baseColWidth="10" defaultRowHeight="15" x14ac:dyDescent="0.25"/>
  <cols>
    <col min="1" max="1" width="26.5703125" style="58" bestFit="1" customWidth="1"/>
  </cols>
  <sheetData>
    <row r="1" spans="1:1" x14ac:dyDescent="0.25">
      <c r="A1" s="58">
        <v>1950</v>
      </c>
    </row>
    <row r="2" spans="1:1" x14ac:dyDescent="0.25">
      <c r="A2" s="58">
        <v>1951</v>
      </c>
    </row>
    <row r="3" spans="1:1" x14ac:dyDescent="0.25">
      <c r="A3" s="58">
        <v>1952</v>
      </c>
    </row>
    <row r="4" spans="1:1" x14ac:dyDescent="0.25">
      <c r="A4" s="58" t="s">
        <v>15</v>
      </c>
    </row>
    <row r="5" spans="1:1" x14ac:dyDescent="0.25">
      <c r="A5" s="58" t="s">
        <v>16</v>
      </c>
    </row>
    <row r="6" spans="1:1" x14ac:dyDescent="0.25">
      <c r="A6" s="58" t="s">
        <v>17</v>
      </c>
    </row>
    <row r="7" spans="1:1" x14ac:dyDescent="0.25">
      <c r="A7" s="58" t="s">
        <v>18</v>
      </c>
    </row>
    <row r="8" spans="1:1" x14ac:dyDescent="0.25">
      <c r="A8" s="58" t="s">
        <v>19</v>
      </c>
    </row>
    <row r="10" spans="1:1" x14ac:dyDescent="0.25">
      <c r="A10" s="58">
        <v>2017</v>
      </c>
    </row>
    <row r="11" spans="1:1" x14ac:dyDescent="0.25">
      <c r="A11" s="58">
        <v>2018</v>
      </c>
    </row>
    <row r="12" spans="1:1" x14ac:dyDescent="0.25">
      <c r="A12" s="58">
        <v>2019</v>
      </c>
    </row>
    <row r="13" spans="1:1" x14ac:dyDescent="0.25">
      <c r="A13" s="58">
        <v>2020</v>
      </c>
    </row>
    <row r="15" spans="1:1" x14ac:dyDescent="0.25">
      <c r="A15" s="58" t="s">
        <v>20</v>
      </c>
    </row>
    <row r="16" spans="1:1" x14ac:dyDescent="0.25">
      <c r="A16" s="58" t="s">
        <v>21</v>
      </c>
    </row>
    <row r="17" spans="1:1" x14ac:dyDescent="0.25">
      <c r="A17" s="58" t="s">
        <v>22</v>
      </c>
    </row>
    <row r="18" spans="1:1" x14ac:dyDescent="0.25">
      <c r="A18" s="58" t="s">
        <v>23</v>
      </c>
    </row>
    <row r="20" spans="1:1" x14ac:dyDescent="0.25">
      <c r="A20" s="58">
        <v>62</v>
      </c>
    </row>
    <row r="21" spans="1:1" x14ac:dyDescent="0.25">
      <c r="A21" s="58">
        <v>63</v>
      </c>
    </row>
    <row r="22" spans="1:1" x14ac:dyDescent="0.25">
      <c r="A22" s="58">
        <v>64</v>
      </c>
    </row>
    <row r="23" spans="1:1" x14ac:dyDescent="0.25">
      <c r="A23" s="58">
        <v>65</v>
      </c>
    </row>
    <row r="24" spans="1:1" x14ac:dyDescent="0.25">
      <c r="A24" s="58">
        <v>66</v>
      </c>
    </row>
    <row r="25" spans="1:1" x14ac:dyDescent="0.25">
      <c r="A25" s="58">
        <v>67</v>
      </c>
    </row>
    <row r="27" spans="1:1" x14ac:dyDescent="0.25">
      <c r="A27" s="117">
        <v>0</v>
      </c>
    </row>
    <row r="28" spans="1:1" x14ac:dyDescent="0.25">
      <c r="A28" s="117">
        <v>0.05</v>
      </c>
    </row>
    <row r="29" spans="1:1" x14ac:dyDescent="0.25">
      <c r="A29" s="117">
        <v>0.1</v>
      </c>
    </row>
    <row r="30" spans="1:1" x14ac:dyDescent="0.25">
      <c r="A30" s="117">
        <v>0.15</v>
      </c>
    </row>
    <row r="31" spans="1:1" x14ac:dyDescent="0.25">
      <c r="A31" s="117"/>
    </row>
    <row r="32" spans="1:1" x14ac:dyDescent="0.25">
      <c r="A32" s="117"/>
    </row>
    <row r="33" spans="1:1" x14ac:dyDescent="0.25">
      <c r="A33" s="117"/>
    </row>
    <row r="34" spans="1:1" x14ac:dyDescent="0.25">
      <c r="A34" s="11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Calcul SAM</vt:lpstr>
      <vt:lpstr>Calcul retraite</vt:lpstr>
      <vt:lpstr>Données</vt:lpstr>
      <vt:lpstr>Age_de_départ</vt:lpstr>
      <vt:lpstr>Année_de_départ</vt:lpstr>
      <vt:lpstr>Année_de_naissance</vt:lpstr>
      <vt:lpstr>List</vt:lpstr>
      <vt:lpstr>Pourcentage</vt:lpstr>
      <vt:lpstr>Trimestre_de_départ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2017-09-11T00:00:36Z</dcterms:created>
  <dcterms:modified xsi:type="dcterms:W3CDTF">2017-09-14T12:06:36Z</dcterms:modified>
</cp:coreProperties>
</file>