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qu_000\Documents\Calculs\"/>
    </mc:Choice>
  </mc:AlternateContent>
  <bookViews>
    <workbookView xWindow="0" yWindow="0" windowWidth="28800" windowHeight="12585" activeTab="2"/>
  </bookViews>
  <sheets>
    <sheet name="2015" sheetId="5" r:id="rId1"/>
    <sheet name="2016" sheetId="4" r:id="rId2"/>
    <sheet name="2017" sheetId="1" r:id="rId3"/>
    <sheet name="2018" sheetId="3" r:id="rId4"/>
    <sheet name="Données" sheetId="2" r:id="rId5"/>
  </sheets>
  <definedNames>
    <definedName name="Années">Données!$C$1:$C$201</definedName>
    <definedName name="Impôt">Données!$E$1:$E$201</definedName>
    <definedName name="Parts">Données!$A$1:$A$10</definedName>
    <definedName name="Revenus">Données!$G$1:$G$201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7" i="5" l="1"/>
  <c r="F25" i="5"/>
  <c r="G25" i="5" s="1"/>
  <c r="B22" i="5"/>
  <c r="B21" i="5"/>
  <c r="M20" i="5"/>
  <c r="H10" i="5" s="1"/>
  <c r="L20" i="5"/>
  <c r="B20" i="5"/>
  <c r="N19" i="5"/>
  <c r="D11" i="5" s="1"/>
  <c r="B19" i="5"/>
  <c r="E10" i="5"/>
  <c r="D12" i="5" l="1"/>
  <c r="D13" i="5" s="1"/>
  <c r="E19" i="5" s="1"/>
  <c r="G19" i="5" s="1"/>
  <c r="G29" i="5"/>
  <c r="F27" i="4"/>
  <c r="F25" i="4"/>
  <c r="B22" i="4"/>
  <c r="B21" i="4"/>
  <c r="M20" i="4"/>
  <c r="H10" i="4" s="1"/>
  <c r="L20" i="4"/>
  <c r="B20" i="4"/>
  <c r="N19" i="4"/>
  <c r="D11" i="4" s="1"/>
  <c r="B19" i="4"/>
  <c r="E10" i="4"/>
  <c r="G31" i="5" l="1"/>
  <c r="L4" i="5" s="1"/>
  <c r="G33" i="5" s="1"/>
  <c r="P4" i="5" s="1"/>
  <c r="E20" i="5"/>
  <c r="G20" i="5" s="1"/>
  <c r="E22" i="5"/>
  <c r="G22" i="5" s="1"/>
  <c r="E18" i="5"/>
  <c r="G18" i="5" s="1"/>
  <c r="E21" i="5"/>
  <c r="G21" i="5" s="1"/>
  <c r="G25" i="4"/>
  <c r="D12" i="4"/>
  <c r="D13" i="4" s="1"/>
  <c r="F27" i="3"/>
  <c r="G25" i="3" s="1"/>
  <c r="F25" i="3"/>
  <c r="B22" i="3"/>
  <c r="B21" i="3"/>
  <c r="M20" i="3"/>
  <c r="H10" i="3" s="1"/>
  <c r="L20" i="3"/>
  <c r="B20" i="3"/>
  <c r="N19" i="3"/>
  <c r="D11" i="3" s="1"/>
  <c r="B19" i="3"/>
  <c r="E10" i="3"/>
  <c r="D12" i="3" s="1"/>
  <c r="E10" i="1"/>
  <c r="P2" i="5" l="1"/>
  <c r="E35" i="5" s="1"/>
  <c r="G35" i="5" s="1"/>
  <c r="G37" i="5" s="1"/>
  <c r="G39" i="5" s="1"/>
  <c r="H39" i="5" s="1"/>
  <c r="G23" i="5"/>
  <c r="H12" i="5"/>
  <c r="G29" i="4"/>
  <c r="G31" i="4" s="1"/>
  <c r="L4" i="4" s="1"/>
  <c r="G33" i="4" s="1"/>
  <c r="E22" i="4"/>
  <c r="G22" i="4" s="1"/>
  <c r="E20" i="4"/>
  <c r="G20" i="4" s="1"/>
  <c r="E21" i="4"/>
  <c r="G21" i="4" s="1"/>
  <c r="E19" i="4"/>
  <c r="G19" i="4" s="1"/>
  <c r="E18" i="4"/>
  <c r="G18" i="4" s="1"/>
  <c r="G29" i="3"/>
  <c r="D13" i="3"/>
  <c r="E19" i="3" s="1"/>
  <c r="G19" i="3" s="1"/>
  <c r="G31" i="3" l="1"/>
  <c r="L4" i="3" s="1"/>
  <c r="G33" i="3" s="1"/>
  <c r="P4" i="3" s="1"/>
  <c r="H12" i="4"/>
  <c r="G23" i="4"/>
  <c r="P4" i="4"/>
  <c r="P2" i="3"/>
  <c r="E20" i="3"/>
  <c r="G20" i="3" s="1"/>
  <c r="E22" i="3"/>
  <c r="G22" i="3" s="1"/>
  <c r="E18" i="3"/>
  <c r="G18" i="3" s="1"/>
  <c r="E21" i="3"/>
  <c r="G21" i="3" s="1"/>
  <c r="E35" i="3"/>
  <c r="P2" i="4" l="1"/>
  <c r="E35" i="4" s="1"/>
  <c r="G35" i="4" s="1"/>
  <c r="G37" i="4" s="1"/>
  <c r="G39" i="4" s="1"/>
  <c r="H39" i="4" s="1"/>
  <c r="G23" i="3"/>
  <c r="G35" i="3" s="1"/>
  <c r="G37" i="3" s="1"/>
  <c r="G39" i="3" s="1"/>
  <c r="H39" i="3" s="1"/>
  <c r="H12" i="3"/>
  <c r="F27" i="1" l="1"/>
  <c r="F25" i="1"/>
  <c r="N19" i="1"/>
  <c r="D11" i="1" s="1"/>
  <c r="D12" i="1" s="1"/>
  <c r="M20" i="1"/>
  <c r="H10" i="1" s="1"/>
  <c r="L20" i="1"/>
  <c r="D13" i="1" l="1"/>
  <c r="E22" i="1" s="1"/>
  <c r="G22" i="1" s="1"/>
  <c r="G25" i="1"/>
  <c r="E20" i="1" l="1"/>
  <c r="G20" i="1" s="1"/>
  <c r="E19" i="1"/>
  <c r="G19" i="1" s="1"/>
  <c r="E21" i="1"/>
  <c r="G21" i="1" s="1"/>
  <c r="E18" i="1"/>
  <c r="G18" i="1" s="1"/>
  <c r="B20" i="1"/>
  <c r="B21" i="1"/>
  <c r="B22" i="1"/>
  <c r="B19" i="1"/>
  <c r="G23" i="1" l="1"/>
  <c r="G29" i="1"/>
  <c r="G31" i="1" s="1"/>
  <c r="L4" i="1" l="1"/>
  <c r="G33" i="1" s="1"/>
  <c r="P2" i="1" s="1"/>
  <c r="P4" i="1" l="1"/>
  <c r="E35" i="1" s="1"/>
  <c r="G35" i="1" s="1"/>
  <c r="G37" i="1" s="1"/>
  <c r="G39" i="1" s="1"/>
  <c r="H39" i="1" s="1"/>
  <c r="H12" i="1"/>
</calcChain>
</file>

<file path=xl/sharedStrings.xml><?xml version="1.0" encoding="utf-8"?>
<sst xmlns="http://schemas.openxmlformats.org/spreadsheetml/2006/main" count="710" uniqueCount="487">
  <si>
    <t>Impôt 1900</t>
  </si>
  <si>
    <t>Impôt 1901</t>
  </si>
  <si>
    <t>Impôt 1902</t>
  </si>
  <si>
    <t>Impôt 1903</t>
  </si>
  <si>
    <t>Impôt 1904</t>
  </si>
  <si>
    <t>Impôt 1905</t>
  </si>
  <si>
    <t>Impôt 1906</t>
  </si>
  <si>
    <t>Impôt 1907</t>
  </si>
  <si>
    <t>Impôt 1908</t>
  </si>
  <si>
    <t>Impôt 1909</t>
  </si>
  <si>
    <t>Impôt 1910</t>
  </si>
  <si>
    <t>Impôt 1911</t>
  </si>
  <si>
    <t>Impôt 1912</t>
  </si>
  <si>
    <t>Impôt 1913</t>
  </si>
  <si>
    <t>Impôt 1914</t>
  </si>
  <si>
    <t>Impôt 1915</t>
  </si>
  <si>
    <t>Impôt 1916</t>
  </si>
  <si>
    <t>Impôt 1917</t>
  </si>
  <si>
    <t>Impôt 1918</t>
  </si>
  <si>
    <t>Impôt 1919</t>
  </si>
  <si>
    <t>Impôt 1920</t>
  </si>
  <si>
    <t>Impôt 1921</t>
  </si>
  <si>
    <t>Impôt 1922</t>
  </si>
  <si>
    <t>Impôt 1923</t>
  </si>
  <si>
    <t>Impôt 1924</t>
  </si>
  <si>
    <t>Impôt 1925</t>
  </si>
  <si>
    <t>Impôt 1926</t>
  </si>
  <si>
    <t>Impôt 1927</t>
  </si>
  <si>
    <t>Impôt 1928</t>
  </si>
  <si>
    <t>Impôt 1929</t>
  </si>
  <si>
    <t>Impôt 1930</t>
  </si>
  <si>
    <t>Impôt 1931</t>
  </si>
  <si>
    <t>Impôt 1932</t>
  </si>
  <si>
    <t>Impôt 1933</t>
  </si>
  <si>
    <t>Impôt 1934</t>
  </si>
  <si>
    <t>Impôt 1935</t>
  </si>
  <si>
    <t>Impôt 1936</t>
  </si>
  <si>
    <t>Impôt 1937</t>
  </si>
  <si>
    <t>Impôt 1938</t>
  </si>
  <si>
    <t>Impôt 1939</t>
  </si>
  <si>
    <t>Impôt 1940</t>
  </si>
  <si>
    <t>Impôt 1941</t>
  </si>
  <si>
    <t>Impôt 1942</t>
  </si>
  <si>
    <t>Impôt 1943</t>
  </si>
  <si>
    <t>Impôt 1944</t>
  </si>
  <si>
    <t>Impôt 1945</t>
  </si>
  <si>
    <t>Impôt 1946</t>
  </si>
  <si>
    <t>Impôt 1947</t>
  </si>
  <si>
    <t>Impôt 1948</t>
  </si>
  <si>
    <t>Impôt 1949</t>
  </si>
  <si>
    <t>Impôt 1950</t>
  </si>
  <si>
    <t>Impôt 1951</t>
  </si>
  <si>
    <t>Impôt 1952</t>
  </si>
  <si>
    <t>Impôt 1953</t>
  </si>
  <si>
    <t>Impôt 1954</t>
  </si>
  <si>
    <t>Impôt 1955</t>
  </si>
  <si>
    <t>Impôt 1956</t>
  </si>
  <si>
    <t>Impôt 1957</t>
  </si>
  <si>
    <t>Impôt 1958</t>
  </si>
  <si>
    <t>Impôt 1959</t>
  </si>
  <si>
    <t>Impôt 1960</t>
  </si>
  <si>
    <t>Impôt 1961</t>
  </si>
  <si>
    <t>Impôt 1962</t>
  </si>
  <si>
    <t>Impôt 1963</t>
  </si>
  <si>
    <t>Impôt 1964</t>
  </si>
  <si>
    <t>Impôt 1965</t>
  </si>
  <si>
    <t>Impôt 1966</t>
  </si>
  <si>
    <t>Impôt 1967</t>
  </si>
  <si>
    <t>Impôt 1968</t>
  </si>
  <si>
    <t>Impôt 1969</t>
  </si>
  <si>
    <t>Impôt 1970</t>
  </si>
  <si>
    <t>Impôt 1971</t>
  </si>
  <si>
    <t>Impôt 1972</t>
  </si>
  <si>
    <t>Impôt 1973</t>
  </si>
  <si>
    <t>Impôt 1974</t>
  </si>
  <si>
    <t>Impôt 1975</t>
  </si>
  <si>
    <t>Impôt 1976</t>
  </si>
  <si>
    <t>Impôt 1977</t>
  </si>
  <si>
    <t>Impôt 1978</t>
  </si>
  <si>
    <t>Impôt 1979</t>
  </si>
  <si>
    <t>Impôt 1980</t>
  </si>
  <si>
    <t>Impôt 1981</t>
  </si>
  <si>
    <t>Impôt 1982</t>
  </si>
  <si>
    <t>Impôt 1983</t>
  </si>
  <si>
    <t>Impôt 1984</t>
  </si>
  <si>
    <t>Impôt 1985</t>
  </si>
  <si>
    <t>Impôt 1986</t>
  </si>
  <si>
    <t>Impôt 1987</t>
  </si>
  <si>
    <t>Impôt 1988</t>
  </si>
  <si>
    <t>Impôt 1989</t>
  </si>
  <si>
    <t>Impôt 1990</t>
  </si>
  <si>
    <t>Impôt 1991</t>
  </si>
  <si>
    <t>Impôt 1992</t>
  </si>
  <si>
    <t>Impôt 1993</t>
  </si>
  <si>
    <t>Impôt 1994</t>
  </si>
  <si>
    <t>Impôt 1995</t>
  </si>
  <si>
    <t>Impôt 1996</t>
  </si>
  <si>
    <t>Impôt 1997</t>
  </si>
  <si>
    <t>Impôt 1998</t>
  </si>
  <si>
    <t>Impôt 1999</t>
  </si>
  <si>
    <t>Impôt 2000</t>
  </si>
  <si>
    <t>Impôt 2001</t>
  </si>
  <si>
    <t>Impôt 2002</t>
  </si>
  <si>
    <t>Impôt 2003</t>
  </si>
  <si>
    <t>Impôt 2004</t>
  </si>
  <si>
    <t>Impôt 2005</t>
  </si>
  <si>
    <t>Impôt 2006</t>
  </si>
  <si>
    <t>Impôt 2007</t>
  </si>
  <si>
    <t>Impôt 2008</t>
  </si>
  <si>
    <t>Impôt 2009</t>
  </si>
  <si>
    <t>Impôt 2010</t>
  </si>
  <si>
    <t>Impôt 2011</t>
  </si>
  <si>
    <t>Impôt 2012</t>
  </si>
  <si>
    <t>Impôt 2013</t>
  </si>
  <si>
    <t>Impôt 2014</t>
  </si>
  <si>
    <t>Impôt 2015</t>
  </si>
  <si>
    <t>Impôt 2016</t>
  </si>
  <si>
    <t>Impôt 2017</t>
  </si>
  <si>
    <t>Impôt 2018</t>
  </si>
  <si>
    <t>Impôt 2019</t>
  </si>
  <si>
    <t>Impôt 2020</t>
  </si>
  <si>
    <t>Impôt 2021</t>
  </si>
  <si>
    <t>Impôt 2022</t>
  </si>
  <si>
    <t>Impôt 2023</t>
  </si>
  <si>
    <t>Impôt 2024</t>
  </si>
  <si>
    <t>Impôt 2025</t>
  </si>
  <si>
    <t>Impôt 2026</t>
  </si>
  <si>
    <t>Impôt 2027</t>
  </si>
  <si>
    <t>Impôt 2028</t>
  </si>
  <si>
    <t>Impôt 2029</t>
  </si>
  <si>
    <t>Impôt 2030</t>
  </si>
  <si>
    <t>Impôt 2031</t>
  </si>
  <si>
    <t>Impôt 2032</t>
  </si>
  <si>
    <t>Impôt 2033</t>
  </si>
  <si>
    <t>Impôt 2034</t>
  </si>
  <si>
    <t>Impôt 2035</t>
  </si>
  <si>
    <t>Impôt 2036</t>
  </si>
  <si>
    <t>Impôt 2037</t>
  </si>
  <si>
    <t>Impôt 2038</t>
  </si>
  <si>
    <t>Impôt 2039</t>
  </si>
  <si>
    <t>Impôt 2040</t>
  </si>
  <si>
    <t>Impôt 2041</t>
  </si>
  <si>
    <t>Impôt 2042</t>
  </si>
  <si>
    <t>Impôt 2043</t>
  </si>
  <si>
    <t>Impôt 2044</t>
  </si>
  <si>
    <t>Impôt 2045</t>
  </si>
  <si>
    <t>Impôt 2046</t>
  </si>
  <si>
    <t>Impôt 2047</t>
  </si>
  <si>
    <t>Impôt 2048</t>
  </si>
  <si>
    <t>Impôt 2049</t>
  </si>
  <si>
    <t>Impôt 2050</t>
  </si>
  <si>
    <t>Impôt 2051</t>
  </si>
  <si>
    <t>Impôt 2052</t>
  </si>
  <si>
    <t>Impôt 2053</t>
  </si>
  <si>
    <t>Impôt 2054</t>
  </si>
  <si>
    <t>Impôt 2055</t>
  </si>
  <si>
    <t>Impôt 2056</t>
  </si>
  <si>
    <t>Impôt 2057</t>
  </si>
  <si>
    <t>Impôt 2058</t>
  </si>
  <si>
    <t>Impôt 2059</t>
  </si>
  <si>
    <t>Impôt 2060</t>
  </si>
  <si>
    <t>Impôt 2061</t>
  </si>
  <si>
    <t>Impôt 2062</t>
  </si>
  <si>
    <t>Impôt 2063</t>
  </si>
  <si>
    <t>Impôt 2064</t>
  </si>
  <si>
    <t>Impôt 2065</t>
  </si>
  <si>
    <t>Impôt 2066</t>
  </si>
  <si>
    <t>Impôt 2067</t>
  </si>
  <si>
    <t>Impôt 2068</t>
  </si>
  <si>
    <t>Impôt 2069</t>
  </si>
  <si>
    <t>Impôt 2070</t>
  </si>
  <si>
    <t>Impôt 2071</t>
  </si>
  <si>
    <t>Impôt 2072</t>
  </si>
  <si>
    <t>Impôt 2073</t>
  </si>
  <si>
    <t>Impôt 2074</t>
  </si>
  <si>
    <t>Impôt 2075</t>
  </si>
  <si>
    <t>Impôt 2076</t>
  </si>
  <si>
    <t>Impôt 2077</t>
  </si>
  <si>
    <t>Impôt 2078</t>
  </si>
  <si>
    <t>Impôt 2079</t>
  </si>
  <si>
    <t>Impôt 2080</t>
  </si>
  <si>
    <t>Impôt 2081</t>
  </si>
  <si>
    <t>Impôt 2082</t>
  </si>
  <si>
    <t>Impôt 2083</t>
  </si>
  <si>
    <t>Impôt 2084</t>
  </si>
  <si>
    <t>Impôt 2085</t>
  </si>
  <si>
    <t>Impôt 2086</t>
  </si>
  <si>
    <t>Impôt 2087</t>
  </si>
  <si>
    <t>Impôt 2088</t>
  </si>
  <si>
    <t>Impôt 2089</t>
  </si>
  <si>
    <t>Impôt 2090</t>
  </si>
  <si>
    <t>Impôt 2091</t>
  </si>
  <si>
    <t>Impôt 2092</t>
  </si>
  <si>
    <t>Impôt 2093</t>
  </si>
  <si>
    <t>Impôt 2094</t>
  </si>
  <si>
    <t>Impôt 2095</t>
  </si>
  <si>
    <t>Impôt 2096</t>
  </si>
  <si>
    <t>Impôt 2097</t>
  </si>
  <si>
    <t>Impôt 2098</t>
  </si>
  <si>
    <t>Impôt 2099</t>
  </si>
  <si>
    <t>Impôt 2100</t>
  </si>
  <si>
    <t>Revenus 1900</t>
  </si>
  <si>
    <t>Revenus 1901</t>
  </si>
  <si>
    <t>Revenus 1902</t>
  </si>
  <si>
    <t>Revenus 1903</t>
  </si>
  <si>
    <t>Revenus 1904</t>
  </si>
  <si>
    <t>Revenus 1905</t>
  </si>
  <si>
    <t>Revenus 1906</t>
  </si>
  <si>
    <t>Revenus 1907</t>
  </si>
  <si>
    <t>Revenus 1908</t>
  </si>
  <si>
    <t>Revenus 1909</t>
  </si>
  <si>
    <t>Revenus 1910</t>
  </si>
  <si>
    <t>Revenus 1911</t>
  </si>
  <si>
    <t>Revenus 1912</t>
  </si>
  <si>
    <t>Revenus 1913</t>
  </si>
  <si>
    <t>Revenus 1914</t>
  </si>
  <si>
    <t>Revenus 1915</t>
  </si>
  <si>
    <t>Revenus 1916</t>
  </si>
  <si>
    <t>Revenus 1917</t>
  </si>
  <si>
    <t>Revenus 1918</t>
  </si>
  <si>
    <t>Revenus 1919</t>
  </si>
  <si>
    <t>Revenus 1920</t>
  </si>
  <si>
    <t>Revenus 1921</t>
  </si>
  <si>
    <t>Revenus 1922</t>
  </si>
  <si>
    <t>Revenus 1923</t>
  </si>
  <si>
    <t>Revenus 1924</t>
  </si>
  <si>
    <t>Revenus 1925</t>
  </si>
  <si>
    <t>Revenus 1926</t>
  </si>
  <si>
    <t>Revenus 1927</t>
  </si>
  <si>
    <t>Revenus 1928</t>
  </si>
  <si>
    <t>Revenus 1929</t>
  </si>
  <si>
    <t>Revenus 1930</t>
  </si>
  <si>
    <t>Revenus 1931</t>
  </si>
  <si>
    <t>Revenus 1932</t>
  </si>
  <si>
    <t>Revenus 1933</t>
  </si>
  <si>
    <t>Revenus 1934</t>
  </si>
  <si>
    <t>Revenus 1935</t>
  </si>
  <si>
    <t>Revenus 1936</t>
  </si>
  <si>
    <t>Revenus 1937</t>
  </si>
  <si>
    <t>Revenus 1938</t>
  </si>
  <si>
    <t>Revenus 1939</t>
  </si>
  <si>
    <t>Revenus 1940</t>
  </si>
  <si>
    <t>Revenus 1941</t>
  </si>
  <si>
    <t>Revenus 1942</t>
  </si>
  <si>
    <t>Revenus 1943</t>
  </si>
  <si>
    <t>Revenus 1944</t>
  </si>
  <si>
    <t>Revenus 1945</t>
  </si>
  <si>
    <t>Revenus 1946</t>
  </si>
  <si>
    <t>Revenus 1947</t>
  </si>
  <si>
    <t>Revenus 1948</t>
  </si>
  <si>
    <t>Revenus 1949</t>
  </si>
  <si>
    <t>Revenus 1950</t>
  </si>
  <si>
    <t>Revenus 1951</t>
  </si>
  <si>
    <t>Revenus 1952</t>
  </si>
  <si>
    <t>Revenus 1953</t>
  </si>
  <si>
    <t>Revenus 1954</t>
  </si>
  <si>
    <t>Revenus 1955</t>
  </si>
  <si>
    <t>Revenus 1956</t>
  </si>
  <si>
    <t>Revenus 1957</t>
  </si>
  <si>
    <t>Revenus 1958</t>
  </si>
  <si>
    <t>Revenus 1959</t>
  </si>
  <si>
    <t>Revenus 1960</t>
  </si>
  <si>
    <t>Revenus 1961</t>
  </si>
  <si>
    <t>Revenus 1962</t>
  </si>
  <si>
    <t>Revenus 1963</t>
  </si>
  <si>
    <t>Revenus 1964</t>
  </si>
  <si>
    <t>Revenus 1965</t>
  </si>
  <si>
    <t>Revenus 1966</t>
  </si>
  <si>
    <t>Revenus 1967</t>
  </si>
  <si>
    <t>Revenus 1968</t>
  </si>
  <si>
    <t>Revenus 1969</t>
  </si>
  <si>
    <t>Revenus 1970</t>
  </si>
  <si>
    <t>Revenus 1971</t>
  </si>
  <si>
    <t>Revenus 1972</t>
  </si>
  <si>
    <t>Revenus 1973</t>
  </si>
  <si>
    <t>Revenus 1974</t>
  </si>
  <si>
    <t>Revenus 1975</t>
  </si>
  <si>
    <t>Revenus 1976</t>
  </si>
  <si>
    <t>Revenus 1977</t>
  </si>
  <si>
    <t>Revenus 1978</t>
  </si>
  <si>
    <t>Revenus 1979</t>
  </si>
  <si>
    <t>Revenus 1980</t>
  </si>
  <si>
    <t>Revenus 1981</t>
  </si>
  <si>
    <t>Revenus 1982</t>
  </si>
  <si>
    <t>Revenus 1983</t>
  </si>
  <si>
    <t>Revenus 1984</t>
  </si>
  <si>
    <t>Revenus 1985</t>
  </si>
  <si>
    <t>Revenus 1986</t>
  </si>
  <si>
    <t>Revenus 1987</t>
  </si>
  <si>
    <t>Revenus 1988</t>
  </si>
  <si>
    <t>Revenus 1989</t>
  </si>
  <si>
    <t>Revenus 1990</t>
  </si>
  <si>
    <t>Revenus 1991</t>
  </si>
  <si>
    <t>Revenus 1992</t>
  </si>
  <si>
    <t>Revenus 1993</t>
  </si>
  <si>
    <t>Revenus 1994</t>
  </si>
  <si>
    <t>Revenus 1995</t>
  </si>
  <si>
    <t>Revenus 1996</t>
  </si>
  <si>
    <t>Revenus 1997</t>
  </si>
  <si>
    <t>Revenus 1998</t>
  </si>
  <si>
    <t>Revenus 1999</t>
  </si>
  <si>
    <t>Revenus 2000</t>
  </si>
  <si>
    <t>Revenus 2001</t>
  </si>
  <si>
    <t>Revenus 2002</t>
  </si>
  <si>
    <t>Revenus 2003</t>
  </si>
  <si>
    <t>Revenus 2004</t>
  </si>
  <si>
    <t>Revenus 2005</t>
  </si>
  <si>
    <t>Revenus 2006</t>
  </si>
  <si>
    <t>Revenus 2007</t>
  </si>
  <si>
    <t>Revenus 2008</t>
  </si>
  <si>
    <t>Revenus 2009</t>
  </si>
  <si>
    <t>Revenus 2010</t>
  </si>
  <si>
    <t>Revenus 2011</t>
  </si>
  <si>
    <t>Revenus 2012</t>
  </si>
  <si>
    <t>Revenus 2013</t>
  </si>
  <si>
    <t>Revenus 2014</t>
  </si>
  <si>
    <t>Revenus 2015</t>
  </si>
  <si>
    <t>Revenus 2016</t>
  </si>
  <si>
    <t>Revenus 2017</t>
  </si>
  <si>
    <t>Revenus 2018</t>
  </si>
  <si>
    <t>Revenus 2019</t>
  </si>
  <si>
    <t>Revenus 2020</t>
  </si>
  <si>
    <t>Revenus 2021</t>
  </si>
  <si>
    <t>Revenus 2022</t>
  </si>
  <si>
    <t>Revenus 2023</t>
  </si>
  <si>
    <t>Revenus 2024</t>
  </si>
  <si>
    <t>Revenus 2025</t>
  </si>
  <si>
    <t>Revenus 2026</t>
  </si>
  <si>
    <t>Revenus 2027</t>
  </si>
  <si>
    <t>Revenus 2028</t>
  </si>
  <si>
    <t>Revenus 2029</t>
  </si>
  <si>
    <t>Revenus 2030</t>
  </si>
  <si>
    <t>Revenus 2031</t>
  </si>
  <si>
    <t>Revenus 2032</t>
  </si>
  <si>
    <t>Revenus 2033</t>
  </si>
  <si>
    <t>Revenus 2034</t>
  </si>
  <si>
    <t>Revenus 2035</t>
  </si>
  <si>
    <t>Revenus 2036</t>
  </si>
  <si>
    <t>Revenus 2037</t>
  </si>
  <si>
    <t>Revenus 2038</t>
  </si>
  <si>
    <t>Revenus 2039</t>
  </si>
  <si>
    <t>Revenus 2040</t>
  </si>
  <si>
    <t>Revenus 2041</t>
  </si>
  <si>
    <t>Revenus 2042</t>
  </si>
  <si>
    <t>Revenus 2043</t>
  </si>
  <si>
    <t>Revenus 2044</t>
  </si>
  <si>
    <t>Revenus 2045</t>
  </si>
  <si>
    <t>Revenus 2046</t>
  </si>
  <si>
    <t>Revenus 2047</t>
  </si>
  <si>
    <t>Revenus 2048</t>
  </si>
  <si>
    <t>Revenus 2049</t>
  </si>
  <si>
    <t>Revenus 2050</t>
  </si>
  <si>
    <t>Revenus 2051</t>
  </si>
  <si>
    <t>Revenus 2052</t>
  </si>
  <si>
    <t>Revenus 2053</t>
  </si>
  <si>
    <t>Revenus 2054</t>
  </si>
  <si>
    <t>Revenus 2055</t>
  </si>
  <si>
    <t>Revenus 2056</t>
  </si>
  <si>
    <t>Revenus 2057</t>
  </si>
  <si>
    <t>Revenus 2058</t>
  </si>
  <si>
    <t>Revenus 2059</t>
  </si>
  <si>
    <t>Revenus 2060</t>
  </si>
  <si>
    <t>Revenus 2061</t>
  </si>
  <si>
    <t>Revenus 2062</t>
  </si>
  <si>
    <t>Revenus 2063</t>
  </si>
  <si>
    <t>Revenus 2064</t>
  </si>
  <si>
    <t>Revenus 2065</t>
  </si>
  <si>
    <t>Revenus 2066</t>
  </si>
  <si>
    <t>Revenus 2067</t>
  </si>
  <si>
    <t>Revenus 2068</t>
  </si>
  <si>
    <t>Revenus 2069</t>
  </si>
  <si>
    <t>Revenus 2070</t>
  </si>
  <si>
    <t>Revenus 2071</t>
  </si>
  <si>
    <t>Revenus 2072</t>
  </si>
  <si>
    <t>Revenus 2073</t>
  </si>
  <si>
    <t>Revenus 2074</t>
  </si>
  <si>
    <t>Revenus 2075</t>
  </si>
  <si>
    <t>Revenus 2076</t>
  </si>
  <si>
    <t>Revenus 2077</t>
  </si>
  <si>
    <t>Revenus 2078</t>
  </si>
  <si>
    <t>Revenus 2079</t>
  </si>
  <si>
    <t>Revenus 2080</t>
  </si>
  <si>
    <t>Revenus 2081</t>
  </si>
  <si>
    <t>Revenus 2082</t>
  </si>
  <si>
    <t>Revenus 2083</t>
  </si>
  <si>
    <t>Revenus 2084</t>
  </si>
  <si>
    <t>Revenus 2085</t>
  </si>
  <si>
    <t>Revenus 2086</t>
  </si>
  <si>
    <t>Revenus 2087</t>
  </si>
  <si>
    <t>Revenus 2088</t>
  </si>
  <si>
    <t>Revenus 2089</t>
  </si>
  <si>
    <t>Revenus 2090</t>
  </si>
  <si>
    <t>Revenus 2091</t>
  </si>
  <si>
    <t>Revenus 2092</t>
  </si>
  <si>
    <t>Revenus 2093</t>
  </si>
  <si>
    <t>Revenus 2094</t>
  </si>
  <si>
    <t>Revenus 2095</t>
  </si>
  <si>
    <t>Revenus 2096</t>
  </si>
  <si>
    <t>Revenus 2097</t>
  </si>
  <si>
    <t>Revenus 2098</t>
  </si>
  <si>
    <t>Revenus 2099</t>
  </si>
  <si>
    <t>Revenus 2100</t>
  </si>
  <si>
    <t>Traitements, salaires</t>
  </si>
  <si>
    <t>Autres revenus salariaux</t>
  </si>
  <si>
    <t>Frais réels</t>
  </si>
  <si>
    <t>Nombre de parts</t>
  </si>
  <si>
    <t>Revenu fiscal de référence</t>
  </si>
  <si>
    <t>Tranche 1</t>
  </si>
  <si>
    <t>Tranche 2</t>
  </si>
  <si>
    <t>Tranche 3</t>
  </si>
  <si>
    <t>Tranche 4</t>
  </si>
  <si>
    <t>Tranche 5</t>
  </si>
  <si>
    <t>de</t>
  </si>
  <si>
    <t>à</t>
  </si>
  <si>
    <t>Taux</t>
  </si>
  <si>
    <t>Montant brut de l'impôt</t>
  </si>
  <si>
    <t>Montant brut de l'impôt multiplié par le nombre de parts</t>
  </si>
  <si>
    <t>et plus</t>
  </si>
  <si>
    <t>Total net</t>
  </si>
  <si>
    <t>Puissance administrative</t>
  </si>
  <si>
    <t>Moins de 5 000 Km</t>
  </si>
  <si>
    <t>Plus de 20 000 Km</t>
  </si>
  <si>
    <t>De 5 000 à 20 000 km</t>
  </si>
  <si>
    <t>3 CV et moins</t>
  </si>
  <si>
    <t>4 CV</t>
  </si>
  <si>
    <t>5 CV</t>
  </si>
  <si>
    <t>6 CV</t>
  </si>
  <si>
    <t>7 CV et plus</t>
  </si>
  <si>
    <t>Distance</t>
  </si>
  <si>
    <t>€ au Km</t>
  </si>
  <si>
    <t>Plus</t>
  </si>
  <si>
    <t>Somme en €</t>
  </si>
  <si>
    <t>+</t>
  </si>
  <si>
    <t>Distance domicile - travail / an</t>
  </si>
  <si>
    <t>Par jour aller/retour</t>
  </si>
  <si>
    <t>Par semaine aller/retour</t>
  </si>
  <si>
    <t>Par an aller/retour</t>
  </si>
  <si>
    <t>Taux Marginal d'Imposition</t>
  </si>
  <si>
    <t>Dons aux œuvres</t>
  </si>
  <si>
    <t>Emploi salarié à domicile</t>
  </si>
  <si>
    <t>Déduction supplémentaire</t>
  </si>
  <si>
    <t>ANNEE DE NAISSANCE</t>
  </si>
  <si>
    <t>Revenu net imposable</t>
  </si>
  <si>
    <t>Total revenus différenciés</t>
  </si>
  <si>
    <t>Impôt sur les revenus soumis au barème</t>
  </si>
  <si>
    <t>QUOTIENT FAMILIAL</t>
  </si>
  <si>
    <t>Décote</t>
  </si>
  <si>
    <t>Impôt après réduction</t>
  </si>
  <si>
    <t>Taux d'imposition</t>
  </si>
  <si>
    <t>Barème de l'impôt pour une part de quotient familial</t>
  </si>
  <si>
    <t>Tranche du revenu net imposable</t>
  </si>
  <si>
    <t>Taux marginal d'imposition</t>
  </si>
  <si>
    <t>Formule de calcul de l'impôt brut</t>
  </si>
  <si>
    <t>(R x 0,45)-(19 649,16 x N)</t>
  </si>
  <si>
    <t>(R x 0,41)-(13 559,06 x N)</t>
  </si>
  <si>
    <t>(R x 0,3)-(5 650,28 x N)</t>
  </si>
  <si>
    <t>(R x 0,14)-(1 359,40 x N)</t>
  </si>
  <si>
    <t>Seuils pour une personne seule</t>
  </si>
  <si>
    <t>Part(s) fiscale(s)</t>
  </si>
  <si>
    <t>Revenu maximum exonéré</t>
  </si>
  <si>
    <t>IMPÔT A PAYER</t>
  </si>
  <si>
    <t>Frais kilométriques pour frais réels</t>
  </si>
  <si>
    <t>(R x 0,41)-(13 545,42 x N)</t>
  </si>
  <si>
    <t>(R x 0,3)-(5 544,56 x N)</t>
  </si>
  <si>
    <t>(R x 0,14)-(1 358,00 x N)</t>
  </si>
  <si>
    <t>(R x 0,45)-(19 629,74 x N)</t>
  </si>
  <si>
    <t>plus de 152 108 €</t>
  </si>
  <si>
    <t>de 71 826 € à 152 108 €</t>
  </si>
  <si>
    <t>de 26 791 € à 71 826 €</t>
  </si>
  <si>
    <t>de 9 700 € à 26 791 €</t>
  </si>
  <si>
    <t>jusqu'à 9 700 €</t>
  </si>
  <si>
    <t>Déduction                                                ou Frais réels</t>
  </si>
  <si>
    <t>jusqu'à 9 690 €</t>
  </si>
  <si>
    <t>de 9 690 € à 26 764 €</t>
  </si>
  <si>
    <t>de 26 764 € à 71 754 €</t>
  </si>
  <si>
    <t>de 71 754 € à 151 1956 €</t>
  </si>
  <si>
    <t>plus de 151 956 €</t>
  </si>
  <si>
    <t>(R x 0,41)-(13 531,78 x N)</t>
  </si>
  <si>
    <t>(R x 0,3)-(5 638,84 x N)</t>
  </si>
  <si>
    <t>(R x 0,14)-(1 356,60 x N)</t>
  </si>
  <si>
    <t>(R x 0,45)-(19 621,02 x N)</t>
  </si>
  <si>
    <t>jusqu'à 9 710 €</t>
  </si>
  <si>
    <t>de 9 710 € à 26 818 €</t>
  </si>
  <si>
    <t>de 26 818 € à 71 898 €</t>
  </si>
  <si>
    <t>de 71 898 € à 152 260 €</t>
  </si>
  <si>
    <t>plus de 152 260 €</t>
  </si>
  <si>
    <t>Seuil de non imposition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</si>
</sst>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164" formatCode="0.0"/>
    <numFmt numFmtId="165" formatCode="#,##0_ ;[Red]\-#,##0\ "/>
    <numFmt numFmtId="166" formatCode="#,##0\ &quot;€&quot;"/>
    <numFmt numFmtId="167" formatCode="#,##0&quot; Km&quot;"/>
    <numFmt numFmtId="168" formatCode="#,##0.000\ &quot;€&quot;"/>
  </numFmts>
  <fonts count="2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4"/>
      <color theme="0"/>
      <name val="Arial"/>
      <family val="2"/>
    </font>
    <font>
      <b/>
      <sz val="16"/>
      <color theme="0"/>
      <name val="Arial"/>
      <family val="2"/>
    </font>
    <font>
      <sz val="10"/>
      <name val="Arial"/>
      <family val="2"/>
    </font>
    <font>
      <b/>
      <sz val="10"/>
      <color rgb="FF0000FF"/>
      <name val="Arial"/>
      <family val="2"/>
    </font>
    <font>
      <b/>
      <sz val="12"/>
      <color rgb="FF0000FF"/>
      <name val="Arial"/>
      <family val="2"/>
    </font>
    <font>
      <b/>
      <sz val="12"/>
      <color theme="0"/>
      <name val="Arial"/>
      <family val="2"/>
    </font>
    <font>
      <b/>
      <sz val="14"/>
      <color theme="1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i/>
      <sz val="10"/>
      <color theme="1"/>
      <name val="Arial"/>
      <family val="2"/>
    </font>
    <font>
      <b/>
      <i/>
      <sz val="10"/>
      <color rgb="FF0070C0"/>
      <name val="Arial"/>
      <family val="2"/>
    </font>
    <font>
      <i/>
      <sz val="10"/>
      <color theme="1"/>
      <name val="Arial"/>
      <family val="2"/>
    </font>
    <font>
      <b/>
      <i/>
      <sz val="12"/>
      <color theme="1"/>
      <name val="Arial"/>
      <family val="2"/>
    </font>
    <font>
      <sz val="14"/>
      <color rgb="FF0000FF"/>
      <name val="Arial"/>
      <family val="2"/>
    </font>
    <font>
      <b/>
      <i/>
      <sz val="12"/>
      <color rgb="FF0000FF"/>
      <name val="Arial"/>
      <family val="2"/>
    </font>
    <font>
      <i/>
      <sz val="12"/>
      <color rgb="FF0000FF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CFFFF"/>
        <bgColor indexed="64"/>
      </patternFill>
    </fill>
    <fill>
      <patternFill patternType="darkGray">
        <bgColor theme="0" tint="-0.499984740745262"/>
      </patternFill>
    </fill>
    <fill>
      <patternFill patternType="gray125">
        <bgColor theme="0" tint="-0.14993743705557422"/>
      </patternFill>
    </fill>
    <fill>
      <patternFill patternType="gray125">
        <bgColor theme="0" tint="-0.14996795556505021"/>
      </patternFill>
    </fill>
    <fill>
      <patternFill patternType="gray125">
        <bgColor theme="0" tint="-0.14999847407452621"/>
      </patternFill>
    </fill>
    <fill>
      <patternFill patternType="solid">
        <fgColor rgb="FFFFFFCC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B050"/>
        <bgColor indexed="64"/>
      </patternFill>
    </fill>
  </fills>
  <borders count="1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theme="0"/>
      </left>
      <right/>
      <top/>
      <bottom style="medium">
        <color auto="1"/>
      </bottom>
      <diagonal/>
    </border>
    <border>
      <left/>
      <right style="thin">
        <color theme="0"/>
      </right>
      <top/>
      <bottom style="medium">
        <color auto="1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/>
      <right style="thin">
        <color rgb="FFFF0000"/>
      </right>
      <top style="medium">
        <color theme="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medium">
        <color theme="0"/>
      </top>
      <bottom style="thin">
        <color rgb="FFFF0000"/>
      </bottom>
      <diagonal/>
    </border>
    <border>
      <left style="thin">
        <color rgb="FFFF0000"/>
      </left>
      <right style="medium">
        <color theme="0"/>
      </right>
      <top style="medium">
        <color theme="0"/>
      </top>
      <bottom style="thin">
        <color rgb="FFFF000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rgb="FFFF0000"/>
      </bottom>
      <diagonal/>
    </border>
    <border>
      <left style="medium">
        <color theme="0"/>
      </left>
      <right style="medium">
        <color theme="0"/>
      </right>
      <top style="thin">
        <color rgb="FFFF0000"/>
      </top>
      <bottom style="thin">
        <color rgb="FFFF0000"/>
      </bottom>
      <diagonal/>
    </border>
    <border>
      <left style="medium">
        <color theme="0"/>
      </left>
      <right style="thin">
        <color rgb="FFFF0000"/>
      </right>
      <top style="medium">
        <color theme="0"/>
      </top>
      <bottom style="thin">
        <color rgb="FFFF0000"/>
      </bottom>
      <diagonal/>
    </border>
    <border>
      <left style="medium">
        <color theme="0"/>
      </left>
      <right style="thin">
        <color rgb="FFFF0000"/>
      </right>
      <top style="thin">
        <color rgb="FFFF0000"/>
      </top>
      <bottom style="thin">
        <color theme="0"/>
      </bottom>
      <diagonal/>
    </border>
    <border>
      <left style="thin">
        <color rgb="FFFF0000"/>
      </left>
      <right style="medium">
        <color theme="0"/>
      </right>
      <top style="thin">
        <color rgb="FFFF0000"/>
      </top>
      <bottom style="thin">
        <color theme="0"/>
      </bottom>
      <diagonal/>
    </border>
    <border>
      <left/>
      <right style="thin">
        <color rgb="FFFF0000"/>
      </right>
      <top style="thin">
        <color rgb="FFFF0000"/>
      </top>
      <bottom style="thin">
        <color theme="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rgb="FFFF0000"/>
      </top>
      <bottom style="medium">
        <color auto="1"/>
      </bottom>
      <diagonal/>
    </border>
    <border>
      <left/>
      <right style="medium">
        <color theme="0"/>
      </right>
      <top/>
      <bottom style="medium">
        <color auto="1"/>
      </bottom>
      <diagonal/>
    </border>
    <border>
      <left style="medium">
        <color theme="0"/>
      </left>
      <right style="medium">
        <color auto="1"/>
      </right>
      <top style="medium">
        <color auto="1"/>
      </top>
      <bottom/>
      <diagonal/>
    </border>
    <border>
      <left style="medium">
        <color theme="0"/>
      </left>
      <right style="medium">
        <color auto="1"/>
      </right>
      <top/>
      <bottom style="medium">
        <color theme="0"/>
      </bottom>
      <diagonal/>
    </border>
    <border>
      <left/>
      <right style="medium">
        <color auto="1"/>
      </right>
      <top/>
      <bottom style="medium">
        <color theme="0"/>
      </bottom>
      <diagonal/>
    </border>
    <border>
      <left/>
      <right style="thin">
        <color auto="1"/>
      </right>
      <top/>
      <bottom style="medium">
        <color theme="0"/>
      </bottom>
      <diagonal/>
    </border>
    <border>
      <left style="medium">
        <color theme="0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theme="0"/>
      </right>
      <top style="hair">
        <color auto="1"/>
      </top>
      <bottom style="hair">
        <color auto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auto="1"/>
      </left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auto="1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/>
      <top style="medium">
        <color theme="0"/>
      </top>
      <bottom/>
      <diagonal/>
    </border>
    <border>
      <left/>
      <right style="thin">
        <color theme="0"/>
      </right>
      <top style="medium">
        <color theme="0"/>
      </top>
      <bottom/>
      <diagonal/>
    </border>
    <border>
      <left style="medium">
        <color theme="0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medium">
        <color theme="0"/>
      </bottom>
      <diagonal/>
    </border>
    <border>
      <left style="medium">
        <color theme="0"/>
      </left>
      <right style="thin">
        <color theme="0"/>
      </right>
      <top/>
      <bottom/>
      <diagonal/>
    </border>
    <border>
      <left style="medium">
        <color theme="0"/>
      </left>
      <right style="thin">
        <color theme="0"/>
      </right>
      <top/>
      <bottom style="medium">
        <color auto="1"/>
      </bottom>
      <diagonal/>
    </border>
    <border>
      <left style="medium">
        <color theme="0"/>
      </left>
      <right style="thin">
        <color auto="1"/>
      </right>
      <top style="medium">
        <color auto="1"/>
      </top>
      <bottom/>
      <diagonal/>
    </border>
    <border>
      <left/>
      <right style="medium">
        <color theme="0"/>
      </right>
      <top style="medium">
        <color auto="1"/>
      </top>
      <bottom/>
      <diagonal/>
    </border>
    <border>
      <left style="medium">
        <color theme="0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theme="0"/>
      </left>
      <right style="thin">
        <color auto="1"/>
      </right>
      <top/>
      <bottom style="medium">
        <color theme="0"/>
      </bottom>
      <diagonal/>
    </border>
    <border>
      <left style="medium">
        <color theme="0"/>
      </left>
      <right style="hair">
        <color rgb="FFFF0000"/>
      </right>
      <top style="medium">
        <color theme="0"/>
      </top>
      <bottom style="medium">
        <color theme="0"/>
      </bottom>
      <diagonal/>
    </border>
    <border>
      <left style="hair">
        <color rgb="FFFF000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auto="1"/>
      </right>
      <top style="medium">
        <color theme="0"/>
      </top>
      <bottom style="medium">
        <color theme="0"/>
      </bottom>
      <diagonal/>
    </border>
    <border>
      <left/>
      <right style="hair">
        <color rgb="FFFF0000"/>
      </right>
      <top style="medium">
        <color theme="0"/>
      </top>
      <bottom style="medium">
        <color theme="0"/>
      </bottom>
      <diagonal/>
    </border>
    <border>
      <left style="hair">
        <color rgb="FFFF0000"/>
      </left>
      <right style="hair">
        <color auto="1"/>
      </right>
      <top style="medium">
        <color theme="0"/>
      </top>
      <bottom style="medium">
        <color theme="0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5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6" fontId="13" fillId="0" borderId="17" xfId="0" applyNumberFormat="1" applyFont="1" applyBorder="1" applyAlignment="1">
      <alignment horizontal="center" vertical="center"/>
    </xf>
    <xf numFmtId="0" fontId="2" fillId="5" borderId="0" xfId="0" applyFont="1" applyFill="1" applyAlignment="1">
      <alignment vertical="center"/>
    </xf>
    <xf numFmtId="0" fontId="2" fillId="5" borderId="0" xfId="0" applyFont="1" applyFill="1" applyAlignment="1">
      <alignment horizontal="center" vertical="center"/>
    </xf>
    <xf numFmtId="6" fontId="14" fillId="0" borderId="19" xfId="0" applyNumberFormat="1" applyFont="1" applyBorder="1" applyAlignment="1">
      <alignment horizontal="center" vertical="center"/>
    </xf>
    <xf numFmtId="9" fontId="16" fillId="0" borderId="37" xfId="0" applyNumberFormat="1" applyFont="1" applyBorder="1" applyAlignment="1">
      <alignment horizontal="center" vertical="center"/>
    </xf>
    <xf numFmtId="166" fontId="16" fillId="4" borderId="19" xfId="0" applyNumberFormat="1" applyFont="1" applyFill="1" applyBorder="1" applyAlignment="1">
      <alignment horizontal="center" vertical="center"/>
    </xf>
    <xf numFmtId="166" fontId="16" fillId="0" borderId="39" xfId="0" applyNumberFormat="1" applyFont="1" applyBorder="1" applyAlignment="1">
      <alignment horizontal="center" vertical="center"/>
    </xf>
    <xf numFmtId="166" fontId="14" fillId="0" borderId="37" xfId="0" applyNumberFormat="1" applyFont="1" applyBorder="1" applyAlignment="1">
      <alignment horizontal="center" vertical="center"/>
    </xf>
    <xf numFmtId="6" fontId="17" fillId="0" borderId="37" xfId="0" applyNumberFormat="1" applyFont="1" applyBorder="1" applyAlignment="1">
      <alignment horizontal="center" vertical="center"/>
    </xf>
    <xf numFmtId="6" fontId="7" fillId="0" borderId="21" xfId="0" applyNumberFormat="1" applyFont="1" applyBorder="1" applyAlignment="1">
      <alignment horizontal="center" vertical="center"/>
    </xf>
    <xf numFmtId="10" fontId="9" fillId="0" borderId="44" xfId="0" applyNumberFormat="1" applyFont="1" applyBorder="1" applyAlignment="1">
      <alignment horizontal="center" vertical="center"/>
    </xf>
    <xf numFmtId="6" fontId="19" fillId="0" borderId="37" xfId="0" applyNumberFormat="1" applyFont="1" applyBorder="1" applyAlignment="1">
      <alignment horizontal="center" vertical="center"/>
    </xf>
    <xf numFmtId="164" fontId="12" fillId="2" borderId="4" xfId="0" applyNumberFormat="1" applyFont="1" applyFill="1" applyBorder="1" applyAlignment="1">
      <alignment horizontal="center" vertical="center"/>
    </xf>
    <xf numFmtId="0" fontId="2" fillId="7" borderId="57" xfId="0" applyFont="1" applyFill="1" applyBorder="1" applyAlignment="1">
      <alignment vertical="center"/>
    </xf>
    <xf numFmtId="0" fontId="18" fillId="7" borderId="57" xfId="0" applyFont="1" applyFill="1" applyBorder="1" applyAlignment="1">
      <alignment vertical="center"/>
    </xf>
    <xf numFmtId="0" fontId="2" fillId="7" borderId="56" xfId="0" applyFont="1" applyFill="1" applyBorder="1" applyAlignment="1">
      <alignment vertical="center"/>
    </xf>
    <xf numFmtId="0" fontId="4" fillId="3" borderId="46" xfId="0" applyFont="1" applyFill="1" applyBorder="1" applyAlignment="1">
      <alignment horizontal="center" vertical="center"/>
    </xf>
    <xf numFmtId="0" fontId="4" fillId="3" borderId="69" xfId="0" applyFont="1" applyFill="1" applyBorder="1" applyAlignment="1">
      <alignment horizontal="center" vertical="center"/>
    </xf>
    <xf numFmtId="0" fontId="2" fillId="0" borderId="70" xfId="0" applyFont="1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167" fontId="2" fillId="0" borderId="20" xfId="0" applyNumberFormat="1" applyFont="1" applyBorder="1" applyAlignment="1">
      <alignment horizontal="center" vertical="center"/>
    </xf>
    <xf numFmtId="167" fontId="2" fillId="0" borderId="73" xfId="0" applyNumberFormat="1" applyFont="1" applyBorder="1" applyAlignment="1">
      <alignment horizontal="center" vertical="center"/>
    </xf>
    <xf numFmtId="168" fontId="2" fillId="0" borderId="20" xfId="0" quotePrefix="1" applyNumberFormat="1" applyFont="1" applyBorder="1" applyAlignment="1">
      <alignment horizontal="center" vertical="center"/>
    </xf>
    <xf numFmtId="168" fontId="2" fillId="0" borderId="73" xfId="0" quotePrefix="1" applyNumberFormat="1" applyFont="1" applyBorder="1" applyAlignment="1">
      <alignment horizontal="center" vertical="center"/>
    </xf>
    <xf numFmtId="0" fontId="2" fillId="0" borderId="74" xfId="0" applyFont="1" applyBorder="1" applyAlignment="1">
      <alignment horizontal="center" vertical="center"/>
    </xf>
    <xf numFmtId="167" fontId="2" fillId="0" borderId="21" xfId="0" applyNumberFormat="1" applyFont="1" applyBorder="1" applyAlignment="1">
      <alignment horizontal="center" vertical="center"/>
    </xf>
    <xf numFmtId="168" fontId="2" fillId="0" borderId="21" xfId="0" quotePrefix="1" applyNumberFormat="1" applyFont="1" applyBorder="1" applyAlignment="1">
      <alignment horizontal="center" vertical="center"/>
    </xf>
    <xf numFmtId="167" fontId="3" fillId="0" borderId="72" xfId="0" applyNumberFormat="1" applyFont="1" applyBorder="1" applyAlignment="1">
      <alignment horizontal="center" vertical="center"/>
    </xf>
    <xf numFmtId="167" fontId="3" fillId="0" borderId="53" xfId="0" applyNumberFormat="1" applyFont="1" applyBorder="1" applyAlignment="1">
      <alignment horizontal="center" vertical="center"/>
    </xf>
    <xf numFmtId="164" fontId="2" fillId="0" borderId="90" xfId="0" applyNumberFormat="1" applyFont="1" applyFill="1" applyBorder="1" applyAlignment="1">
      <alignment horizontal="center" vertical="center"/>
    </xf>
    <xf numFmtId="164" fontId="2" fillId="0" borderId="92" xfId="0" applyNumberFormat="1" applyFont="1" applyFill="1" applyBorder="1" applyAlignment="1">
      <alignment horizontal="center" vertical="center"/>
    </xf>
    <xf numFmtId="164" fontId="2" fillId="0" borderId="93" xfId="0" applyNumberFormat="1" applyFont="1" applyFill="1" applyBorder="1" applyAlignment="1">
      <alignment horizontal="center" vertical="center"/>
    </xf>
    <xf numFmtId="166" fontId="2" fillId="0" borderId="83" xfId="0" applyNumberFormat="1" applyFont="1" applyBorder="1" applyAlignment="1">
      <alignment horizontal="center" vertical="center"/>
    </xf>
    <xf numFmtId="0" fontId="2" fillId="0" borderId="96" xfId="0" applyFont="1" applyBorder="1" applyAlignment="1">
      <alignment horizontal="center" vertical="center"/>
    </xf>
    <xf numFmtId="0" fontId="2" fillId="7" borderId="99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166" fontId="2" fillId="0" borderId="100" xfId="0" applyNumberFormat="1" applyFont="1" applyBorder="1" applyAlignment="1">
      <alignment horizontal="center" vertical="center"/>
    </xf>
    <xf numFmtId="166" fontId="3" fillId="2" borderId="100" xfId="0" applyNumberFormat="1" applyFont="1" applyFill="1" applyBorder="1" applyAlignment="1">
      <alignment horizontal="center" vertical="center"/>
    </xf>
    <xf numFmtId="9" fontId="2" fillId="0" borderId="100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166" fontId="2" fillId="0" borderId="102" xfId="0" applyNumberFormat="1" applyFont="1" applyBorder="1" applyAlignment="1">
      <alignment horizontal="center" vertical="center"/>
    </xf>
    <xf numFmtId="166" fontId="3" fillId="2" borderId="102" xfId="0" applyNumberFormat="1" applyFont="1" applyFill="1" applyBorder="1" applyAlignment="1">
      <alignment horizontal="center" vertical="center"/>
    </xf>
    <xf numFmtId="9" fontId="2" fillId="0" borderId="102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vertical="center"/>
    </xf>
    <xf numFmtId="166" fontId="2" fillId="0" borderId="104" xfId="0" applyNumberFormat="1" applyFont="1" applyBorder="1" applyAlignment="1">
      <alignment horizontal="center" vertical="center"/>
    </xf>
    <xf numFmtId="166" fontId="3" fillId="2" borderId="104" xfId="0" applyNumberFormat="1" applyFont="1" applyFill="1" applyBorder="1" applyAlignment="1">
      <alignment horizontal="center" vertical="center"/>
    </xf>
    <xf numFmtId="9" fontId="2" fillId="0" borderId="104" xfId="0" applyNumberFormat="1" applyFont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166" fontId="2" fillId="0" borderId="100" xfId="0" applyNumberFormat="1" applyFont="1" applyBorder="1" applyAlignment="1">
      <alignment horizontal="center" vertical="center"/>
    </xf>
    <xf numFmtId="166" fontId="2" fillId="0" borderId="102" xfId="0" applyNumberFormat="1" applyFont="1" applyBorder="1" applyAlignment="1">
      <alignment horizontal="center" vertical="center"/>
    </xf>
    <xf numFmtId="166" fontId="2" fillId="0" borderId="104" xfId="0" applyNumberFormat="1" applyFont="1" applyBorder="1" applyAlignment="1">
      <alignment horizontal="center" vertical="center"/>
    </xf>
    <xf numFmtId="168" fontId="22" fillId="10" borderId="10" xfId="0" applyNumberFormat="1" applyFont="1" applyFill="1" applyBorder="1" applyAlignment="1">
      <alignment horizontal="center" vertical="center"/>
    </xf>
    <xf numFmtId="168" fontId="22" fillId="10" borderId="35" xfId="0" applyNumberFormat="1" applyFont="1" applyFill="1" applyBorder="1" applyAlignment="1">
      <alignment horizontal="center" vertical="center"/>
    </xf>
    <xf numFmtId="168" fontId="22" fillId="10" borderId="72" xfId="0" applyNumberFormat="1" applyFont="1" applyFill="1" applyBorder="1" applyAlignment="1">
      <alignment horizontal="center" vertical="center"/>
    </xf>
    <xf numFmtId="168" fontId="22" fillId="10" borderId="20" xfId="0" applyNumberFormat="1" applyFont="1" applyFill="1" applyBorder="1" applyAlignment="1">
      <alignment horizontal="center" vertical="center"/>
    </xf>
    <xf numFmtId="168" fontId="22" fillId="10" borderId="21" xfId="0" applyNumberFormat="1" applyFont="1" applyFill="1" applyBorder="1" applyAlignment="1">
      <alignment horizontal="center" vertical="center"/>
    </xf>
    <xf numFmtId="168" fontId="22" fillId="10" borderId="73" xfId="0" applyNumberFormat="1" applyFont="1" applyFill="1" applyBorder="1" applyAlignment="1">
      <alignment horizontal="center" vertical="center"/>
    </xf>
    <xf numFmtId="166" fontId="22" fillId="10" borderId="10" xfId="0" applyNumberFormat="1" applyFont="1" applyFill="1" applyBorder="1" applyAlignment="1">
      <alignment horizontal="center" vertical="center"/>
    </xf>
    <xf numFmtId="166" fontId="22" fillId="10" borderId="35" xfId="0" applyNumberFormat="1" applyFont="1" applyFill="1" applyBorder="1" applyAlignment="1">
      <alignment horizontal="center" vertical="center"/>
    </xf>
    <xf numFmtId="166" fontId="22" fillId="10" borderId="72" xfId="0" applyNumberFormat="1" applyFont="1" applyFill="1" applyBorder="1" applyAlignment="1">
      <alignment horizontal="center" vertical="center"/>
    </xf>
    <xf numFmtId="168" fontId="22" fillId="10" borderId="51" xfId="0" applyNumberFormat="1" applyFont="1" applyFill="1" applyBorder="1" applyAlignment="1">
      <alignment horizontal="center" vertical="center"/>
    </xf>
    <xf numFmtId="168" fontId="22" fillId="10" borderId="75" xfId="0" applyNumberFormat="1" applyFont="1" applyFill="1" applyBorder="1" applyAlignment="1">
      <alignment horizontal="center" vertical="center"/>
    </xf>
    <xf numFmtId="168" fontId="22" fillId="10" borderId="54" xfId="0" applyNumberFormat="1" applyFont="1" applyFill="1" applyBorder="1" applyAlignment="1">
      <alignment horizontal="center" vertical="center"/>
    </xf>
    <xf numFmtId="167" fontId="4" fillId="11" borderId="111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166" fontId="2" fillId="0" borderId="100" xfId="0" applyNumberFormat="1" applyFont="1" applyBorder="1" applyAlignment="1">
      <alignment horizontal="center" vertical="center"/>
    </xf>
    <xf numFmtId="166" fontId="2" fillId="0" borderId="104" xfId="0" applyNumberFormat="1" applyFont="1" applyBorder="1" applyAlignment="1">
      <alignment horizontal="center" vertical="center"/>
    </xf>
    <xf numFmtId="166" fontId="2" fillId="0" borderId="102" xfId="0" applyNumberFormat="1" applyFont="1" applyBorder="1" applyAlignment="1">
      <alignment horizontal="center" vertical="center"/>
    </xf>
    <xf numFmtId="9" fontId="2" fillId="0" borderId="112" xfId="0" applyNumberFormat="1" applyFont="1" applyBorder="1" applyAlignment="1">
      <alignment horizontal="center" vertical="center"/>
    </xf>
    <xf numFmtId="0" fontId="10" fillId="3" borderId="47" xfId="0" applyFont="1" applyFill="1" applyBorder="1" applyAlignment="1">
      <alignment horizontal="center" vertical="center"/>
    </xf>
    <xf numFmtId="0" fontId="10" fillId="3" borderId="48" xfId="0" applyFont="1" applyFill="1" applyBorder="1" applyAlignment="1">
      <alignment horizontal="center" vertical="center"/>
    </xf>
    <xf numFmtId="0" fontId="10" fillId="3" borderId="49" xfId="0" applyFont="1" applyFill="1" applyBorder="1" applyAlignment="1">
      <alignment horizontal="center" vertical="center"/>
    </xf>
    <xf numFmtId="0" fontId="10" fillId="3" borderId="5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0" fillId="3" borderId="51" xfId="0" applyFont="1" applyFill="1" applyBorder="1" applyAlignment="1">
      <alignment horizontal="center" vertical="center"/>
    </xf>
    <xf numFmtId="0" fontId="10" fillId="3" borderId="52" xfId="0" applyFont="1" applyFill="1" applyBorder="1" applyAlignment="1">
      <alignment horizontal="center" vertical="center"/>
    </xf>
    <xf numFmtId="0" fontId="10" fillId="3" borderId="53" xfId="0" applyFont="1" applyFill="1" applyBorder="1" applyAlignment="1">
      <alignment horizontal="center" vertical="center"/>
    </xf>
    <xf numFmtId="0" fontId="10" fillId="3" borderId="54" xfId="0" applyFont="1" applyFill="1" applyBorder="1" applyAlignment="1">
      <alignment horizontal="center" vertical="center"/>
    </xf>
    <xf numFmtId="0" fontId="6" fillId="3" borderId="81" xfId="0" applyFont="1" applyFill="1" applyBorder="1" applyAlignment="1">
      <alignment horizontal="center" vertical="center"/>
    </xf>
    <xf numFmtId="0" fontId="6" fillId="3" borderId="82" xfId="0" applyFont="1" applyFill="1" applyBorder="1" applyAlignment="1">
      <alignment horizontal="center" vertical="center"/>
    </xf>
    <xf numFmtId="0" fontId="6" fillId="3" borderId="83" xfId="0" applyFont="1" applyFill="1" applyBorder="1" applyAlignment="1">
      <alignment horizontal="center" vertical="center"/>
    </xf>
    <xf numFmtId="0" fontId="2" fillId="0" borderId="94" xfId="0" applyFont="1" applyBorder="1" applyAlignment="1">
      <alignment horizontal="center" vertical="center"/>
    </xf>
    <xf numFmtId="0" fontId="2" fillId="0" borderId="98" xfId="0" applyFont="1" applyBorder="1" applyAlignment="1">
      <alignment horizontal="center" vertical="center"/>
    </xf>
    <xf numFmtId="0" fontId="2" fillId="0" borderId="97" xfId="0" applyFont="1" applyBorder="1" applyAlignment="1">
      <alignment horizontal="center" vertical="center"/>
    </xf>
    <xf numFmtId="0" fontId="2" fillId="0" borderId="95" xfId="0" applyFont="1" applyBorder="1" applyAlignment="1">
      <alignment horizontal="center" vertical="center"/>
    </xf>
    <xf numFmtId="6" fontId="2" fillId="0" borderId="97" xfId="0" applyNumberFormat="1" applyFont="1" applyBorder="1" applyAlignment="1">
      <alignment horizontal="center" vertical="center"/>
    </xf>
    <xf numFmtId="6" fontId="2" fillId="0" borderId="95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4" fillId="3" borderId="61" xfId="0" applyFont="1" applyFill="1" applyBorder="1" applyAlignment="1">
      <alignment horizontal="center" vertical="center" wrapText="1"/>
    </xf>
    <xf numFmtId="0" fontId="4" fillId="3" borderId="62" xfId="0" applyFont="1" applyFill="1" applyBorder="1" applyAlignment="1">
      <alignment horizontal="center" vertical="center" wrapText="1"/>
    </xf>
    <xf numFmtId="0" fontId="4" fillId="3" borderId="68" xfId="0" applyFont="1" applyFill="1" applyBorder="1" applyAlignment="1">
      <alignment horizontal="center" vertical="center" wrapText="1"/>
    </xf>
    <xf numFmtId="0" fontId="4" fillId="3" borderId="63" xfId="0" applyFont="1" applyFill="1" applyBorder="1" applyAlignment="1">
      <alignment horizontal="center" vertical="center"/>
    </xf>
    <xf numFmtId="0" fontId="4" fillId="3" borderId="60" xfId="0" applyFont="1" applyFill="1" applyBorder="1" applyAlignment="1">
      <alignment horizontal="center" vertical="center"/>
    </xf>
    <xf numFmtId="0" fontId="4" fillId="3" borderId="64" xfId="0" applyFont="1" applyFill="1" applyBorder="1" applyAlignment="1">
      <alignment horizontal="center" vertical="center"/>
    </xf>
    <xf numFmtId="0" fontId="4" fillId="3" borderId="65" xfId="0" applyFont="1" applyFill="1" applyBorder="1" applyAlignment="1">
      <alignment horizontal="center" vertical="center"/>
    </xf>
    <xf numFmtId="0" fontId="4" fillId="3" borderId="58" xfId="0" applyFont="1" applyFill="1" applyBorder="1" applyAlignment="1">
      <alignment horizontal="center" vertical="center"/>
    </xf>
    <xf numFmtId="0" fontId="4" fillId="3" borderId="59" xfId="0" applyFont="1" applyFill="1" applyBorder="1" applyAlignment="1">
      <alignment horizontal="center" vertical="center"/>
    </xf>
    <xf numFmtId="0" fontId="4" fillId="3" borderId="66" xfId="0" applyFont="1" applyFill="1" applyBorder="1" applyAlignment="1">
      <alignment horizontal="center" vertical="center"/>
    </xf>
    <xf numFmtId="0" fontId="4" fillId="3" borderId="67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2" fillId="0" borderId="20" xfId="0" applyFont="1" applyBorder="1" applyAlignment="1">
      <alignment horizontal="left" vertical="center"/>
    </xf>
    <xf numFmtId="6" fontId="2" fillId="4" borderId="27" xfId="0" applyNumberFormat="1" applyFont="1" applyFill="1" applyBorder="1" applyAlignment="1">
      <alignment horizontal="center" vertical="center"/>
    </xf>
    <xf numFmtId="6" fontId="2" fillId="4" borderId="20" xfId="0" applyNumberFormat="1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" fillId="0" borderId="21" xfId="0" applyFont="1" applyBorder="1" applyAlignment="1">
      <alignment horizontal="left" vertical="center"/>
    </xf>
    <xf numFmtId="166" fontId="2" fillId="4" borderId="28" xfId="0" applyNumberFormat="1" applyFont="1" applyFill="1" applyBorder="1" applyAlignment="1">
      <alignment horizontal="center" vertical="center"/>
    </xf>
    <xf numFmtId="166" fontId="2" fillId="4" borderId="21" xfId="0" applyNumberFormat="1" applyFont="1" applyFill="1" applyBorder="1" applyAlignment="1">
      <alignment horizontal="center" vertical="center"/>
    </xf>
    <xf numFmtId="0" fontId="2" fillId="0" borderId="105" xfId="0" applyFont="1" applyBorder="1" applyAlignment="1">
      <alignment horizontal="left" vertical="center" wrapText="1"/>
    </xf>
    <xf numFmtId="0" fontId="2" fillId="0" borderId="106" xfId="0" applyFont="1" applyBorder="1" applyAlignment="1">
      <alignment horizontal="left" vertical="center" wrapText="1"/>
    </xf>
    <xf numFmtId="0" fontId="2" fillId="0" borderId="107" xfId="0" applyFont="1" applyBorder="1" applyAlignment="1">
      <alignment horizontal="left" vertical="center" wrapText="1"/>
    </xf>
    <xf numFmtId="0" fontId="2" fillId="0" borderId="108" xfId="0" applyFont="1" applyBorder="1" applyAlignment="1">
      <alignment horizontal="left" vertical="center" wrapText="1"/>
    </xf>
    <xf numFmtId="0" fontId="2" fillId="0" borderId="109" xfId="0" applyFont="1" applyBorder="1" applyAlignment="1">
      <alignment horizontal="left" vertical="center" wrapText="1"/>
    </xf>
    <xf numFmtId="0" fontId="2" fillId="0" borderId="110" xfId="0" applyFont="1" applyBorder="1" applyAlignment="1">
      <alignment horizontal="left" vertical="center" wrapText="1"/>
    </xf>
    <xf numFmtId="165" fontId="15" fillId="0" borderId="1" xfId="0" applyNumberFormat="1" applyFont="1" applyBorder="1" applyAlignment="1">
      <alignment horizontal="center" vertical="center" wrapText="1"/>
    </xf>
    <xf numFmtId="167" fontId="15" fillId="0" borderId="16" xfId="0" applyNumberFormat="1" applyFont="1" applyBorder="1" applyAlignment="1">
      <alignment horizontal="center" vertical="center"/>
    </xf>
    <xf numFmtId="6" fontId="2" fillId="0" borderId="28" xfId="0" applyNumberFormat="1" applyFont="1" applyFill="1" applyBorder="1" applyAlignment="1">
      <alignment horizontal="center" vertical="center"/>
    </xf>
    <xf numFmtId="6" fontId="2" fillId="0" borderId="21" xfId="0" applyNumberFormat="1" applyFont="1" applyFill="1" applyBorder="1" applyAlignment="1">
      <alignment horizontal="center" vertical="center"/>
    </xf>
    <xf numFmtId="0" fontId="2" fillId="0" borderId="24" xfId="0" applyFont="1" applyBorder="1" applyAlignment="1">
      <alignment vertical="center"/>
    </xf>
    <xf numFmtId="0" fontId="2" fillId="0" borderId="25" xfId="0" applyFont="1" applyBorder="1" applyAlignment="1">
      <alignment vertical="center"/>
    </xf>
    <xf numFmtId="0" fontId="2" fillId="0" borderId="26" xfId="0" applyFont="1" applyBorder="1" applyAlignment="1">
      <alignment vertical="center"/>
    </xf>
    <xf numFmtId="6" fontId="2" fillId="0" borderId="29" xfId="0" applyNumberFormat="1" applyFont="1" applyFill="1" applyBorder="1" applyAlignment="1">
      <alignment horizontal="center" vertical="center"/>
    </xf>
    <xf numFmtId="6" fontId="2" fillId="0" borderId="26" xfId="0" applyNumberFormat="1" applyFont="1" applyFill="1" applyBorder="1" applyAlignment="1">
      <alignment horizontal="center" vertical="center"/>
    </xf>
    <xf numFmtId="9" fontId="15" fillId="0" borderId="16" xfId="0" applyNumberFormat="1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6" fontId="5" fillId="3" borderId="55" xfId="0" applyNumberFormat="1" applyFont="1" applyFill="1" applyBorder="1" applyAlignment="1">
      <alignment horizontal="center" vertical="center"/>
    </xf>
    <xf numFmtId="6" fontId="5" fillId="3" borderId="36" xfId="0" applyNumberFormat="1" applyFont="1" applyFill="1" applyBorder="1" applyAlignment="1">
      <alignment horizontal="center" vertical="center"/>
    </xf>
    <xf numFmtId="6" fontId="5" fillId="3" borderId="31" xfId="0" applyNumberFormat="1" applyFont="1" applyFill="1" applyBorder="1" applyAlignment="1">
      <alignment horizontal="center" vertical="center"/>
    </xf>
    <xf numFmtId="6" fontId="5" fillId="3" borderId="23" xfId="0" applyNumberFormat="1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0" fillId="8" borderId="11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2" fillId="9" borderId="7" xfId="0" applyFont="1" applyFill="1" applyBorder="1" applyAlignment="1">
      <alignment horizontal="center" vertical="center" wrapText="1"/>
    </xf>
    <xf numFmtId="0" fontId="2" fillId="9" borderId="14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0" fontId="4" fillId="3" borderId="76" xfId="0" applyFont="1" applyFill="1" applyBorder="1" applyAlignment="1">
      <alignment horizontal="center" vertical="center" wrapText="1"/>
    </xf>
    <xf numFmtId="0" fontId="4" fillId="3" borderId="77" xfId="0" applyFont="1" applyFill="1" applyBorder="1" applyAlignment="1">
      <alignment horizontal="center" vertical="center" wrapText="1"/>
    </xf>
    <xf numFmtId="0" fontId="4" fillId="3" borderId="78" xfId="0" applyFont="1" applyFill="1" applyBorder="1" applyAlignment="1">
      <alignment horizontal="center" vertical="center" wrapText="1"/>
    </xf>
    <xf numFmtId="0" fontId="4" fillId="3" borderId="49" xfId="0" applyFont="1" applyFill="1" applyBorder="1" applyAlignment="1">
      <alignment horizontal="center" vertical="center" wrapText="1"/>
    </xf>
    <xf numFmtId="0" fontId="4" fillId="3" borderId="51" xfId="0" applyFont="1" applyFill="1" applyBorder="1" applyAlignment="1">
      <alignment horizontal="center" vertical="center" wrapText="1"/>
    </xf>
    <xf numFmtId="0" fontId="4" fillId="3" borderId="53" xfId="0" applyFont="1" applyFill="1" applyBorder="1" applyAlignment="1">
      <alignment horizontal="center" vertical="center" wrapText="1"/>
    </xf>
    <xf numFmtId="0" fontId="4" fillId="3" borderId="47" xfId="0" applyFont="1" applyFill="1" applyBorder="1" applyAlignment="1">
      <alignment horizontal="center" vertical="center" wrapText="1"/>
    </xf>
    <xf numFmtId="0" fontId="4" fillId="3" borderId="80" xfId="0" applyFont="1" applyFill="1" applyBorder="1" applyAlignment="1">
      <alignment horizontal="center" vertical="center" wrapText="1"/>
    </xf>
    <xf numFmtId="0" fontId="4" fillId="3" borderId="69" xfId="0" applyFont="1" applyFill="1" applyBorder="1" applyAlignment="1">
      <alignment horizontal="center" vertical="center" wrapText="1"/>
    </xf>
    <xf numFmtId="166" fontId="2" fillId="0" borderId="100" xfId="0" applyNumberFormat="1" applyFont="1" applyBorder="1" applyAlignment="1">
      <alignment horizontal="center" vertical="center"/>
    </xf>
    <xf numFmtId="166" fontId="2" fillId="0" borderId="55" xfId="0" applyNumberFormat="1" applyFont="1" applyBorder="1" applyAlignment="1">
      <alignment horizontal="center" vertical="center"/>
    </xf>
    <xf numFmtId="166" fontId="2" fillId="0" borderId="101" xfId="0" applyNumberFormat="1" applyFont="1" applyBorder="1" applyAlignment="1">
      <alignment horizontal="center" vertical="center"/>
    </xf>
    <xf numFmtId="166" fontId="2" fillId="0" borderId="104" xfId="0" applyNumberFormat="1" applyFont="1" applyBorder="1" applyAlignment="1">
      <alignment horizontal="center" vertical="center"/>
    </xf>
    <xf numFmtId="166" fontId="2" fillId="0" borderId="28" xfId="0" applyNumberFormat="1" applyFont="1" applyBorder="1" applyAlignment="1">
      <alignment horizontal="center" vertical="center"/>
    </xf>
    <xf numFmtId="166" fontId="2" fillId="0" borderId="35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 wrapText="1"/>
    </xf>
    <xf numFmtId="166" fontId="11" fillId="0" borderId="91" xfId="0" applyNumberFormat="1" applyFont="1" applyBorder="1" applyAlignment="1">
      <alignment horizontal="center" vertical="center" wrapText="1"/>
    </xf>
    <xf numFmtId="166" fontId="11" fillId="0" borderId="79" xfId="0" applyNumberFormat="1" applyFont="1" applyBorder="1" applyAlignment="1">
      <alignment horizontal="center" vertical="center" wrapText="1"/>
    </xf>
    <xf numFmtId="166" fontId="11" fillId="0" borderId="54" xfId="0" applyNumberFormat="1" applyFont="1" applyBorder="1" applyAlignment="1">
      <alignment horizontal="center" vertical="center" wrapText="1"/>
    </xf>
    <xf numFmtId="166" fontId="2" fillId="0" borderId="102" xfId="0" applyNumberFormat="1" applyFont="1" applyBorder="1" applyAlignment="1">
      <alignment horizontal="center" vertical="center"/>
    </xf>
    <xf numFmtId="166" fontId="2" fillId="0" borderId="31" xfId="0" applyNumberFormat="1" applyFont="1" applyBorder="1" applyAlignment="1">
      <alignment horizontal="center" vertical="center"/>
    </xf>
    <xf numFmtId="166" fontId="2" fillId="0" borderId="103" xfId="0" applyNumberFormat="1" applyFont="1" applyBorder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166" fontId="3" fillId="9" borderId="7" xfId="0" applyNumberFormat="1" applyFont="1" applyFill="1" applyBorder="1" applyAlignment="1">
      <alignment horizontal="center" vertical="center"/>
    </xf>
    <xf numFmtId="166" fontId="3" fillId="9" borderId="14" xfId="0" applyNumberFormat="1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16" fillId="0" borderId="18" xfId="0" applyFont="1" applyBorder="1" applyAlignment="1">
      <alignment horizontal="left" vertical="center"/>
    </xf>
    <xf numFmtId="0" fontId="16" fillId="0" borderId="19" xfId="0" applyFont="1" applyBorder="1" applyAlignment="1">
      <alignment horizontal="left" vertical="center"/>
    </xf>
    <xf numFmtId="166" fontId="17" fillId="0" borderId="40" xfId="0" applyNumberFormat="1" applyFont="1" applyBorder="1" applyAlignment="1">
      <alignment horizontal="center" vertical="center"/>
    </xf>
    <xf numFmtId="0" fontId="17" fillId="0" borderId="41" xfId="0" applyFont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  <xf numFmtId="0" fontId="4" fillId="3" borderId="48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3" borderId="84" xfId="0" applyFont="1" applyFill="1" applyBorder="1" applyAlignment="1">
      <alignment horizontal="center" vertical="center" wrapText="1"/>
    </xf>
    <xf numFmtId="0" fontId="4" fillId="3" borderId="85" xfId="0" applyFont="1" applyFill="1" applyBorder="1" applyAlignment="1">
      <alignment horizontal="center" vertical="center" wrapText="1"/>
    </xf>
    <xf numFmtId="0" fontId="4" fillId="3" borderId="45" xfId="0" applyFont="1" applyFill="1" applyBorder="1" applyAlignment="1">
      <alignment horizontal="center" vertical="center" wrapText="1"/>
    </xf>
    <xf numFmtId="0" fontId="4" fillId="3" borderId="46" xfId="0" applyFont="1" applyFill="1" applyBorder="1" applyAlignment="1">
      <alignment horizontal="center" vertical="center" wrapText="1"/>
    </xf>
    <xf numFmtId="0" fontId="4" fillId="3" borderId="81" xfId="0" applyFont="1" applyFill="1" applyBorder="1" applyAlignment="1">
      <alignment horizontal="center" vertical="center" wrapText="1"/>
    </xf>
    <xf numFmtId="0" fontId="4" fillId="3" borderId="82" xfId="0" applyFont="1" applyFill="1" applyBorder="1" applyAlignment="1">
      <alignment horizontal="center" vertical="center" wrapText="1"/>
    </xf>
    <xf numFmtId="0" fontId="4" fillId="3" borderId="83" xfId="0" applyFont="1" applyFill="1" applyBorder="1" applyAlignment="1">
      <alignment horizontal="center" vertical="center" wrapText="1"/>
    </xf>
    <xf numFmtId="0" fontId="17" fillId="0" borderId="18" xfId="0" applyFont="1" applyBorder="1" applyAlignment="1">
      <alignment horizontal="left" vertical="center"/>
    </xf>
    <xf numFmtId="0" fontId="17" fillId="0" borderId="19" xfId="0" applyFont="1" applyBorder="1" applyAlignment="1">
      <alignment horizontal="left" vertical="center"/>
    </xf>
    <xf numFmtId="0" fontId="4" fillId="3" borderId="88" xfId="0" applyFont="1" applyFill="1" applyBorder="1" applyAlignment="1">
      <alignment horizontal="center" vertical="center" wrapText="1"/>
    </xf>
    <xf numFmtId="0" fontId="4" fillId="3" borderId="89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2" fillId="0" borderId="5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9" fontId="2" fillId="0" borderId="27" xfId="0" applyNumberFormat="1" applyFont="1" applyBorder="1" applyAlignment="1">
      <alignment horizontal="center" vertical="center"/>
    </xf>
    <xf numFmtId="9" fontId="2" fillId="0" borderId="20" xfId="0" applyNumberFormat="1" applyFont="1" applyBorder="1" applyAlignment="1">
      <alignment horizontal="center" vertical="center"/>
    </xf>
    <xf numFmtId="9" fontId="2" fillId="0" borderId="30" xfId="0" applyNumberFormat="1" applyFont="1" applyBorder="1" applyAlignment="1">
      <alignment horizontal="center" vertical="center"/>
    </xf>
    <xf numFmtId="9" fontId="2" fillId="0" borderId="22" xfId="0" applyNumberFormat="1" applyFont="1" applyBorder="1" applyAlignment="1">
      <alignment horizontal="center" vertical="center"/>
    </xf>
    <xf numFmtId="0" fontId="2" fillId="0" borderId="51" xfId="0" applyFont="1" applyBorder="1" applyAlignment="1">
      <alignment horizontal="center" vertical="center"/>
    </xf>
    <xf numFmtId="0" fontId="20" fillId="0" borderId="18" xfId="0" applyFont="1" applyBorder="1" applyAlignment="1">
      <alignment horizontal="left" vertical="center"/>
    </xf>
    <xf numFmtId="0" fontId="20" fillId="0" borderId="19" xfId="0" applyFont="1" applyBorder="1" applyAlignment="1">
      <alignment horizontal="left" vertical="center"/>
    </xf>
    <xf numFmtId="166" fontId="2" fillId="0" borderId="9" xfId="0" applyNumberFormat="1" applyFont="1" applyFill="1" applyBorder="1" applyAlignment="1">
      <alignment horizontal="center" vertical="center"/>
    </xf>
    <xf numFmtId="166" fontId="2" fillId="0" borderId="91" xfId="0" applyNumberFormat="1" applyFont="1" applyFill="1" applyBorder="1" applyAlignment="1">
      <alignment horizontal="center" vertical="center"/>
    </xf>
    <xf numFmtId="0" fontId="2" fillId="0" borderId="86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9" fontId="2" fillId="0" borderId="28" xfId="0" applyNumberFormat="1" applyFont="1" applyBorder="1" applyAlignment="1">
      <alignment horizontal="center" vertical="center"/>
    </xf>
    <xf numFmtId="9" fontId="2" fillId="0" borderId="21" xfId="0" applyNumberFormat="1" applyFont="1" applyBorder="1" applyAlignment="1">
      <alignment horizontal="center" vertical="center"/>
    </xf>
    <xf numFmtId="0" fontId="2" fillId="0" borderId="75" xfId="0" applyFont="1" applyBorder="1" applyAlignment="1">
      <alignment horizontal="center" vertical="center"/>
    </xf>
    <xf numFmtId="166" fontId="2" fillId="0" borderId="19" xfId="0" applyNumberFormat="1" applyFont="1" applyFill="1" applyBorder="1" applyAlignment="1">
      <alignment horizontal="center" vertical="center"/>
    </xf>
    <xf numFmtId="166" fontId="2" fillId="0" borderId="75" xfId="0" applyNumberFormat="1" applyFont="1" applyFill="1" applyBorder="1" applyAlignment="1">
      <alignment horizontal="center" vertical="center"/>
    </xf>
    <xf numFmtId="0" fontId="16" fillId="0" borderId="38" xfId="0" applyFont="1" applyBorder="1" applyAlignment="1">
      <alignment horizontal="left" vertical="center"/>
    </xf>
    <xf numFmtId="0" fontId="14" fillId="0" borderId="18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14" fillId="0" borderId="38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 wrapText="1"/>
    </xf>
    <xf numFmtId="0" fontId="8" fillId="0" borderId="43" xfId="0" applyFont="1" applyBorder="1" applyAlignment="1">
      <alignment horizontal="center" vertical="center" wrapText="1"/>
    </xf>
    <xf numFmtId="0" fontId="2" fillId="7" borderId="15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23" xfId="0" applyFont="1" applyFill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0" fontId="2" fillId="0" borderId="53" xfId="0" applyFont="1" applyBorder="1" applyAlignment="1">
      <alignment horizontal="center" vertical="center"/>
    </xf>
    <xf numFmtId="9" fontId="2" fillId="0" borderId="87" xfId="0" applyNumberFormat="1" applyFont="1" applyBorder="1" applyAlignment="1">
      <alignment horizontal="center" vertical="center"/>
    </xf>
    <xf numFmtId="9" fontId="2" fillId="0" borderId="73" xfId="0" applyNumberFormat="1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3" fillId="0" borderId="34" xfId="0" applyFont="1" applyBorder="1" applyAlignment="1">
      <alignment horizontal="center" vertical="center"/>
    </xf>
    <xf numFmtId="166" fontId="2" fillId="0" borderId="53" xfId="0" applyNumberFormat="1" applyFont="1" applyFill="1" applyBorder="1" applyAlignment="1">
      <alignment horizontal="center" vertical="center"/>
    </xf>
    <xf numFmtId="166" fontId="2" fillId="0" borderId="54" xfId="0" applyNumberFormat="1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22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166" fontId="21" fillId="4" borderId="28" xfId="0" applyNumberFormat="1" applyFont="1" applyFill="1" applyBorder="1" applyAlignment="1">
      <alignment horizontal="center" vertical="center"/>
    </xf>
    <xf numFmtId="166" fontId="21" fillId="4" borderId="2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3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color theme="0"/>
      </font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color theme="0"/>
      </font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color theme="0"/>
      </font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</dxfs>
  <tableStyles count="0" defaultTableStyle="TableStyleMedium2" defaultPivotStyle="PivotStyleLight16"/>
  <colors>
    <mruColors>
      <color rgb="FF0000FF"/>
      <color rgb="FF99FF33"/>
      <color rgb="FFFF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K78"/>
  <sheetViews>
    <sheetView workbookViewId="0">
      <selection activeCell="D8" sqref="D8:E8"/>
    </sheetView>
  </sheetViews>
  <sheetFormatPr baseColWidth="10" defaultRowHeight="15" x14ac:dyDescent="0.25"/>
  <cols>
    <col min="1" max="6" width="12.7109375" style="4" customWidth="1"/>
    <col min="7" max="7" width="14.140625" style="4" customWidth="1"/>
    <col min="8" max="8" width="12.7109375" style="4" customWidth="1"/>
    <col min="9" max="9" width="5.7109375" style="4" customWidth="1"/>
    <col min="10" max="10" width="17.42578125" style="4" customWidth="1"/>
    <col min="11" max="14" width="11.42578125" style="4"/>
    <col min="15" max="15" width="4.7109375" style="4" bestFit="1" customWidth="1"/>
    <col min="16" max="16" width="12.42578125" style="4" bestFit="1" customWidth="1"/>
    <col min="17" max="18" width="11.42578125" style="4"/>
    <col min="19" max="19" width="5.7109375" style="4" customWidth="1"/>
    <col min="20" max="117" width="11.42578125" style="4"/>
    <col min="118" max="141" width="11.42578125" style="1"/>
  </cols>
  <sheetData>
    <row r="1" spans="1:141" ht="21" thickBot="1" x14ac:dyDescent="0.3">
      <c r="A1" s="88" t="s">
        <v>115</v>
      </c>
      <c r="B1" s="89"/>
      <c r="C1" s="89"/>
      <c r="D1" s="89"/>
      <c r="E1" s="89"/>
      <c r="F1" s="89"/>
      <c r="G1" s="89"/>
      <c r="H1" s="9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</row>
    <row r="2" spans="1:141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91" t="s">
        <v>441</v>
      </c>
      <c r="K2" s="92"/>
      <c r="L2" s="93">
        <v>1955</v>
      </c>
      <c r="M2" s="94"/>
      <c r="N2" s="10"/>
      <c r="O2" s="42">
        <v>1</v>
      </c>
      <c r="P2" s="41">
        <f>1135-(G33*3/4)</f>
        <v>1135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</row>
    <row r="3" spans="1:141" ht="21" thickBot="1" x14ac:dyDescent="0.3">
      <c r="A3" s="88" t="s">
        <v>315</v>
      </c>
      <c r="B3" s="89"/>
      <c r="C3" s="89"/>
      <c r="D3" s="89"/>
      <c r="E3" s="89"/>
      <c r="F3" s="89"/>
      <c r="G3" s="89"/>
      <c r="H3" s="90"/>
      <c r="I3" s="10"/>
      <c r="J3" s="10"/>
      <c r="K3" s="10"/>
      <c r="L3" s="10"/>
      <c r="M3" s="10"/>
      <c r="N3" s="10"/>
      <c r="O3" s="11"/>
      <c r="P3" s="11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</row>
    <row r="4" spans="1:141" ht="15.75" thickBot="1" x14ac:dyDescent="0.3">
      <c r="A4" s="10"/>
      <c r="B4" s="10"/>
      <c r="C4" s="10"/>
      <c r="D4" s="10"/>
      <c r="E4" s="10"/>
      <c r="F4" s="10"/>
      <c r="G4" s="10"/>
      <c r="H4" s="10"/>
      <c r="I4" s="10"/>
      <c r="J4" s="91" t="s">
        <v>445</v>
      </c>
      <c r="K4" s="92"/>
      <c r="L4" s="95">
        <f>G31/E5</f>
        <v>0</v>
      </c>
      <c r="M4" s="96"/>
      <c r="N4" s="10"/>
      <c r="O4" s="42">
        <v>2</v>
      </c>
      <c r="P4" s="41">
        <f>1870-(G33*3/4)</f>
        <v>1870</v>
      </c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</row>
    <row r="5" spans="1:141" x14ac:dyDescent="0.25">
      <c r="A5" s="97" t="s">
        <v>405</v>
      </c>
      <c r="B5" s="98"/>
      <c r="C5" s="98"/>
      <c r="D5" s="98"/>
      <c r="E5" s="21">
        <v>1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</row>
    <row r="6" spans="1:141" ht="5.0999999999999996" customHeight="1" thickBot="1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</row>
    <row r="7" spans="1:141" ht="15.75" thickBot="1" x14ac:dyDescent="0.3">
      <c r="A7" s="10"/>
      <c r="B7" s="10"/>
      <c r="C7" s="10"/>
      <c r="D7" s="10"/>
      <c r="E7" s="10"/>
      <c r="F7" s="10"/>
      <c r="G7" s="10"/>
      <c r="H7" s="10"/>
      <c r="I7" s="10"/>
      <c r="J7" s="99" t="s">
        <v>419</v>
      </c>
      <c r="K7" s="102" t="s">
        <v>420</v>
      </c>
      <c r="L7" s="103"/>
      <c r="M7" s="106" t="s">
        <v>422</v>
      </c>
      <c r="N7" s="107"/>
      <c r="O7" s="107"/>
      <c r="P7" s="103"/>
      <c r="Q7" s="106" t="s">
        <v>421</v>
      </c>
      <c r="R7" s="103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</row>
    <row r="8" spans="1:141" x14ac:dyDescent="0.25">
      <c r="A8" s="110" t="s">
        <v>402</v>
      </c>
      <c r="B8" s="111"/>
      <c r="C8" s="112"/>
      <c r="D8" s="113"/>
      <c r="E8" s="114"/>
      <c r="F8" s="115"/>
      <c r="G8" s="115"/>
      <c r="H8" s="116"/>
      <c r="I8" s="10"/>
      <c r="J8" s="100"/>
      <c r="K8" s="104"/>
      <c r="L8" s="105"/>
      <c r="M8" s="108"/>
      <c r="N8" s="109"/>
      <c r="O8" s="109"/>
      <c r="P8" s="105"/>
      <c r="Q8" s="108"/>
      <c r="R8" s="105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</row>
    <row r="9" spans="1:141" ht="15.75" thickBot="1" x14ac:dyDescent="0.3">
      <c r="A9" s="119" t="s">
        <v>403</v>
      </c>
      <c r="B9" s="120"/>
      <c r="C9" s="121"/>
      <c r="D9" s="122"/>
      <c r="E9" s="123"/>
      <c r="F9" s="117"/>
      <c r="G9" s="117"/>
      <c r="H9" s="118"/>
      <c r="I9" s="10"/>
      <c r="J9" s="101"/>
      <c r="K9" s="25" t="s">
        <v>428</v>
      </c>
      <c r="L9" s="26" t="s">
        <v>429</v>
      </c>
      <c r="M9" s="25" t="s">
        <v>428</v>
      </c>
      <c r="N9" s="25" t="s">
        <v>429</v>
      </c>
      <c r="O9" s="25" t="s">
        <v>430</v>
      </c>
      <c r="P9" s="26" t="s">
        <v>431</v>
      </c>
      <c r="Q9" s="25" t="s">
        <v>428</v>
      </c>
      <c r="R9" s="26" t="s">
        <v>429</v>
      </c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</row>
    <row r="10" spans="1:141" x14ac:dyDescent="0.25">
      <c r="A10" s="124" t="s">
        <v>471</v>
      </c>
      <c r="B10" s="125"/>
      <c r="C10" s="126"/>
      <c r="D10" s="78">
        <v>0.1</v>
      </c>
      <c r="E10" s="18" t="str">
        <f>IF(D8="","",ROUND((D8+D9)*D10,0))</f>
        <v/>
      </c>
      <c r="F10" s="130" t="s">
        <v>461</v>
      </c>
      <c r="G10" s="130"/>
      <c r="H10" s="131">
        <f>M20</f>
        <v>0</v>
      </c>
      <c r="I10" s="10"/>
      <c r="J10" s="27" t="s">
        <v>423</v>
      </c>
      <c r="K10" s="29"/>
      <c r="L10" s="61">
        <v>0.41</v>
      </c>
      <c r="M10" s="29"/>
      <c r="N10" s="64">
        <v>0.245</v>
      </c>
      <c r="O10" s="31" t="s">
        <v>432</v>
      </c>
      <c r="P10" s="67">
        <v>824</v>
      </c>
      <c r="Q10" s="29"/>
      <c r="R10" s="70">
        <v>0.28599999999999998</v>
      </c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</row>
    <row r="11" spans="1:141" x14ac:dyDescent="0.25">
      <c r="A11" s="127"/>
      <c r="B11" s="128"/>
      <c r="C11" s="129"/>
      <c r="D11" s="132" t="str">
        <f>IF(K20=0,"",N19)</f>
        <v/>
      </c>
      <c r="E11" s="133"/>
      <c r="F11" s="130"/>
      <c r="G11" s="130"/>
      <c r="H11" s="131"/>
      <c r="I11" s="10"/>
      <c r="J11" s="33" t="s">
        <v>424</v>
      </c>
      <c r="K11" s="34"/>
      <c r="L11" s="62">
        <v>0.49299999999999999</v>
      </c>
      <c r="M11" s="34"/>
      <c r="N11" s="65">
        <v>0.27700000000000002</v>
      </c>
      <c r="O11" s="35" t="s">
        <v>432</v>
      </c>
      <c r="P11" s="68">
        <v>1082</v>
      </c>
      <c r="Q11" s="34"/>
      <c r="R11" s="71">
        <v>0.33200000000000002</v>
      </c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</row>
    <row r="12" spans="1:141" x14ac:dyDescent="0.25">
      <c r="A12" s="134" t="s">
        <v>406</v>
      </c>
      <c r="B12" s="135"/>
      <c r="C12" s="136"/>
      <c r="D12" s="137" t="str">
        <f>IF(D8="","",IF(D11="",ROUND((D8+D9)-E10,0),ROUND((D8+D9)-D11,0)))</f>
        <v/>
      </c>
      <c r="E12" s="138"/>
      <c r="F12" s="130" t="s">
        <v>437</v>
      </c>
      <c r="G12" s="130"/>
      <c r="H12" s="139">
        <f>IF(E22&gt;0,D22,IF(E21&gt;0,D21,IF(E20&gt;0,D20,IF(E19&gt;0,D19,IF(E18=0,D18,"")))))</f>
        <v>0</v>
      </c>
      <c r="I12" s="10"/>
      <c r="J12" s="33" t="s">
        <v>425</v>
      </c>
      <c r="K12" s="34"/>
      <c r="L12" s="62">
        <v>0.54300000000000004</v>
      </c>
      <c r="M12" s="34"/>
      <c r="N12" s="65">
        <v>0.30499999999999999</v>
      </c>
      <c r="O12" s="35" t="s">
        <v>432</v>
      </c>
      <c r="P12" s="68">
        <v>1188</v>
      </c>
      <c r="Q12" s="34"/>
      <c r="R12" s="71">
        <v>0.36399999999999999</v>
      </c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</row>
    <row r="13" spans="1:141" x14ac:dyDescent="0.25">
      <c r="A13" s="140" t="s">
        <v>443</v>
      </c>
      <c r="B13" s="141"/>
      <c r="C13" s="142"/>
      <c r="D13" s="146" t="str">
        <f>IF(D8="","",ROUND(D12/E5,0))</f>
        <v/>
      </c>
      <c r="E13" s="147"/>
      <c r="F13" s="130"/>
      <c r="G13" s="130"/>
      <c r="H13" s="139"/>
      <c r="I13" s="10"/>
      <c r="J13" s="33" t="s">
        <v>426</v>
      </c>
      <c r="K13" s="34"/>
      <c r="L13" s="62">
        <v>0.56799999999999995</v>
      </c>
      <c r="M13" s="34"/>
      <c r="N13" s="65">
        <v>0.32</v>
      </c>
      <c r="O13" s="35" t="s">
        <v>432</v>
      </c>
      <c r="P13" s="68">
        <v>1244</v>
      </c>
      <c r="Q13" s="34"/>
      <c r="R13" s="71">
        <v>0.38200000000000001</v>
      </c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</row>
    <row r="14" spans="1:141" ht="15.75" thickBot="1" x14ac:dyDescent="0.3">
      <c r="A14" s="143"/>
      <c r="B14" s="144"/>
      <c r="C14" s="145"/>
      <c r="D14" s="148"/>
      <c r="E14" s="149"/>
      <c r="F14" s="150"/>
      <c r="G14" s="150"/>
      <c r="H14" s="151"/>
      <c r="I14" s="10"/>
      <c r="J14" s="28" t="s">
        <v>427</v>
      </c>
      <c r="K14" s="30"/>
      <c r="L14" s="63">
        <v>0.59499999999999997</v>
      </c>
      <c r="M14" s="30"/>
      <c r="N14" s="66">
        <v>0.33700000000000002</v>
      </c>
      <c r="O14" s="32" t="s">
        <v>432</v>
      </c>
      <c r="P14" s="69">
        <v>1288</v>
      </c>
      <c r="Q14" s="30"/>
      <c r="R14" s="72">
        <v>0.40100000000000002</v>
      </c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</row>
    <row r="15" spans="1:141" s="8" customFormat="1" x14ac:dyDescent="0.25">
      <c r="A15" s="152"/>
      <c r="B15" s="153"/>
      <c r="C15" s="153"/>
      <c r="D15" s="153"/>
      <c r="E15" s="153"/>
      <c r="F15" s="154"/>
      <c r="G15" s="157" t="s">
        <v>416</v>
      </c>
      <c r="H15" s="158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</row>
    <row r="16" spans="1:141" ht="15.75" thickBot="1" x14ac:dyDescent="0.3">
      <c r="A16" s="152"/>
      <c r="B16" s="155"/>
      <c r="C16" s="155"/>
      <c r="D16" s="155"/>
      <c r="E16" s="155"/>
      <c r="F16" s="156"/>
      <c r="G16" s="157"/>
      <c r="H16" s="158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</row>
    <row r="17" spans="1:41" x14ac:dyDescent="0.25">
      <c r="A17" s="43"/>
      <c r="B17" s="74" t="s">
        <v>412</v>
      </c>
      <c r="C17" s="74" t="s">
        <v>413</v>
      </c>
      <c r="D17" s="74" t="s">
        <v>414</v>
      </c>
      <c r="E17" s="159" t="s">
        <v>415</v>
      </c>
      <c r="F17" s="160"/>
      <c r="G17" s="157"/>
      <c r="H17" s="158"/>
      <c r="I17" s="10"/>
      <c r="J17" s="161" t="s">
        <v>433</v>
      </c>
      <c r="K17" s="161" t="s">
        <v>434</v>
      </c>
      <c r="L17" s="161" t="s">
        <v>435</v>
      </c>
      <c r="M17" s="164" t="s">
        <v>436</v>
      </c>
      <c r="N17" s="167" t="s">
        <v>404</v>
      </c>
      <c r="O17" s="164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</row>
    <row r="18" spans="1:41" ht="15.75" thickBot="1" x14ac:dyDescent="0.3">
      <c r="A18" s="45" t="s">
        <v>407</v>
      </c>
      <c r="B18" s="75">
        <v>0</v>
      </c>
      <c r="C18" s="47">
        <v>9690</v>
      </c>
      <c r="D18" s="48">
        <v>0</v>
      </c>
      <c r="E18" s="170">
        <f>IF(D13="",0,IF((ROUND(D13-C18,0)*D18)&lt;0,0,ROUND(D13-C18,0)*D18))</f>
        <v>0</v>
      </c>
      <c r="F18" s="171"/>
      <c r="G18" s="171">
        <f>IF(E18="",0,E18*$E$5)</f>
        <v>0</v>
      </c>
      <c r="H18" s="172"/>
      <c r="I18" s="10"/>
      <c r="J18" s="162"/>
      <c r="K18" s="162"/>
      <c r="L18" s="162"/>
      <c r="M18" s="165"/>
      <c r="N18" s="168"/>
      <c r="O18" s="169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</row>
    <row r="19" spans="1:41" ht="15.75" thickBot="1" x14ac:dyDescent="0.3">
      <c r="A19" s="53" t="s">
        <v>408</v>
      </c>
      <c r="B19" s="76">
        <f>C18</f>
        <v>9690</v>
      </c>
      <c r="C19" s="55">
        <v>26764</v>
      </c>
      <c r="D19" s="56">
        <v>0.14000000000000001</v>
      </c>
      <c r="E19" s="173">
        <f>IF(D13="",0,IF(D13&lt;C18,0,IF(D13&gt;C19,(C19-B19)*D19,(ROUND(D13-B19,0)*D19))))</f>
        <v>0</v>
      </c>
      <c r="F19" s="174"/>
      <c r="G19" s="174">
        <f t="shared" ref="G19:G22" si="0">IF(E19="",0,E19*$E$5)</f>
        <v>0</v>
      </c>
      <c r="H19" s="175"/>
      <c r="I19" s="10"/>
      <c r="J19" s="162"/>
      <c r="K19" s="163"/>
      <c r="L19" s="163"/>
      <c r="M19" s="166"/>
      <c r="N19" s="176">
        <f>IF(K20=0,0,IF(K10&gt;0,K10*L10,IF(K11&gt;0,K11*L11,IF(K12&gt;0,K12*L12,IF(K13&gt;0,K13*L13,IF(K14&gt;0,K14*L14,IF(M10&gt;0,P10+(M10*N10),IF(M11&gt;0,P11+(M11*N11),IF(M12&gt;0,P12+(M12*N12),IF(M13&gt;0,P13+(M13*N13),IF(M14&gt;0,P14+(M14*N14),IF(Q10&gt;0,Q10*R10,IF(Q11&gt;0,Q11*R11,IF(Q12&gt;0,Q12*R12,IF(Q13&gt;0,Q13*R13,IF(Q14&gt;0,Q14*R14,""))))))))))))))))</f>
        <v>0</v>
      </c>
      <c r="O19" s="177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</row>
    <row r="20" spans="1:41" ht="15.75" thickBot="1" x14ac:dyDescent="0.3">
      <c r="A20" s="53" t="s">
        <v>409</v>
      </c>
      <c r="B20" s="76">
        <f t="shared" ref="B20:B22" si="1">C19</f>
        <v>26764</v>
      </c>
      <c r="C20" s="55">
        <v>71754</v>
      </c>
      <c r="D20" s="56">
        <v>0.3</v>
      </c>
      <c r="E20" s="173">
        <f>IF(D13="",0,IF((ROUND(D13-B20,0)*D20)&lt;0,0,(ROUND(D13-B20,0)*D20)))</f>
        <v>0</v>
      </c>
      <c r="F20" s="174"/>
      <c r="G20" s="174">
        <f t="shared" si="0"/>
        <v>0</v>
      </c>
      <c r="H20" s="175"/>
      <c r="I20" s="10"/>
      <c r="J20" s="163"/>
      <c r="K20" s="73"/>
      <c r="L20" s="36">
        <f>SUM(K20*47)</f>
        <v>0</v>
      </c>
      <c r="M20" s="37">
        <f>SUM(K20*235)</f>
        <v>0</v>
      </c>
      <c r="N20" s="178"/>
      <c r="O20" s="179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</row>
    <row r="21" spans="1:41" x14ac:dyDescent="0.25">
      <c r="A21" s="53" t="s">
        <v>410</v>
      </c>
      <c r="B21" s="76">
        <f t="shared" si="1"/>
        <v>71754</v>
      </c>
      <c r="C21" s="55">
        <v>151956</v>
      </c>
      <c r="D21" s="56">
        <v>0.41</v>
      </c>
      <c r="E21" s="173">
        <f>IF(D13="",0,IF((ROUND(D13-B21,0)*D21)&lt;0,0,(ROUND(D13-B21,0)*D21)))</f>
        <v>0</v>
      </c>
      <c r="F21" s="174"/>
      <c r="G21" s="174">
        <f t="shared" si="0"/>
        <v>0</v>
      </c>
      <c r="H21" s="175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</row>
    <row r="22" spans="1:41" ht="15.75" thickBot="1" x14ac:dyDescent="0.3">
      <c r="A22" s="49" t="s">
        <v>411</v>
      </c>
      <c r="B22" s="77">
        <f t="shared" si="1"/>
        <v>151956</v>
      </c>
      <c r="C22" s="51" t="s">
        <v>417</v>
      </c>
      <c r="D22" s="52">
        <v>0.45</v>
      </c>
      <c r="E22" s="180">
        <f>IF(D13="",0,IF((ROUND(D13-B22,0)*D22)&lt;0,0,(ROUND(D13-B22,0)*D22)))</f>
        <v>0</v>
      </c>
      <c r="F22" s="181"/>
      <c r="G22" s="181">
        <f t="shared" si="0"/>
        <v>0</v>
      </c>
      <c r="H22" s="182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</row>
    <row r="23" spans="1:41" x14ac:dyDescent="0.25">
      <c r="A23" s="183"/>
      <c r="B23" s="184"/>
      <c r="C23" s="184"/>
      <c r="D23" s="185"/>
      <c r="E23" s="186" t="s">
        <v>418</v>
      </c>
      <c r="F23" s="186"/>
      <c r="G23" s="187">
        <f>SUM(G18:H22)</f>
        <v>0</v>
      </c>
      <c r="H23" s="188"/>
      <c r="I23" s="10"/>
      <c r="J23" s="79" t="s">
        <v>449</v>
      </c>
      <c r="K23" s="80"/>
      <c r="L23" s="80"/>
      <c r="M23" s="80"/>
      <c r="N23" s="80"/>
      <c r="O23" s="80"/>
      <c r="P23" s="80"/>
      <c r="Q23" s="80"/>
      <c r="R23" s="81"/>
      <c r="S23" s="10"/>
      <c r="T23" s="79" t="s">
        <v>486</v>
      </c>
      <c r="U23" s="80"/>
      <c r="V23" s="81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</row>
    <row r="24" spans="1:41" ht="5.0999999999999996" customHeight="1" x14ac:dyDescent="0.25">
      <c r="A24" s="189"/>
      <c r="B24" s="150"/>
      <c r="C24" s="150"/>
      <c r="D24" s="150"/>
      <c r="E24" s="150"/>
      <c r="F24" s="150"/>
      <c r="G24" s="150"/>
      <c r="H24" s="151"/>
      <c r="I24" s="10"/>
      <c r="J24" s="82"/>
      <c r="K24" s="83"/>
      <c r="L24" s="83"/>
      <c r="M24" s="83"/>
      <c r="N24" s="83"/>
      <c r="O24" s="83"/>
      <c r="P24" s="83"/>
      <c r="Q24" s="83"/>
      <c r="R24" s="84"/>
      <c r="S24" s="10"/>
      <c r="T24" s="82"/>
      <c r="U24" s="83"/>
      <c r="V24" s="84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</row>
    <row r="25" spans="1:41" ht="15.75" thickBot="1" x14ac:dyDescent="0.3">
      <c r="A25" s="190" t="s">
        <v>438</v>
      </c>
      <c r="B25" s="191"/>
      <c r="C25" s="191"/>
      <c r="D25" s="13">
        <v>-0.66</v>
      </c>
      <c r="E25" s="14"/>
      <c r="F25" s="15">
        <f>ROUND(D25*E25,0)</f>
        <v>0</v>
      </c>
      <c r="G25" s="192">
        <f>ROUND(F25+F27,0)</f>
        <v>0</v>
      </c>
      <c r="H25" s="151"/>
      <c r="I25" s="10"/>
      <c r="J25" s="85"/>
      <c r="K25" s="86"/>
      <c r="L25" s="86"/>
      <c r="M25" s="86"/>
      <c r="N25" s="86"/>
      <c r="O25" s="86"/>
      <c r="P25" s="86"/>
      <c r="Q25" s="86"/>
      <c r="R25" s="87"/>
      <c r="S25" s="10"/>
      <c r="T25" s="85"/>
      <c r="U25" s="86"/>
      <c r="V25" s="87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</row>
    <row r="26" spans="1:41" x14ac:dyDescent="0.25">
      <c r="A26" s="189"/>
      <c r="B26" s="150"/>
      <c r="C26" s="150"/>
      <c r="D26" s="150"/>
      <c r="E26" s="150"/>
      <c r="F26" s="150"/>
      <c r="G26" s="193"/>
      <c r="H26" s="151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</row>
    <row r="27" spans="1:41" ht="15" customHeight="1" thickBot="1" x14ac:dyDescent="0.3">
      <c r="A27" s="190" t="s">
        <v>439</v>
      </c>
      <c r="B27" s="191"/>
      <c r="C27" s="191"/>
      <c r="D27" s="13">
        <v>-0.5</v>
      </c>
      <c r="E27" s="14"/>
      <c r="F27" s="15">
        <f>ROUND(D27*E27,0)</f>
        <v>0</v>
      </c>
      <c r="G27" s="194"/>
      <c r="H27" s="151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</row>
    <row r="28" spans="1:41" ht="15.75" thickBot="1" x14ac:dyDescent="0.3">
      <c r="A28" s="189"/>
      <c r="B28" s="150"/>
      <c r="C28" s="150"/>
      <c r="D28" s="150"/>
      <c r="E28" s="150"/>
      <c r="F28" s="150"/>
      <c r="G28" s="150"/>
      <c r="H28" s="151"/>
      <c r="I28" s="10"/>
      <c r="J28" s="167" t="s">
        <v>450</v>
      </c>
      <c r="K28" s="195"/>
      <c r="L28" s="195"/>
      <c r="M28" s="195"/>
      <c r="N28" s="197" t="s">
        <v>451</v>
      </c>
      <c r="O28" s="198"/>
      <c r="P28" s="195" t="s">
        <v>452</v>
      </c>
      <c r="Q28" s="195"/>
      <c r="R28" s="164"/>
      <c r="S28" s="10"/>
      <c r="T28" s="201" t="s">
        <v>457</v>
      </c>
      <c r="U28" s="202"/>
      <c r="V28" s="203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</row>
    <row r="29" spans="1:41" ht="15.75" thickBot="1" x14ac:dyDescent="0.3">
      <c r="A29" s="204" t="s">
        <v>440</v>
      </c>
      <c r="B29" s="205"/>
      <c r="C29" s="205"/>
      <c r="D29" s="205"/>
      <c r="E29" s="205"/>
      <c r="F29" s="205"/>
      <c r="G29" s="17">
        <f ca="1">IF(AND(L2&lt;&gt;"",YEAR(TODAY())-1-L2&gt;65,D12&lt;14710),2344,IF(AND(L2&lt;&gt;"",YEAR(TODAY())-1-L2&gt;=65,D12&lt;=23700),1172,0))</f>
        <v>0</v>
      </c>
      <c r="H29" s="22"/>
      <c r="I29" s="10"/>
      <c r="J29" s="168"/>
      <c r="K29" s="196"/>
      <c r="L29" s="196"/>
      <c r="M29" s="196"/>
      <c r="N29" s="199"/>
      <c r="O29" s="200"/>
      <c r="P29" s="196"/>
      <c r="Q29" s="196"/>
      <c r="R29" s="169"/>
      <c r="S29" s="10"/>
      <c r="T29" s="206" t="s">
        <v>458</v>
      </c>
      <c r="U29" s="208" t="s">
        <v>459</v>
      </c>
      <c r="V29" s="165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</row>
    <row r="30" spans="1:41" ht="15" customHeight="1" thickBot="1" x14ac:dyDescent="0.3">
      <c r="A30" s="189"/>
      <c r="B30" s="150"/>
      <c r="C30" s="150"/>
      <c r="D30" s="150"/>
      <c r="E30" s="150"/>
      <c r="F30" s="150"/>
      <c r="G30" s="150"/>
      <c r="H30" s="151"/>
      <c r="I30" s="10"/>
      <c r="J30" s="209" t="s">
        <v>476</v>
      </c>
      <c r="K30" s="210"/>
      <c r="L30" s="210"/>
      <c r="M30" s="210"/>
      <c r="N30" s="211">
        <v>0.45</v>
      </c>
      <c r="O30" s="212"/>
      <c r="P30" s="210" t="s">
        <v>480</v>
      </c>
      <c r="Q30" s="210"/>
      <c r="R30" s="215"/>
      <c r="S30" s="10"/>
      <c r="T30" s="207"/>
      <c r="U30" s="196"/>
      <c r="V30" s="169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</row>
    <row r="31" spans="1:41" ht="15" customHeight="1" x14ac:dyDescent="0.25">
      <c r="A31" s="216" t="s">
        <v>442</v>
      </c>
      <c r="B31" s="217"/>
      <c r="C31" s="217"/>
      <c r="D31" s="217"/>
      <c r="E31" s="217"/>
      <c r="F31" s="217"/>
      <c r="G31" s="20">
        <f>IF(D13="",0,D13-G29)</f>
        <v>0</v>
      </c>
      <c r="H31" s="23"/>
      <c r="I31" s="10"/>
      <c r="J31" s="209"/>
      <c r="K31" s="210"/>
      <c r="L31" s="210"/>
      <c r="M31" s="210"/>
      <c r="N31" s="213"/>
      <c r="O31" s="214"/>
      <c r="P31" s="210"/>
      <c r="Q31" s="210"/>
      <c r="R31" s="215"/>
      <c r="S31" s="10"/>
      <c r="T31" s="38">
        <v>1</v>
      </c>
      <c r="U31" s="218">
        <v>14703</v>
      </c>
      <c r="V31" s="219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</row>
    <row r="32" spans="1:41" x14ac:dyDescent="0.25">
      <c r="A32" s="189"/>
      <c r="B32" s="150"/>
      <c r="C32" s="150"/>
      <c r="D32" s="150"/>
      <c r="E32" s="150"/>
      <c r="F32" s="150"/>
      <c r="G32" s="150"/>
      <c r="H32" s="151"/>
      <c r="I32" s="10"/>
      <c r="J32" s="220" t="s">
        <v>475</v>
      </c>
      <c r="K32" s="221"/>
      <c r="L32" s="221"/>
      <c r="M32" s="221"/>
      <c r="N32" s="222">
        <v>0.41</v>
      </c>
      <c r="O32" s="223"/>
      <c r="P32" s="221" t="s">
        <v>477</v>
      </c>
      <c r="Q32" s="221"/>
      <c r="R32" s="224"/>
      <c r="S32" s="10"/>
      <c r="T32" s="39">
        <v>1.5</v>
      </c>
      <c r="U32" s="225">
        <v>19553</v>
      </c>
      <c r="V32" s="226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</row>
    <row r="33" spans="1:41" x14ac:dyDescent="0.25">
      <c r="A33" s="190" t="s">
        <v>444</v>
      </c>
      <c r="B33" s="191"/>
      <c r="C33" s="191"/>
      <c r="D33" s="191"/>
      <c r="E33" s="191"/>
      <c r="F33" s="191"/>
      <c r="G33" s="16">
        <f>IF(L4&lt;=9700,0,IF(L4&lt;=26764,((G31*0.14)-(1356.6*E5)),IF(L4&lt;=71754,((G31*0.3)-(5638.84*E5)),IF(L4&lt;=151956,((G31*0.41)-(13531.78*E5)),(L4*0.45)-(19621.02*E5)))))</f>
        <v>0</v>
      </c>
      <c r="H33" s="22"/>
      <c r="I33" s="10"/>
      <c r="J33" s="220"/>
      <c r="K33" s="221"/>
      <c r="L33" s="221"/>
      <c r="M33" s="221"/>
      <c r="N33" s="222"/>
      <c r="O33" s="223"/>
      <c r="P33" s="221"/>
      <c r="Q33" s="221"/>
      <c r="R33" s="224"/>
      <c r="S33" s="10"/>
      <c r="T33" s="39">
        <v>2</v>
      </c>
      <c r="U33" s="225">
        <v>24403</v>
      </c>
      <c r="V33" s="226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</row>
    <row r="34" spans="1:41" x14ac:dyDescent="0.25">
      <c r="A34" s="189"/>
      <c r="B34" s="150"/>
      <c r="C34" s="150"/>
      <c r="D34" s="150"/>
      <c r="E34" s="150"/>
      <c r="F34" s="150"/>
      <c r="G34" s="150"/>
      <c r="H34" s="151"/>
      <c r="I34" s="10"/>
      <c r="J34" s="220" t="s">
        <v>474</v>
      </c>
      <c r="K34" s="221"/>
      <c r="L34" s="221"/>
      <c r="M34" s="221"/>
      <c r="N34" s="222">
        <v>0.3</v>
      </c>
      <c r="O34" s="223"/>
      <c r="P34" s="221" t="s">
        <v>478</v>
      </c>
      <c r="Q34" s="221"/>
      <c r="R34" s="224"/>
      <c r="S34" s="10"/>
      <c r="T34" s="39">
        <v>2.5</v>
      </c>
      <c r="U34" s="225">
        <v>29253</v>
      </c>
      <c r="V34" s="226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</row>
    <row r="35" spans="1:41" x14ac:dyDescent="0.25">
      <c r="A35" s="190" t="s">
        <v>446</v>
      </c>
      <c r="B35" s="191"/>
      <c r="C35" s="191"/>
      <c r="D35" s="227"/>
      <c r="E35" s="16">
        <f>IF(AND(E5=O2),VLOOKUP(E5,$O$2:$P$4,2,FALSE),IF(AND(E5=O4),VLOOKUP(E5,$O$2:$P$4,2,FALSE),0))</f>
        <v>1135</v>
      </c>
      <c r="F35" s="24"/>
      <c r="G35" s="16">
        <f>IF(G33=0,0,IF(G33&lt;E35,E35-G23,0))</f>
        <v>0</v>
      </c>
      <c r="H35" s="22"/>
      <c r="I35" s="10"/>
      <c r="J35" s="220"/>
      <c r="K35" s="221"/>
      <c r="L35" s="221"/>
      <c r="M35" s="221"/>
      <c r="N35" s="222"/>
      <c r="O35" s="223"/>
      <c r="P35" s="221"/>
      <c r="Q35" s="221"/>
      <c r="R35" s="224"/>
      <c r="S35" s="10"/>
      <c r="T35" s="39">
        <v>3</v>
      </c>
      <c r="U35" s="225">
        <v>34103</v>
      </c>
      <c r="V35" s="226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</row>
    <row r="36" spans="1:41" x14ac:dyDescent="0.25">
      <c r="A36" s="189"/>
      <c r="B36" s="150"/>
      <c r="C36" s="150"/>
      <c r="D36" s="150"/>
      <c r="E36" s="150"/>
      <c r="F36" s="150"/>
      <c r="G36" s="150"/>
      <c r="H36" s="151"/>
      <c r="I36" s="10"/>
      <c r="J36" s="220" t="s">
        <v>473</v>
      </c>
      <c r="K36" s="221"/>
      <c r="L36" s="221"/>
      <c r="M36" s="221"/>
      <c r="N36" s="222">
        <v>0.14000000000000001</v>
      </c>
      <c r="O36" s="223"/>
      <c r="P36" s="221" t="s">
        <v>479</v>
      </c>
      <c r="Q36" s="221"/>
      <c r="R36" s="224"/>
      <c r="S36" s="10"/>
      <c r="T36" s="39">
        <v>3.5</v>
      </c>
      <c r="U36" s="225">
        <v>38953</v>
      </c>
      <c r="V36" s="226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</row>
    <row r="37" spans="1:41" x14ac:dyDescent="0.25">
      <c r="A37" s="228" t="s">
        <v>447</v>
      </c>
      <c r="B37" s="229"/>
      <c r="C37" s="229"/>
      <c r="D37" s="229"/>
      <c r="E37" s="229"/>
      <c r="F37" s="230"/>
      <c r="G37" s="12">
        <f>IF(G33&gt;G35,(G33-G35)+F25+F27,0)</f>
        <v>0</v>
      </c>
      <c r="H37" s="231" t="s">
        <v>448</v>
      </c>
      <c r="I37" s="10"/>
      <c r="J37" s="220"/>
      <c r="K37" s="221"/>
      <c r="L37" s="221"/>
      <c r="M37" s="221"/>
      <c r="N37" s="222"/>
      <c r="O37" s="223"/>
      <c r="P37" s="221"/>
      <c r="Q37" s="221"/>
      <c r="R37" s="224"/>
      <c r="S37" s="10"/>
      <c r="T37" s="39">
        <v>4</v>
      </c>
      <c r="U37" s="225">
        <v>43803</v>
      </c>
      <c r="V37" s="226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</row>
    <row r="38" spans="1:41" x14ac:dyDescent="0.25">
      <c r="A38" s="233"/>
      <c r="B38" s="234"/>
      <c r="C38" s="234"/>
      <c r="D38" s="234"/>
      <c r="E38" s="234"/>
      <c r="F38" s="234"/>
      <c r="G38" s="235"/>
      <c r="H38" s="232"/>
      <c r="I38" s="10"/>
      <c r="J38" s="209" t="s">
        <v>472</v>
      </c>
      <c r="K38" s="210"/>
      <c r="L38" s="210"/>
      <c r="M38" s="210"/>
      <c r="N38" s="213">
        <v>0</v>
      </c>
      <c r="O38" s="214"/>
      <c r="P38" s="210"/>
      <c r="Q38" s="210"/>
      <c r="R38" s="215"/>
      <c r="S38" s="10"/>
      <c r="T38" s="39">
        <v>4.5</v>
      </c>
      <c r="U38" s="225">
        <v>48653</v>
      </c>
      <c r="V38" s="226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</row>
    <row r="39" spans="1:41" ht="16.5" thickBot="1" x14ac:dyDescent="0.3">
      <c r="A39" s="241" t="s">
        <v>460</v>
      </c>
      <c r="B39" s="242"/>
      <c r="C39" s="242"/>
      <c r="D39" s="242"/>
      <c r="E39" s="242"/>
      <c r="F39" s="243"/>
      <c r="G39" s="9">
        <f>G37</f>
        <v>0</v>
      </c>
      <c r="H39" s="19" t="str">
        <f>IF(D8&lt;=0,"",G39/SUM(D8+D9))</f>
        <v/>
      </c>
      <c r="I39" s="10"/>
      <c r="J39" s="236"/>
      <c r="K39" s="237"/>
      <c r="L39" s="237"/>
      <c r="M39" s="237"/>
      <c r="N39" s="238"/>
      <c r="O39" s="239"/>
      <c r="P39" s="237"/>
      <c r="Q39" s="237"/>
      <c r="R39" s="240"/>
      <c r="S39" s="10"/>
      <c r="T39" s="40">
        <v>5</v>
      </c>
      <c r="U39" s="244">
        <v>53503</v>
      </c>
      <c r="V39" s="245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</row>
    <row r="40" spans="1:4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</row>
    <row r="41" spans="1:41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</row>
    <row r="42" spans="1:41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</row>
    <row r="43" spans="1:41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</row>
    <row r="44" spans="1:4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</row>
    <row r="45" spans="1:41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</row>
    <row r="46" spans="1:41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</row>
    <row r="47" spans="1:4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</row>
    <row r="48" spans="1:4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</row>
    <row r="49" spans="1:4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</row>
    <row r="50" spans="1:4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</row>
    <row r="51" spans="1:4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</row>
    <row r="52" spans="1:41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</row>
    <row r="53" spans="1:41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</row>
    <row r="54" spans="1:41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</row>
    <row r="55" spans="1:4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</row>
    <row r="56" spans="1:4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</row>
    <row r="57" spans="1:41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</row>
    <row r="58" spans="1:41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</row>
    <row r="59" spans="1:41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</row>
    <row r="60" spans="1:41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</row>
    <row r="61" spans="1:41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</row>
    <row r="62" spans="1:41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</row>
    <row r="63" spans="1:4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</row>
    <row r="64" spans="1:41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</row>
    <row r="65" spans="1:41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</row>
    <row r="66" spans="1:41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</row>
    <row r="67" spans="1:41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</row>
    <row r="68" spans="1:41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</row>
    <row r="69" spans="1:41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</row>
    <row r="70" spans="1:41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</row>
    <row r="71" spans="1:41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</row>
    <row r="72" spans="1:41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</row>
    <row r="73" spans="1:41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</row>
    <row r="74" spans="1:41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</row>
    <row r="75" spans="1:41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</row>
    <row r="76" spans="1:41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</row>
    <row r="77" spans="1:41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</row>
    <row r="78" spans="1:41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</row>
  </sheetData>
  <mergeCells count="100">
    <mergeCell ref="A36:H36"/>
    <mergeCell ref="J36:M37"/>
    <mergeCell ref="N36:O37"/>
    <mergeCell ref="P36:R37"/>
    <mergeCell ref="U36:V36"/>
    <mergeCell ref="A37:F37"/>
    <mergeCell ref="H37:H38"/>
    <mergeCell ref="U37:V37"/>
    <mergeCell ref="A38:G38"/>
    <mergeCell ref="J38:M39"/>
    <mergeCell ref="N38:O39"/>
    <mergeCell ref="P38:R39"/>
    <mergeCell ref="U38:V38"/>
    <mergeCell ref="A39:F39"/>
    <mergeCell ref="U39:V39"/>
    <mergeCell ref="A34:H34"/>
    <mergeCell ref="J34:M35"/>
    <mergeCell ref="N34:O35"/>
    <mergeCell ref="P34:R35"/>
    <mergeCell ref="U34:V34"/>
    <mergeCell ref="A35:D35"/>
    <mergeCell ref="U35:V35"/>
    <mergeCell ref="A32:H32"/>
    <mergeCell ref="J32:M33"/>
    <mergeCell ref="N32:O33"/>
    <mergeCell ref="P32:R33"/>
    <mergeCell ref="U32:V32"/>
    <mergeCell ref="A33:F33"/>
    <mergeCell ref="U33:V33"/>
    <mergeCell ref="A28:H28"/>
    <mergeCell ref="J28:M29"/>
    <mergeCell ref="N28:O29"/>
    <mergeCell ref="P28:R29"/>
    <mergeCell ref="T28:V28"/>
    <mergeCell ref="A29:F29"/>
    <mergeCell ref="T29:T30"/>
    <mergeCell ref="U29:V30"/>
    <mergeCell ref="A30:H30"/>
    <mergeCell ref="J30:M31"/>
    <mergeCell ref="N30:O31"/>
    <mergeCell ref="P30:R31"/>
    <mergeCell ref="A31:F31"/>
    <mergeCell ref="U31:V31"/>
    <mergeCell ref="J23:R25"/>
    <mergeCell ref="A24:H24"/>
    <mergeCell ref="A25:C25"/>
    <mergeCell ref="G25:G27"/>
    <mergeCell ref="H25:H27"/>
    <mergeCell ref="A26:F26"/>
    <mergeCell ref="A27:C27"/>
    <mergeCell ref="E21:F21"/>
    <mergeCell ref="G21:H21"/>
    <mergeCell ref="E22:F22"/>
    <mergeCell ref="G22:H22"/>
    <mergeCell ref="A23:D23"/>
    <mergeCell ref="E23:F23"/>
    <mergeCell ref="G23:H23"/>
    <mergeCell ref="M17:M19"/>
    <mergeCell ref="N17:O18"/>
    <mergeCell ref="E18:F18"/>
    <mergeCell ref="G18:H18"/>
    <mergeCell ref="E19:F19"/>
    <mergeCell ref="G19:H19"/>
    <mergeCell ref="N19:O20"/>
    <mergeCell ref="E20:F20"/>
    <mergeCell ref="G20:H20"/>
    <mergeCell ref="K17:K19"/>
    <mergeCell ref="A15:F16"/>
    <mergeCell ref="G15:H17"/>
    <mergeCell ref="E17:F17"/>
    <mergeCell ref="J17:J20"/>
    <mergeCell ref="L17:L19"/>
    <mergeCell ref="A12:C12"/>
    <mergeCell ref="D12:E12"/>
    <mergeCell ref="F12:G13"/>
    <mergeCell ref="H12:H13"/>
    <mergeCell ref="A13:C14"/>
    <mergeCell ref="D13:E14"/>
    <mergeCell ref="F14:H14"/>
    <mergeCell ref="D9:E9"/>
    <mergeCell ref="A10:C11"/>
    <mergeCell ref="F10:G11"/>
    <mergeCell ref="H10:H11"/>
    <mergeCell ref="D11:E11"/>
    <mergeCell ref="T23:V25"/>
    <mergeCell ref="A1:H1"/>
    <mergeCell ref="J2:K2"/>
    <mergeCell ref="L2:M2"/>
    <mergeCell ref="A3:H3"/>
    <mergeCell ref="J4:K4"/>
    <mergeCell ref="L4:M4"/>
    <mergeCell ref="A5:D5"/>
    <mergeCell ref="J7:J9"/>
    <mergeCell ref="K7:L8"/>
    <mergeCell ref="M7:P8"/>
    <mergeCell ref="Q7:R8"/>
    <mergeCell ref="A8:C8"/>
    <mergeCell ref="D8:E8"/>
    <mergeCell ref="F8:H9"/>
    <mergeCell ref="A9:C9"/>
  </mergeCells>
  <conditionalFormatting sqref="M20">
    <cfRule type="expression" dxfId="32" priority="6">
      <formula>AND($M20&gt;=5000,$M20&lt;20000)</formula>
    </cfRule>
  </conditionalFormatting>
  <conditionalFormatting sqref="K10">
    <cfRule type="expression" dxfId="31" priority="5">
      <formula>$K$10</formula>
    </cfRule>
  </conditionalFormatting>
  <conditionalFormatting sqref="K11">
    <cfRule type="expression" dxfId="30" priority="4">
      <formula>$K$11</formula>
    </cfRule>
  </conditionalFormatting>
  <conditionalFormatting sqref="K12">
    <cfRule type="expression" dxfId="29" priority="3">
      <formula>$K$12</formula>
    </cfRule>
  </conditionalFormatting>
  <conditionalFormatting sqref="E10">
    <cfRule type="expression" dxfId="28" priority="2">
      <formula>$K$20&gt;0</formula>
    </cfRule>
  </conditionalFormatting>
  <conditionalFormatting sqref="D10">
    <cfRule type="expression" dxfId="7" priority="1">
      <formula>$K$20&gt;0</formula>
    </cfRule>
  </conditionalFormatting>
  <dataValidations count="4">
    <dataValidation type="list" allowBlank="1" showInputMessage="1" showErrorMessage="1" sqref="A1">
      <formula1>Impôt</formula1>
    </dataValidation>
    <dataValidation type="list" allowBlank="1" showInputMessage="1" showErrorMessage="1" sqref="A3">
      <formula1>Revenus</formula1>
    </dataValidation>
    <dataValidation type="list" allowBlank="1" showInputMessage="1" showErrorMessage="1" sqref="E5">
      <formula1>Parts</formula1>
    </dataValidation>
    <dataValidation type="list" allowBlank="1" showInputMessage="1" showErrorMessage="1" sqref="L2">
      <formula1>Années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K78"/>
  <sheetViews>
    <sheetView workbookViewId="0">
      <selection activeCell="D8" sqref="D8:E8"/>
    </sheetView>
  </sheetViews>
  <sheetFormatPr baseColWidth="10" defaultRowHeight="15" x14ac:dyDescent="0.25"/>
  <cols>
    <col min="1" max="6" width="12.7109375" style="4" customWidth="1"/>
    <col min="7" max="7" width="14.140625" style="4" customWidth="1"/>
    <col min="8" max="8" width="12.7109375" style="4" customWidth="1"/>
    <col min="9" max="9" width="5.7109375" style="4" customWidth="1"/>
    <col min="10" max="10" width="17.42578125" style="4" customWidth="1"/>
    <col min="11" max="14" width="11.42578125" style="4"/>
    <col min="15" max="15" width="4.7109375" style="4" bestFit="1" customWidth="1"/>
    <col min="16" max="16" width="12.42578125" style="4" bestFit="1" customWidth="1"/>
    <col min="17" max="18" width="11.42578125" style="4"/>
    <col min="19" max="19" width="5.7109375" style="4" customWidth="1"/>
    <col min="20" max="117" width="11.42578125" style="4"/>
    <col min="118" max="141" width="11.42578125" style="1"/>
  </cols>
  <sheetData>
    <row r="1" spans="1:141" ht="21" thickBot="1" x14ac:dyDescent="0.3">
      <c r="A1" s="88" t="s">
        <v>116</v>
      </c>
      <c r="B1" s="89"/>
      <c r="C1" s="89"/>
      <c r="D1" s="89"/>
      <c r="E1" s="89"/>
      <c r="F1" s="89"/>
      <c r="G1" s="89"/>
      <c r="H1" s="9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</row>
    <row r="2" spans="1:141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91" t="s">
        <v>441</v>
      </c>
      <c r="K2" s="92"/>
      <c r="L2" s="93">
        <v>1955</v>
      </c>
      <c r="M2" s="94"/>
      <c r="N2" s="10"/>
      <c r="O2" s="42">
        <v>1</v>
      </c>
      <c r="P2" s="41">
        <f>1165-(G33*3/4)</f>
        <v>1165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</row>
    <row r="3" spans="1:141" ht="21" thickBot="1" x14ac:dyDescent="0.3">
      <c r="A3" s="88" t="s">
        <v>316</v>
      </c>
      <c r="B3" s="89"/>
      <c r="C3" s="89"/>
      <c r="D3" s="89"/>
      <c r="E3" s="89"/>
      <c r="F3" s="89"/>
      <c r="G3" s="89"/>
      <c r="H3" s="90"/>
      <c r="I3" s="10"/>
      <c r="J3" s="10"/>
      <c r="K3" s="10"/>
      <c r="L3" s="10"/>
      <c r="M3" s="10"/>
      <c r="N3" s="10"/>
      <c r="O3" s="11"/>
      <c r="P3" s="11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</row>
    <row r="4" spans="1:141" ht="15.75" thickBot="1" x14ac:dyDescent="0.3">
      <c r="A4" s="10"/>
      <c r="B4" s="10"/>
      <c r="C4" s="10"/>
      <c r="D4" s="10"/>
      <c r="E4" s="10"/>
      <c r="F4" s="10"/>
      <c r="G4" s="10"/>
      <c r="H4" s="10"/>
      <c r="I4" s="10"/>
      <c r="J4" s="91" t="s">
        <v>445</v>
      </c>
      <c r="K4" s="92"/>
      <c r="L4" s="95">
        <f>G31/E5</f>
        <v>0</v>
      </c>
      <c r="M4" s="96"/>
      <c r="N4" s="10"/>
      <c r="O4" s="42">
        <v>2</v>
      </c>
      <c r="P4" s="41">
        <f>1920-(G33*3/4)</f>
        <v>1920</v>
      </c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</row>
    <row r="5" spans="1:141" x14ac:dyDescent="0.25">
      <c r="A5" s="97" t="s">
        <v>405</v>
      </c>
      <c r="B5" s="98"/>
      <c r="C5" s="98"/>
      <c r="D5" s="98"/>
      <c r="E5" s="21">
        <v>1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</row>
    <row r="6" spans="1:141" ht="5.0999999999999996" customHeight="1" thickBot="1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</row>
    <row r="7" spans="1:141" ht="15.75" thickBot="1" x14ac:dyDescent="0.3">
      <c r="A7" s="10"/>
      <c r="B7" s="10"/>
      <c r="C7" s="10"/>
      <c r="D7" s="10"/>
      <c r="E7" s="10"/>
      <c r="F7" s="10"/>
      <c r="G7" s="10"/>
      <c r="H7" s="10"/>
      <c r="I7" s="10"/>
      <c r="J7" s="99" t="s">
        <v>419</v>
      </c>
      <c r="K7" s="102" t="s">
        <v>420</v>
      </c>
      <c r="L7" s="103"/>
      <c r="M7" s="106" t="s">
        <v>422</v>
      </c>
      <c r="N7" s="107"/>
      <c r="O7" s="107"/>
      <c r="P7" s="103"/>
      <c r="Q7" s="106" t="s">
        <v>421</v>
      </c>
      <c r="R7" s="103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</row>
    <row r="8" spans="1:141" x14ac:dyDescent="0.25">
      <c r="A8" s="110" t="s">
        <v>402</v>
      </c>
      <c r="B8" s="111"/>
      <c r="C8" s="112"/>
      <c r="D8" s="113"/>
      <c r="E8" s="114"/>
      <c r="F8" s="115"/>
      <c r="G8" s="115"/>
      <c r="H8" s="116"/>
      <c r="I8" s="10"/>
      <c r="J8" s="100"/>
      <c r="K8" s="104"/>
      <c r="L8" s="105"/>
      <c r="M8" s="108"/>
      <c r="N8" s="109"/>
      <c r="O8" s="109"/>
      <c r="P8" s="105"/>
      <c r="Q8" s="108"/>
      <c r="R8" s="105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</row>
    <row r="9" spans="1:141" ht="15.75" thickBot="1" x14ac:dyDescent="0.3">
      <c r="A9" s="119" t="s">
        <v>403</v>
      </c>
      <c r="B9" s="120"/>
      <c r="C9" s="121"/>
      <c r="D9" s="122"/>
      <c r="E9" s="123"/>
      <c r="F9" s="117"/>
      <c r="G9" s="117"/>
      <c r="H9" s="118"/>
      <c r="I9" s="10"/>
      <c r="J9" s="101"/>
      <c r="K9" s="25" t="s">
        <v>428</v>
      </c>
      <c r="L9" s="26" t="s">
        <v>429</v>
      </c>
      <c r="M9" s="25" t="s">
        <v>428</v>
      </c>
      <c r="N9" s="25" t="s">
        <v>429</v>
      </c>
      <c r="O9" s="25" t="s">
        <v>430</v>
      </c>
      <c r="P9" s="26" t="s">
        <v>431</v>
      </c>
      <c r="Q9" s="25" t="s">
        <v>428</v>
      </c>
      <c r="R9" s="26" t="s">
        <v>429</v>
      </c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</row>
    <row r="10" spans="1:141" x14ac:dyDescent="0.25">
      <c r="A10" s="124" t="s">
        <v>471</v>
      </c>
      <c r="B10" s="125"/>
      <c r="C10" s="126"/>
      <c r="D10" s="78">
        <v>0.1</v>
      </c>
      <c r="E10" s="18" t="str">
        <f>IF(D8="","",ROUND((D8+D9)*D10,0))</f>
        <v/>
      </c>
      <c r="F10" s="130" t="s">
        <v>461</v>
      </c>
      <c r="G10" s="130"/>
      <c r="H10" s="131">
        <f>M20</f>
        <v>0</v>
      </c>
      <c r="I10" s="10"/>
      <c r="J10" s="27" t="s">
        <v>423</v>
      </c>
      <c r="K10" s="29"/>
      <c r="L10" s="61">
        <v>0.41</v>
      </c>
      <c r="M10" s="29"/>
      <c r="N10" s="64">
        <v>0.245</v>
      </c>
      <c r="O10" s="31" t="s">
        <v>432</v>
      </c>
      <c r="P10" s="67">
        <v>824</v>
      </c>
      <c r="Q10" s="29"/>
      <c r="R10" s="70">
        <v>0.28599999999999998</v>
      </c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</row>
    <row r="11" spans="1:141" x14ac:dyDescent="0.25">
      <c r="A11" s="127"/>
      <c r="B11" s="128"/>
      <c r="C11" s="129"/>
      <c r="D11" s="132" t="str">
        <f>IF(K20=0,"",N19)</f>
        <v/>
      </c>
      <c r="E11" s="133"/>
      <c r="F11" s="130"/>
      <c r="G11" s="130"/>
      <c r="H11" s="131"/>
      <c r="I11" s="10"/>
      <c r="J11" s="33" t="s">
        <v>424</v>
      </c>
      <c r="K11" s="34"/>
      <c r="L11" s="62">
        <v>0.49299999999999999</v>
      </c>
      <c r="M11" s="34"/>
      <c r="N11" s="65">
        <v>0.27700000000000002</v>
      </c>
      <c r="O11" s="35" t="s">
        <v>432</v>
      </c>
      <c r="P11" s="68">
        <v>1082</v>
      </c>
      <c r="Q11" s="34"/>
      <c r="R11" s="71">
        <v>0.33200000000000002</v>
      </c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</row>
    <row r="12" spans="1:141" x14ac:dyDescent="0.25">
      <c r="A12" s="134" t="s">
        <v>406</v>
      </c>
      <c r="B12" s="135"/>
      <c r="C12" s="136"/>
      <c r="D12" s="137" t="str">
        <f>IF(D8="","",IF(D11="",ROUND((D8+D9)-E10,0),ROUND((D8+D9)-D11,0)))</f>
        <v/>
      </c>
      <c r="E12" s="138"/>
      <c r="F12" s="130" t="s">
        <v>437</v>
      </c>
      <c r="G12" s="130"/>
      <c r="H12" s="139">
        <f>IF(E22&gt;0,D22,IF(E21&gt;0,D21,IF(E20&gt;0,D20,IF(E19&gt;0,D19,IF(E18=0,D18,"")))))</f>
        <v>0</v>
      </c>
      <c r="I12" s="10"/>
      <c r="J12" s="33" t="s">
        <v>425</v>
      </c>
      <c r="K12" s="34"/>
      <c r="L12" s="62">
        <v>0.54300000000000004</v>
      </c>
      <c r="M12" s="34"/>
      <c r="N12" s="65">
        <v>0.30499999999999999</v>
      </c>
      <c r="O12" s="35" t="s">
        <v>432</v>
      </c>
      <c r="P12" s="68">
        <v>1188</v>
      </c>
      <c r="Q12" s="34"/>
      <c r="R12" s="71">
        <v>0.36399999999999999</v>
      </c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</row>
    <row r="13" spans="1:141" x14ac:dyDescent="0.25">
      <c r="A13" s="140" t="s">
        <v>443</v>
      </c>
      <c r="B13" s="141"/>
      <c r="C13" s="142"/>
      <c r="D13" s="146" t="str">
        <f>IF(D8="","",ROUND(D12/E5,0))</f>
        <v/>
      </c>
      <c r="E13" s="147"/>
      <c r="F13" s="130"/>
      <c r="G13" s="130"/>
      <c r="H13" s="139"/>
      <c r="I13" s="10"/>
      <c r="J13" s="33" t="s">
        <v>426</v>
      </c>
      <c r="K13" s="34"/>
      <c r="L13" s="62">
        <v>0.56799999999999995</v>
      </c>
      <c r="M13" s="34"/>
      <c r="N13" s="65">
        <v>0.32</v>
      </c>
      <c r="O13" s="35" t="s">
        <v>432</v>
      </c>
      <c r="P13" s="68">
        <v>1244</v>
      </c>
      <c r="Q13" s="34"/>
      <c r="R13" s="71">
        <v>0.38200000000000001</v>
      </c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</row>
    <row r="14" spans="1:141" ht="15.75" thickBot="1" x14ac:dyDescent="0.3">
      <c r="A14" s="143"/>
      <c r="B14" s="144"/>
      <c r="C14" s="145"/>
      <c r="D14" s="148"/>
      <c r="E14" s="149"/>
      <c r="F14" s="150"/>
      <c r="G14" s="150"/>
      <c r="H14" s="151"/>
      <c r="I14" s="10"/>
      <c r="J14" s="28" t="s">
        <v>427</v>
      </c>
      <c r="K14" s="30"/>
      <c r="L14" s="63">
        <v>0.59499999999999997</v>
      </c>
      <c r="M14" s="30"/>
      <c r="N14" s="66">
        <v>0.33700000000000002</v>
      </c>
      <c r="O14" s="32" t="s">
        <v>432</v>
      </c>
      <c r="P14" s="69">
        <v>1288</v>
      </c>
      <c r="Q14" s="30"/>
      <c r="R14" s="72">
        <v>0.40100000000000002</v>
      </c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</row>
    <row r="15" spans="1:141" s="8" customFormat="1" x14ac:dyDescent="0.25">
      <c r="A15" s="152"/>
      <c r="B15" s="153"/>
      <c r="C15" s="153"/>
      <c r="D15" s="153"/>
      <c r="E15" s="153"/>
      <c r="F15" s="154"/>
      <c r="G15" s="157" t="s">
        <v>416</v>
      </c>
      <c r="H15" s="158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</row>
    <row r="16" spans="1:141" ht="15.75" thickBot="1" x14ac:dyDescent="0.3">
      <c r="A16" s="152"/>
      <c r="B16" s="155"/>
      <c r="C16" s="155"/>
      <c r="D16" s="155"/>
      <c r="E16" s="155"/>
      <c r="F16" s="156"/>
      <c r="G16" s="157"/>
      <c r="H16" s="158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</row>
    <row r="17" spans="1:41" x14ac:dyDescent="0.25">
      <c r="A17" s="43"/>
      <c r="B17" s="57" t="s">
        <v>412</v>
      </c>
      <c r="C17" s="57" t="s">
        <v>413</v>
      </c>
      <c r="D17" s="57" t="s">
        <v>414</v>
      </c>
      <c r="E17" s="159" t="s">
        <v>415</v>
      </c>
      <c r="F17" s="160"/>
      <c r="G17" s="157"/>
      <c r="H17" s="158"/>
      <c r="I17" s="10"/>
      <c r="J17" s="161" t="s">
        <v>433</v>
      </c>
      <c r="K17" s="161" t="s">
        <v>434</v>
      </c>
      <c r="L17" s="161" t="s">
        <v>435</v>
      </c>
      <c r="M17" s="164" t="s">
        <v>436</v>
      </c>
      <c r="N17" s="167" t="s">
        <v>404</v>
      </c>
      <c r="O17" s="164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</row>
    <row r="18" spans="1:41" ht="15.75" thickBot="1" x14ac:dyDescent="0.3">
      <c r="A18" s="45" t="s">
        <v>407</v>
      </c>
      <c r="B18" s="58">
        <v>0</v>
      </c>
      <c r="C18" s="47">
        <v>9700</v>
      </c>
      <c r="D18" s="48">
        <v>0</v>
      </c>
      <c r="E18" s="170">
        <f>IF(D13="",0,IF((ROUND(D13-C18,0)*D18)&lt;0,0,ROUND(D13-C18,0)*D18))</f>
        <v>0</v>
      </c>
      <c r="F18" s="171"/>
      <c r="G18" s="171">
        <f>IF(E18="",0,E18*$E$5)</f>
        <v>0</v>
      </c>
      <c r="H18" s="172"/>
      <c r="I18" s="10"/>
      <c r="J18" s="162"/>
      <c r="K18" s="162"/>
      <c r="L18" s="162"/>
      <c r="M18" s="165"/>
      <c r="N18" s="168"/>
      <c r="O18" s="169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</row>
    <row r="19" spans="1:41" ht="15.75" thickBot="1" x14ac:dyDescent="0.3">
      <c r="A19" s="53" t="s">
        <v>408</v>
      </c>
      <c r="B19" s="60">
        <f>C18</f>
        <v>9700</v>
      </c>
      <c r="C19" s="55">
        <v>26791</v>
      </c>
      <c r="D19" s="56">
        <v>0.14000000000000001</v>
      </c>
      <c r="E19" s="173">
        <f>IF(D13="",0,IF(D13&lt;C18,0,IF(D13&gt;C19,(C19-B19)*D19,(ROUND(D13-B19,0)*D19))))</f>
        <v>0</v>
      </c>
      <c r="F19" s="174"/>
      <c r="G19" s="174">
        <f t="shared" ref="G19:G22" si="0">IF(E19="",0,E19*$E$5)</f>
        <v>0</v>
      </c>
      <c r="H19" s="175"/>
      <c r="I19" s="10"/>
      <c r="J19" s="162"/>
      <c r="K19" s="163"/>
      <c r="L19" s="163"/>
      <c r="M19" s="166"/>
      <c r="N19" s="176">
        <f>IF(K20=0,0,IF(K10&gt;0,K10*L10,IF(K11&gt;0,K11*L11,IF(K12&gt;0,K12*L12,IF(K13&gt;0,K13*L13,IF(K14&gt;0,K14*L14,IF(M10&gt;0,P10+(M10*N10),IF(M11&gt;0,P11+(M11*N11),IF(M12&gt;0,P12+(M12*N12),IF(M13&gt;0,P13+(M13*N13),IF(M14&gt;0,P14+(M14*N14),IF(Q10&gt;0,Q10*R10,IF(Q11&gt;0,Q11*R11,IF(Q12&gt;0,Q12*R12,IF(Q13&gt;0,Q13*R13,IF(Q14&gt;0,Q14*R14,""))))))))))))))))</f>
        <v>0</v>
      </c>
      <c r="O19" s="177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</row>
    <row r="20" spans="1:41" ht="15.75" thickBot="1" x14ac:dyDescent="0.3">
      <c r="A20" s="53" t="s">
        <v>409</v>
      </c>
      <c r="B20" s="60">
        <f t="shared" ref="B20:B22" si="1">C19</f>
        <v>26791</v>
      </c>
      <c r="C20" s="55">
        <v>71826</v>
      </c>
      <c r="D20" s="56">
        <v>0.3</v>
      </c>
      <c r="E20" s="173">
        <f>IF(D13="",0,IF((ROUND(D13-B20,0)*D20)&lt;0,0,(ROUND(D13-B20,0)*D20)))</f>
        <v>0</v>
      </c>
      <c r="F20" s="174"/>
      <c r="G20" s="174">
        <f t="shared" si="0"/>
        <v>0</v>
      </c>
      <c r="H20" s="175"/>
      <c r="I20" s="10"/>
      <c r="J20" s="163"/>
      <c r="K20" s="73"/>
      <c r="L20" s="36">
        <f>SUM(K20*47)</f>
        <v>0</v>
      </c>
      <c r="M20" s="37">
        <f>SUM(K20*235)</f>
        <v>0</v>
      </c>
      <c r="N20" s="178"/>
      <c r="O20" s="179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</row>
    <row r="21" spans="1:41" x14ac:dyDescent="0.25">
      <c r="A21" s="53" t="s">
        <v>410</v>
      </c>
      <c r="B21" s="60">
        <f t="shared" si="1"/>
        <v>71826</v>
      </c>
      <c r="C21" s="55">
        <v>152108</v>
      </c>
      <c r="D21" s="56">
        <v>0.41</v>
      </c>
      <c r="E21" s="173">
        <f>IF(D13="",0,IF((ROUND(D13-B21,0)*D21)&lt;0,0,(ROUND(D13-B21,0)*D21)))</f>
        <v>0</v>
      </c>
      <c r="F21" s="174"/>
      <c r="G21" s="174">
        <f t="shared" si="0"/>
        <v>0</v>
      </c>
      <c r="H21" s="175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</row>
    <row r="22" spans="1:41" ht="15.75" thickBot="1" x14ac:dyDescent="0.3">
      <c r="A22" s="49" t="s">
        <v>411</v>
      </c>
      <c r="B22" s="59">
        <f t="shared" si="1"/>
        <v>152108</v>
      </c>
      <c r="C22" s="51" t="s">
        <v>417</v>
      </c>
      <c r="D22" s="52">
        <v>0.45</v>
      </c>
      <c r="E22" s="180">
        <f>IF(D13="",0,IF((ROUND(D13-B22,0)*D22)&lt;0,0,(ROUND(D13-B22,0)*D22)))</f>
        <v>0</v>
      </c>
      <c r="F22" s="181"/>
      <c r="G22" s="181">
        <f t="shared" si="0"/>
        <v>0</v>
      </c>
      <c r="H22" s="182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</row>
    <row r="23" spans="1:41" x14ac:dyDescent="0.25">
      <c r="A23" s="183"/>
      <c r="B23" s="184"/>
      <c r="C23" s="184"/>
      <c r="D23" s="185"/>
      <c r="E23" s="186" t="s">
        <v>418</v>
      </c>
      <c r="F23" s="186"/>
      <c r="G23" s="187">
        <f>SUM(G18:H22)</f>
        <v>0</v>
      </c>
      <c r="H23" s="188"/>
      <c r="I23" s="10"/>
      <c r="J23" s="79" t="s">
        <v>449</v>
      </c>
      <c r="K23" s="80"/>
      <c r="L23" s="80"/>
      <c r="M23" s="80"/>
      <c r="N23" s="80"/>
      <c r="O23" s="80"/>
      <c r="P23" s="80"/>
      <c r="Q23" s="80"/>
      <c r="R23" s="81"/>
      <c r="S23" s="10"/>
      <c r="T23" s="79" t="s">
        <v>486</v>
      </c>
      <c r="U23" s="80"/>
      <c r="V23" s="81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</row>
    <row r="24" spans="1:41" ht="5.0999999999999996" customHeight="1" x14ac:dyDescent="0.25">
      <c r="A24" s="189"/>
      <c r="B24" s="150"/>
      <c r="C24" s="150"/>
      <c r="D24" s="150"/>
      <c r="E24" s="150"/>
      <c r="F24" s="150"/>
      <c r="G24" s="150"/>
      <c r="H24" s="151"/>
      <c r="I24" s="10"/>
      <c r="J24" s="82"/>
      <c r="K24" s="83"/>
      <c r="L24" s="83"/>
      <c r="M24" s="83"/>
      <c r="N24" s="83"/>
      <c r="O24" s="83"/>
      <c r="P24" s="83"/>
      <c r="Q24" s="83"/>
      <c r="R24" s="84"/>
      <c r="S24" s="10"/>
      <c r="T24" s="82"/>
      <c r="U24" s="83"/>
      <c r="V24" s="84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</row>
    <row r="25" spans="1:41" ht="15.75" thickBot="1" x14ac:dyDescent="0.3">
      <c r="A25" s="190" t="s">
        <v>438</v>
      </c>
      <c r="B25" s="191"/>
      <c r="C25" s="191"/>
      <c r="D25" s="13">
        <v>-0.66</v>
      </c>
      <c r="E25" s="14"/>
      <c r="F25" s="15">
        <f>ROUND(D25*E25,0)</f>
        <v>0</v>
      </c>
      <c r="G25" s="192">
        <f>ROUND(F25+F27,0)</f>
        <v>0</v>
      </c>
      <c r="H25" s="151"/>
      <c r="I25" s="10"/>
      <c r="J25" s="85"/>
      <c r="K25" s="86"/>
      <c r="L25" s="86"/>
      <c r="M25" s="86"/>
      <c r="N25" s="86"/>
      <c r="O25" s="86"/>
      <c r="P25" s="86"/>
      <c r="Q25" s="86"/>
      <c r="R25" s="87"/>
      <c r="S25" s="10"/>
      <c r="T25" s="85"/>
      <c r="U25" s="86"/>
      <c r="V25" s="87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</row>
    <row r="26" spans="1:41" x14ac:dyDescent="0.25">
      <c r="A26" s="189"/>
      <c r="B26" s="150"/>
      <c r="C26" s="150"/>
      <c r="D26" s="150"/>
      <c r="E26" s="150"/>
      <c r="F26" s="150"/>
      <c r="G26" s="193"/>
      <c r="H26" s="151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</row>
    <row r="27" spans="1:41" ht="15" customHeight="1" thickBot="1" x14ac:dyDescent="0.3">
      <c r="A27" s="190" t="s">
        <v>439</v>
      </c>
      <c r="B27" s="191"/>
      <c r="C27" s="191"/>
      <c r="D27" s="13">
        <v>-0.5</v>
      </c>
      <c r="E27" s="14"/>
      <c r="F27" s="15">
        <f>ROUND(D27*E27,0)</f>
        <v>0</v>
      </c>
      <c r="G27" s="194"/>
      <c r="H27" s="151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</row>
    <row r="28" spans="1:41" ht="15.75" thickBot="1" x14ac:dyDescent="0.3">
      <c r="A28" s="189"/>
      <c r="B28" s="150"/>
      <c r="C28" s="150"/>
      <c r="D28" s="150"/>
      <c r="E28" s="150"/>
      <c r="F28" s="150"/>
      <c r="G28" s="150"/>
      <c r="H28" s="151"/>
      <c r="I28" s="10"/>
      <c r="J28" s="167" t="s">
        <v>450</v>
      </c>
      <c r="K28" s="195"/>
      <c r="L28" s="195"/>
      <c r="M28" s="195"/>
      <c r="N28" s="197" t="s">
        <v>451</v>
      </c>
      <c r="O28" s="198"/>
      <c r="P28" s="195" t="s">
        <v>452</v>
      </c>
      <c r="Q28" s="195"/>
      <c r="R28" s="164"/>
      <c r="S28" s="10"/>
      <c r="T28" s="201" t="s">
        <v>457</v>
      </c>
      <c r="U28" s="202"/>
      <c r="V28" s="203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</row>
    <row r="29" spans="1:41" ht="15.75" thickBot="1" x14ac:dyDescent="0.3">
      <c r="A29" s="204" t="s">
        <v>440</v>
      </c>
      <c r="B29" s="205"/>
      <c r="C29" s="205"/>
      <c r="D29" s="205"/>
      <c r="E29" s="205"/>
      <c r="F29" s="205"/>
      <c r="G29" s="17">
        <f ca="1">IF(AND(L2&lt;&gt;"",YEAR(TODAY())-1-L2&gt;65,D12&lt;14710),2344,IF(AND(L2&lt;&gt;"",YEAR(TODAY())-1-L2&gt;=65,D12&lt;=23700),1172,0))</f>
        <v>0</v>
      </c>
      <c r="H29" s="22"/>
      <c r="I29" s="10"/>
      <c r="J29" s="168"/>
      <c r="K29" s="196"/>
      <c r="L29" s="196"/>
      <c r="M29" s="196"/>
      <c r="N29" s="199"/>
      <c r="O29" s="200"/>
      <c r="P29" s="196"/>
      <c r="Q29" s="196"/>
      <c r="R29" s="169"/>
      <c r="S29" s="10"/>
      <c r="T29" s="206" t="s">
        <v>458</v>
      </c>
      <c r="U29" s="208" t="s">
        <v>459</v>
      </c>
      <c r="V29" s="165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</row>
    <row r="30" spans="1:41" ht="15" customHeight="1" thickBot="1" x14ac:dyDescent="0.3">
      <c r="A30" s="189"/>
      <c r="B30" s="150"/>
      <c r="C30" s="150"/>
      <c r="D30" s="150"/>
      <c r="E30" s="150"/>
      <c r="F30" s="150"/>
      <c r="G30" s="150"/>
      <c r="H30" s="151"/>
      <c r="I30" s="10"/>
      <c r="J30" s="209" t="s">
        <v>466</v>
      </c>
      <c r="K30" s="210"/>
      <c r="L30" s="210"/>
      <c r="M30" s="210"/>
      <c r="N30" s="211">
        <v>0.45</v>
      </c>
      <c r="O30" s="212"/>
      <c r="P30" s="210" t="s">
        <v>465</v>
      </c>
      <c r="Q30" s="210"/>
      <c r="R30" s="215"/>
      <c r="S30" s="10"/>
      <c r="T30" s="207"/>
      <c r="U30" s="196"/>
      <c r="V30" s="169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</row>
    <row r="31" spans="1:41" ht="15" customHeight="1" x14ac:dyDescent="0.25">
      <c r="A31" s="216" t="s">
        <v>442</v>
      </c>
      <c r="B31" s="217"/>
      <c r="C31" s="217"/>
      <c r="D31" s="217"/>
      <c r="E31" s="217"/>
      <c r="F31" s="217"/>
      <c r="G31" s="20">
        <f>IF(D13="",0,D13-G29)</f>
        <v>0</v>
      </c>
      <c r="H31" s="23"/>
      <c r="I31" s="10"/>
      <c r="J31" s="209"/>
      <c r="K31" s="210"/>
      <c r="L31" s="210"/>
      <c r="M31" s="210"/>
      <c r="N31" s="213"/>
      <c r="O31" s="214"/>
      <c r="P31" s="210"/>
      <c r="Q31" s="210"/>
      <c r="R31" s="215"/>
      <c r="S31" s="10"/>
      <c r="T31" s="38">
        <v>1</v>
      </c>
      <c r="U31" s="218">
        <v>14771</v>
      </c>
      <c r="V31" s="219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</row>
    <row r="32" spans="1:41" x14ac:dyDescent="0.25">
      <c r="A32" s="189"/>
      <c r="B32" s="150"/>
      <c r="C32" s="150"/>
      <c r="D32" s="150"/>
      <c r="E32" s="150"/>
      <c r="F32" s="150"/>
      <c r="G32" s="150"/>
      <c r="H32" s="151"/>
      <c r="I32" s="10"/>
      <c r="J32" s="220" t="s">
        <v>467</v>
      </c>
      <c r="K32" s="221"/>
      <c r="L32" s="221"/>
      <c r="M32" s="221"/>
      <c r="N32" s="222">
        <v>0.41</v>
      </c>
      <c r="O32" s="223"/>
      <c r="P32" s="221" t="s">
        <v>462</v>
      </c>
      <c r="Q32" s="221"/>
      <c r="R32" s="224"/>
      <c r="S32" s="10"/>
      <c r="T32" s="39">
        <v>1.5</v>
      </c>
      <c r="U32" s="225">
        <v>19626</v>
      </c>
      <c r="V32" s="226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</row>
    <row r="33" spans="1:41" x14ac:dyDescent="0.25">
      <c r="A33" s="190" t="s">
        <v>444</v>
      </c>
      <c r="B33" s="191"/>
      <c r="C33" s="191"/>
      <c r="D33" s="191"/>
      <c r="E33" s="191"/>
      <c r="F33" s="191"/>
      <c r="G33" s="16">
        <f>IF(L4&lt;=9700,0,IF(L4&lt;=26791,((G31*0.14)-(1358*E5)),IF(L4&lt;=71826,((G31*0.3)-(5544.56*E5)),IF(L4&lt;=152108,((G31*0.41)-(13545.42*E5)),(L4*0.45)-(19629.74*E5)))))</f>
        <v>0</v>
      </c>
      <c r="H33" s="22"/>
      <c r="I33" s="10"/>
      <c r="J33" s="220"/>
      <c r="K33" s="221"/>
      <c r="L33" s="221"/>
      <c r="M33" s="221"/>
      <c r="N33" s="222"/>
      <c r="O33" s="223"/>
      <c r="P33" s="221"/>
      <c r="Q33" s="221"/>
      <c r="R33" s="224"/>
      <c r="S33" s="10"/>
      <c r="T33" s="39">
        <v>2</v>
      </c>
      <c r="U33" s="225">
        <v>24481</v>
      </c>
      <c r="V33" s="226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</row>
    <row r="34" spans="1:41" x14ac:dyDescent="0.25">
      <c r="A34" s="189"/>
      <c r="B34" s="150"/>
      <c r="C34" s="150"/>
      <c r="D34" s="150"/>
      <c r="E34" s="150"/>
      <c r="F34" s="150"/>
      <c r="G34" s="150"/>
      <c r="H34" s="151"/>
      <c r="I34" s="10"/>
      <c r="J34" s="220" t="s">
        <v>468</v>
      </c>
      <c r="K34" s="221"/>
      <c r="L34" s="221"/>
      <c r="M34" s="221"/>
      <c r="N34" s="222">
        <v>0.3</v>
      </c>
      <c r="O34" s="223"/>
      <c r="P34" s="221" t="s">
        <v>463</v>
      </c>
      <c r="Q34" s="221"/>
      <c r="R34" s="224"/>
      <c r="S34" s="10"/>
      <c r="T34" s="39">
        <v>2.5</v>
      </c>
      <c r="U34" s="225">
        <v>29336</v>
      </c>
      <c r="V34" s="226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</row>
    <row r="35" spans="1:41" x14ac:dyDescent="0.25">
      <c r="A35" s="190" t="s">
        <v>446</v>
      </c>
      <c r="B35" s="191"/>
      <c r="C35" s="191"/>
      <c r="D35" s="227"/>
      <c r="E35" s="16">
        <f>IF(AND(E5=O2),VLOOKUP(E5,$O$2:$P$4,2,FALSE),IF(AND(E5=O4),VLOOKUP(E5,$O$2:$P$4,2,FALSE),0))</f>
        <v>1165</v>
      </c>
      <c r="F35" s="24"/>
      <c r="G35" s="16">
        <f>IF(G33=0,0,IF(G33&lt;E35,E35-G23,0))</f>
        <v>0</v>
      </c>
      <c r="H35" s="22"/>
      <c r="I35" s="10"/>
      <c r="J35" s="220"/>
      <c r="K35" s="221"/>
      <c r="L35" s="221"/>
      <c r="M35" s="221"/>
      <c r="N35" s="222"/>
      <c r="O35" s="223"/>
      <c r="P35" s="221"/>
      <c r="Q35" s="221"/>
      <c r="R35" s="224"/>
      <c r="S35" s="10"/>
      <c r="T35" s="39">
        <v>3</v>
      </c>
      <c r="U35" s="225">
        <v>34163</v>
      </c>
      <c r="V35" s="226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</row>
    <row r="36" spans="1:41" x14ac:dyDescent="0.25">
      <c r="A36" s="189"/>
      <c r="B36" s="150"/>
      <c r="C36" s="150"/>
      <c r="D36" s="150"/>
      <c r="E36" s="150"/>
      <c r="F36" s="150"/>
      <c r="G36" s="150"/>
      <c r="H36" s="151"/>
      <c r="I36" s="10"/>
      <c r="J36" s="220" t="s">
        <v>469</v>
      </c>
      <c r="K36" s="221"/>
      <c r="L36" s="221"/>
      <c r="M36" s="221"/>
      <c r="N36" s="222">
        <v>0.14000000000000001</v>
      </c>
      <c r="O36" s="223"/>
      <c r="P36" s="221" t="s">
        <v>464</v>
      </c>
      <c r="Q36" s="221"/>
      <c r="R36" s="224"/>
      <c r="S36" s="10"/>
      <c r="T36" s="39">
        <v>3.5</v>
      </c>
      <c r="U36" s="225">
        <v>38989</v>
      </c>
      <c r="V36" s="226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</row>
    <row r="37" spans="1:41" x14ac:dyDescent="0.25">
      <c r="A37" s="228" t="s">
        <v>447</v>
      </c>
      <c r="B37" s="229"/>
      <c r="C37" s="229"/>
      <c r="D37" s="229"/>
      <c r="E37" s="229"/>
      <c r="F37" s="230"/>
      <c r="G37" s="12">
        <f>IF(G33&gt;G35,(G33-G35)+F25+F27,0)</f>
        <v>0</v>
      </c>
      <c r="H37" s="231" t="s">
        <v>448</v>
      </c>
      <c r="I37" s="10"/>
      <c r="J37" s="220"/>
      <c r="K37" s="221"/>
      <c r="L37" s="221"/>
      <c r="M37" s="221"/>
      <c r="N37" s="222"/>
      <c r="O37" s="223"/>
      <c r="P37" s="221"/>
      <c r="Q37" s="221"/>
      <c r="R37" s="224"/>
      <c r="S37" s="10"/>
      <c r="T37" s="39">
        <v>4</v>
      </c>
      <c r="U37" s="225">
        <v>43844</v>
      </c>
      <c r="V37" s="226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</row>
    <row r="38" spans="1:41" x14ac:dyDescent="0.25">
      <c r="A38" s="233"/>
      <c r="B38" s="234"/>
      <c r="C38" s="234"/>
      <c r="D38" s="234"/>
      <c r="E38" s="234"/>
      <c r="F38" s="234"/>
      <c r="G38" s="235"/>
      <c r="H38" s="232"/>
      <c r="I38" s="10"/>
      <c r="J38" s="209" t="s">
        <v>470</v>
      </c>
      <c r="K38" s="210"/>
      <c r="L38" s="210"/>
      <c r="M38" s="210"/>
      <c r="N38" s="213">
        <v>0</v>
      </c>
      <c r="O38" s="214"/>
      <c r="P38" s="210"/>
      <c r="Q38" s="210"/>
      <c r="R38" s="215"/>
      <c r="S38" s="10"/>
      <c r="T38" s="39">
        <v>4.5</v>
      </c>
      <c r="U38" s="225">
        <v>48600</v>
      </c>
      <c r="V38" s="226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</row>
    <row r="39" spans="1:41" ht="16.5" thickBot="1" x14ac:dyDescent="0.3">
      <c r="A39" s="241" t="s">
        <v>460</v>
      </c>
      <c r="B39" s="242"/>
      <c r="C39" s="242"/>
      <c r="D39" s="242"/>
      <c r="E39" s="242"/>
      <c r="F39" s="243"/>
      <c r="G39" s="9">
        <f>G37</f>
        <v>0</v>
      </c>
      <c r="H39" s="19" t="str">
        <f>IF(D8&lt;=0,"",G39/SUM(D8+D9))</f>
        <v/>
      </c>
      <c r="I39" s="10"/>
      <c r="J39" s="236"/>
      <c r="K39" s="237"/>
      <c r="L39" s="237"/>
      <c r="M39" s="237"/>
      <c r="N39" s="238"/>
      <c r="O39" s="239"/>
      <c r="P39" s="237"/>
      <c r="Q39" s="237"/>
      <c r="R39" s="240"/>
      <c r="S39" s="10"/>
      <c r="T39" s="40">
        <v>5</v>
      </c>
      <c r="U39" s="244">
        <v>53504</v>
      </c>
      <c r="V39" s="245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</row>
    <row r="40" spans="1:4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</row>
    <row r="41" spans="1:41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</row>
    <row r="42" spans="1:41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</row>
    <row r="43" spans="1:41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</row>
    <row r="44" spans="1:4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</row>
    <row r="45" spans="1:41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</row>
    <row r="46" spans="1:41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</row>
    <row r="47" spans="1:4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</row>
    <row r="48" spans="1:4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</row>
    <row r="49" spans="1:4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</row>
    <row r="50" spans="1:4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</row>
    <row r="51" spans="1:4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</row>
    <row r="52" spans="1:41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</row>
    <row r="53" spans="1:41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</row>
    <row r="54" spans="1:41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</row>
    <row r="55" spans="1:4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</row>
    <row r="56" spans="1:4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</row>
    <row r="57" spans="1:41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</row>
    <row r="58" spans="1:41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</row>
    <row r="59" spans="1:41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</row>
    <row r="60" spans="1:41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</row>
    <row r="61" spans="1:41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</row>
    <row r="62" spans="1:41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</row>
    <row r="63" spans="1:4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</row>
    <row r="64" spans="1:41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</row>
    <row r="65" spans="1:41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</row>
    <row r="66" spans="1:41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</row>
    <row r="67" spans="1:41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</row>
    <row r="68" spans="1:41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</row>
    <row r="69" spans="1:41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</row>
    <row r="70" spans="1:41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</row>
    <row r="71" spans="1:41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</row>
    <row r="72" spans="1:41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</row>
    <row r="73" spans="1:41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</row>
    <row r="74" spans="1:41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</row>
    <row r="75" spans="1:41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</row>
    <row r="76" spans="1:41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</row>
    <row r="77" spans="1:41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</row>
    <row r="78" spans="1:41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</row>
  </sheetData>
  <mergeCells count="100">
    <mergeCell ref="A1:H1"/>
    <mergeCell ref="J2:K2"/>
    <mergeCell ref="L2:M2"/>
    <mergeCell ref="A3:H3"/>
    <mergeCell ref="J4:K4"/>
    <mergeCell ref="L4:M4"/>
    <mergeCell ref="A5:D5"/>
    <mergeCell ref="J7:J9"/>
    <mergeCell ref="K7:L8"/>
    <mergeCell ref="M7:P8"/>
    <mergeCell ref="Q7:R8"/>
    <mergeCell ref="A8:C8"/>
    <mergeCell ref="D8:E8"/>
    <mergeCell ref="F8:H9"/>
    <mergeCell ref="A9:C9"/>
    <mergeCell ref="D9:E9"/>
    <mergeCell ref="F10:G11"/>
    <mergeCell ref="H10:H11"/>
    <mergeCell ref="D11:E11"/>
    <mergeCell ref="A10:C11"/>
    <mergeCell ref="D13:E14"/>
    <mergeCell ref="F14:H14"/>
    <mergeCell ref="A12:C12"/>
    <mergeCell ref="D12:E12"/>
    <mergeCell ref="F12:G13"/>
    <mergeCell ref="H12:H13"/>
    <mergeCell ref="A13:C14"/>
    <mergeCell ref="A15:F16"/>
    <mergeCell ref="G15:H17"/>
    <mergeCell ref="E17:F17"/>
    <mergeCell ref="K17:K19"/>
    <mergeCell ref="L17:L19"/>
    <mergeCell ref="M17:M19"/>
    <mergeCell ref="N17:O18"/>
    <mergeCell ref="E18:F18"/>
    <mergeCell ref="G18:H18"/>
    <mergeCell ref="E19:F19"/>
    <mergeCell ref="G19:H19"/>
    <mergeCell ref="N19:O20"/>
    <mergeCell ref="E20:F20"/>
    <mergeCell ref="J17:J20"/>
    <mergeCell ref="G20:H20"/>
    <mergeCell ref="E21:F21"/>
    <mergeCell ref="G21:H21"/>
    <mergeCell ref="E22:F22"/>
    <mergeCell ref="G22:H22"/>
    <mergeCell ref="A23:D23"/>
    <mergeCell ref="E23:F23"/>
    <mergeCell ref="G23:H23"/>
    <mergeCell ref="J23:R25"/>
    <mergeCell ref="A24:H24"/>
    <mergeCell ref="A25:C25"/>
    <mergeCell ref="G25:G27"/>
    <mergeCell ref="H25:H27"/>
    <mergeCell ref="A26:F26"/>
    <mergeCell ref="A27:C27"/>
    <mergeCell ref="A28:H28"/>
    <mergeCell ref="J28:M29"/>
    <mergeCell ref="N28:O29"/>
    <mergeCell ref="P28:R29"/>
    <mergeCell ref="T28:V28"/>
    <mergeCell ref="A29:F29"/>
    <mergeCell ref="T29:T30"/>
    <mergeCell ref="U29:V30"/>
    <mergeCell ref="A30:H30"/>
    <mergeCell ref="J30:M31"/>
    <mergeCell ref="N30:O31"/>
    <mergeCell ref="P30:R31"/>
    <mergeCell ref="A31:F31"/>
    <mergeCell ref="U31:V31"/>
    <mergeCell ref="A32:H32"/>
    <mergeCell ref="J32:M33"/>
    <mergeCell ref="N32:O33"/>
    <mergeCell ref="P32:R33"/>
    <mergeCell ref="U32:V32"/>
    <mergeCell ref="A33:F33"/>
    <mergeCell ref="U33:V33"/>
    <mergeCell ref="A34:H34"/>
    <mergeCell ref="J34:M35"/>
    <mergeCell ref="N34:O35"/>
    <mergeCell ref="P34:R35"/>
    <mergeCell ref="U34:V34"/>
    <mergeCell ref="A35:D35"/>
    <mergeCell ref="U35:V35"/>
    <mergeCell ref="T23:V25"/>
    <mergeCell ref="A36:H36"/>
    <mergeCell ref="J36:M37"/>
    <mergeCell ref="N36:O37"/>
    <mergeCell ref="P36:R37"/>
    <mergeCell ref="U36:V36"/>
    <mergeCell ref="A37:F37"/>
    <mergeCell ref="H37:H38"/>
    <mergeCell ref="U37:V37"/>
    <mergeCell ref="A38:G38"/>
    <mergeCell ref="J38:M39"/>
    <mergeCell ref="N38:O39"/>
    <mergeCell ref="P38:R39"/>
    <mergeCell ref="U38:V38"/>
    <mergeCell ref="A39:F39"/>
    <mergeCell ref="U39:V39"/>
  </mergeCells>
  <conditionalFormatting sqref="M20">
    <cfRule type="expression" dxfId="27" priority="6">
      <formula>AND($M20&gt;=5000,$M20&lt;20000)</formula>
    </cfRule>
  </conditionalFormatting>
  <conditionalFormatting sqref="K10">
    <cfRule type="expression" dxfId="26" priority="5">
      <formula>$K$10</formula>
    </cfRule>
  </conditionalFormatting>
  <conditionalFormatting sqref="K11">
    <cfRule type="expression" dxfId="25" priority="4">
      <formula>$K$11</formula>
    </cfRule>
  </conditionalFormatting>
  <conditionalFormatting sqref="K12">
    <cfRule type="expression" dxfId="24" priority="3">
      <formula>$K$12</formula>
    </cfRule>
  </conditionalFormatting>
  <conditionalFormatting sqref="E10">
    <cfRule type="expression" dxfId="23" priority="2">
      <formula>$K$20&gt;0</formula>
    </cfRule>
  </conditionalFormatting>
  <conditionalFormatting sqref="D10">
    <cfRule type="expression" dxfId="5" priority="1">
      <formula>$K$20&gt;0</formula>
    </cfRule>
  </conditionalFormatting>
  <dataValidations count="4">
    <dataValidation type="list" allowBlank="1" showInputMessage="1" showErrorMessage="1" sqref="L2">
      <formula1>Années</formula1>
    </dataValidation>
    <dataValidation type="list" allowBlank="1" showInputMessage="1" showErrorMessage="1" sqref="E5">
      <formula1>Parts</formula1>
    </dataValidation>
    <dataValidation type="list" allowBlank="1" showInputMessage="1" showErrorMessage="1" sqref="A3">
      <formula1>Revenus</formula1>
    </dataValidation>
    <dataValidation type="list" allowBlank="1" showInputMessage="1" showErrorMessage="1" sqref="A1">
      <formula1>Impôt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K78"/>
  <sheetViews>
    <sheetView tabSelected="1" workbookViewId="0">
      <selection activeCell="D8" sqref="D8:E8"/>
    </sheetView>
  </sheetViews>
  <sheetFormatPr baseColWidth="10" defaultRowHeight="15" x14ac:dyDescent="0.25"/>
  <cols>
    <col min="1" max="6" width="12.7109375" style="4" customWidth="1"/>
    <col min="7" max="7" width="14.140625" style="4" customWidth="1"/>
    <col min="8" max="8" width="12.7109375" style="4" customWidth="1"/>
    <col min="9" max="9" width="5.7109375" style="4" customWidth="1"/>
    <col min="10" max="10" width="17.42578125" style="4" customWidth="1"/>
    <col min="11" max="14" width="11.42578125" style="4"/>
    <col min="15" max="15" width="4.7109375" style="4" bestFit="1" customWidth="1"/>
    <col min="16" max="16" width="12.42578125" style="4" bestFit="1" customWidth="1"/>
    <col min="17" max="18" width="11.42578125" style="4"/>
    <col min="19" max="19" width="5.7109375" style="4" customWidth="1"/>
    <col min="20" max="117" width="11.42578125" style="4"/>
    <col min="118" max="141" width="11.42578125" style="1"/>
  </cols>
  <sheetData>
    <row r="1" spans="1:141" ht="21" thickBot="1" x14ac:dyDescent="0.3">
      <c r="A1" s="88" t="s">
        <v>117</v>
      </c>
      <c r="B1" s="89"/>
      <c r="C1" s="89"/>
      <c r="D1" s="89"/>
      <c r="E1" s="89"/>
      <c r="F1" s="89"/>
      <c r="G1" s="89"/>
      <c r="H1" s="9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</row>
    <row r="2" spans="1:141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91" t="s">
        <v>441</v>
      </c>
      <c r="K2" s="92"/>
      <c r="L2" s="93">
        <v>1955</v>
      </c>
      <c r="M2" s="94"/>
      <c r="N2" s="10"/>
      <c r="O2" s="42">
        <v>1</v>
      </c>
      <c r="P2" s="41">
        <f>1050-(G33*3/4)</f>
        <v>1050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</row>
    <row r="3" spans="1:141" ht="21" thickBot="1" x14ac:dyDescent="0.3">
      <c r="A3" s="88" t="s">
        <v>317</v>
      </c>
      <c r="B3" s="89"/>
      <c r="C3" s="89"/>
      <c r="D3" s="89"/>
      <c r="E3" s="89"/>
      <c r="F3" s="89"/>
      <c r="G3" s="89"/>
      <c r="H3" s="90"/>
      <c r="I3" s="10"/>
      <c r="J3" s="10"/>
      <c r="K3" s="10"/>
      <c r="L3" s="10"/>
      <c r="M3" s="10"/>
      <c r="N3" s="10"/>
      <c r="O3" s="11"/>
      <c r="P3" s="11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</row>
    <row r="4" spans="1:141" ht="15.75" thickBot="1" x14ac:dyDescent="0.3">
      <c r="A4" s="10"/>
      <c r="B4" s="10"/>
      <c r="C4" s="10"/>
      <c r="D4" s="10"/>
      <c r="E4" s="10"/>
      <c r="F4" s="10"/>
      <c r="G4" s="10"/>
      <c r="H4" s="10"/>
      <c r="I4" s="10"/>
      <c r="J4" s="91" t="s">
        <v>445</v>
      </c>
      <c r="K4" s="92"/>
      <c r="L4" s="95">
        <f>G31/E5</f>
        <v>0</v>
      </c>
      <c r="M4" s="96"/>
      <c r="N4" s="10"/>
      <c r="O4" s="42">
        <v>2</v>
      </c>
      <c r="P4" s="41">
        <f>1920-(G33*3/4)</f>
        <v>1920</v>
      </c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</row>
    <row r="5" spans="1:141" x14ac:dyDescent="0.25">
      <c r="A5" s="97" t="s">
        <v>405</v>
      </c>
      <c r="B5" s="98"/>
      <c r="C5" s="98"/>
      <c r="D5" s="98"/>
      <c r="E5" s="21">
        <v>1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</row>
    <row r="6" spans="1:141" ht="5.0999999999999996" customHeight="1" thickBot="1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</row>
    <row r="7" spans="1:141" ht="15.75" thickBot="1" x14ac:dyDescent="0.3">
      <c r="A7" s="10"/>
      <c r="B7" s="10"/>
      <c r="C7" s="10"/>
      <c r="D7" s="10"/>
      <c r="E7" s="10"/>
      <c r="F7" s="10"/>
      <c r="G7" s="10"/>
      <c r="H7" s="10"/>
      <c r="I7" s="10"/>
      <c r="J7" s="99" t="s">
        <v>419</v>
      </c>
      <c r="K7" s="102" t="s">
        <v>420</v>
      </c>
      <c r="L7" s="103"/>
      <c r="M7" s="106" t="s">
        <v>422</v>
      </c>
      <c r="N7" s="107"/>
      <c r="O7" s="107"/>
      <c r="P7" s="103"/>
      <c r="Q7" s="106" t="s">
        <v>421</v>
      </c>
      <c r="R7" s="103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</row>
    <row r="8" spans="1:141" x14ac:dyDescent="0.25">
      <c r="A8" s="110" t="s">
        <v>402</v>
      </c>
      <c r="B8" s="111"/>
      <c r="C8" s="112"/>
      <c r="D8" s="113"/>
      <c r="E8" s="114"/>
      <c r="F8" s="115"/>
      <c r="G8" s="115"/>
      <c r="H8" s="116"/>
      <c r="I8" s="10"/>
      <c r="J8" s="100"/>
      <c r="K8" s="104"/>
      <c r="L8" s="105"/>
      <c r="M8" s="108"/>
      <c r="N8" s="109"/>
      <c r="O8" s="109"/>
      <c r="P8" s="105"/>
      <c r="Q8" s="108"/>
      <c r="R8" s="105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</row>
    <row r="9" spans="1:141" ht="15.75" thickBot="1" x14ac:dyDescent="0.3">
      <c r="A9" s="119" t="s">
        <v>403</v>
      </c>
      <c r="B9" s="120"/>
      <c r="C9" s="121"/>
      <c r="D9" s="122"/>
      <c r="E9" s="123"/>
      <c r="F9" s="117"/>
      <c r="G9" s="117"/>
      <c r="H9" s="118"/>
      <c r="I9" s="10"/>
      <c r="J9" s="101"/>
      <c r="K9" s="25" t="s">
        <v>428</v>
      </c>
      <c r="L9" s="26" t="s">
        <v>429</v>
      </c>
      <c r="M9" s="25" t="s">
        <v>428</v>
      </c>
      <c r="N9" s="25" t="s">
        <v>429</v>
      </c>
      <c r="O9" s="25" t="s">
        <v>430</v>
      </c>
      <c r="P9" s="26" t="s">
        <v>431</v>
      </c>
      <c r="Q9" s="25" t="s">
        <v>428</v>
      </c>
      <c r="R9" s="26" t="s">
        <v>429</v>
      </c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</row>
    <row r="10" spans="1:141" x14ac:dyDescent="0.25">
      <c r="A10" s="124" t="s">
        <v>471</v>
      </c>
      <c r="B10" s="125"/>
      <c r="C10" s="126"/>
      <c r="D10" s="78">
        <v>0.1</v>
      </c>
      <c r="E10" s="18" t="str">
        <f>IF(D8="","",ROUND((D8+D9)*D10,0))</f>
        <v/>
      </c>
      <c r="F10" s="130" t="s">
        <v>461</v>
      </c>
      <c r="G10" s="130"/>
      <c r="H10" s="131">
        <f>M20</f>
        <v>0</v>
      </c>
      <c r="I10" s="10"/>
      <c r="J10" s="27" t="s">
        <v>423</v>
      </c>
      <c r="K10" s="29"/>
      <c r="L10" s="61">
        <v>0.41799999999999998</v>
      </c>
      <c r="M10" s="29"/>
      <c r="N10" s="64">
        <v>0.249</v>
      </c>
      <c r="O10" s="31" t="s">
        <v>432</v>
      </c>
      <c r="P10" s="67">
        <v>824</v>
      </c>
      <c r="Q10" s="29"/>
      <c r="R10" s="70">
        <v>0.29099999999999998</v>
      </c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</row>
    <row r="11" spans="1:141" x14ac:dyDescent="0.25">
      <c r="A11" s="127"/>
      <c r="B11" s="128"/>
      <c r="C11" s="129"/>
      <c r="D11" s="132" t="str">
        <f>IF(K20=0,"",N19)</f>
        <v/>
      </c>
      <c r="E11" s="133"/>
      <c r="F11" s="130"/>
      <c r="G11" s="130"/>
      <c r="H11" s="131"/>
      <c r="I11" s="10"/>
      <c r="J11" s="33" t="s">
        <v>424</v>
      </c>
      <c r="K11" s="34"/>
      <c r="L11" s="62">
        <v>0.502</v>
      </c>
      <c r="M11" s="34"/>
      <c r="N11" s="65">
        <v>0.28199999999999997</v>
      </c>
      <c r="O11" s="35" t="s">
        <v>432</v>
      </c>
      <c r="P11" s="68">
        <v>1082</v>
      </c>
      <c r="Q11" s="34"/>
      <c r="R11" s="71">
        <v>0.33800000000000002</v>
      </c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</row>
    <row r="12" spans="1:141" x14ac:dyDescent="0.25">
      <c r="A12" s="134" t="s">
        <v>406</v>
      </c>
      <c r="B12" s="135"/>
      <c r="C12" s="136"/>
      <c r="D12" s="137" t="str">
        <f>IF(D8="","",IF(D11="",ROUND((D8+D9)-E10,0),ROUND((D8+D9)-D11,0)))</f>
        <v/>
      </c>
      <c r="E12" s="138"/>
      <c r="F12" s="130" t="s">
        <v>437</v>
      </c>
      <c r="G12" s="130"/>
      <c r="H12" s="139">
        <f>IF(E22&gt;0,D22,IF(E21&gt;0,D21,IF(E20&gt;0,D20,IF(E19&gt;0,D19,IF(E18=0,D18,"")))))</f>
        <v>0</v>
      </c>
      <c r="I12" s="10"/>
      <c r="J12" s="33" t="s">
        <v>425</v>
      </c>
      <c r="K12" s="34"/>
      <c r="L12" s="62">
        <v>0.55300000000000005</v>
      </c>
      <c r="M12" s="34"/>
      <c r="N12" s="65">
        <v>0.311</v>
      </c>
      <c r="O12" s="35" t="s">
        <v>432</v>
      </c>
      <c r="P12" s="68">
        <v>1188</v>
      </c>
      <c r="Q12" s="34"/>
      <c r="R12" s="71">
        <v>0.371</v>
      </c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</row>
    <row r="13" spans="1:141" x14ac:dyDescent="0.25">
      <c r="A13" s="140" t="s">
        <v>443</v>
      </c>
      <c r="B13" s="141"/>
      <c r="C13" s="142"/>
      <c r="D13" s="146" t="str">
        <f>IF(D8="","",ROUND(D12/E5,0))</f>
        <v/>
      </c>
      <c r="E13" s="147"/>
      <c r="F13" s="130"/>
      <c r="G13" s="130"/>
      <c r="H13" s="139"/>
      <c r="I13" s="10"/>
      <c r="J13" s="33" t="s">
        <v>426</v>
      </c>
      <c r="K13" s="34"/>
      <c r="L13" s="62">
        <v>0.57899999999999996</v>
      </c>
      <c r="M13" s="34"/>
      <c r="N13" s="65">
        <v>0.32600000000000001</v>
      </c>
      <c r="O13" s="35" t="s">
        <v>432</v>
      </c>
      <c r="P13" s="68">
        <v>1244</v>
      </c>
      <c r="Q13" s="34"/>
      <c r="R13" s="71">
        <v>0.38900000000000001</v>
      </c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</row>
    <row r="14" spans="1:141" ht="15.75" thickBot="1" x14ac:dyDescent="0.3">
      <c r="A14" s="143"/>
      <c r="B14" s="144"/>
      <c r="C14" s="145"/>
      <c r="D14" s="148"/>
      <c r="E14" s="149"/>
      <c r="F14" s="150"/>
      <c r="G14" s="150"/>
      <c r="H14" s="151"/>
      <c r="I14" s="10"/>
      <c r="J14" s="28" t="s">
        <v>427</v>
      </c>
      <c r="K14" s="30"/>
      <c r="L14" s="63">
        <v>0.60599999999999998</v>
      </c>
      <c r="M14" s="30"/>
      <c r="N14" s="66">
        <v>0.34300000000000003</v>
      </c>
      <c r="O14" s="32" t="s">
        <v>432</v>
      </c>
      <c r="P14" s="69">
        <v>1288</v>
      </c>
      <c r="Q14" s="30"/>
      <c r="R14" s="72">
        <v>0.40899999999999997</v>
      </c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</row>
    <row r="15" spans="1:141" s="8" customFormat="1" x14ac:dyDescent="0.25">
      <c r="A15" s="152"/>
      <c r="B15" s="153"/>
      <c r="C15" s="153"/>
      <c r="D15" s="153"/>
      <c r="E15" s="153"/>
      <c r="F15" s="154"/>
      <c r="G15" s="157" t="s">
        <v>416</v>
      </c>
      <c r="H15" s="158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</row>
    <row r="16" spans="1:141" ht="15.75" thickBot="1" x14ac:dyDescent="0.3">
      <c r="A16" s="152"/>
      <c r="B16" s="155"/>
      <c r="C16" s="155"/>
      <c r="D16" s="155"/>
      <c r="E16" s="155"/>
      <c r="F16" s="156"/>
      <c r="G16" s="157"/>
      <c r="H16" s="158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</row>
    <row r="17" spans="1:41" x14ac:dyDescent="0.25">
      <c r="A17" s="43"/>
      <c r="B17" s="44" t="s">
        <v>412</v>
      </c>
      <c r="C17" s="44" t="s">
        <v>413</v>
      </c>
      <c r="D17" s="44" t="s">
        <v>414</v>
      </c>
      <c r="E17" s="159" t="s">
        <v>415</v>
      </c>
      <c r="F17" s="160"/>
      <c r="G17" s="157"/>
      <c r="H17" s="158"/>
      <c r="I17" s="10"/>
      <c r="J17" s="161" t="s">
        <v>433</v>
      </c>
      <c r="K17" s="161" t="s">
        <v>434</v>
      </c>
      <c r="L17" s="161" t="s">
        <v>435</v>
      </c>
      <c r="M17" s="164" t="s">
        <v>436</v>
      </c>
      <c r="N17" s="167" t="s">
        <v>404</v>
      </c>
      <c r="O17" s="164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</row>
    <row r="18" spans="1:41" ht="15.75" thickBot="1" x14ac:dyDescent="0.3">
      <c r="A18" s="45" t="s">
        <v>407</v>
      </c>
      <c r="B18" s="46">
        <v>0</v>
      </c>
      <c r="C18" s="47">
        <v>9710</v>
      </c>
      <c r="D18" s="48">
        <v>0</v>
      </c>
      <c r="E18" s="170">
        <f>IF(D13="",0,IF((ROUND(D13-C18,0)*D18)&lt;0,0,ROUND(D13-C18,0)*D18))</f>
        <v>0</v>
      </c>
      <c r="F18" s="171"/>
      <c r="G18" s="171">
        <f>IF(E18="",0,E18*$E$5)</f>
        <v>0</v>
      </c>
      <c r="H18" s="172"/>
      <c r="I18" s="10"/>
      <c r="J18" s="162"/>
      <c r="K18" s="162"/>
      <c r="L18" s="162"/>
      <c r="M18" s="165"/>
      <c r="N18" s="168"/>
      <c r="O18" s="169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</row>
    <row r="19" spans="1:41" ht="15.75" thickBot="1" x14ac:dyDescent="0.3">
      <c r="A19" s="53" t="s">
        <v>408</v>
      </c>
      <c r="B19" s="54">
        <f>C18</f>
        <v>9710</v>
      </c>
      <c r="C19" s="55">
        <v>26818</v>
      </c>
      <c r="D19" s="56">
        <v>0.14000000000000001</v>
      </c>
      <c r="E19" s="173">
        <f>IF(D13="",0,IF(D13&lt;C18,0,IF(D13&gt;C19,(C19-B19)*D19,(ROUND(D13-B19,0)*D19))))</f>
        <v>0</v>
      </c>
      <c r="F19" s="174"/>
      <c r="G19" s="174">
        <f t="shared" ref="G19:G22" si="0">IF(E19="",0,E19*$E$5)</f>
        <v>0</v>
      </c>
      <c r="H19" s="175"/>
      <c r="I19" s="10"/>
      <c r="J19" s="162"/>
      <c r="K19" s="163"/>
      <c r="L19" s="163"/>
      <c r="M19" s="166"/>
      <c r="N19" s="176">
        <f>IF(K20=0,0,IF(K10&gt;0,K10*L10,IF(K11&gt;0,K11*L11,IF(K12&gt;0,K12*L12,IF(K13&gt;0,K13*L13,IF(K14&gt;0,K14*L14,IF(M10&gt;0,P10+(M10*N10),IF(M11&gt;0,P11+(M11*N11),IF(M12&gt;0,P12+(M12*N12),IF(M13&gt;0,P13+(M13*N13),IF(M14&gt;0,P14+(M14*N14),IF(Q10&gt;0,Q10*R10,IF(Q11&gt;0,Q11*R11,IF(Q12&gt;0,Q12*R12,IF(Q13&gt;0,Q13*R13,IF(Q14&gt;0,Q14*R14,""))))))))))))))))</f>
        <v>0</v>
      </c>
      <c r="O19" s="177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</row>
    <row r="20" spans="1:41" ht="15.75" thickBot="1" x14ac:dyDescent="0.3">
      <c r="A20" s="53" t="s">
        <v>409</v>
      </c>
      <c r="B20" s="54">
        <f t="shared" ref="B20:B22" si="1">C19</f>
        <v>26818</v>
      </c>
      <c r="C20" s="55">
        <v>71898</v>
      </c>
      <c r="D20" s="56">
        <v>0.3</v>
      </c>
      <c r="E20" s="173">
        <f>IF(D13="",0,IF((ROUND(D13-B20,0)*D20)&lt;0,0,(ROUND(D13-B20,0)*D20)))</f>
        <v>0</v>
      </c>
      <c r="F20" s="174"/>
      <c r="G20" s="174">
        <f t="shared" si="0"/>
        <v>0</v>
      </c>
      <c r="H20" s="175"/>
      <c r="I20" s="10"/>
      <c r="J20" s="163"/>
      <c r="K20" s="73"/>
      <c r="L20" s="36">
        <f>SUM(K20*47)</f>
        <v>0</v>
      </c>
      <c r="M20" s="37">
        <f>SUM(K20*235)</f>
        <v>0</v>
      </c>
      <c r="N20" s="178"/>
      <c r="O20" s="179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</row>
    <row r="21" spans="1:41" x14ac:dyDescent="0.25">
      <c r="A21" s="53" t="s">
        <v>410</v>
      </c>
      <c r="B21" s="54">
        <f t="shared" si="1"/>
        <v>71898</v>
      </c>
      <c r="C21" s="55">
        <v>152260</v>
      </c>
      <c r="D21" s="56">
        <v>0.41</v>
      </c>
      <c r="E21" s="173">
        <f>IF(D13="",0,IF((ROUND(D13-B21,0)*D21)&lt;0,0,(ROUND(D13-B21,0)*D21)))</f>
        <v>0</v>
      </c>
      <c r="F21" s="174"/>
      <c r="G21" s="174">
        <f t="shared" si="0"/>
        <v>0</v>
      </c>
      <c r="H21" s="175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</row>
    <row r="22" spans="1:41" ht="15.75" thickBot="1" x14ac:dyDescent="0.3">
      <c r="A22" s="49" t="s">
        <v>411</v>
      </c>
      <c r="B22" s="50">
        <f t="shared" si="1"/>
        <v>152260</v>
      </c>
      <c r="C22" s="51" t="s">
        <v>417</v>
      </c>
      <c r="D22" s="52">
        <v>0.45</v>
      </c>
      <c r="E22" s="180">
        <f>IF(D13="",0,IF((ROUND(D13-B22,0)*D22)&lt;0,0,(ROUND(D13-B22,0)*D22)))</f>
        <v>0</v>
      </c>
      <c r="F22" s="181"/>
      <c r="G22" s="181">
        <f t="shared" si="0"/>
        <v>0</v>
      </c>
      <c r="H22" s="182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</row>
    <row r="23" spans="1:41" x14ac:dyDescent="0.25">
      <c r="A23" s="183"/>
      <c r="B23" s="184"/>
      <c r="C23" s="184"/>
      <c r="D23" s="185"/>
      <c r="E23" s="186" t="s">
        <v>418</v>
      </c>
      <c r="F23" s="186"/>
      <c r="G23" s="187">
        <f>SUM(G18:H22)</f>
        <v>0</v>
      </c>
      <c r="H23" s="188"/>
      <c r="I23" s="10"/>
      <c r="J23" s="79" t="s">
        <v>449</v>
      </c>
      <c r="K23" s="80"/>
      <c r="L23" s="80"/>
      <c r="M23" s="80"/>
      <c r="N23" s="80"/>
      <c r="O23" s="80"/>
      <c r="P23" s="80"/>
      <c r="Q23" s="80"/>
      <c r="R23" s="81"/>
      <c r="S23" s="10"/>
      <c r="T23" s="79" t="s">
        <v>486</v>
      </c>
      <c r="U23" s="80"/>
      <c r="V23" s="81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</row>
    <row r="24" spans="1:41" ht="5.0999999999999996" customHeight="1" x14ac:dyDescent="0.25">
      <c r="A24" s="189"/>
      <c r="B24" s="150"/>
      <c r="C24" s="150"/>
      <c r="D24" s="150"/>
      <c r="E24" s="150"/>
      <c r="F24" s="150"/>
      <c r="G24" s="150"/>
      <c r="H24" s="151"/>
      <c r="I24" s="10"/>
      <c r="J24" s="82"/>
      <c r="K24" s="83"/>
      <c r="L24" s="83"/>
      <c r="M24" s="83"/>
      <c r="N24" s="83"/>
      <c r="O24" s="83"/>
      <c r="P24" s="83"/>
      <c r="Q24" s="83"/>
      <c r="R24" s="84"/>
      <c r="S24" s="10"/>
      <c r="T24" s="82"/>
      <c r="U24" s="83"/>
      <c r="V24" s="84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</row>
    <row r="25" spans="1:41" ht="15.75" thickBot="1" x14ac:dyDescent="0.3">
      <c r="A25" s="190" t="s">
        <v>438</v>
      </c>
      <c r="B25" s="191"/>
      <c r="C25" s="191"/>
      <c r="D25" s="13">
        <v>-0.66</v>
      </c>
      <c r="E25" s="14"/>
      <c r="F25" s="15">
        <f>ROUND(D25*E25,0)</f>
        <v>0</v>
      </c>
      <c r="G25" s="192">
        <f>ROUND(F25+F27,0)</f>
        <v>0</v>
      </c>
      <c r="H25" s="151"/>
      <c r="I25" s="10"/>
      <c r="J25" s="85"/>
      <c r="K25" s="86"/>
      <c r="L25" s="86"/>
      <c r="M25" s="86"/>
      <c r="N25" s="86"/>
      <c r="O25" s="86"/>
      <c r="P25" s="86"/>
      <c r="Q25" s="86"/>
      <c r="R25" s="87"/>
      <c r="S25" s="10"/>
      <c r="T25" s="85"/>
      <c r="U25" s="86"/>
      <c r="V25" s="87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</row>
    <row r="26" spans="1:41" x14ac:dyDescent="0.25">
      <c r="A26" s="189"/>
      <c r="B26" s="150"/>
      <c r="C26" s="150"/>
      <c r="D26" s="150"/>
      <c r="E26" s="150"/>
      <c r="F26" s="150"/>
      <c r="G26" s="193"/>
      <c r="H26" s="151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</row>
    <row r="27" spans="1:41" ht="15" customHeight="1" thickBot="1" x14ac:dyDescent="0.3">
      <c r="A27" s="190" t="s">
        <v>439</v>
      </c>
      <c r="B27" s="191"/>
      <c r="C27" s="191"/>
      <c r="D27" s="13">
        <v>-0.5</v>
      </c>
      <c r="E27" s="14"/>
      <c r="F27" s="15">
        <f>ROUND(D27*E27,0)</f>
        <v>0</v>
      </c>
      <c r="G27" s="194"/>
      <c r="H27" s="151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</row>
    <row r="28" spans="1:41" ht="15.75" thickBot="1" x14ac:dyDescent="0.3">
      <c r="A28" s="189"/>
      <c r="B28" s="150"/>
      <c r="C28" s="150"/>
      <c r="D28" s="150"/>
      <c r="E28" s="150"/>
      <c r="F28" s="150"/>
      <c r="G28" s="150"/>
      <c r="H28" s="151"/>
      <c r="I28" s="10"/>
      <c r="J28" s="167" t="s">
        <v>450</v>
      </c>
      <c r="K28" s="195"/>
      <c r="L28" s="195"/>
      <c r="M28" s="195"/>
      <c r="N28" s="197" t="s">
        <v>451</v>
      </c>
      <c r="O28" s="198"/>
      <c r="P28" s="195" t="s">
        <v>452</v>
      </c>
      <c r="Q28" s="195"/>
      <c r="R28" s="164"/>
      <c r="S28" s="10"/>
      <c r="T28" s="201" t="s">
        <v>457</v>
      </c>
      <c r="U28" s="202"/>
      <c r="V28" s="203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</row>
    <row r="29" spans="1:41" ht="15.75" thickBot="1" x14ac:dyDescent="0.3">
      <c r="A29" s="204" t="s">
        <v>440</v>
      </c>
      <c r="B29" s="205"/>
      <c r="C29" s="205"/>
      <c r="D29" s="205"/>
      <c r="E29" s="205"/>
      <c r="F29" s="205"/>
      <c r="G29" s="17">
        <f ca="1">IF(AND(L2&lt;&gt;"",YEAR(TODAY())-1-L2&gt;65,D12&lt;14710),2344,IF(AND(L2&lt;&gt;"",YEAR(TODAY())-1-L2&gt;=65,D12&lt;=23700),1172,0))</f>
        <v>0</v>
      </c>
      <c r="H29" s="22"/>
      <c r="I29" s="10"/>
      <c r="J29" s="168"/>
      <c r="K29" s="196"/>
      <c r="L29" s="196"/>
      <c r="M29" s="196"/>
      <c r="N29" s="199"/>
      <c r="O29" s="200"/>
      <c r="P29" s="196"/>
      <c r="Q29" s="196"/>
      <c r="R29" s="169"/>
      <c r="S29" s="10"/>
      <c r="T29" s="206" t="s">
        <v>458</v>
      </c>
      <c r="U29" s="208" t="s">
        <v>459</v>
      </c>
      <c r="V29" s="165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</row>
    <row r="30" spans="1:41" ht="15" customHeight="1" thickBot="1" x14ac:dyDescent="0.3">
      <c r="A30" s="189"/>
      <c r="B30" s="150"/>
      <c r="C30" s="150"/>
      <c r="D30" s="150"/>
      <c r="E30" s="150"/>
      <c r="F30" s="150"/>
      <c r="G30" s="150"/>
      <c r="H30" s="151"/>
      <c r="I30" s="10"/>
      <c r="J30" s="209" t="s">
        <v>485</v>
      </c>
      <c r="K30" s="210"/>
      <c r="L30" s="210"/>
      <c r="M30" s="210"/>
      <c r="N30" s="211">
        <v>0.45</v>
      </c>
      <c r="O30" s="212"/>
      <c r="P30" s="210" t="s">
        <v>453</v>
      </c>
      <c r="Q30" s="210"/>
      <c r="R30" s="215"/>
      <c r="S30" s="10"/>
      <c r="T30" s="207"/>
      <c r="U30" s="196"/>
      <c r="V30" s="169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</row>
    <row r="31" spans="1:41" ht="15" customHeight="1" x14ac:dyDescent="0.25">
      <c r="A31" s="216" t="s">
        <v>442</v>
      </c>
      <c r="B31" s="217"/>
      <c r="C31" s="217"/>
      <c r="D31" s="217"/>
      <c r="E31" s="217"/>
      <c r="F31" s="217"/>
      <c r="G31" s="20">
        <f>IF(D13="",0,D13-G29)</f>
        <v>0</v>
      </c>
      <c r="H31" s="23"/>
      <c r="I31" s="10"/>
      <c r="J31" s="209"/>
      <c r="K31" s="210"/>
      <c r="L31" s="210"/>
      <c r="M31" s="210"/>
      <c r="N31" s="213"/>
      <c r="O31" s="214"/>
      <c r="P31" s="210"/>
      <c r="Q31" s="210"/>
      <c r="R31" s="215"/>
      <c r="S31" s="10"/>
      <c r="T31" s="38">
        <v>1</v>
      </c>
      <c r="U31" s="218">
        <v>14704</v>
      </c>
      <c r="V31" s="219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</row>
    <row r="32" spans="1:41" x14ac:dyDescent="0.25">
      <c r="A32" s="189"/>
      <c r="B32" s="150"/>
      <c r="C32" s="150"/>
      <c r="D32" s="150"/>
      <c r="E32" s="150"/>
      <c r="F32" s="150"/>
      <c r="G32" s="150"/>
      <c r="H32" s="151"/>
      <c r="I32" s="10"/>
      <c r="J32" s="220" t="s">
        <v>484</v>
      </c>
      <c r="K32" s="221"/>
      <c r="L32" s="221"/>
      <c r="M32" s="221"/>
      <c r="N32" s="222">
        <v>0.41</v>
      </c>
      <c r="O32" s="223"/>
      <c r="P32" s="221" t="s">
        <v>454</v>
      </c>
      <c r="Q32" s="221"/>
      <c r="R32" s="224"/>
      <c r="S32" s="10"/>
      <c r="T32" s="39">
        <v>1.5</v>
      </c>
      <c r="U32" s="225">
        <v>19554</v>
      </c>
      <c r="V32" s="226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</row>
    <row r="33" spans="1:41" x14ac:dyDescent="0.25">
      <c r="A33" s="190" t="s">
        <v>444</v>
      </c>
      <c r="B33" s="191"/>
      <c r="C33" s="191"/>
      <c r="D33" s="191"/>
      <c r="E33" s="191"/>
      <c r="F33" s="191"/>
      <c r="G33" s="16">
        <f>IF(L4&lt;=9710,0,IF(L4&lt;=26818,((G31*0.14)-(1359.4*E5)),IF(L4&lt;=71898,((G31*0.3)-(5650.28*E5)),IF(L4&lt;=152260,((G31*0.41)-(13559.06*E5)),(L4*0.45)-(19649.46*E5)))))</f>
        <v>0</v>
      </c>
      <c r="H33" s="22"/>
      <c r="I33" s="10"/>
      <c r="J33" s="220"/>
      <c r="K33" s="221"/>
      <c r="L33" s="221"/>
      <c r="M33" s="221"/>
      <c r="N33" s="222"/>
      <c r="O33" s="223"/>
      <c r="P33" s="221"/>
      <c r="Q33" s="221"/>
      <c r="R33" s="224"/>
      <c r="S33" s="10"/>
      <c r="T33" s="39">
        <v>2</v>
      </c>
      <c r="U33" s="225">
        <v>24404</v>
      </c>
      <c r="V33" s="226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</row>
    <row r="34" spans="1:41" x14ac:dyDescent="0.25">
      <c r="A34" s="189"/>
      <c r="B34" s="150"/>
      <c r="C34" s="150"/>
      <c r="D34" s="150"/>
      <c r="E34" s="150"/>
      <c r="F34" s="150"/>
      <c r="G34" s="150"/>
      <c r="H34" s="151"/>
      <c r="I34" s="10"/>
      <c r="J34" s="220" t="s">
        <v>483</v>
      </c>
      <c r="K34" s="221"/>
      <c r="L34" s="221"/>
      <c r="M34" s="221"/>
      <c r="N34" s="222">
        <v>0.3</v>
      </c>
      <c r="O34" s="223"/>
      <c r="P34" s="221" t="s">
        <v>455</v>
      </c>
      <c r="Q34" s="221"/>
      <c r="R34" s="224"/>
      <c r="S34" s="10"/>
      <c r="T34" s="39">
        <v>2.5</v>
      </c>
      <c r="U34" s="225">
        <v>29254</v>
      </c>
      <c r="V34" s="226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</row>
    <row r="35" spans="1:41" x14ac:dyDescent="0.25">
      <c r="A35" s="190" t="s">
        <v>446</v>
      </c>
      <c r="B35" s="191"/>
      <c r="C35" s="191"/>
      <c r="D35" s="227"/>
      <c r="E35" s="16">
        <f>IF(AND(E5=O2),VLOOKUP(E5,$O$2:$P$4,2,FALSE),IF(AND(E5=O4),VLOOKUP(E5,$O$2:$P$4,2,FALSE),0))</f>
        <v>1050</v>
      </c>
      <c r="F35" s="24"/>
      <c r="G35" s="16">
        <f>IF(G33=0,0,IF(G33&lt;E35,E35-G23,0))</f>
        <v>0</v>
      </c>
      <c r="H35" s="22"/>
      <c r="I35" s="10"/>
      <c r="J35" s="220"/>
      <c r="K35" s="221"/>
      <c r="L35" s="221"/>
      <c r="M35" s="221"/>
      <c r="N35" s="222"/>
      <c r="O35" s="223"/>
      <c r="P35" s="221"/>
      <c r="Q35" s="221"/>
      <c r="R35" s="224"/>
      <c r="S35" s="10"/>
      <c r="T35" s="39">
        <v>3</v>
      </c>
      <c r="U35" s="225">
        <v>34104</v>
      </c>
      <c r="V35" s="226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</row>
    <row r="36" spans="1:41" x14ac:dyDescent="0.25">
      <c r="A36" s="189"/>
      <c r="B36" s="150"/>
      <c r="C36" s="150"/>
      <c r="D36" s="150"/>
      <c r="E36" s="150"/>
      <c r="F36" s="150"/>
      <c r="G36" s="150"/>
      <c r="H36" s="151"/>
      <c r="I36" s="10"/>
      <c r="J36" s="220" t="s">
        <v>482</v>
      </c>
      <c r="K36" s="221"/>
      <c r="L36" s="221"/>
      <c r="M36" s="221"/>
      <c r="N36" s="222">
        <v>0.14000000000000001</v>
      </c>
      <c r="O36" s="223"/>
      <c r="P36" s="221" t="s">
        <v>456</v>
      </c>
      <c r="Q36" s="221"/>
      <c r="R36" s="224"/>
      <c r="S36" s="10"/>
      <c r="T36" s="39">
        <v>3.5</v>
      </c>
      <c r="U36" s="225">
        <v>38954</v>
      </c>
      <c r="V36" s="226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</row>
    <row r="37" spans="1:41" x14ac:dyDescent="0.25">
      <c r="A37" s="228" t="s">
        <v>447</v>
      </c>
      <c r="B37" s="229"/>
      <c r="C37" s="229"/>
      <c r="D37" s="229"/>
      <c r="E37" s="229"/>
      <c r="F37" s="230"/>
      <c r="G37" s="12">
        <f>IF(G33&gt;G35,(G33-G35)+F25+F27,0)</f>
        <v>0</v>
      </c>
      <c r="H37" s="231" t="s">
        <v>448</v>
      </c>
      <c r="I37" s="10"/>
      <c r="J37" s="220"/>
      <c r="K37" s="221"/>
      <c r="L37" s="221"/>
      <c r="M37" s="221"/>
      <c r="N37" s="222"/>
      <c r="O37" s="223"/>
      <c r="P37" s="221"/>
      <c r="Q37" s="221"/>
      <c r="R37" s="224"/>
      <c r="S37" s="10"/>
      <c r="T37" s="39">
        <v>4</v>
      </c>
      <c r="U37" s="225">
        <v>43804</v>
      </c>
      <c r="V37" s="226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</row>
    <row r="38" spans="1:41" x14ac:dyDescent="0.25">
      <c r="A38" s="233"/>
      <c r="B38" s="234"/>
      <c r="C38" s="234"/>
      <c r="D38" s="234"/>
      <c r="E38" s="234"/>
      <c r="F38" s="234"/>
      <c r="G38" s="235"/>
      <c r="H38" s="232"/>
      <c r="I38" s="10"/>
      <c r="J38" s="209" t="s">
        <v>481</v>
      </c>
      <c r="K38" s="210"/>
      <c r="L38" s="210"/>
      <c r="M38" s="210"/>
      <c r="N38" s="213">
        <v>0</v>
      </c>
      <c r="O38" s="214"/>
      <c r="P38" s="210"/>
      <c r="Q38" s="210"/>
      <c r="R38" s="215"/>
      <c r="S38" s="10"/>
      <c r="T38" s="39">
        <v>4.5</v>
      </c>
      <c r="U38" s="225">
        <v>48654</v>
      </c>
      <c r="V38" s="226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</row>
    <row r="39" spans="1:41" ht="16.5" thickBot="1" x14ac:dyDescent="0.3">
      <c r="A39" s="241" t="s">
        <v>460</v>
      </c>
      <c r="B39" s="242"/>
      <c r="C39" s="242"/>
      <c r="D39" s="242"/>
      <c r="E39" s="242"/>
      <c r="F39" s="243"/>
      <c r="G39" s="9">
        <f>G37</f>
        <v>0</v>
      </c>
      <c r="H39" s="19" t="str">
        <f>IF(D8&lt;=0,"",G39/SUM(D8+D9))</f>
        <v/>
      </c>
      <c r="I39" s="10"/>
      <c r="J39" s="236"/>
      <c r="K39" s="237"/>
      <c r="L39" s="237"/>
      <c r="M39" s="237"/>
      <c r="N39" s="238"/>
      <c r="O39" s="239"/>
      <c r="P39" s="237"/>
      <c r="Q39" s="237"/>
      <c r="R39" s="240"/>
      <c r="S39" s="10"/>
      <c r="T39" s="40">
        <v>5</v>
      </c>
      <c r="U39" s="244">
        <v>53504</v>
      </c>
      <c r="V39" s="245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</row>
    <row r="40" spans="1:4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</row>
    <row r="41" spans="1:41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</row>
    <row r="42" spans="1:41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</row>
    <row r="43" spans="1:41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</row>
    <row r="44" spans="1:4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</row>
    <row r="45" spans="1:41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</row>
    <row r="46" spans="1:41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</row>
    <row r="47" spans="1:4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</row>
    <row r="48" spans="1:4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</row>
    <row r="49" spans="1:4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</row>
    <row r="50" spans="1:4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</row>
    <row r="51" spans="1:4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</row>
    <row r="52" spans="1:41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</row>
    <row r="53" spans="1:41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</row>
    <row r="54" spans="1:41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</row>
    <row r="55" spans="1:4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</row>
    <row r="56" spans="1:4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</row>
    <row r="57" spans="1:41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</row>
    <row r="58" spans="1:41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</row>
    <row r="59" spans="1:41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</row>
    <row r="60" spans="1:41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</row>
    <row r="61" spans="1:41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</row>
    <row r="62" spans="1:41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</row>
    <row r="63" spans="1:4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</row>
    <row r="64" spans="1:41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</row>
    <row r="65" spans="1:41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</row>
    <row r="66" spans="1:41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</row>
    <row r="67" spans="1:41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</row>
    <row r="68" spans="1:41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</row>
    <row r="69" spans="1:41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</row>
    <row r="70" spans="1:41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</row>
    <row r="71" spans="1:41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</row>
    <row r="72" spans="1:41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</row>
    <row r="73" spans="1:41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</row>
    <row r="74" spans="1:41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</row>
    <row r="75" spans="1:41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</row>
    <row r="76" spans="1:41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</row>
    <row r="77" spans="1:41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</row>
    <row r="78" spans="1:41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</row>
  </sheetData>
  <mergeCells count="100">
    <mergeCell ref="A10:C11"/>
    <mergeCell ref="F14:H14"/>
    <mergeCell ref="E22:F22"/>
    <mergeCell ref="E21:F21"/>
    <mergeCell ref="E20:F20"/>
    <mergeCell ref="E19:F19"/>
    <mergeCell ref="G22:H22"/>
    <mergeCell ref="G21:H21"/>
    <mergeCell ref="A5:D5"/>
    <mergeCell ref="E17:F17"/>
    <mergeCell ref="E18:F18"/>
    <mergeCell ref="A13:C14"/>
    <mergeCell ref="F8:H9"/>
    <mergeCell ref="A12:C12"/>
    <mergeCell ref="A9:C9"/>
    <mergeCell ref="G18:H18"/>
    <mergeCell ref="G15:H17"/>
    <mergeCell ref="F10:G11"/>
    <mergeCell ref="H10:H11"/>
    <mergeCell ref="F12:G13"/>
    <mergeCell ref="H12:H13"/>
    <mergeCell ref="D13:E14"/>
    <mergeCell ref="D12:E12"/>
    <mergeCell ref="D11:E11"/>
    <mergeCell ref="Q7:R8"/>
    <mergeCell ref="M17:M19"/>
    <mergeCell ref="L17:L19"/>
    <mergeCell ref="A3:H3"/>
    <mergeCell ref="A1:H1"/>
    <mergeCell ref="J7:J9"/>
    <mergeCell ref="K7:L8"/>
    <mergeCell ref="M7:P8"/>
    <mergeCell ref="D9:E9"/>
    <mergeCell ref="D8:E8"/>
    <mergeCell ref="J2:K2"/>
    <mergeCell ref="L2:M2"/>
    <mergeCell ref="L4:M4"/>
    <mergeCell ref="J4:K4"/>
    <mergeCell ref="G19:H19"/>
    <mergeCell ref="A8:C8"/>
    <mergeCell ref="K17:K19"/>
    <mergeCell ref="J17:J20"/>
    <mergeCell ref="N17:O18"/>
    <mergeCell ref="N19:O20"/>
    <mergeCell ref="A15:F16"/>
    <mergeCell ref="G20:H20"/>
    <mergeCell ref="A35:D35"/>
    <mergeCell ref="A24:H24"/>
    <mergeCell ref="A39:F39"/>
    <mergeCell ref="A37:F37"/>
    <mergeCell ref="H37:H38"/>
    <mergeCell ref="A38:G38"/>
    <mergeCell ref="A36:H36"/>
    <mergeCell ref="A34:H34"/>
    <mergeCell ref="A32:H32"/>
    <mergeCell ref="A30:H30"/>
    <mergeCell ref="A28:H28"/>
    <mergeCell ref="A26:F26"/>
    <mergeCell ref="A33:F33"/>
    <mergeCell ref="A31:F31"/>
    <mergeCell ref="J23:R25"/>
    <mergeCell ref="P28:R29"/>
    <mergeCell ref="N28:O29"/>
    <mergeCell ref="J28:M29"/>
    <mergeCell ref="A23:D23"/>
    <mergeCell ref="H25:H27"/>
    <mergeCell ref="A27:C27"/>
    <mergeCell ref="A25:C25"/>
    <mergeCell ref="G25:G27"/>
    <mergeCell ref="A29:F29"/>
    <mergeCell ref="G23:H23"/>
    <mergeCell ref="E23:F23"/>
    <mergeCell ref="P38:R39"/>
    <mergeCell ref="P36:R37"/>
    <mergeCell ref="P34:R35"/>
    <mergeCell ref="P32:R33"/>
    <mergeCell ref="P30:R31"/>
    <mergeCell ref="N38:O39"/>
    <mergeCell ref="N36:O37"/>
    <mergeCell ref="N34:O35"/>
    <mergeCell ref="N32:O33"/>
    <mergeCell ref="N30:O31"/>
    <mergeCell ref="J38:M39"/>
    <mergeCell ref="J36:M37"/>
    <mergeCell ref="J34:M35"/>
    <mergeCell ref="J32:M33"/>
    <mergeCell ref="J30:M31"/>
    <mergeCell ref="U39:V39"/>
    <mergeCell ref="U38:V38"/>
    <mergeCell ref="U37:V37"/>
    <mergeCell ref="U36:V36"/>
    <mergeCell ref="U35:V35"/>
    <mergeCell ref="T23:V25"/>
    <mergeCell ref="U34:V34"/>
    <mergeCell ref="U33:V33"/>
    <mergeCell ref="U32:V32"/>
    <mergeCell ref="U31:V31"/>
    <mergeCell ref="T28:V28"/>
    <mergeCell ref="U29:V30"/>
    <mergeCell ref="T29:T30"/>
  </mergeCells>
  <conditionalFormatting sqref="M20">
    <cfRule type="expression" dxfId="22" priority="6">
      <formula>AND($M20&gt;=5000,$M20&lt;20000)</formula>
    </cfRule>
  </conditionalFormatting>
  <conditionalFormatting sqref="K10">
    <cfRule type="expression" dxfId="21" priority="5">
      <formula>$K$10</formula>
    </cfRule>
  </conditionalFormatting>
  <conditionalFormatting sqref="K11">
    <cfRule type="expression" dxfId="20" priority="4">
      <formula>$K$11</formula>
    </cfRule>
  </conditionalFormatting>
  <conditionalFormatting sqref="K12">
    <cfRule type="expression" dxfId="19" priority="3">
      <formula>$K$12</formula>
    </cfRule>
  </conditionalFormatting>
  <conditionalFormatting sqref="E10">
    <cfRule type="expression" dxfId="18" priority="2">
      <formula>$K$20&gt;0</formula>
    </cfRule>
  </conditionalFormatting>
  <conditionalFormatting sqref="D10">
    <cfRule type="expression" dxfId="3" priority="1">
      <formula>$K$20&gt;0</formula>
    </cfRule>
  </conditionalFormatting>
  <dataValidations count="4">
    <dataValidation type="list" allowBlank="1" showInputMessage="1" showErrorMessage="1" sqref="A1">
      <formula1>Impôt</formula1>
    </dataValidation>
    <dataValidation type="list" allowBlank="1" showInputMessage="1" showErrorMessage="1" sqref="A3">
      <formula1>Revenus</formula1>
    </dataValidation>
    <dataValidation type="list" allowBlank="1" showInputMessage="1" showErrorMessage="1" sqref="E5">
      <formula1>Parts</formula1>
    </dataValidation>
    <dataValidation type="list" allowBlank="1" showInputMessage="1" showErrorMessage="1" sqref="L2">
      <formula1>Années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K78"/>
  <sheetViews>
    <sheetView workbookViewId="0">
      <selection activeCell="D8" sqref="D8:E8"/>
    </sheetView>
  </sheetViews>
  <sheetFormatPr baseColWidth="10" defaultRowHeight="15" x14ac:dyDescent="0.25"/>
  <cols>
    <col min="1" max="6" width="12.7109375" style="4" customWidth="1"/>
    <col min="7" max="7" width="14.140625" style="4" customWidth="1"/>
    <col min="8" max="8" width="12.7109375" style="4" customWidth="1"/>
    <col min="9" max="9" width="5.7109375" style="4" customWidth="1"/>
    <col min="10" max="10" width="17.42578125" style="4" customWidth="1"/>
    <col min="11" max="14" width="11.42578125" style="4"/>
    <col min="15" max="15" width="4.7109375" style="4" bestFit="1" customWidth="1"/>
    <col min="16" max="16" width="12.42578125" style="4" bestFit="1" customWidth="1"/>
    <col min="17" max="18" width="11.42578125" style="4"/>
    <col min="19" max="19" width="5.7109375" style="4" customWidth="1"/>
    <col min="20" max="117" width="11.42578125" style="4"/>
    <col min="118" max="141" width="11.42578125" style="1"/>
  </cols>
  <sheetData>
    <row r="1" spans="1:141" ht="21" thickBot="1" x14ac:dyDescent="0.3">
      <c r="A1" s="88" t="s">
        <v>118</v>
      </c>
      <c r="B1" s="89"/>
      <c r="C1" s="89"/>
      <c r="D1" s="89"/>
      <c r="E1" s="89"/>
      <c r="F1" s="89"/>
      <c r="G1" s="89"/>
      <c r="H1" s="9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</row>
    <row r="2" spans="1:141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91" t="s">
        <v>441</v>
      </c>
      <c r="K2" s="92"/>
      <c r="L2" s="93">
        <v>1955</v>
      </c>
      <c r="M2" s="94"/>
      <c r="N2" s="10"/>
      <c r="O2" s="42">
        <v>1</v>
      </c>
      <c r="P2" s="41">
        <f>1050-(G33*3/4)</f>
        <v>1050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</row>
    <row r="3" spans="1:141" ht="21" thickBot="1" x14ac:dyDescent="0.3">
      <c r="A3" s="88" t="s">
        <v>318</v>
      </c>
      <c r="B3" s="89"/>
      <c r="C3" s="89"/>
      <c r="D3" s="89"/>
      <c r="E3" s="89"/>
      <c r="F3" s="89"/>
      <c r="G3" s="89"/>
      <c r="H3" s="90"/>
      <c r="I3" s="10"/>
      <c r="J3" s="10"/>
      <c r="K3" s="10"/>
      <c r="L3" s="10"/>
      <c r="M3" s="10"/>
      <c r="N3" s="10"/>
      <c r="O3" s="11"/>
      <c r="P3" s="11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</row>
    <row r="4" spans="1:141" ht="15.75" thickBot="1" x14ac:dyDescent="0.3">
      <c r="A4" s="10"/>
      <c r="B4" s="10"/>
      <c r="C4" s="10"/>
      <c r="D4" s="10"/>
      <c r="E4" s="10"/>
      <c r="F4" s="10"/>
      <c r="G4" s="10"/>
      <c r="H4" s="10"/>
      <c r="I4" s="10"/>
      <c r="J4" s="91" t="s">
        <v>445</v>
      </c>
      <c r="K4" s="92"/>
      <c r="L4" s="95">
        <f>G31/E5</f>
        <v>0</v>
      </c>
      <c r="M4" s="96"/>
      <c r="N4" s="10"/>
      <c r="O4" s="42">
        <v>2</v>
      </c>
      <c r="P4" s="41">
        <f>1920-(G33*3/4)</f>
        <v>1920</v>
      </c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</row>
    <row r="5" spans="1:141" x14ac:dyDescent="0.25">
      <c r="A5" s="97" t="s">
        <v>405</v>
      </c>
      <c r="B5" s="98"/>
      <c r="C5" s="98"/>
      <c r="D5" s="98"/>
      <c r="E5" s="21">
        <v>1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</row>
    <row r="6" spans="1:141" ht="5.0999999999999996" customHeight="1" thickBot="1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</row>
    <row r="7" spans="1:141" ht="15.75" thickBot="1" x14ac:dyDescent="0.3">
      <c r="A7" s="10"/>
      <c r="B7" s="10"/>
      <c r="C7" s="10"/>
      <c r="D7" s="10"/>
      <c r="E7" s="10"/>
      <c r="F7" s="10"/>
      <c r="G7" s="10"/>
      <c r="H7" s="10"/>
      <c r="I7" s="10"/>
      <c r="J7" s="99" t="s">
        <v>419</v>
      </c>
      <c r="K7" s="102" t="s">
        <v>420</v>
      </c>
      <c r="L7" s="103"/>
      <c r="M7" s="106" t="s">
        <v>422</v>
      </c>
      <c r="N7" s="107"/>
      <c r="O7" s="107"/>
      <c r="P7" s="103"/>
      <c r="Q7" s="106" t="s">
        <v>421</v>
      </c>
      <c r="R7" s="103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</row>
    <row r="8" spans="1:141" x14ac:dyDescent="0.25">
      <c r="A8" s="110" t="s">
        <v>402</v>
      </c>
      <c r="B8" s="111"/>
      <c r="C8" s="112"/>
      <c r="D8" s="113"/>
      <c r="E8" s="114"/>
      <c r="F8" s="115"/>
      <c r="G8" s="115"/>
      <c r="H8" s="116"/>
      <c r="I8" s="10"/>
      <c r="J8" s="100"/>
      <c r="K8" s="104"/>
      <c r="L8" s="105"/>
      <c r="M8" s="108"/>
      <c r="N8" s="109"/>
      <c r="O8" s="109"/>
      <c r="P8" s="105"/>
      <c r="Q8" s="108"/>
      <c r="R8" s="105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</row>
    <row r="9" spans="1:141" ht="15.75" thickBot="1" x14ac:dyDescent="0.3">
      <c r="A9" s="119" t="s">
        <v>403</v>
      </c>
      <c r="B9" s="120"/>
      <c r="C9" s="121"/>
      <c r="D9" s="251"/>
      <c r="E9" s="252"/>
      <c r="F9" s="117"/>
      <c r="G9" s="117"/>
      <c r="H9" s="118"/>
      <c r="I9" s="10"/>
      <c r="J9" s="101"/>
      <c r="K9" s="25" t="s">
        <v>428</v>
      </c>
      <c r="L9" s="26" t="s">
        <v>429</v>
      </c>
      <c r="M9" s="25" t="s">
        <v>428</v>
      </c>
      <c r="N9" s="25" t="s">
        <v>429</v>
      </c>
      <c r="O9" s="25" t="s">
        <v>430</v>
      </c>
      <c r="P9" s="26" t="s">
        <v>431</v>
      </c>
      <c r="Q9" s="25" t="s">
        <v>428</v>
      </c>
      <c r="R9" s="26" t="s">
        <v>429</v>
      </c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</row>
    <row r="10" spans="1:141" x14ac:dyDescent="0.25">
      <c r="A10" s="124" t="s">
        <v>471</v>
      </c>
      <c r="B10" s="125"/>
      <c r="C10" s="126"/>
      <c r="D10" s="78">
        <v>0.1</v>
      </c>
      <c r="E10" s="18" t="str">
        <f>IF(D8="","",ROUND((D8+D9)*D10,0))</f>
        <v/>
      </c>
      <c r="F10" s="130" t="s">
        <v>461</v>
      </c>
      <c r="G10" s="130"/>
      <c r="H10" s="131">
        <f>M20</f>
        <v>0</v>
      </c>
      <c r="I10" s="10"/>
      <c r="J10" s="27" t="s">
        <v>423</v>
      </c>
      <c r="K10" s="29"/>
      <c r="L10" s="61">
        <v>0.41799999999999998</v>
      </c>
      <c r="M10" s="29"/>
      <c r="N10" s="64">
        <v>0.249</v>
      </c>
      <c r="O10" s="31" t="s">
        <v>432</v>
      </c>
      <c r="P10" s="67">
        <v>824</v>
      </c>
      <c r="Q10" s="29"/>
      <c r="R10" s="70">
        <v>0.29099999999999998</v>
      </c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</row>
    <row r="11" spans="1:141" x14ac:dyDescent="0.25">
      <c r="A11" s="127"/>
      <c r="B11" s="128"/>
      <c r="C11" s="129"/>
      <c r="D11" s="132" t="str">
        <f>IF(K20=0,"",N19)</f>
        <v/>
      </c>
      <c r="E11" s="133"/>
      <c r="F11" s="130"/>
      <c r="G11" s="130"/>
      <c r="H11" s="131"/>
      <c r="I11" s="10"/>
      <c r="J11" s="33" t="s">
        <v>424</v>
      </c>
      <c r="K11" s="34"/>
      <c r="L11" s="62">
        <v>0.502</v>
      </c>
      <c r="M11" s="34"/>
      <c r="N11" s="65">
        <v>0.28199999999999997</v>
      </c>
      <c r="O11" s="35" t="s">
        <v>432</v>
      </c>
      <c r="P11" s="68">
        <v>1082</v>
      </c>
      <c r="Q11" s="34"/>
      <c r="R11" s="71">
        <v>0.33800000000000002</v>
      </c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</row>
    <row r="12" spans="1:141" x14ac:dyDescent="0.25">
      <c r="A12" s="134" t="s">
        <v>406</v>
      </c>
      <c r="B12" s="135"/>
      <c r="C12" s="136"/>
      <c r="D12" s="137" t="str">
        <f>IF(D8="","",IF(D11="",ROUND((D8+D9)-E10,0),ROUND((D8+D9)-D11,0)))</f>
        <v/>
      </c>
      <c r="E12" s="138"/>
      <c r="F12" s="130" t="s">
        <v>437</v>
      </c>
      <c r="G12" s="130"/>
      <c r="H12" s="139">
        <f>IF(E22&gt;0,D22,IF(E21&gt;0,D21,IF(E20&gt;0,D20,IF(E19&gt;0,D19,IF(E18=0,D18,"")))))</f>
        <v>0</v>
      </c>
      <c r="I12" s="10"/>
      <c r="J12" s="33" t="s">
        <v>425</v>
      </c>
      <c r="K12" s="34"/>
      <c r="L12" s="62">
        <v>0.55300000000000005</v>
      </c>
      <c r="M12" s="34"/>
      <c r="N12" s="65">
        <v>0.311</v>
      </c>
      <c r="O12" s="35" t="s">
        <v>432</v>
      </c>
      <c r="P12" s="68">
        <v>1188</v>
      </c>
      <c r="Q12" s="34"/>
      <c r="R12" s="71">
        <v>0.371</v>
      </c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</row>
    <row r="13" spans="1:141" x14ac:dyDescent="0.25">
      <c r="A13" s="140" t="s">
        <v>443</v>
      </c>
      <c r="B13" s="141"/>
      <c r="C13" s="142"/>
      <c r="D13" s="146" t="str">
        <f>IF(D8="","",ROUND(D12/E5,0))</f>
        <v/>
      </c>
      <c r="E13" s="147"/>
      <c r="F13" s="130"/>
      <c r="G13" s="130"/>
      <c r="H13" s="139"/>
      <c r="I13" s="10"/>
      <c r="J13" s="33" t="s">
        <v>426</v>
      </c>
      <c r="K13" s="34"/>
      <c r="L13" s="62">
        <v>0.57899999999999996</v>
      </c>
      <c r="M13" s="34"/>
      <c r="N13" s="65">
        <v>0.32600000000000001</v>
      </c>
      <c r="O13" s="35" t="s">
        <v>432</v>
      </c>
      <c r="P13" s="68">
        <v>1244</v>
      </c>
      <c r="Q13" s="34"/>
      <c r="R13" s="71">
        <v>0.38900000000000001</v>
      </c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</row>
    <row r="14" spans="1:141" ht="15.75" thickBot="1" x14ac:dyDescent="0.3">
      <c r="A14" s="143"/>
      <c r="B14" s="144"/>
      <c r="C14" s="145"/>
      <c r="D14" s="148"/>
      <c r="E14" s="149"/>
      <c r="F14" s="150"/>
      <c r="G14" s="150"/>
      <c r="H14" s="151"/>
      <c r="I14" s="10"/>
      <c r="J14" s="28" t="s">
        <v>427</v>
      </c>
      <c r="K14" s="30"/>
      <c r="L14" s="63">
        <v>0.60599999999999998</v>
      </c>
      <c r="M14" s="30"/>
      <c r="N14" s="66">
        <v>0.34300000000000003</v>
      </c>
      <c r="O14" s="32" t="s">
        <v>432</v>
      </c>
      <c r="P14" s="69">
        <v>1288</v>
      </c>
      <c r="Q14" s="30"/>
      <c r="R14" s="72">
        <v>0.40899999999999997</v>
      </c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</row>
    <row r="15" spans="1:141" s="8" customFormat="1" x14ac:dyDescent="0.25">
      <c r="A15" s="246"/>
      <c r="B15" s="247"/>
      <c r="C15" s="247"/>
      <c r="D15" s="247"/>
      <c r="E15" s="247"/>
      <c r="F15" s="248"/>
      <c r="G15" s="157" t="s">
        <v>416</v>
      </c>
      <c r="H15" s="158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</row>
    <row r="16" spans="1:141" ht="15.75" thickBot="1" x14ac:dyDescent="0.3">
      <c r="A16" s="246"/>
      <c r="B16" s="249"/>
      <c r="C16" s="249"/>
      <c r="D16" s="249"/>
      <c r="E16" s="249"/>
      <c r="F16" s="250"/>
      <c r="G16" s="157"/>
      <c r="H16" s="158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</row>
    <row r="17" spans="1:41" x14ac:dyDescent="0.25">
      <c r="A17" s="43"/>
      <c r="B17" s="44" t="s">
        <v>412</v>
      </c>
      <c r="C17" s="44" t="s">
        <v>413</v>
      </c>
      <c r="D17" s="44" t="s">
        <v>414</v>
      </c>
      <c r="E17" s="159" t="s">
        <v>415</v>
      </c>
      <c r="F17" s="160"/>
      <c r="G17" s="157"/>
      <c r="H17" s="158"/>
      <c r="I17" s="10"/>
      <c r="J17" s="161" t="s">
        <v>433</v>
      </c>
      <c r="K17" s="161" t="s">
        <v>434</v>
      </c>
      <c r="L17" s="161" t="s">
        <v>435</v>
      </c>
      <c r="M17" s="164" t="s">
        <v>436</v>
      </c>
      <c r="N17" s="167" t="s">
        <v>404</v>
      </c>
      <c r="O17" s="164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</row>
    <row r="18" spans="1:41" ht="15.75" thickBot="1" x14ac:dyDescent="0.3">
      <c r="A18" s="45" t="s">
        <v>407</v>
      </c>
      <c r="B18" s="46">
        <v>0</v>
      </c>
      <c r="C18" s="47">
        <v>9710</v>
      </c>
      <c r="D18" s="48">
        <v>0</v>
      </c>
      <c r="E18" s="170">
        <f>IF(D13="",0,IF((ROUND(D13-C18,0)*D18)&lt;0,0,ROUND(D13-C18,0)*D18))</f>
        <v>0</v>
      </c>
      <c r="F18" s="171"/>
      <c r="G18" s="171">
        <f>IF(E18="",0,E18*$E$5)</f>
        <v>0</v>
      </c>
      <c r="H18" s="172"/>
      <c r="I18" s="10"/>
      <c r="J18" s="162"/>
      <c r="K18" s="162"/>
      <c r="L18" s="162"/>
      <c r="M18" s="165"/>
      <c r="N18" s="168"/>
      <c r="O18" s="169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</row>
    <row r="19" spans="1:41" ht="15.75" thickBot="1" x14ac:dyDescent="0.3">
      <c r="A19" s="53" t="s">
        <v>408</v>
      </c>
      <c r="B19" s="54">
        <f>C18</f>
        <v>9710</v>
      </c>
      <c r="C19" s="55">
        <v>26818</v>
      </c>
      <c r="D19" s="56">
        <v>0.14000000000000001</v>
      </c>
      <c r="E19" s="173">
        <f>IF(D13="",0,IF(D13&lt;C18,0,IF(D13&gt;C19,(C19-B19)*D19,(ROUND(D13-B19,0)*D19))))</f>
        <v>0</v>
      </c>
      <c r="F19" s="174"/>
      <c r="G19" s="174">
        <f t="shared" ref="G19:G22" si="0">IF(E19="",0,E19*$E$5)</f>
        <v>0</v>
      </c>
      <c r="H19" s="175"/>
      <c r="I19" s="10"/>
      <c r="J19" s="162"/>
      <c r="K19" s="163"/>
      <c r="L19" s="163"/>
      <c r="M19" s="166"/>
      <c r="N19" s="176">
        <f>IF(K20=0,0,IF(K10&gt;0,K10*L10,IF(K11&gt;0,K11*L11,IF(K12&gt;0,K12*L12,IF(K13&gt;0,K13*L13,IF(K14&gt;0,K14*L14,IF(M10&gt;0,P10+(M10*N10),IF(M11&gt;0,P11+(M11*N11),IF(M12&gt;0,P12+(M12*N12),IF(M13&gt;0,P13+(M13*N13),IF(M14&gt;0,P14+(M14*N14),IF(Q10&gt;0,Q10*R10,IF(Q11&gt;0,Q11*R11,IF(Q12&gt;0,Q12*R12,IF(Q13&gt;0,Q13*R13,IF(Q14&gt;0,Q14*R14,""))))))))))))))))</f>
        <v>0</v>
      </c>
      <c r="O19" s="177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</row>
    <row r="20" spans="1:41" ht="15.75" thickBot="1" x14ac:dyDescent="0.3">
      <c r="A20" s="53" t="s">
        <v>409</v>
      </c>
      <c r="B20" s="54">
        <f t="shared" ref="B20:B22" si="1">C19</f>
        <v>26818</v>
      </c>
      <c r="C20" s="55">
        <v>71898</v>
      </c>
      <c r="D20" s="56">
        <v>0.3</v>
      </c>
      <c r="E20" s="173">
        <f>IF(D13="",0,IF((ROUND(D13-B20,0)*D20)&lt;0,0,(ROUND(D13-B20,0)*D20)))</f>
        <v>0</v>
      </c>
      <c r="F20" s="174"/>
      <c r="G20" s="174">
        <f t="shared" si="0"/>
        <v>0</v>
      </c>
      <c r="H20" s="175"/>
      <c r="I20" s="10"/>
      <c r="J20" s="163"/>
      <c r="K20" s="73"/>
      <c r="L20" s="36">
        <f>SUM(K20*47)</f>
        <v>0</v>
      </c>
      <c r="M20" s="37">
        <f>SUM(K20*235)</f>
        <v>0</v>
      </c>
      <c r="N20" s="178"/>
      <c r="O20" s="179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</row>
    <row r="21" spans="1:41" x14ac:dyDescent="0.25">
      <c r="A21" s="53" t="s">
        <v>410</v>
      </c>
      <c r="B21" s="54">
        <f t="shared" si="1"/>
        <v>71898</v>
      </c>
      <c r="C21" s="55">
        <v>152260</v>
      </c>
      <c r="D21" s="56">
        <v>0.41</v>
      </c>
      <c r="E21" s="173">
        <f>IF(D13="",0,IF((ROUND(D13-B21,0)*D21)&lt;0,0,(ROUND(D13-B21,0)*D21)))</f>
        <v>0</v>
      </c>
      <c r="F21" s="174"/>
      <c r="G21" s="174">
        <f t="shared" si="0"/>
        <v>0</v>
      </c>
      <c r="H21" s="175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</row>
    <row r="22" spans="1:41" ht="15.75" thickBot="1" x14ac:dyDescent="0.3">
      <c r="A22" s="49" t="s">
        <v>411</v>
      </c>
      <c r="B22" s="50">
        <f t="shared" si="1"/>
        <v>152260</v>
      </c>
      <c r="C22" s="51" t="s">
        <v>417</v>
      </c>
      <c r="D22" s="52">
        <v>0.45</v>
      </c>
      <c r="E22" s="180">
        <f>IF(D13="",0,IF((ROUND(D13-B22,0)*D22)&lt;0,0,(ROUND(D13-B22,0)*D22)))</f>
        <v>0</v>
      </c>
      <c r="F22" s="181"/>
      <c r="G22" s="181">
        <f t="shared" si="0"/>
        <v>0</v>
      </c>
      <c r="H22" s="182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</row>
    <row r="23" spans="1:41" x14ac:dyDescent="0.25">
      <c r="A23" s="183"/>
      <c r="B23" s="184"/>
      <c r="C23" s="184"/>
      <c r="D23" s="185"/>
      <c r="E23" s="186" t="s">
        <v>418</v>
      </c>
      <c r="F23" s="186"/>
      <c r="G23" s="187">
        <f>SUM(G18:H22)</f>
        <v>0</v>
      </c>
      <c r="H23" s="188"/>
      <c r="I23" s="10"/>
      <c r="J23" s="79" t="s">
        <v>449</v>
      </c>
      <c r="K23" s="80"/>
      <c r="L23" s="80"/>
      <c r="M23" s="80"/>
      <c r="N23" s="80"/>
      <c r="O23" s="80"/>
      <c r="P23" s="80"/>
      <c r="Q23" s="80"/>
      <c r="R23" s="81"/>
      <c r="S23" s="10"/>
      <c r="T23" s="79" t="s">
        <v>486</v>
      </c>
      <c r="U23" s="80"/>
      <c r="V23" s="81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</row>
    <row r="24" spans="1:41" ht="5.0999999999999996" customHeight="1" x14ac:dyDescent="0.25">
      <c r="A24" s="189"/>
      <c r="B24" s="150"/>
      <c r="C24" s="150"/>
      <c r="D24" s="150"/>
      <c r="E24" s="150"/>
      <c r="F24" s="150"/>
      <c r="G24" s="150"/>
      <c r="H24" s="151"/>
      <c r="I24" s="10"/>
      <c r="J24" s="82"/>
      <c r="K24" s="83"/>
      <c r="L24" s="83"/>
      <c r="M24" s="83"/>
      <c r="N24" s="83"/>
      <c r="O24" s="83"/>
      <c r="P24" s="83"/>
      <c r="Q24" s="83"/>
      <c r="R24" s="84"/>
      <c r="S24" s="10"/>
      <c r="T24" s="82"/>
      <c r="U24" s="83"/>
      <c r="V24" s="84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</row>
    <row r="25" spans="1:41" ht="15.75" thickBot="1" x14ac:dyDescent="0.3">
      <c r="A25" s="190" t="s">
        <v>438</v>
      </c>
      <c r="B25" s="191"/>
      <c r="C25" s="191"/>
      <c r="D25" s="13">
        <v>-0.66</v>
      </c>
      <c r="E25" s="14"/>
      <c r="F25" s="15">
        <f>ROUND(D25*E25,0)</f>
        <v>0</v>
      </c>
      <c r="G25" s="192">
        <f>ROUND(F25+F27,0)</f>
        <v>0</v>
      </c>
      <c r="H25" s="151"/>
      <c r="I25" s="10"/>
      <c r="J25" s="85"/>
      <c r="K25" s="86"/>
      <c r="L25" s="86"/>
      <c r="M25" s="86"/>
      <c r="N25" s="86"/>
      <c r="O25" s="86"/>
      <c r="P25" s="86"/>
      <c r="Q25" s="86"/>
      <c r="R25" s="87"/>
      <c r="S25" s="10"/>
      <c r="T25" s="85"/>
      <c r="U25" s="86"/>
      <c r="V25" s="87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</row>
    <row r="26" spans="1:41" x14ac:dyDescent="0.25">
      <c r="A26" s="189"/>
      <c r="B26" s="150"/>
      <c r="C26" s="150"/>
      <c r="D26" s="150"/>
      <c r="E26" s="150"/>
      <c r="F26" s="150"/>
      <c r="G26" s="193"/>
      <c r="H26" s="151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</row>
    <row r="27" spans="1:41" ht="15" customHeight="1" thickBot="1" x14ac:dyDescent="0.3">
      <c r="A27" s="190" t="s">
        <v>439</v>
      </c>
      <c r="B27" s="191"/>
      <c r="C27" s="191"/>
      <c r="D27" s="13">
        <v>-0.5</v>
      </c>
      <c r="E27" s="14"/>
      <c r="F27" s="15">
        <f>ROUND(D27*E27,0)</f>
        <v>0</v>
      </c>
      <c r="G27" s="194"/>
      <c r="H27" s="151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</row>
    <row r="28" spans="1:41" ht="15.75" thickBot="1" x14ac:dyDescent="0.3">
      <c r="A28" s="189"/>
      <c r="B28" s="150"/>
      <c r="C28" s="150"/>
      <c r="D28" s="150"/>
      <c r="E28" s="150"/>
      <c r="F28" s="150"/>
      <c r="G28" s="150"/>
      <c r="H28" s="151"/>
      <c r="I28" s="10"/>
      <c r="J28" s="167" t="s">
        <v>450</v>
      </c>
      <c r="K28" s="195"/>
      <c r="L28" s="195"/>
      <c r="M28" s="195"/>
      <c r="N28" s="197" t="s">
        <v>451</v>
      </c>
      <c r="O28" s="198"/>
      <c r="P28" s="195" t="s">
        <v>452</v>
      </c>
      <c r="Q28" s="195"/>
      <c r="R28" s="164"/>
      <c r="S28" s="10"/>
      <c r="T28" s="201" t="s">
        <v>457</v>
      </c>
      <c r="U28" s="202"/>
      <c r="V28" s="203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</row>
    <row r="29" spans="1:41" ht="15.75" thickBot="1" x14ac:dyDescent="0.3">
      <c r="A29" s="204" t="s">
        <v>440</v>
      </c>
      <c r="B29" s="205"/>
      <c r="C29" s="205"/>
      <c r="D29" s="205"/>
      <c r="E29" s="205"/>
      <c r="F29" s="205"/>
      <c r="G29" s="17">
        <f ca="1">IF(AND(L2&lt;&gt;"",YEAR(TODAY())-1-L2&gt;65,D12&lt;14710),2344,IF(AND(L2&lt;&gt;"",YEAR(TODAY())-1-L2&gt;=65,D12&lt;=23700),1172,0))</f>
        <v>0</v>
      </c>
      <c r="H29" s="22"/>
      <c r="I29" s="10"/>
      <c r="J29" s="168"/>
      <c r="K29" s="196"/>
      <c r="L29" s="196"/>
      <c r="M29" s="196"/>
      <c r="N29" s="199"/>
      <c r="O29" s="200"/>
      <c r="P29" s="196"/>
      <c r="Q29" s="196"/>
      <c r="R29" s="169"/>
      <c r="S29" s="10"/>
      <c r="T29" s="206" t="s">
        <v>458</v>
      </c>
      <c r="U29" s="208" t="s">
        <v>459</v>
      </c>
      <c r="V29" s="165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</row>
    <row r="30" spans="1:41" ht="15" customHeight="1" thickBot="1" x14ac:dyDescent="0.3">
      <c r="A30" s="189"/>
      <c r="B30" s="150"/>
      <c r="C30" s="150"/>
      <c r="D30" s="150"/>
      <c r="E30" s="150"/>
      <c r="F30" s="150"/>
      <c r="G30" s="150"/>
      <c r="H30" s="151"/>
      <c r="I30" s="10"/>
      <c r="J30" s="209" t="s">
        <v>466</v>
      </c>
      <c r="K30" s="210"/>
      <c r="L30" s="210"/>
      <c r="M30" s="210"/>
      <c r="N30" s="211">
        <v>0.45</v>
      </c>
      <c r="O30" s="212"/>
      <c r="P30" s="210" t="s">
        <v>453</v>
      </c>
      <c r="Q30" s="210"/>
      <c r="R30" s="215"/>
      <c r="S30" s="10"/>
      <c r="T30" s="207"/>
      <c r="U30" s="196"/>
      <c r="V30" s="169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</row>
    <row r="31" spans="1:41" ht="15" customHeight="1" x14ac:dyDescent="0.25">
      <c r="A31" s="216" t="s">
        <v>442</v>
      </c>
      <c r="B31" s="217"/>
      <c r="C31" s="217"/>
      <c r="D31" s="217"/>
      <c r="E31" s="217"/>
      <c r="F31" s="217"/>
      <c r="G31" s="20">
        <f>IF(D13="",0,D13-G29)</f>
        <v>0</v>
      </c>
      <c r="H31" s="23"/>
      <c r="I31" s="10"/>
      <c r="J31" s="209"/>
      <c r="K31" s="210"/>
      <c r="L31" s="210"/>
      <c r="M31" s="210"/>
      <c r="N31" s="213"/>
      <c r="O31" s="214"/>
      <c r="P31" s="210"/>
      <c r="Q31" s="210"/>
      <c r="R31" s="215"/>
      <c r="S31" s="10"/>
      <c r="T31" s="38">
        <v>1</v>
      </c>
      <c r="U31" s="218">
        <v>14704</v>
      </c>
      <c r="V31" s="219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</row>
    <row r="32" spans="1:41" x14ac:dyDescent="0.25">
      <c r="A32" s="189"/>
      <c r="B32" s="150"/>
      <c r="C32" s="150"/>
      <c r="D32" s="150"/>
      <c r="E32" s="150"/>
      <c r="F32" s="150"/>
      <c r="G32" s="150"/>
      <c r="H32" s="151"/>
      <c r="I32" s="10"/>
      <c r="J32" s="220" t="s">
        <v>467</v>
      </c>
      <c r="K32" s="221"/>
      <c r="L32" s="221"/>
      <c r="M32" s="221"/>
      <c r="N32" s="222">
        <v>0.41</v>
      </c>
      <c r="O32" s="223"/>
      <c r="P32" s="221" t="s">
        <v>454</v>
      </c>
      <c r="Q32" s="221"/>
      <c r="R32" s="224"/>
      <c r="S32" s="10"/>
      <c r="T32" s="39">
        <v>1.5</v>
      </c>
      <c r="U32" s="225">
        <v>19554</v>
      </c>
      <c r="V32" s="226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</row>
    <row r="33" spans="1:41" x14ac:dyDescent="0.25">
      <c r="A33" s="190" t="s">
        <v>444</v>
      </c>
      <c r="B33" s="191"/>
      <c r="C33" s="191"/>
      <c r="D33" s="191"/>
      <c r="E33" s="191"/>
      <c r="F33" s="191"/>
      <c r="G33" s="16">
        <f>IF(L4&lt;=9710,0,IF(L4&lt;=26818,((G31*0.14)-(1359.4*E5)),IF(L4&lt;=71898,((G31*0.3)-(5650.28*E5)),IF(L4&lt;=152260,((G31*0.41)-(13559.06*E5)),(L4*0.45)-(19649.46*E5)))))</f>
        <v>0</v>
      </c>
      <c r="H33" s="22"/>
      <c r="I33" s="10"/>
      <c r="J33" s="220"/>
      <c r="K33" s="221"/>
      <c r="L33" s="221"/>
      <c r="M33" s="221"/>
      <c r="N33" s="222"/>
      <c r="O33" s="223"/>
      <c r="P33" s="221"/>
      <c r="Q33" s="221"/>
      <c r="R33" s="224"/>
      <c r="S33" s="10"/>
      <c r="T33" s="39">
        <v>2</v>
      </c>
      <c r="U33" s="225">
        <v>24404</v>
      </c>
      <c r="V33" s="226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</row>
    <row r="34" spans="1:41" x14ac:dyDescent="0.25">
      <c r="A34" s="189"/>
      <c r="B34" s="150"/>
      <c r="C34" s="150"/>
      <c r="D34" s="150"/>
      <c r="E34" s="150"/>
      <c r="F34" s="150"/>
      <c r="G34" s="150"/>
      <c r="H34" s="151"/>
      <c r="I34" s="10"/>
      <c r="J34" s="220" t="s">
        <v>468</v>
      </c>
      <c r="K34" s="221"/>
      <c r="L34" s="221"/>
      <c r="M34" s="221"/>
      <c r="N34" s="222">
        <v>0.3</v>
      </c>
      <c r="O34" s="223"/>
      <c r="P34" s="221" t="s">
        <v>455</v>
      </c>
      <c r="Q34" s="221"/>
      <c r="R34" s="224"/>
      <c r="S34" s="10"/>
      <c r="T34" s="39">
        <v>2.5</v>
      </c>
      <c r="U34" s="225">
        <v>29254</v>
      </c>
      <c r="V34" s="226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</row>
    <row r="35" spans="1:41" x14ac:dyDescent="0.25">
      <c r="A35" s="190" t="s">
        <v>446</v>
      </c>
      <c r="B35" s="191"/>
      <c r="C35" s="191"/>
      <c r="D35" s="227"/>
      <c r="E35" s="16">
        <f>IF(AND(E5=O2),VLOOKUP(E5,$O$2:$P$4,2,FALSE),IF(AND(E5=O4),VLOOKUP(E5,$O$2:$P$4,2,FALSE),0))</f>
        <v>1050</v>
      </c>
      <c r="F35" s="24"/>
      <c r="G35" s="16">
        <f>IF(G33=0,0,IF(G33&lt;E35,E35-G23,0))</f>
        <v>0</v>
      </c>
      <c r="H35" s="22"/>
      <c r="I35" s="10"/>
      <c r="J35" s="220"/>
      <c r="K35" s="221"/>
      <c r="L35" s="221"/>
      <c r="M35" s="221"/>
      <c r="N35" s="222"/>
      <c r="O35" s="223"/>
      <c r="P35" s="221"/>
      <c r="Q35" s="221"/>
      <c r="R35" s="224"/>
      <c r="S35" s="10"/>
      <c r="T35" s="39">
        <v>3</v>
      </c>
      <c r="U35" s="225">
        <v>34104</v>
      </c>
      <c r="V35" s="226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</row>
    <row r="36" spans="1:41" x14ac:dyDescent="0.25">
      <c r="A36" s="189"/>
      <c r="B36" s="150"/>
      <c r="C36" s="150"/>
      <c r="D36" s="150"/>
      <c r="E36" s="150"/>
      <c r="F36" s="150"/>
      <c r="G36" s="150"/>
      <c r="H36" s="151"/>
      <c r="I36" s="10"/>
      <c r="J36" s="220" t="s">
        <v>469</v>
      </c>
      <c r="K36" s="221"/>
      <c r="L36" s="221"/>
      <c r="M36" s="221"/>
      <c r="N36" s="222">
        <v>0.14000000000000001</v>
      </c>
      <c r="O36" s="223"/>
      <c r="P36" s="221" t="s">
        <v>456</v>
      </c>
      <c r="Q36" s="221"/>
      <c r="R36" s="224"/>
      <c r="S36" s="10"/>
      <c r="T36" s="39">
        <v>3.5</v>
      </c>
      <c r="U36" s="225">
        <v>38954</v>
      </c>
      <c r="V36" s="226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</row>
    <row r="37" spans="1:41" x14ac:dyDescent="0.25">
      <c r="A37" s="228" t="s">
        <v>447</v>
      </c>
      <c r="B37" s="229"/>
      <c r="C37" s="229"/>
      <c r="D37" s="229"/>
      <c r="E37" s="229"/>
      <c r="F37" s="230"/>
      <c r="G37" s="12">
        <f>IF(G33&gt;G35,(G33-G35)+F25+F27,0)</f>
        <v>0</v>
      </c>
      <c r="H37" s="231" t="s">
        <v>448</v>
      </c>
      <c r="I37" s="10"/>
      <c r="J37" s="220"/>
      <c r="K37" s="221"/>
      <c r="L37" s="221"/>
      <c r="M37" s="221"/>
      <c r="N37" s="222"/>
      <c r="O37" s="223"/>
      <c r="P37" s="221"/>
      <c r="Q37" s="221"/>
      <c r="R37" s="224"/>
      <c r="S37" s="10"/>
      <c r="T37" s="39">
        <v>4</v>
      </c>
      <c r="U37" s="225">
        <v>43804</v>
      </c>
      <c r="V37" s="226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</row>
    <row r="38" spans="1:41" x14ac:dyDescent="0.25">
      <c r="A38" s="233"/>
      <c r="B38" s="234"/>
      <c r="C38" s="234"/>
      <c r="D38" s="234"/>
      <c r="E38" s="234"/>
      <c r="F38" s="234"/>
      <c r="G38" s="235"/>
      <c r="H38" s="232"/>
      <c r="I38" s="10"/>
      <c r="J38" s="209" t="s">
        <v>470</v>
      </c>
      <c r="K38" s="210"/>
      <c r="L38" s="210"/>
      <c r="M38" s="210"/>
      <c r="N38" s="213">
        <v>0</v>
      </c>
      <c r="O38" s="214"/>
      <c r="P38" s="210"/>
      <c r="Q38" s="210"/>
      <c r="R38" s="215"/>
      <c r="S38" s="10"/>
      <c r="T38" s="39">
        <v>4.5</v>
      </c>
      <c r="U38" s="225">
        <v>48654</v>
      </c>
      <c r="V38" s="226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</row>
    <row r="39" spans="1:41" ht="16.5" thickBot="1" x14ac:dyDescent="0.3">
      <c r="A39" s="241" t="s">
        <v>460</v>
      </c>
      <c r="B39" s="242"/>
      <c r="C39" s="242"/>
      <c r="D39" s="242"/>
      <c r="E39" s="242"/>
      <c r="F39" s="243"/>
      <c r="G39" s="9">
        <f>G37</f>
        <v>0</v>
      </c>
      <c r="H39" s="19" t="str">
        <f>IF(D8&lt;=0,"",G39/SUM(D8+D9))</f>
        <v/>
      </c>
      <c r="I39" s="10"/>
      <c r="J39" s="236"/>
      <c r="K39" s="237"/>
      <c r="L39" s="237"/>
      <c r="M39" s="237"/>
      <c r="N39" s="238"/>
      <c r="O39" s="239"/>
      <c r="P39" s="237"/>
      <c r="Q39" s="237"/>
      <c r="R39" s="240"/>
      <c r="S39" s="10"/>
      <c r="T39" s="40">
        <v>5</v>
      </c>
      <c r="U39" s="244">
        <v>53504</v>
      </c>
      <c r="V39" s="245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</row>
    <row r="40" spans="1:4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</row>
    <row r="41" spans="1:41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</row>
    <row r="42" spans="1:41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</row>
    <row r="43" spans="1:41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</row>
    <row r="44" spans="1:4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</row>
    <row r="45" spans="1:41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</row>
    <row r="46" spans="1:41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</row>
    <row r="47" spans="1:4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</row>
    <row r="48" spans="1:4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</row>
    <row r="49" spans="1:4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</row>
    <row r="50" spans="1:4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</row>
    <row r="51" spans="1:4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</row>
    <row r="52" spans="1:41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</row>
    <row r="53" spans="1:41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</row>
    <row r="54" spans="1:41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</row>
    <row r="55" spans="1:4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</row>
    <row r="56" spans="1:4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</row>
    <row r="57" spans="1:41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</row>
    <row r="58" spans="1:41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</row>
    <row r="59" spans="1:41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</row>
    <row r="60" spans="1:41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</row>
    <row r="61" spans="1:41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</row>
    <row r="62" spans="1:41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</row>
    <row r="63" spans="1:4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</row>
    <row r="64" spans="1:41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</row>
    <row r="65" spans="1:41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</row>
    <row r="66" spans="1:41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</row>
    <row r="67" spans="1:41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</row>
    <row r="68" spans="1:41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</row>
    <row r="69" spans="1:41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</row>
    <row r="70" spans="1:41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</row>
    <row r="71" spans="1:41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</row>
    <row r="72" spans="1:41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</row>
    <row r="73" spans="1:41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</row>
    <row r="74" spans="1:41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</row>
    <row r="75" spans="1:41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</row>
    <row r="76" spans="1:41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</row>
    <row r="77" spans="1:41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</row>
    <row r="78" spans="1:41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</row>
  </sheetData>
  <mergeCells count="100">
    <mergeCell ref="A1:H1"/>
    <mergeCell ref="J2:K2"/>
    <mergeCell ref="L2:M2"/>
    <mergeCell ref="A3:H3"/>
    <mergeCell ref="J4:K4"/>
    <mergeCell ref="L4:M4"/>
    <mergeCell ref="A5:D5"/>
    <mergeCell ref="J7:J9"/>
    <mergeCell ref="K7:L8"/>
    <mergeCell ref="M7:P8"/>
    <mergeCell ref="Q7:R8"/>
    <mergeCell ref="A8:C8"/>
    <mergeCell ref="D8:E8"/>
    <mergeCell ref="F8:H9"/>
    <mergeCell ref="A9:C9"/>
    <mergeCell ref="D9:E9"/>
    <mergeCell ref="F10:G11"/>
    <mergeCell ref="H10:H11"/>
    <mergeCell ref="D11:E11"/>
    <mergeCell ref="A10:C11"/>
    <mergeCell ref="A15:F16"/>
    <mergeCell ref="G15:H17"/>
    <mergeCell ref="E17:F17"/>
    <mergeCell ref="A12:C12"/>
    <mergeCell ref="D12:E12"/>
    <mergeCell ref="F12:G13"/>
    <mergeCell ref="H12:H13"/>
    <mergeCell ref="A13:C14"/>
    <mergeCell ref="D13:E14"/>
    <mergeCell ref="F14:H14"/>
    <mergeCell ref="K17:K19"/>
    <mergeCell ref="L17:L19"/>
    <mergeCell ref="M17:M19"/>
    <mergeCell ref="N17:O18"/>
    <mergeCell ref="E18:F18"/>
    <mergeCell ref="G18:H18"/>
    <mergeCell ref="E19:F19"/>
    <mergeCell ref="G19:H19"/>
    <mergeCell ref="N19:O20"/>
    <mergeCell ref="E20:F20"/>
    <mergeCell ref="J17:J20"/>
    <mergeCell ref="G20:H20"/>
    <mergeCell ref="E21:F21"/>
    <mergeCell ref="G21:H21"/>
    <mergeCell ref="E22:F22"/>
    <mergeCell ref="G22:H22"/>
    <mergeCell ref="A23:D23"/>
    <mergeCell ref="E23:F23"/>
    <mergeCell ref="G23:H23"/>
    <mergeCell ref="J23:R25"/>
    <mergeCell ref="A24:H24"/>
    <mergeCell ref="A25:C25"/>
    <mergeCell ref="G25:G27"/>
    <mergeCell ref="H25:H27"/>
    <mergeCell ref="A26:F26"/>
    <mergeCell ref="A27:C27"/>
    <mergeCell ref="A28:H28"/>
    <mergeCell ref="J28:M29"/>
    <mergeCell ref="N28:O29"/>
    <mergeCell ref="P28:R29"/>
    <mergeCell ref="T28:V28"/>
    <mergeCell ref="A29:F29"/>
    <mergeCell ref="T29:T30"/>
    <mergeCell ref="U29:V30"/>
    <mergeCell ref="A30:H30"/>
    <mergeCell ref="J30:M31"/>
    <mergeCell ref="N30:O31"/>
    <mergeCell ref="P30:R31"/>
    <mergeCell ref="A31:F31"/>
    <mergeCell ref="U31:V31"/>
    <mergeCell ref="A32:H32"/>
    <mergeCell ref="J32:M33"/>
    <mergeCell ref="N32:O33"/>
    <mergeCell ref="P32:R33"/>
    <mergeCell ref="U32:V32"/>
    <mergeCell ref="A33:F33"/>
    <mergeCell ref="U33:V33"/>
    <mergeCell ref="A34:H34"/>
    <mergeCell ref="J34:M35"/>
    <mergeCell ref="N34:O35"/>
    <mergeCell ref="P34:R35"/>
    <mergeCell ref="U34:V34"/>
    <mergeCell ref="A35:D35"/>
    <mergeCell ref="U35:V35"/>
    <mergeCell ref="T23:V25"/>
    <mergeCell ref="A36:H36"/>
    <mergeCell ref="J36:M37"/>
    <mergeCell ref="N36:O37"/>
    <mergeCell ref="P36:R37"/>
    <mergeCell ref="U36:V36"/>
    <mergeCell ref="A37:F37"/>
    <mergeCell ref="H37:H38"/>
    <mergeCell ref="U37:V37"/>
    <mergeCell ref="A38:G38"/>
    <mergeCell ref="J38:M39"/>
    <mergeCell ref="N38:O39"/>
    <mergeCell ref="P38:R39"/>
    <mergeCell ref="U38:V38"/>
    <mergeCell ref="A39:F39"/>
    <mergeCell ref="U39:V39"/>
  </mergeCells>
  <conditionalFormatting sqref="M20">
    <cfRule type="expression" dxfId="17" priority="6">
      <formula>AND($M20&gt;=5000,$M20&lt;20000)</formula>
    </cfRule>
  </conditionalFormatting>
  <conditionalFormatting sqref="K10">
    <cfRule type="expression" dxfId="16" priority="5">
      <formula>$K$10</formula>
    </cfRule>
  </conditionalFormatting>
  <conditionalFormatting sqref="K11">
    <cfRule type="expression" dxfId="15" priority="4">
      <formula>$K$11</formula>
    </cfRule>
  </conditionalFormatting>
  <conditionalFormatting sqref="K12">
    <cfRule type="expression" dxfId="14" priority="3">
      <formula>$K$12</formula>
    </cfRule>
  </conditionalFormatting>
  <conditionalFormatting sqref="E10">
    <cfRule type="expression" dxfId="13" priority="2">
      <formula>$K$20&gt;0</formula>
    </cfRule>
  </conditionalFormatting>
  <conditionalFormatting sqref="D10">
    <cfRule type="expression" dxfId="1" priority="1">
      <formula>$K$20&gt;0</formula>
    </cfRule>
  </conditionalFormatting>
  <dataValidations count="4">
    <dataValidation type="list" allowBlank="1" showInputMessage="1" showErrorMessage="1" sqref="L2">
      <formula1>Années</formula1>
    </dataValidation>
    <dataValidation type="list" allowBlank="1" showInputMessage="1" showErrorMessage="1" sqref="E5">
      <formula1>Parts</formula1>
    </dataValidation>
    <dataValidation type="list" allowBlank="1" showInputMessage="1" showErrorMessage="1" sqref="A3">
      <formula1>Revenus</formula1>
    </dataValidation>
    <dataValidation type="list" allowBlank="1" showInputMessage="1" showErrorMessage="1" sqref="A1">
      <formula1>Impôt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201"/>
  <sheetViews>
    <sheetView workbookViewId="0">
      <selection activeCell="I7" sqref="I7"/>
    </sheetView>
  </sheetViews>
  <sheetFormatPr baseColWidth="10" defaultRowHeight="15" x14ac:dyDescent="0.25"/>
  <cols>
    <col min="1" max="61" width="11.42578125" style="2"/>
  </cols>
  <sheetData>
    <row r="1" spans="1:7" x14ac:dyDescent="0.25">
      <c r="A1" s="3">
        <v>0.5</v>
      </c>
      <c r="C1" s="2">
        <v>1900</v>
      </c>
      <c r="E1" s="2" t="s">
        <v>0</v>
      </c>
      <c r="G1" s="2" t="s">
        <v>201</v>
      </c>
    </row>
    <row r="2" spans="1:7" x14ac:dyDescent="0.25">
      <c r="A2" s="3">
        <v>1</v>
      </c>
      <c r="C2" s="2">
        <v>1901</v>
      </c>
      <c r="E2" s="2" t="s">
        <v>1</v>
      </c>
      <c r="G2" s="2" t="s">
        <v>202</v>
      </c>
    </row>
    <row r="3" spans="1:7" x14ac:dyDescent="0.25">
      <c r="A3" s="3">
        <v>1.5</v>
      </c>
      <c r="C3" s="2">
        <v>1902</v>
      </c>
      <c r="E3" s="2" t="s">
        <v>2</v>
      </c>
      <c r="G3" s="2" t="s">
        <v>203</v>
      </c>
    </row>
    <row r="4" spans="1:7" x14ac:dyDescent="0.25">
      <c r="A4" s="3">
        <v>2</v>
      </c>
      <c r="C4" s="2">
        <v>1903</v>
      </c>
      <c r="E4" s="2" t="s">
        <v>3</v>
      </c>
      <c r="G4" s="2" t="s">
        <v>204</v>
      </c>
    </row>
    <row r="5" spans="1:7" x14ac:dyDescent="0.25">
      <c r="A5" s="3">
        <v>2.5</v>
      </c>
      <c r="C5" s="2">
        <v>1904</v>
      </c>
      <c r="E5" s="2" t="s">
        <v>4</v>
      </c>
      <c r="G5" s="2" t="s">
        <v>205</v>
      </c>
    </row>
    <row r="6" spans="1:7" x14ac:dyDescent="0.25">
      <c r="A6" s="3">
        <v>3</v>
      </c>
      <c r="C6" s="2">
        <v>1905</v>
      </c>
      <c r="E6" s="2" t="s">
        <v>5</v>
      </c>
      <c r="G6" s="2" t="s">
        <v>206</v>
      </c>
    </row>
    <row r="7" spans="1:7" x14ac:dyDescent="0.25">
      <c r="A7" s="3">
        <v>3.5</v>
      </c>
      <c r="C7" s="2">
        <v>1906</v>
      </c>
      <c r="E7" s="2" t="s">
        <v>6</v>
      </c>
      <c r="G7" s="2" t="s">
        <v>207</v>
      </c>
    </row>
    <row r="8" spans="1:7" x14ac:dyDescent="0.25">
      <c r="A8" s="3">
        <v>4</v>
      </c>
      <c r="C8" s="2">
        <v>1907</v>
      </c>
      <c r="E8" s="2" t="s">
        <v>7</v>
      </c>
      <c r="G8" s="2" t="s">
        <v>208</v>
      </c>
    </row>
    <row r="9" spans="1:7" x14ac:dyDescent="0.25">
      <c r="A9" s="3">
        <v>4.5</v>
      </c>
      <c r="C9" s="2">
        <v>1908</v>
      </c>
      <c r="E9" s="2" t="s">
        <v>8</v>
      </c>
      <c r="G9" s="2" t="s">
        <v>209</v>
      </c>
    </row>
    <row r="10" spans="1:7" x14ac:dyDescent="0.25">
      <c r="A10" s="3">
        <v>5</v>
      </c>
      <c r="C10" s="2">
        <v>1909</v>
      </c>
      <c r="E10" s="2" t="s">
        <v>9</v>
      </c>
      <c r="G10" s="2" t="s">
        <v>210</v>
      </c>
    </row>
    <row r="11" spans="1:7" x14ac:dyDescent="0.25">
      <c r="A11" s="3"/>
      <c r="C11" s="2">
        <v>1910</v>
      </c>
      <c r="E11" s="2" t="s">
        <v>10</v>
      </c>
      <c r="G11" s="2" t="s">
        <v>211</v>
      </c>
    </row>
    <row r="12" spans="1:7" x14ac:dyDescent="0.25">
      <c r="A12" s="3"/>
      <c r="C12" s="2">
        <v>1911</v>
      </c>
      <c r="E12" s="2" t="s">
        <v>11</v>
      </c>
      <c r="G12" s="2" t="s">
        <v>212</v>
      </c>
    </row>
    <row r="13" spans="1:7" x14ac:dyDescent="0.25">
      <c r="A13" s="3"/>
      <c r="C13" s="2">
        <v>1912</v>
      </c>
      <c r="E13" s="2" t="s">
        <v>12</v>
      </c>
      <c r="G13" s="2" t="s">
        <v>213</v>
      </c>
    </row>
    <row r="14" spans="1:7" x14ac:dyDescent="0.25">
      <c r="A14" s="3"/>
      <c r="C14" s="2">
        <v>1913</v>
      </c>
      <c r="E14" s="2" t="s">
        <v>13</v>
      </c>
      <c r="G14" s="2" t="s">
        <v>214</v>
      </c>
    </row>
    <row r="15" spans="1:7" x14ac:dyDescent="0.25">
      <c r="A15" s="3"/>
      <c r="C15" s="2">
        <v>1914</v>
      </c>
      <c r="E15" s="2" t="s">
        <v>14</v>
      </c>
      <c r="G15" s="2" t="s">
        <v>215</v>
      </c>
    </row>
    <row r="16" spans="1:7" x14ac:dyDescent="0.25">
      <c r="A16" s="3"/>
      <c r="C16" s="2">
        <v>1915</v>
      </c>
      <c r="E16" s="2" t="s">
        <v>15</v>
      </c>
      <c r="G16" s="2" t="s">
        <v>216</v>
      </c>
    </row>
    <row r="17" spans="3:7" x14ac:dyDescent="0.25">
      <c r="C17" s="2">
        <v>1916</v>
      </c>
      <c r="E17" s="2" t="s">
        <v>16</v>
      </c>
      <c r="G17" s="2" t="s">
        <v>217</v>
      </c>
    </row>
    <row r="18" spans="3:7" x14ac:dyDescent="0.25">
      <c r="C18" s="2">
        <v>1917</v>
      </c>
      <c r="E18" s="2" t="s">
        <v>17</v>
      </c>
      <c r="G18" s="2" t="s">
        <v>218</v>
      </c>
    </row>
    <row r="19" spans="3:7" x14ac:dyDescent="0.25">
      <c r="C19" s="2">
        <v>1918</v>
      </c>
      <c r="E19" s="2" t="s">
        <v>18</v>
      </c>
      <c r="G19" s="2" t="s">
        <v>219</v>
      </c>
    </row>
    <row r="20" spans="3:7" x14ac:dyDescent="0.25">
      <c r="C20" s="2">
        <v>1919</v>
      </c>
      <c r="E20" s="2" t="s">
        <v>19</v>
      </c>
      <c r="G20" s="2" t="s">
        <v>220</v>
      </c>
    </row>
    <row r="21" spans="3:7" x14ac:dyDescent="0.25">
      <c r="C21" s="2">
        <v>1920</v>
      </c>
      <c r="E21" s="2" t="s">
        <v>20</v>
      </c>
      <c r="G21" s="2" t="s">
        <v>221</v>
      </c>
    </row>
    <row r="22" spans="3:7" x14ac:dyDescent="0.25">
      <c r="C22" s="2">
        <v>1921</v>
      </c>
      <c r="E22" s="2" t="s">
        <v>21</v>
      </c>
      <c r="G22" s="2" t="s">
        <v>222</v>
      </c>
    </row>
    <row r="23" spans="3:7" x14ac:dyDescent="0.25">
      <c r="C23" s="2">
        <v>1922</v>
      </c>
      <c r="E23" s="2" t="s">
        <v>22</v>
      </c>
      <c r="G23" s="2" t="s">
        <v>223</v>
      </c>
    </row>
    <row r="24" spans="3:7" x14ac:dyDescent="0.25">
      <c r="C24" s="2">
        <v>1923</v>
      </c>
      <c r="E24" s="2" t="s">
        <v>23</v>
      </c>
      <c r="G24" s="2" t="s">
        <v>224</v>
      </c>
    </row>
    <row r="25" spans="3:7" x14ac:dyDescent="0.25">
      <c r="C25" s="2">
        <v>1924</v>
      </c>
      <c r="E25" s="2" t="s">
        <v>24</v>
      </c>
      <c r="G25" s="2" t="s">
        <v>225</v>
      </c>
    </row>
    <row r="26" spans="3:7" x14ac:dyDescent="0.25">
      <c r="C26" s="2">
        <v>1925</v>
      </c>
      <c r="E26" s="2" t="s">
        <v>25</v>
      </c>
      <c r="G26" s="2" t="s">
        <v>226</v>
      </c>
    </row>
    <row r="27" spans="3:7" x14ac:dyDescent="0.25">
      <c r="C27" s="2">
        <v>1926</v>
      </c>
      <c r="E27" s="2" t="s">
        <v>26</v>
      </c>
      <c r="G27" s="2" t="s">
        <v>227</v>
      </c>
    </row>
    <row r="28" spans="3:7" x14ac:dyDescent="0.25">
      <c r="C28" s="2">
        <v>1927</v>
      </c>
      <c r="E28" s="2" t="s">
        <v>27</v>
      </c>
      <c r="G28" s="2" t="s">
        <v>228</v>
      </c>
    </row>
    <row r="29" spans="3:7" x14ac:dyDescent="0.25">
      <c r="C29" s="2">
        <v>1928</v>
      </c>
      <c r="E29" s="2" t="s">
        <v>28</v>
      </c>
      <c r="G29" s="2" t="s">
        <v>229</v>
      </c>
    </row>
    <row r="30" spans="3:7" x14ac:dyDescent="0.25">
      <c r="C30" s="2">
        <v>1929</v>
      </c>
      <c r="E30" s="2" t="s">
        <v>29</v>
      </c>
      <c r="G30" s="2" t="s">
        <v>230</v>
      </c>
    </row>
    <row r="31" spans="3:7" x14ac:dyDescent="0.25">
      <c r="C31" s="2">
        <v>1930</v>
      </c>
      <c r="E31" s="2" t="s">
        <v>30</v>
      </c>
      <c r="G31" s="2" t="s">
        <v>231</v>
      </c>
    </row>
    <row r="32" spans="3:7" x14ac:dyDescent="0.25">
      <c r="C32" s="2">
        <v>1931</v>
      </c>
      <c r="E32" s="2" t="s">
        <v>31</v>
      </c>
      <c r="G32" s="2" t="s">
        <v>232</v>
      </c>
    </row>
    <row r="33" spans="3:7" x14ac:dyDescent="0.25">
      <c r="C33" s="2">
        <v>1932</v>
      </c>
      <c r="E33" s="2" t="s">
        <v>32</v>
      </c>
      <c r="G33" s="2" t="s">
        <v>233</v>
      </c>
    </row>
    <row r="34" spans="3:7" x14ac:dyDescent="0.25">
      <c r="C34" s="2">
        <v>1933</v>
      </c>
      <c r="E34" s="2" t="s">
        <v>33</v>
      </c>
      <c r="G34" s="2" t="s">
        <v>234</v>
      </c>
    </row>
    <row r="35" spans="3:7" x14ac:dyDescent="0.25">
      <c r="C35" s="2">
        <v>1934</v>
      </c>
      <c r="E35" s="2" t="s">
        <v>34</v>
      </c>
      <c r="G35" s="2" t="s">
        <v>235</v>
      </c>
    </row>
    <row r="36" spans="3:7" x14ac:dyDescent="0.25">
      <c r="C36" s="2">
        <v>1935</v>
      </c>
      <c r="E36" s="2" t="s">
        <v>35</v>
      </c>
      <c r="G36" s="2" t="s">
        <v>236</v>
      </c>
    </row>
    <row r="37" spans="3:7" x14ac:dyDescent="0.25">
      <c r="C37" s="2">
        <v>1936</v>
      </c>
      <c r="E37" s="2" t="s">
        <v>36</v>
      </c>
      <c r="G37" s="2" t="s">
        <v>237</v>
      </c>
    </row>
    <row r="38" spans="3:7" x14ac:dyDescent="0.25">
      <c r="C38" s="2">
        <v>1937</v>
      </c>
      <c r="E38" s="2" t="s">
        <v>37</v>
      </c>
      <c r="G38" s="2" t="s">
        <v>238</v>
      </c>
    </row>
    <row r="39" spans="3:7" x14ac:dyDescent="0.25">
      <c r="C39" s="2">
        <v>1938</v>
      </c>
      <c r="E39" s="2" t="s">
        <v>38</v>
      </c>
      <c r="G39" s="2" t="s">
        <v>239</v>
      </c>
    </row>
    <row r="40" spans="3:7" x14ac:dyDescent="0.25">
      <c r="C40" s="2">
        <v>1939</v>
      </c>
      <c r="E40" s="2" t="s">
        <v>39</v>
      </c>
      <c r="G40" s="2" t="s">
        <v>240</v>
      </c>
    </row>
    <row r="41" spans="3:7" x14ac:dyDescent="0.25">
      <c r="C41" s="2">
        <v>1940</v>
      </c>
      <c r="E41" s="2" t="s">
        <v>40</v>
      </c>
      <c r="G41" s="2" t="s">
        <v>241</v>
      </c>
    </row>
    <row r="42" spans="3:7" x14ac:dyDescent="0.25">
      <c r="C42" s="2">
        <v>1941</v>
      </c>
      <c r="E42" s="2" t="s">
        <v>41</v>
      </c>
      <c r="G42" s="2" t="s">
        <v>242</v>
      </c>
    </row>
    <row r="43" spans="3:7" x14ac:dyDescent="0.25">
      <c r="C43" s="2">
        <v>1942</v>
      </c>
      <c r="E43" s="2" t="s">
        <v>42</v>
      </c>
      <c r="G43" s="2" t="s">
        <v>243</v>
      </c>
    </row>
    <row r="44" spans="3:7" x14ac:dyDescent="0.25">
      <c r="C44" s="2">
        <v>1943</v>
      </c>
      <c r="E44" s="2" t="s">
        <v>43</v>
      </c>
      <c r="G44" s="2" t="s">
        <v>244</v>
      </c>
    </row>
    <row r="45" spans="3:7" x14ac:dyDescent="0.25">
      <c r="C45" s="2">
        <v>1944</v>
      </c>
      <c r="E45" s="2" t="s">
        <v>44</v>
      </c>
      <c r="G45" s="2" t="s">
        <v>245</v>
      </c>
    </row>
    <row r="46" spans="3:7" x14ac:dyDescent="0.25">
      <c r="C46" s="2">
        <v>1945</v>
      </c>
      <c r="E46" s="2" t="s">
        <v>45</v>
      </c>
      <c r="G46" s="2" t="s">
        <v>246</v>
      </c>
    </row>
    <row r="47" spans="3:7" x14ac:dyDescent="0.25">
      <c r="C47" s="2">
        <v>1946</v>
      </c>
      <c r="E47" s="2" t="s">
        <v>46</v>
      </c>
      <c r="G47" s="2" t="s">
        <v>247</v>
      </c>
    </row>
    <row r="48" spans="3:7" x14ac:dyDescent="0.25">
      <c r="C48" s="2">
        <v>1947</v>
      </c>
      <c r="E48" s="2" t="s">
        <v>47</v>
      </c>
      <c r="G48" s="2" t="s">
        <v>248</v>
      </c>
    </row>
    <row r="49" spans="3:7" x14ac:dyDescent="0.25">
      <c r="C49" s="2">
        <v>1948</v>
      </c>
      <c r="E49" s="2" t="s">
        <v>48</v>
      </c>
      <c r="G49" s="2" t="s">
        <v>249</v>
      </c>
    </row>
    <row r="50" spans="3:7" x14ac:dyDescent="0.25">
      <c r="C50" s="2">
        <v>1949</v>
      </c>
      <c r="E50" s="2" t="s">
        <v>49</v>
      </c>
      <c r="G50" s="2" t="s">
        <v>250</v>
      </c>
    </row>
    <row r="51" spans="3:7" x14ac:dyDescent="0.25">
      <c r="C51" s="2">
        <v>1950</v>
      </c>
      <c r="E51" s="2" t="s">
        <v>50</v>
      </c>
      <c r="G51" s="2" t="s">
        <v>251</v>
      </c>
    </row>
    <row r="52" spans="3:7" x14ac:dyDescent="0.25">
      <c r="C52" s="2">
        <v>1951</v>
      </c>
      <c r="E52" s="2" t="s">
        <v>51</v>
      </c>
      <c r="G52" s="2" t="s">
        <v>252</v>
      </c>
    </row>
    <row r="53" spans="3:7" x14ac:dyDescent="0.25">
      <c r="C53" s="2">
        <v>1952</v>
      </c>
      <c r="E53" s="2" t="s">
        <v>52</v>
      </c>
      <c r="G53" s="2" t="s">
        <v>253</v>
      </c>
    </row>
    <row r="54" spans="3:7" x14ac:dyDescent="0.25">
      <c r="C54" s="2">
        <v>1953</v>
      </c>
      <c r="E54" s="2" t="s">
        <v>53</v>
      </c>
      <c r="G54" s="2" t="s">
        <v>254</v>
      </c>
    </row>
    <row r="55" spans="3:7" x14ac:dyDescent="0.25">
      <c r="C55" s="2">
        <v>1954</v>
      </c>
      <c r="E55" s="2" t="s">
        <v>54</v>
      </c>
      <c r="G55" s="2" t="s">
        <v>255</v>
      </c>
    </row>
    <row r="56" spans="3:7" x14ac:dyDescent="0.25">
      <c r="C56" s="2">
        <v>1955</v>
      </c>
      <c r="E56" s="2" t="s">
        <v>55</v>
      </c>
      <c r="G56" s="2" t="s">
        <v>256</v>
      </c>
    </row>
    <row r="57" spans="3:7" x14ac:dyDescent="0.25">
      <c r="C57" s="2">
        <v>1956</v>
      </c>
      <c r="E57" s="2" t="s">
        <v>56</v>
      </c>
      <c r="G57" s="2" t="s">
        <v>257</v>
      </c>
    </row>
    <row r="58" spans="3:7" x14ac:dyDescent="0.25">
      <c r="C58" s="2">
        <v>1957</v>
      </c>
      <c r="E58" s="2" t="s">
        <v>57</v>
      </c>
      <c r="G58" s="2" t="s">
        <v>258</v>
      </c>
    </row>
    <row r="59" spans="3:7" x14ac:dyDescent="0.25">
      <c r="C59" s="2">
        <v>1958</v>
      </c>
      <c r="E59" s="2" t="s">
        <v>58</v>
      </c>
      <c r="G59" s="2" t="s">
        <v>259</v>
      </c>
    </row>
    <row r="60" spans="3:7" x14ac:dyDescent="0.25">
      <c r="C60" s="2">
        <v>1959</v>
      </c>
      <c r="E60" s="2" t="s">
        <v>59</v>
      </c>
      <c r="G60" s="2" t="s">
        <v>260</v>
      </c>
    </row>
    <row r="61" spans="3:7" x14ac:dyDescent="0.25">
      <c r="C61" s="2">
        <v>1960</v>
      </c>
      <c r="E61" s="2" t="s">
        <v>60</v>
      </c>
      <c r="G61" s="2" t="s">
        <v>261</v>
      </c>
    </row>
    <row r="62" spans="3:7" x14ac:dyDescent="0.25">
      <c r="C62" s="2">
        <v>1961</v>
      </c>
      <c r="E62" s="2" t="s">
        <v>61</v>
      </c>
      <c r="G62" s="2" t="s">
        <v>262</v>
      </c>
    </row>
    <row r="63" spans="3:7" x14ac:dyDescent="0.25">
      <c r="C63" s="2">
        <v>1962</v>
      </c>
      <c r="E63" s="2" t="s">
        <v>62</v>
      </c>
      <c r="G63" s="2" t="s">
        <v>263</v>
      </c>
    </row>
    <row r="64" spans="3:7" x14ac:dyDescent="0.25">
      <c r="C64" s="2">
        <v>1963</v>
      </c>
      <c r="E64" s="2" t="s">
        <v>63</v>
      </c>
      <c r="G64" s="2" t="s">
        <v>264</v>
      </c>
    </row>
    <row r="65" spans="3:7" x14ac:dyDescent="0.25">
      <c r="C65" s="2">
        <v>1964</v>
      </c>
      <c r="E65" s="2" t="s">
        <v>64</v>
      </c>
      <c r="G65" s="2" t="s">
        <v>265</v>
      </c>
    </row>
    <row r="66" spans="3:7" x14ac:dyDescent="0.25">
      <c r="C66" s="2">
        <v>1965</v>
      </c>
      <c r="E66" s="2" t="s">
        <v>65</v>
      </c>
      <c r="G66" s="2" t="s">
        <v>266</v>
      </c>
    </row>
    <row r="67" spans="3:7" x14ac:dyDescent="0.25">
      <c r="C67" s="2">
        <v>1966</v>
      </c>
      <c r="E67" s="2" t="s">
        <v>66</v>
      </c>
      <c r="G67" s="2" t="s">
        <v>267</v>
      </c>
    </row>
    <row r="68" spans="3:7" x14ac:dyDescent="0.25">
      <c r="C68" s="2">
        <v>1967</v>
      </c>
      <c r="E68" s="2" t="s">
        <v>67</v>
      </c>
      <c r="G68" s="2" t="s">
        <v>268</v>
      </c>
    </row>
    <row r="69" spans="3:7" x14ac:dyDescent="0.25">
      <c r="C69" s="2">
        <v>1968</v>
      </c>
      <c r="E69" s="2" t="s">
        <v>68</v>
      </c>
      <c r="G69" s="2" t="s">
        <v>269</v>
      </c>
    </row>
    <row r="70" spans="3:7" x14ac:dyDescent="0.25">
      <c r="C70" s="2">
        <v>1969</v>
      </c>
      <c r="E70" s="2" t="s">
        <v>69</v>
      </c>
      <c r="G70" s="2" t="s">
        <v>270</v>
      </c>
    </row>
    <row r="71" spans="3:7" x14ac:dyDescent="0.25">
      <c r="C71" s="2">
        <v>1970</v>
      </c>
      <c r="E71" s="2" t="s">
        <v>70</v>
      </c>
      <c r="G71" s="2" t="s">
        <v>271</v>
      </c>
    </row>
    <row r="72" spans="3:7" x14ac:dyDescent="0.25">
      <c r="C72" s="2">
        <v>1971</v>
      </c>
      <c r="E72" s="2" t="s">
        <v>71</v>
      </c>
      <c r="G72" s="2" t="s">
        <v>272</v>
      </c>
    </row>
    <row r="73" spans="3:7" x14ac:dyDescent="0.25">
      <c r="C73" s="2">
        <v>1972</v>
      </c>
      <c r="E73" s="2" t="s">
        <v>72</v>
      </c>
      <c r="G73" s="2" t="s">
        <v>273</v>
      </c>
    </row>
    <row r="74" spans="3:7" x14ac:dyDescent="0.25">
      <c r="C74" s="2">
        <v>1973</v>
      </c>
      <c r="E74" s="2" t="s">
        <v>73</v>
      </c>
      <c r="G74" s="2" t="s">
        <v>274</v>
      </c>
    </row>
    <row r="75" spans="3:7" x14ac:dyDescent="0.25">
      <c r="C75" s="2">
        <v>1974</v>
      </c>
      <c r="E75" s="2" t="s">
        <v>74</v>
      </c>
      <c r="G75" s="2" t="s">
        <v>275</v>
      </c>
    </row>
    <row r="76" spans="3:7" x14ac:dyDescent="0.25">
      <c r="C76" s="2">
        <v>1975</v>
      </c>
      <c r="E76" s="2" t="s">
        <v>75</v>
      </c>
      <c r="G76" s="2" t="s">
        <v>276</v>
      </c>
    </row>
    <row r="77" spans="3:7" x14ac:dyDescent="0.25">
      <c r="C77" s="2">
        <v>1976</v>
      </c>
      <c r="E77" s="2" t="s">
        <v>76</v>
      </c>
      <c r="G77" s="2" t="s">
        <v>277</v>
      </c>
    </row>
    <row r="78" spans="3:7" x14ac:dyDescent="0.25">
      <c r="C78" s="2">
        <v>1977</v>
      </c>
      <c r="E78" s="2" t="s">
        <v>77</v>
      </c>
      <c r="G78" s="2" t="s">
        <v>278</v>
      </c>
    </row>
    <row r="79" spans="3:7" x14ac:dyDescent="0.25">
      <c r="C79" s="2">
        <v>1978</v>
      </c>
      <c r="E79" s="2" t="s">
        <v>78</v>
      </c>
      <c r="G79" s="2" t="s">
        <v>279</v>
      </c>
    </row>
    <row r="80" spans="3:7" x14ac:dyDescent="0.25">
      <c r="C80" s="2">
        <v>1979</v>
      </c>
      <c r="E80" s="2" t="s">
        <v>79</v>
      </c>
      <c r="G80" s="2" t="s">
        <v>280</v>
      </c>
    </row>
    <row r="81" spans="3:7" x14ac:dyDescent="0.25">
      <c r="C81" s="2">
        <v>1980</v>
      </c>
      <c r="E81" s="2" t="s">
        <v>80</v>
      </c>
      <c r="G81" s="2" t="s">
        <v>281</v>
      </c>
    </row>
    <row r="82" spans="3:7" x14ac:dyDescent="0.25">
      <c r="C82" s="2">
        <v>1981</v>
      </c>
      <c r="E82" s="2" t="s">
        <v>81</v>
      </c>
      <c r="G82" s="2" t="s">
        <v>282</v>
      </c>
    </row>
    <row r="83" spans="3:7" x14ac:dyDescent="0.25">
      <c r="C83" s="2">
        <v>1982</v>
      </c>
      <c r="E83" s="2" t="s">
        <v>82</v>
      </c>
      <c r="G83" s="2" t="s">
        <v>283</v>
      </c>
    </row>
    <row r="84" spans="3:7" x14ac:dyDescent="0.25">
      <c r="C84" s="2">
        <v>1983</v>
      </c>
      <c r="E84" s="2" t="s">
        <v>83</v>
      </c>
      <c r="G84" s="2" t="s">
        <v>284</v>
      </c>
    </row>
    <row r="85" spans="3:7" x14ac:dyDescent="0.25">
      <c r="C85" s="2">
        <v>1984</v>
      </c>
      <c r="E85" s="2" t="s">
        <v>84</v>
      </c>
      <c r="G85" s="2" t="s">
        <v>285</v>
      </c>
    </row>
    <row r="86" spans="3:7" x14ac:dyDescent="0.25">
      <c r="C86" s="2">
        <v>1985</v>
      </c>
      <c r="E86" s="2" t="s">
        <v>85</v>
      </c>
      <c r="G86" s="2" t="s">
        <v>286</v>
      </c>
    </row>
    <row r="87" spans="3:7" x14ac:dyDescent="0.25">
      <c r="C87" s="2">
        <v>1986</v>
      </c>
      <c r="E87" s="2" t="s">
        <v>86</v>
      </c>
      <c r="G87" s="2" t="s">
        <v>287</v>
      </c>
    </row>
    <row r="88" spans="3:7" x14ac:dyDescent="0.25">
      <c r="C88" s="2">
        <v>1987</v>
      </c>
      <c r="E88" s="2" t="s">
        <v>87</v>
      </c>
      <c r="G88" s="2" t="s">
        <v>288</v>
      </c>
    </row>
    <row r="89" spans="3:7" x14ac:dyDescent="0.25">
      <c r="C89" s="2">
        <v>1988</v>
      </c>
      <c r="E89" s="2" t="s">
        <v>88</v>
      </c>
      <c r="G89" s="2" t="s">
        <v>289</v>
      </c>
    </row>
    <row r="90" spans="3:7" x14ac:dyDescent="0.25">
      <c r="C90" s="2">
        <v>1989</v>
      </c>
      <c r="E90" s="2" t="s">
        <v>89</v>
      </c>
      <c r="G90" s="2" t="s">
        <v>290</v>
      </c>
    </row>
    <row r="91" spans="3:7" x14ac:dyDescent="0.25">
      <c r="C91" s="2">
        <v>1990</v>
      </c>
      <c r="E91" s="2" t="s">
        <v>90</v>
      </c>
      <c r="G91" s="2" t="s">
        <v>291</v>
      </c>
    </row>
    <row r="92" spans="3:7" x14ac:dyDescent="0.25">
      <c r="C92" s="2">
        <v>1991</v>
      </c>
      <c r="E92" s="2" t="s">
        <v>91</v>
      </c>
      <c r="G92" s="2" t="s">
        <v>292</v>
      </c>
    </row>
    <row r="93" spans="3:7" x14ac:dyDescent="0.25">
      <c r="C93" s="2">
        <v>1992</v>
      </c>
      <c r="E93" s="2" t="s">
        <v>92</v>
      </c>
      <c r="G93" s="2" t="s">
        <v>293</v>
      </c>
    </row>
    <row r="94" spans="3:7" x14ac:dyDescent="0.25">
      <c r="C94" s="2">
        <v>1993</v>
      </c>
      <c r="E94" s="2" t="s">
        <v>93</v>
      </c>
      <c r="G94" s="2" t="s">
        <v>294</v>
      </c>
    </row>
    <row r="95" spans="3:7" x14ac:dyDescent="0.25">
      <c r="C95" s="2">
        <v>1994</v>
      </c>
      <c r="E95" s="2" t="s">
        <v>94</v>
      </c>
      <c r="G95" s="2" t="s">
        <v>295</v>
      </c>
    </row>
    <row r="96" spans="3:7" x14ac:dyDescent="0.25">
      <c r="C96" s="2">
        <v>1995</v>
      </c>
      <c r="E96" s="2" t="s">
        <v>95</v>
      </c>
      <c r="G96" s="2" t="s">
        <v>296</v>
      </c>
    </row>
    <row r="97" spans="3:7" x14ac:dyDescent="0.25">
      <c r="C97" s="2">
        <v>1996</v>
      </c>
      <c r="E97" s="2" t="s">
        <v>96</v>
      </c>
      <c r="G97" s="2" t="s">
        <v>297</v>
      </c>
    </row>
    <row r="98" spans="3:7" x14ac:dyDescent="0.25">
      <c r="C98" s="2">
        <v>1997</v>
      </c>
      <c r="E98" s="2" t="s">
        <v>97</v>
      </c>
      <c r="G98" s="2" t="s">
        <v>298</v>
      </c>
    </row>
    <row r="99" spans="3:7" x14ac:dyDescent="0.25">
      <c r="C99" s="2">
        <v>1998</v>
      </c>
      <c r="E99" s="2" t="s">
        <v>98</v>
      </c>
      <c r="G99" s="2" t="s">
        <v>299</v>
      </c>
    </row>
    <row r="100" spans="3:7" x14ac:dyDescent="0.25">
      <c r="C100" s="2">
        <v>1999</v>
      </c>
      <c r="E100" s="2" t="s">
        <v>99</v>
      </c>
      <c r="G100" s="2" t="s">
        <v>300</v>
      </c>
    </row>
    <row r="101" spans="3:7" x14ac:dyDescent="0.25">
      <c r="C101" s="2">
        <v>2000</v>
      </c>
      <c r="E101" s="2" t="s">
        <v>100</v>
      </c>
      <c r="G101" s="2" t="s">
        <v>301</v>
      </c>
    </row>
    <row r="102" spans="3:7" x14ac:dyDescent="0.25">
      <c r="C102" s="2">
        <v>2001</v>
      </c>
      <c r="E102" s="2" t="s">
        <v>101</v>
      </c>
      <c r="G102" s="2" t="s">
        <v>302</v>
      </c>
    </row>
    <row r="103" spans="3:7" x14ac:dyDescent="0.25">
      <c r="C103" s="2">
        <v>2002</v>
      </c>
      <c r="E103" s="2" t="s">
        <v>102</v>
      </c>
      <c r="G103" s="2" t="s">
        <v>303</v>
      </c>
    </row>
    <row r="104" spans="3:7" x14ac:dyDescent="0.25">
      <c r="C104" s="2">
        <v>2003</v>
      </c>
      <c r="E104" s="2" t="s">
        <v>103</v>
      </c>
      <c r="G104" s="2" t="s">
        <v>304</v>
      </c>
    </row>
    <row r="105" spans="3:7" x14ac:dyDescent="0.25">
      <c r="C105" s="2">
        <v>2004</v>
      </c>
      <c r="E105" s="2" t="s">
        <v>104</v>
      </c>
      <c r="G105" s="2" t="s">
        <v>305</v>
      </c>
    </row>
    <row r="106" spans="3:7" x14ac:dyDescent="0.25">
      <c r="C106" s="2">
        <v>2005</v>
      </c>
      <c r="E106" s="2" t="s">
        <v>105</v>
      </c>
      <c r="G106" s="2" t="s">
        <v>306</v>
      </c>
    </row>
    <row r="107" spans="3:7" x14ac:dyDescent="0.25">
      <c r="C107" s="2">
        <v>2006</v>
      </c>
      <c r="E107" s="2" t="s">
        <v>106</v>
      </c>
      <c r="G107" s="2" t="s">
        <v>307</v>
      </c>
    </row>
    <row r="108" spans="3:7" x14ac:dyDescent="0.25">
      <c r="C108" s="2">
        <v>2007</v>
      </c>
      <c r="E108" s="2" t="s">
        <v>107</v>
      </c>
      <c r="G108" s="2" t="s">
        <v>308</v>
      </c>
    </row>
    <row r="109" spans="3:7" x14ac:dyDescent="0.25">
      <c r="C109" s="2">
        <v>2008</v>
      </c>
      <c r="E109" s="2" t="s">
        <v>108</v>
      </c>
      <c r="G109" s="2" t="s">
        <v>309</v>
      </c>
    </row>
    <row r="110" spans="3:7" x14ac:dyDescent="0.25">
      <c r="C110" s="2">
        <v>2009</v>
      </c>
      <c r="E110" s="2" t="s">
        <v>109</v>
      </c>
      <c r="G110" s="2" t="s">
        <v>310</v>
      </c>
    </row>
    <row r="111" spans="3:7" x14ac:dyDescent="0.25">
      <c r="C111" s="2">
        <v>2010</v>
      </c>
      <c r="E111" s="2" t="s">
        <v>110</v>
      </c>
      <c r="G111" s="2" t="s">
        <v>311</v>
      </c>
    </row>
    <row r="112" spans="3:7" x14ac:dyDescent="0.25">
      <c r="C112" s="2">
        <v>2011</v>
      </c>
      <c r="E112" s="2" t="s">
        <v>111</v>
      </c>
      <c r="G112" s="2" t="s">
        <v>312</v>
      </c>
    </row>
    <row r="113" spans="3:7" x14ac:dyDescent="0.25">
      <c r="C113" s="2">
        <v>2012</v>
      </c>
      <c r="E113" s="2" t="s">
        <v>112</v>
      </c>
      <c r="G113" s="2" t="s">
        <v>313</v>
      </c>
    </row>
    <row r="114" spans="3:7" x14ac:dyDescent="0.25">
      <c r="C114" s="2">
        <v>2013</v>
      </c>
      <c r="E114" s="2" t="s">
        <v>113</v>
      </c>
      <c r="G114" s="2" t="s">
        <v>314</v>
      </c>
    </row>
    <row r="115" spans="3:7" x14ac:dyDescent="0.25">
      <c r="C115" s="2">
        <v>2014</v>
      </c>
      <c r="E115" s="2" t="s">
        <v>114</v>
      </c>
      <c r="G115" s="2" t="s">
        <v>315</v>
      </c>
    </row>
    <row r="116" spans="3:7" x14ac:dyDescent="0.25">
      <c r="C116" s="2">
        <v>2015</v>
      </c>
      <c r="E116" s="2" t="s">
        <v>115</v>
      </c>
      <c r="G116" s="2" t="s">
        <v>316</v>
      </c>
    </row>
    <row r="117" spans="3:7" x14ac:dyDescent="0.25">
      <c r="C117" s="2">
        <v>2016</v>
      </c>
      <c r="E117" s="2" t="s">
        <v>116</v>
      </c>
      <c r="G117" s="2" t="s">
        <v>317</v>
      </c>
    </row>
    <row r="118" spans="3:7" x14ac:dyDescent="0.25">
      <c r="C118" s="2">
        <v>2017</v>
      </c>
      <c r="E118" s="2" t="s">
        <v>117</v>
      </c>
      <c r="G118" s="2" t="s">
        <v>318</v>
      </c>
    </row>
    <row r="119" spans="3:7" x14ac:dyDescent="0.25">
      <c r="C119" s="2">
        <v>2018</v>
      </c>
      <c r="E119" s="2" t="s">
        <v>118</v>
      </c>
      <c r="G119" s="2" t="s">
        <v>319</v>
      </c>
    </row>
    <row r="120" spans="3:7" x14ac:dyDescent="0.25">
      <c r="C120" s="2">
        <v>2019</v>
      </c>
      <c r="E120" s="2" t="s">
        <v>119</v>
      </c>
      <c r="G120" s="2" t="s">
        <v>320</v>
      </c>
    </row>
    <row r="121" spans="3:7" x14ac:dyDescent="0.25">
      <c r="C121" s="2">
        <v>2020</v>
      </c>
      <c r="E121" s="2" t="s">
        <v>120</v>
      </c>
      <c r="G121" s="2" t="s">
        <v>321</v>
      </c>
    </row>
    <row r="122" spans="3:7" x14ac:dyDescent="0.25">
      <c r="C122" s="2">
        <v>2021</v>
      </c>
      <c r="E122" s="2" t="s">
        <v>121</v>
      </c>
      <c r="G122" s="2" t="s">
        <v>322</v>
      </c>
    </row>
    <row r="123" spans="3:7" x14ac:dyDescent="0.25">
      <c r="C123" s="2">
        <v>2022</v>
      </c>
      <c r="E123" s="2" t="s">
        <v>122</v>
      </c>
      <c r="G123" s="2" t="s">
        <v>323</v>
      </c>
    </row>
    <row r="124" spans="3:7" x14ac:dyDescent="0.25">
      <c r="C124" s="2">
        <v>2023</v>
      </c>
      <c r="E124" s="2" t="s">
        <v>123</v>
      </c>
      <c r="G124" s="2" t="s">
        <v>324</v>
      </c>
    </row>
    <row r="125" spans="3:7" x14ac:dyDescent="0.25">
      <c r="C125" s="2">
        <v>2024</v>
      </c>
      <c r="E125" s="2" t="s">
        <v>124</v>
      </c>
      <c r="G125" s="2" t="s">
        <v>325</v>
      </c>
    </row>
    <row r="126" spans="3:7" x14ac:dyDescent="0.25">
      <c r="C126" s="2">
        <v>2025</v>
      </c>
      <c r="E126" s="2" t="s">
        <v>125</v>
      </c>
      <c r="G126" s="2" t="s">
        <v>326</v>
      </c>
    </row>
    <row r="127" spans="3:7" x14ac:dyDescent="0.25">
      <c r="C127" s="2">
        <v>2026</v>
      </c>
      <c r="E127" s="2" t="s">
        <v>126</v>
      </c>
      <c r="G127" s="2" t="s">
        <v>327</v>
      </c>
    </row>
    <row r="128" spans="3:7" x14ac:dyDescent="0.25">
      <c r="C128" s="2">
        <v>2027</v>
      </c>
      <c r="E128" s="2" t="s">
        <v>127</v>
      </c>
      <c r="G128" s="2" t="s">
        <v>328</v>
      </c>
    </row>
    <row r="129" spans="3:7" x14ac:dyDescent="0.25">
      <c r="C129" s="2">
        <v>2028</v>
      </c>
      <c r="E129" s="2" t="s">
        <v>128</v>
      </c>
      <c r="G129" s="2" t="s">
        <v>329</v>
      </c>
    </row>
    <row r="130" spans="3:7" x14ac:dyDescent="0.25">
      <c r="C130" s="2">
        <v>2029</v>
      </c>
      <c r="E130" s="2" t="s">
        <v>129</v>
      </c>
      <c r="G130" s="2" t="s">
        <v>330</v>
      </c>
    </row>
    <row r="131" spans="3:7" x14ac:dyDescent="0.25">
      <c r="C131" s="2">
        <v>2030</v>
      </c>
      <c r="E131" s="2" t="s">
        <v>130</v>
      </c>
      <c r="G131" s="2" t="s">
        <v>331</v>
      </c>
    </row>
    <row r="132" spans="3:7" x14ac:dyDescent="0.25">
      <c r="C132" s="2">
        <v>2031</v>
      </c>
      <c r="E132" s="2" t="s">
        <v>131</v>
      </c>
      <c r="G132" s="2" t="s">
        <v>332</v>
      </c>
    </row>
    <row r="133" spans="3:7" x14ac:dyDescent="0.25">
      <c r="C133" s="2">
        <v>2032</v>
      </c>
      <c r="E133" s="2" t="s">
        <v>132</v>
      </c>
      <c r="G133" s="2" t="s">
        <v>333</v>
      </c>
    </row>
    <row r="134" spans="3:7" x14ac:dyDescent="0.25">
      <c r="C134" s="2">
        <v>2033</v>
      </c>
      <c r="E134" s="2" t="s">
        <v>133</v>
      </c>
      <c r="G134" s="2" t="s">
        <v>334</v>
      </c>
    </row>
    <row r="135" spans="3:7" x14ac:dyDescent="0.25">
      <c r="C135" s="2">
        <v>2034</v>
      </c>
      <c r="E135" s="2" t="s">
        <v>134</v>
      </c>
      <c r="G135" s="2" t="s">
        <v>335</v>
      </c>
    </row>
    <row r="136" spans="3:7" x14ac:dyDescent="0.25">
      <c r="C136" s="2">
        <v>2035</v>
      </c>
      <c r="E136" s="2" t="s">
        <v>135</v>
      </c>
      <c r="G136" s="2" t="s">
        <v>336</v>
      </c>
    </row>
    <row r="137" spans="3:7" x14ac:dyDescent="0.25">
      <c r="C137" s="2">
        <v>2036</v>
      </c>
      <c r="E137" s="2" t="s">
        <v>136</v>
      </c>
      <c r="G137" s="2" t="s">
        <v>337</v>
      </c>
    </row>
    <row r="138" spans="3:7" x14ac:dyDescent="0.25">
      <c r="C138" s="2">
        <v>2037</v>
      </c>
      <c r="E138" s="2" t="s">
        <v>137</v>
      </c>
      <c r="G138" s="2" t="s">
        <v>338</v>
      </c>
    </row>
    <row r="139" spans="3:7" x14ac:dyDescent="0.25">
      <c r="C139" s="2">
        <v>2038</v>
      </c>
      <c r="E139" s="2" t="s">
        <v>138</v>
      </c>
      <c r="G139" s="2" t="s">
        <v>339</v>
      </c>
    </row>
    <row r="140" spans="3:7" x14ac:dyDescent="0.25">
      <c r="C140" s="2">
        <v>2039</v>
      </c>
      <c r="E140" s="2" t="s">
        <v>139</v>
      </c>
      <c r="G140" s="2" t="s">
        <v>340</v>
      </c>
    </row>
    <row r="141" spans="3:7" x14ac:dyDescent="0.25">
      <c r="C141" s="2">
        <v>2040</v>
      </c>
      <c r="E141" s="2" t="s">
        <v>140</v>
      </c>
      <c r="G141" s="2" t="s">
        <v>341</v>
      </c>
    </row>
    <row r="142" spans="3:7" x14ac:dyDescent="0.25">
      <c r="C142" s="2">
        <v>2041</v>
      </c>
      <c r="E142" s="2" t="s">
        <v>141</v>
      </c>
      <c r="G142" s="2" t="s">
        <v>342</v>
      </c>
    </row>
    <row r="143" spans="3:7" x14ac:dyDescent="0.25">
      <c r="C143" s="2">
        <v>2042</v>
      </c>
      <c r="E143" s="2" t="s">
        <v>142</v>
      </c>
      <c r="G143" s="2" t="s">
        <v>343</v>
      </c>
    </row>
    <row r="144" spans="3:7" x14ac:dyDescent="0.25">
      <c r="C144" s="2">
        <v>2043</v>
      </c>
      <c r="E144" s="2" t="s">
        <v>143</v>
      </c>
      <c r="G144" s="2" t="s">
        <v>344</v>
      </c>
    </row>
    <row r="145" spans="3:7" x14ac:dyDescent="0.25">
      <c r="C145" s="2">
        <v>2044</v>
      </c>
      <c r="E145" s="2" t="s">
        <v>144</v>
      </c>
      <c r="G145" s="2" t="s">
        <v>345</v>
      </c>
    </row>
    <row r="146" spans="3:7" x14ac:dyDescent="0.25">
      <c r="C146" s="2">
        <v>2045</v>
      </c>
      <c r="E146" s="2" t="s">
        <v>145</v>
      </c>
      <c r="G146" s="2" t="s">
        <v>346</v>
      </c>
    </row>
    <row r="147" spans="3:7" x14ac:dyDescent="0.25">
      <c r="C147" s="2">
        <v>2046</v>
      </c>
      <c r="E147" s="2" t="s">
        <v>146</v>
      </c>
      <c r="G147" s="2" t="s">
        <v>347</v>
      </c>
    </row>
    <row r="148" spans="3:7" x14ac:dyDescent="0.25">
      <c r="C148" s="2">
        <v>2047</v>
      </c>
      <c r="E148" s="2" t="s">
        <v>147</v>
      </c>
      <c r="G148" s="2" t="s">
        <v>348</v>
      </c>
    </row>
    <row r="149" spans="3:7" x14ac:dyDescent="0.25">
      <c r="C149" s="2">
        <v>2048</v>
      </c>
      <c r="E149" s="2" t="s">
        <v>148</v>
      </c>
      <c r="G149" s="2" t="s">
        <v>349</v>
      </c>
    </row>
    <row r="150" spans="3:7" x14ac:dyDescent="0.25">
      <c r="C150" s="2">
        <v>2049</v>
      </c>
      <c r="E150" s="2" t="s">
        <v>149</v>
      </c>
      <c r="G150" s="2" t="s">
        <v>350</v>
      </c>
    </row>
    <row r="151" spans="3:7" x14ac:dyDescent="0.25">
      <c r="C151" s="2">
        <v>2050</v>
      </c>
      <c r="E151" s="2" t="s">
        <v>150</v>
      </c>
      <c r="G151" s="2" t="s">
        <v>351</v>
      </c>
    </row>
    <row r="152" spans="3:7" x14ac:dyDescent="0.25">
      <c r="C152" s="2">
        <v>2051</v>
      </c>
      <c r="E152" s="2" t="s">
        <v>151</v>
      </c>
      <c r="G152" s="2" t="s">
        <v>352</v>
      </c>
    </row>
    <row r="153" spans="3:7" x14ac:dyDescent="0.25">
      <c r="C153" s="2">
        <v>2052</v>
      </c>
      <c r="E153" s="2" t="s">
        <v>152</v>
      </c>
      <c r="G153" s="2" t="s">
        <v>353</v>
      </c>
    </row>
    <row r="154" spans="3:7" x14ac:dyDescent="0.25">
      <c r="C154" s="2">
        <v>2053</v>
      </c>
      <c r="E154" s="2" t="s">
        <v>153</v>
      </c>
      <c r="G154" s="2" t="s">
        <v>354</v>
      </c>
    </row>
    <row r="155" spans="3:7" x14ac:dyDescent="0.25">
      <c r="C155" s="2">
        <v>2054</v>
      </c>
      <c r="E155" s="2" t="s">
        <v>154</v>
      </c>
      <c r="G155" s="2" t="s">
        <v>355</v>
      </c>
    </row>
    <row r="156" spans="3:7" x14ac:dyDescent="0.25">
      <c r="C156" s="2">
        <v>2055</v>
      </c>
      <c r="E156" s="2" t="s">
        <v>155</v>
      </c>
      <c r="G156" s="2" t="s">
        <v>356</v>
      </c>
    </row>
    <row r="157" spans="3:7" x14ac:dyDescent="0.25">
      <c r="C157" s="2">
        <v>2056</v>
      </c>
      <c r="E157" s="2" t="s">
        <v>156</v>
      </c>
      <c r="G157" s="2" t="s">
        <v>357</v>
      </c>
    </row>
    <row r="158" spans="3:7" x14ac:dyDescent="0.25">
      <c r="C158" s="2">
        <v>2057</v>
      </c>
      <c r="E158" s="2" t="s">
        <v>157</v>
      </c>
      <c r="G158" s="2" t="s">
        <v>358</v>
      </c>
    </row>
    <row r="159" spans="3:7" x14ac:dyDescent="0.25">
      <c r="C159" s="2">
        <v>2058</v>
      </c>
      <c r="E159" s="2" t="s">
        <v>158</v>
      </c>
      <c r="G159" s="2" t="s">
        <v>359</v>
      </c>
    </row>
    <row r="160" spans="3:7" x14ac:dyDescent="0.25">
      <c r="C160" s="2">
        <v>2059</v>
      </c>
      <c r="E160" s="2" t="s">
        <v>159</v>
      </c>
      <c r="G160" s="2" t="s">
        <v>360</v>
      </c>
    </row>
    <row r="161" spans="3:7" x14ac:dyDescent="0.25">
      <c r="C161" s="2">
        <v>2060</v>
      </c>
      <c r="E161" s="2" t="s">
        <v>160</v>
      </c>
      <c r="G161" s="2" t="s">
        <v>361</v>
      </c>
    </row>
    <row r="162" spans="3:7" x14ac:dyDescent="0.25">
      <c r="C162" s="2">
        <v>2061</v>
      </c>
      <c r="E162" s="2" t="s">
        <v>161</v>
      </c>
      <c r="G162" s="2" t="s">
        <v>362</v>
      </c>
    </row>
    <row r="163" spans="3:7" x14ac:dyDescent="0.25">
      <c r="C163" s="2">
        <v>2062</v>
      </c>
      <c r="E163" s="2" t="s">
        <v>162</v>
      </c>
      <c r="G163" s="2" t="s">
        <v>363</v>
      </c>
    </row>
    <row r="164" spans="3:7" x14ac:dyDescent="0.25">
      <c r="C164" s="2">
        <v>2063</v>
      </c>
      <c r="E164" s="2" t="s">
        <v>163</v>
      </c>
      <c r="G164" s="2" t="s">
        <v>364</v>
      </c>
    </row>
    <row r="165" spans="3:7" x14ac:dyDescent="0.25">
      <c r="C165" s="2">
        <v>2064</v>
      </c>
      <c r="E165" s="2" t="s">
        <v>164</v>
      </c>
      <c r="G165" s="2" t="s">
        <v>365</v>
      </c>
    </row>
    <row r="166" spans="3:7" x14ac:dyDescent="0.25">
      <c r="C166" s="2">
        <v>2065</v>
      </c>
      <c r="E166" s="2" t="s">
        <v>165</v>
      </c>
      <c r="G166" s="2" t="s">
        <v>366</v>
      </c>
    </row>
    <row r="167" spans="3:7" x14ac:dyDescent="0.25">
      <c r="C167" s="2">
        <v>2066</v>
      </c>
      <c r="E167" s="2" t="s">
        <v>166</v>
      </c>
      <c r="G167" s="2" t="s">
        <v>367</v>
      </c>
    </row>
    <row r="168" spans="3:7" x14ac:dyDescent="0.25">
      <c r="C168" s="2">
        <v>2067</v>
      </c>
      <c r="E168" s="2" t="s">
        <v>167</v>
      </c>
      <c r="G168" s="2" t="s">
        <v>368</v>
      </c>
    </row>
    <row r="169" spans="3:7" x14ac:dyDescent="0.25">
      <c r="C169" s="2">
        <v>2068</v>
      </c>
      <c r="E169" s="2" t="s">
        <v>168</v>
      </c>
      <c r="G169" s="2" t="s">
        <v>369</v>
      </c>
    </row>
    <row r="170" spans="3:7" x14ac:dyDescent="0.25">
      <c r="C170" s="2">
        <v>2069</v>
      </c>
      <c r="E170" s="2" t="s">
        <v>169</v>
      </c>
      <c r="G170" s="2" t="s">
        <v>370</v>
      </c>
    </row>
    <row r="171" spans="3:7" x14ac:dyDescent="0.25">
      <c r="C171" s="2">
        <v>2070</v>
      </c>
      <c r="E171" s="2" t="s">
        <v>170</v>
      </c>
      <c r="G171" s="2" t="s">
        <v>371</v>
      </c>
    </row>
    <row r="172" spans="3:7" x14ac:dyDescent="0.25">
      <c r="C172" s="2">
        <v>2071</v>
      </c>
      <c r="E172" s="2" t="s">
        <v>171</v>
      </c>
      <c r="G172" s="2" t="s">
        <v>372</v>
      </c>
    </row>
    <row r="173" spans="3:7" x14ac:dyDescent="0.25">
      <c r="C173" s="2">
        <v>2072</v>
      </c>
      <c r="E173" s="2" t="s">
        <v>172</v>
      </c>
      <c r="G173" s="2" t="s">
        <v>373</v>
      </c>
    </row>
    <row r="174" spans="3:7" x14ac:dyDescent="0.25">
      <c r="C174" s="2">
        <v>2073</v>
      </c>
      <c r="E174" s="2" t="s">
        <v>173</v>
      </c>
      <c r="G174" s="2" t="s">
        <v>374</v>
      </c>
    </row>
    <row r="175" spans="3:7" x14ac:dyDescent="0.25">
      <c r="C175" s="2">
        <v>2074</v>
      </c>
      <c r="E175" s="2" t="s">
        <v>174</v>
      </c>
      <c r="G175" s="2" t="s">
        <v>375</v>
      </c>
    </row>
    <row r="176" spans="3:7" x14ac:dyDescent="0.25">
      <c r="C176" s="2">
        <v>2075</v>
      </c>
      <c r="E176" s="2" t="s">
        <v>175</v>
      </c>
      <c r="G176" s="2" t="s">
        <v>376</v>
      </c>
    </row>
    <row r="177" spans="3:7" x14ac:dyDescent="0.25">
      <c r="C177" s="2">
        <v>2076</v>
      </c>
      <c r="E177" s="2" t="s">
        <v>176</v>
      </c>
      <c r="G177" s="2" t="s">
        <v>377</v>
      </c>
    </row>
    <row r="178" spans="3:7" x14ac:dyDescent="0.25">
      <c r="C178" s="2">
        <v>2077</v>
      </c>
      <c r="E178" s="2" t="s">
        <v>177</v>
      </c>
      <c r="G178" s="2" t="s">
        <v>378</v>
      </c>
    </row>
    <row r="179" spans="3:7" x14ac:dyDescent="0.25">
      <c r="C179" s="2">
        <v>2078</v>
      </c>
      <c r="E179" s="2" t="s">
        <v>178</v>
      </c>
      <c r="G179" s="2" t="s">
        <v>379</v>
      </c>
    </row>
    <row r="180" spans="3:7" x14ac:dyDescent="0.25">
      <c r="C180" s="2">
        <v>2079</v>
      </c>
      <c r="E180" s="2" t="s">
        <v>179</v>
      </c>
      <c r="G180" s="2" t="s">
        <v>380</v>
      </c>
    </row>
    <row r="181" spans="3:7" x14ac:dyDescent="0.25">
      <c r="C181" s="2">
        <v>2080</v>
      </c>
      <c r="E181" s="2" t="s">
        <v>180</v>
      </c>
      <c r="G181" s="2" t="s">
        <v>381</v>
      </c>
    </row>
    <row r="182" spans="3:7" x14ac:dyDescent="0.25">
      <c r="C182" s="2">
        <v>2081</v>
      </c>
      <c r="E182" s="2" t="s">
        <v>181</v>
      </c>
      <c r="G182" s="2" t="s">
        <v>382</v>
      </c>
    </row>
    <row r="183" spans="3:7" x14ac:dyDescent="0.25">
      <c r="C183" s="2">
        <v>2082</v>
      </c>
      <c r="E183" s="2" t="s">
        <v>182</v>
      </c>
      <c r="G183" s="2" t="s">
        <v>383</v>
      </c>
    </row>
    <row r="184" spans="3:7" x14ac:dyDescent="0.25">
      <c r="C184" s="2">
        <v>2083</v>
      </c>
      <c r="E184" s="2" t="s">
        <v>183</v>
      </c>
      <c r="G184" s="2" t="s">
        <v>384</v>
      </c>
    </row>
    <row r="185" spans="3:7" x14ac:dyDescent="0.25">
      <c r="C185" s="2">
        <v>2084</v>
      </c>
      <c r="E185" s="2" t="s">
        <v>184</v>
      </c>
      <c r="G185" s="2" t="s">
        <v>385</v>
      </c>
    </row>
    <row r="186" spans="3:7" x14ac:dyDescent="0.25">
      <c r="C186" s="2">
        <v>2085</v>
      </c>
      <c r="E186" s="2" t="s">
        <v>185</v>
      </c>
      <c r="G186" s="2" t="s">
        <v>386</v>
      </c>
    </row>
    <row r="187" spans="3:7" x14ac:dyDescent="0.25">
      <c r="C187" s="2">
        <v>2086</v>
      </c>
      <c r="E187" s="2" t="s">
        <v>186</v>
      </c>
      <c r="G187" s="2" t="s">
        <v>387</v>
      </c>
    </row>
    <row r="188" spans="3:7" x14ac:dyDescent="0.25">
      <c r="C188" s="2">
        <v>2087</v>
      </c>
      <c r="E188" s="2" t="s">
        <v>187</v>
      </c>
      <c r="G188" s="2" t="s">
        <v>388</v>
      </c>
    </row>
    <row r="189" spans="3:7" x14ac:dyDescent="0.25">
      <c r="C189" s="2">
        <v>2088</v>
      </c>
      <c r="E189" s="2" t="s">
        <v>188</v>
      </c>
      <c r="G189" s="2" t="s">
        <v>389</v>
      </c>
    </row>
    <row r="190" spans="3:7" x14ac:dyDescent="0.25">
      <c r="C190" s="2">
        <v>2089</v>
      </c>
      <c r="E190" s="2" t="s">
        <v>189</v>
      </c>
      <c r="G190" s="2" t="s">
        <v>390</v>
      </c>
    </row>
    <row r="191" spans="3:7" x14ac:dyDescent="0.25">
      <c r="C191" s="2">
        <v>2090</v>
      </c>
      <c r="E191" s="2" t="s">
        <v>190</v>
      </c>
      <c r="G191" s="2" t="s">
        <v>391</v>
      </c>
    </row>
    <row r="192" spans="3:7" x14ac:dyDescent="0.25">
      <c r="C192" s="2">
        <v>2091</v>
      </c>
      <c r="E192" s="2" t="s">
        <v>191</v>
      </c>
      <c r="G192" s="2" t="s">
        <v>392</v>
      </c>
    </row>
    <row r="193" spans="3:7" x14ac:dyDescent="0.25">
      <c r="C193" s="2">
        <v>2092</v>
      </c>
      <c r="E193" s="2" t="s">
        <v>192</v>
      </c>
      <c r="G193" s="2" t="s">
        <v>393</v>
      </c>
    </row>
    <row r="194" spans="3:7" x14ac:dyDescent="0.25">
      <c r="C194" s="2">
        <v>2093</v>
      </c>
      <c r="E194" s="2" t="s">
        <v>193</v>
      </c>
      <c r="G194" s="2" t="s">
        <v>394</v>
      </c>
    </row>
    <row r="195" spans="3:7" x14ac:dyDescent="0.25">
      <c r="C195" s="2">
        <v>2094</v>
      </c>
      <c r="E195" s="2" t="s">
        <v>194</v>
      </c>
      <c r="G195" s="2" t="s">
        <v>395</v>
      </c>
    </row>
    <row r="196" spans="3:7" x14ac:dyDescent="0.25">
      <c r="C196" s="2">
        <v>2095</v>
      </c>
      <c r="E196" s="2" t="s">
        <v>195</v>
      </c>
      <c r="G196" s="2" t="s">
        <v>396</v>
      </c>
    </row>
    <row r="197" spans="3:7" x14ac:dyDescent="0.25">
      <c r="C197" s="2">
        <v>2096</v>
      </c>
      <c r="E197" s="2" t="s">
        <v>196</v>
      </c>
      <c r="G197" s="2" t="s">
        <v>397</v>
      </c>
    </row>
    <row r="198" spans="3:7" x14ac:dyDescent="0.25">
      <c r="C198" s="2">
        <v>2097</v>
      </c>
      <c r="E198" s="2" t="s">
        <v>197</v>
      </c>
      <c r="G198" s="2" t="s">
        <v>398</v>
      </c>
    </row>
    <row r="199" spans="3:7" x14ac:dyDescent="0.25">
      <c r="C199" s="2">
        <v>2098</v>
      </c>
      <c r="E199" s="2" t="s">
        <v>198</v>
      </c>
      <c r="G199" s="2" t="s">
        <v>399</v>
      </c>
    </row>
    <row r="200" spans="3:7" x14ac:dyDescent="0.25">
      <c r="C200" s="2">
        <v>2099</v>
      </c>
      <c r="E200" s="2" t="s">
        <v>199</v>
      </c>
      <c r="G200" s="2" t="s">
        <v>400</v>
      </c>
    </row>
    <row r="201" spans="3:7" x14ac:dyDescent="0.25">
      <c r="C201" s="2">
        <v>2100</v>
      </c>
      <c r="E201" s="2" t="s">
        <v>200</v>
      </c>
      <c r="G201" s="2" t="s">
        <v>401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2015</vt:lpstr>
      <vt:lpstr>2016</vt:lpstr>
      <vt:lpstr>2017</vt:lpstr>
      <vt:lpstr>2018</vt:lpstr>
      <vt:lpstr>Données</vt:lpstr>
      <vt:lpstr>Années</vt:lpstr>
      <vt:lpstr>Impôt</vt:lpstr>
      <vt:lpstr>Parts</vt:lpstr>
      <vt:lpstr>Revenus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2017-05-12T17:18:50Z</dcterms:created>
  <dcterms:modified xsi:type="dcterms:W3CDTF">2017-06-26T00:19:38Z</dcterms:modified>
</cp:coreProperties>
</file>