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Football\"/>
    </mc:Choice>
  </mc:AlternateContent>
  <xr:revisionPtr revIDLastSave="0" documentId="13_ncr:1_{C3F7B5EA-1D22-4178-94D1-094207A13D95}" xr6:coauthVersionLast="40" xr6:coauthVersionMax="40" xr10:uidLastSave="{00000000-0000-0000-0000-000000000000}"/>
  <bookViews>
    <workbookView xWindow="0" yWindow="0" windowWidth="28800" windowHeight="12375" xr2:uid="{D6BF5742-BF02-4F04-AC19-552EC25048D0}"/>
  </bookViews>
  <sheets>
    <sheet name="Noms équipes et terrains" sheetId="1" r:id="rId1"/>
    <sheet name="Matchs de poule" sheetId="2" r:id="rId2"/>
    <sheet name="Matchs de classement + Finale" sheetId="3" r:id="rId3"/>
  </sheets>
  <definedNames>
    <definedName name="Poule_A">'Noms équipes et terrains'!$A$2:$A$5</definedName>
    <definedName name="Poule_B">'Noms équipes et terrains'!$B$2:$B$5</definedName>
    <definedName name="Poule_C">'Noms équipes et terrains'!$C$2:$C$5</definedName>
    <definedName name="Poule_D">'Noms équipes et terrains'!$D$2:$D$5</definedName>
    <definedName name="Terrains">'Noms équipes et terrains'!$F$2:$F$5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3" i="3" l="1"/>
  <c r="L23" i="3"/>
  <c r="O19" i="3"/>
  <c r="L19" i="3"/>
  <c r="O15" i="3"/>
  <c r="L15" i="3"/>
  <c r="O14" i="3"/>
  <c r="L14" i="3"/>
  <c r="O10" i="3"/>
  <c r="L10" i="3"/>
  <c r="O9" i="3"/>
  <c r="L9" i="3"/>
  <c r="O5" i="3"/>
  <c r="L5" i="3"/>
  <c r="O4" i="3"/>
  <c r="L4" i="3"/>
  <c r="G20" i="3"/>
  <c r="D20" i="3"/>
  <c r="G19" i="3"/>
  <c r="D19" i="3"/>
  <c r="G15" i="3"/>
  <c r="D15" i="3"/>
  <c r="G14" i="3"/>
  <c r="D14" i="3"/>
  <c r="G10" i="3"/>
  <c r="D10" i="3"/>
  <c r="G9" i="3"/>
  <c r="D9" i="3"/>
  <c r="AL24" i="2"/>
  <c r="AN24" i="2"/>
  <c r="AM24" i="2"/>
  <c r="AO24" i="2"/>
  <c r="AL25" i="2"/>
  <c r="AN25" i="2"/>
  <c r="AM25" i="2"/>
  <c r="AO25" i="2"/>
  <c r="AL26" i="2"/>
  <c r="AN26" i="2"/>
  <c r="AM26" i="2"/>
  <c r="AO26" i="2"/>
  <c r="AL27" i="2"/>
  <c r="AN27" i="2"/>
  <c r="AM27" i="2"/>
  <c r="AO27" i="2"/>
  <c r="AL28" i="2"/>
  <c r="AN28" i="2"/>
  <c r="AM28" i="2"/>
  <c r="AO28" i="2"/>
  <c r="AL29" i="2"/>
  <c r="AN29" i="2"/>
  <c r="AM29" i="2"/>
  <c r="AO29" i="2"/>
  <c r="Z24" i="2"/>
  <c r="AX24" i="2"/>
  <c r="AY24" i="2"/>
  <c r="AX25" i="2"/>
  <c r="AY25" i="2"/>
  <c r="AX26" i="2"/>
  <c r="AY26" i="2"/>
  <c r="AX27" i="2"/>
  <c r="AY27" i="2"/>
  <c r="AX28" i="2"/>
  <c r="AY28" i="2"/>
  <c r="AX29" i="2"/>
  <c r="AY29" i="2"/>
  <c r="AE24" i="2"/>
  <c r="BA24" i="2"/>
  <c r="AZ24" i="2"/>
  <c r="BA25" i="2"/>
  <c r="AZ25" i="2"/>
  <c r="BA26" i="2"/>
  <c r="AZ26" i="2"/>
  <c r="BA27" i="2"/>
  <c r="AZ27" i="2"/>
  <c r="BA28" i="2"/>
  <c r="AZ28" i="2"/>
  <c r="BA29" i="2"/>
  <c r="AZ29" i="2"/>
  <c r="AF24" i="2"/>
  <c r="AG24" i="2"/>
  <c r="AH24" i="2"/>
  <c r="AI24" i="2"/>
  <c r="Z25" i="2"/>
  <c r="AE25" i="2"/>
  <c r="AF25" i="2"/>
  <c r="AG25" i="2"/>
  <c r="AH25" i="2"/>
  <c r="AI25" i="2"/>
  <c r="Z26" i="2"/>
  <c r="AE26" i="2"/>
  <c r="AF26" i="2"/>
  <c r="AG26" i="2"/>
  <c r="AH26" i="2"/>
  <c r="AI26" i="2"/>
  <c r="Z27" i="2"/>
  <c r="AE27" i="2"/>
  <c r="AF27" i="2"/>
  <c r="AG27" i="2"/>
  <c r="AH27" i="2"/>
  <c r="AI27" i="2"/>
  <c r="Y24" i="2"/>
  <c r="V24" i="2"/>
  <c r="Y25" i="2"/>
  <c r="V25" i="2"/>
  <c r="Y26" i="2"/>
  <c r="V26" i="2"/>
  <c r="Y27" i="2"/>
  <c r="V27" i="2"/>
  <c r="L25" i="2"/>
  <c r="AP24" i="2"/>
  <c r="AQ24" i="2"/>
  <c r="AP25" i="2"/>
  <c r="AQ25" i="2"/>
  <c r="AP26" i="2"/>
  <c r="AQ26" i="2"/>
  <c r="AP27" i="2"/>
  <c r="AQ27" i="2"/>
  <c r="AP28" i="2"/>
  <c r="AQ28" i="2"/>
  <c r="AP29" i="2"/>
  <c r="AQ29" i="2"/>
  <c r="AA26" i="2"/>
  <c r="AA24" i="2"/>
  <c r="AA27" i="2"/>
  <c r="N25" i="2"/>
  <c r="G5" i="3"/>
  <c r="D5" i="3"/>
  <c r="L27" i="2"/>
  <c r="AA25" i="2"/>
  <c r="N27" i="2"/>
  <c r="G4" i="3"/>
  <c r="AL4" i="2"/>
  <c r="AN4" i="2"/>
  <c r="AM4" i="2"/>
  <c r="AO4" i="2"/>
  <c r="AL5" i="2"/>
  <c r="AN5" i="2"/>
  <c r="AM5" i="2"/>
  <c r="AO5" i="2"/>
  <c r="AL6" i="2"/>
  <c r="AN6" i="2"/>
  <c r="AM6" i="2"/>
  <c r="AO6" i="2"/>
  <c r="AL7" i="2"/>
  <c r="AN7" i="2"/>
  <c r="AM7" i="2"/>
  <c r="AO7" i="2"/>
  <c r="AL8" i="2"/>
  <c r="AN8" i="2"/>
  <c r="AM8" i="2"/>
  <c r="AO8" i="2"/>
  <c r="AL9" i="2"/>
  <c r="AN9" i="2"/>
  <c r="AM9" i="2"/>
  <c r="AO9" i="2"/>
  <c r="Z4" i="2"/>
  <c r="AX4" i="2"/>
  <c r="AY4" i="2"/>
  <c r="AX5" i="2"/>
  <c r="AY5" i="2"/>
  <c r="AX6" i="2"/>
  <c r="AY6" i="2"/>
  <c r="AX7" i="2"/>
  <c r="AY7" i="2"/>
  <c r="AX8" i="2"/>
  <c r="AY8" i="2"/>
  <c r="AX9" i="2"/>
  <c r="AY9" i="2"/>
  <c r="AE4" i="2"/>
  <c r="BA4" i="2"/>
  <c r="AZ4" i="2"/>
  <c r="BA5" i="2"/>
  <c r="AZ5" i="2"/>
  <c r="BA6" i="2"/>
  <c r="AZ6" i="2"/>
  <c r="BA7" i="2"/>
  <c r="AZ7" i="2"/>
  <c r="BA8" i="2"/>
  <c r="AZ8" i="2"/>
  <c r="BA9" i="2"/>
  <c r="AZ9" i="2"/>
  <c r="AF4" i="2"/>
  <c r="AG4" i="2"/>
  <c r="AH4" i="2"/>
  <c r="AI4" i="2"/>
  <c r="Z5" i="2"/>
  <c r="AE5" i="2"/>
  <c r="AF5" i="2"/>
  <c r="AG5" i="2"/>
  <c r="AH5" i="2"/>
  <c r="AI5" i="2"/>
  <c r="Z6" i="2"/>
  <c r="AE6" i="2"/>
  <c r="AF6" i="2"/>
  <c r="AG6" i="2"/>
  <c r="AH6" i="2"/>
  <c r="AI6" i="2"/>
  <c r="Z7" i="2"/>
  <c r="AE7" i="2"/>
  <c r="AF7" i="2"/>
  <c r="AG7" i="2"/>
  <c r="AH7" i="2"/>
  <c r="AI7" i="2"/>
  <c r="Y4" i="2"/>
  <c r="V4" i="2"/>
  <c r="Y5" i="2"/>
  <c r="V5" i="2"/>
  <c r="Y6" i="2"/>
  <c r="V6" i="2"/>
  <c r="Y7" i="2"/>
  <c r="V7" i="2"/>
  <c r="L7" i="2"/>
  <c r="AP4" i="2"/>
  <c r="AQ4" i="2"/>
  <c r="AP5" i="2"/>
  <c r="AQ5" i="2"/>
  <c r="AP6" i="2"/>
  <c r="AQ6" i="2"/>
  <c r="AP7" i="2"/>
  <c r="AQ7" i="2"/>
  <c r="AP8" i="2"/>
  <c r="AQ8" i="2"/>
  <c r="AP9" i="2"/>
  <c r="AQ9" i="2"/>
  <c r="AA5" i="2"/>
  <c r="AA7" i="2"/>
  <c r="N7" i="2"/>
  <c r="D4" i="3"/>
  <c r="BA39" i="2"/>
  <c r="AZ39" i="2"/>
  <c r="AY39" i="2"/>
  <c r="AX39" i="2"/>
  <c r="AW39" i="2"/>
  <c r="AV39" i="2"/>
  <c r="AU39" i="2"/>
  <c r="AT39" i="2"/>
  <c r="AS39" i="2"/>
  <c r="AR39" i="2"/>
  <c r="AQ39" i="2"/>
  <c r="AP39" i="2"/>
  <c r="AM39" i="2"/>
  <c r="AK39" i="2"/>
  <c r="AO39" i="2"/>
  <c r="AL39" i="2"/>
  <c r="AJ39" i="2"/>
  <c r="AN39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M38" i="2"/>
  <c r="AK38" i="2"/>
  <c r="AO38" i="2"/>
  <c r="AL38" i="2"/>
  <c r="AJ38" i="2"/>
  <c r="AN38" i="2"/>
  <c r="BE37" i="2"/>
  <c r="AL34" i="2"/>
  <c r="AJ34" i="2"/>
  <c r="AN34" i="2"/>
  <c r="AL35" i="2"/>
  <c r="AJ35" i="2"/>
  <c r="AN35" i="2"/>
  <c r="AL36" i="2"/>
  <c r="AJ36" i="2"/>
  <c r="AN36" i="2"/>
  <c r="AL37" i="2"/>
  <c r="AJ37" i="2"/>
  <c r="AN37" i="2"/>
  <c r="AM34" i="2"/>
  <c r="AK34" i="2"/>
  <c r="AO34" i="2"/>
  <c r="AM35" i="2"/>
  <c r="AK35" i="2"/>
  <c r="AO35" i="2"/>
  <c r="AM36" i="2"/>
  <c r="AK36" i="2"/>
  <c r="AO36" i="2"/>
  <c r="AM37" i="2"/>
  <c r="AK37" i="2"/>
  <c r="AO37" i="2"/>
  <c r="Z34" i="2"/>
  <c r="AX34" i="2"/>
  <c r="AX35" i="2"/>
  <c r="AX36" i="2"/>
  <c r="AX37" i="2"/>
  <c r="AY34" i="2"/>
  <c r="AY35" i="2"/>
  <c r="AY36" i="2"/>
  <c r="AY37" i="2"/>
  <c r="AE34" i="2"/>
  <c r="AZ34" i="2"/>
  <c r="AZ35" i="2"/>
  <c r="AZ36" i="2"/>
  <c r="AZ37" i="2"/>
  <c r="BA34" i="2"/>
  <c r="BA35" i="2"/>
  <c r="BA36" i="2"/>
  <c r="BA37" i="2"/>
  <c r="AF34" i="2"/>
  <c r="AG34" i="2"/>
  <c r="AH34" i="2"/>
  <c r="AI34" i="2"/>
  <c r="Z35" i="2"/>
  <c r="AE35" i="2"/>
  <c r="AF35" i="2"/>
  <c r="AG35" i="2"/>
  <c r="AH35" i="2"/>
  <c r="AI35" i="2"/>
  <c r="Z36" i="2"/>
  <c r="AE36" i="2"/>
  <c r="AF36" i="2"/>
  <c r="AG36" i="2"/>
  <c r="AH36" i="2"/>
  <c r="AI36" i="2"/>
  <c r="Z37" i="2"/>
  <c r="AE37" i="2"/>
  <c r="AF37" i="2"/>
  <c r="AG37" i="2"/>
  <c r="AH37" i="2"/>
  <c r="AI37" i="2"/>
  <c r="Y34" i="2"/>
  <c r="V34" i="2"/>
  <c r="Y35" i="2"/>
  <c r="V35" i="2"/>
  <c r="Y36" i="2"/>
  <c r="V36" i="2"/>
  <c r="Y37" i="2"/>
  <c r="V37" i="2"/>
  <c r="BB37" i="2"/>
  <c r="BC37" i="2"/>
  <c r="BB34" i="2"/>
  <c r="BC34" i="2"/>
  <c r="BB35" i="2"/>
  <c r="BC35" i="2"/>
  <c r="BB36" i="2"/>
  <c r="BC36" i="2"/>
  <c r="BD37" i="2"/>
  <c r="AW37" i="2"/>
  <c r="AV37" i="2"/>
  <c r="AU37" i="2"/>
  <c r="AT37" i="2"/>
  <c r="AS37" i="2"/>
  <c r="AR37" i="2"/>
  <c r="AQ37" i="2"/>
  <c r="AP37" i="2"/>
  <c r="AV34" i="2"/>
  <c r="AV35" i="2"/>
  <c r="AV36" i="2"/>
  <c r="AW34" i="2"/>
  <c r="AW35" i="2"/>
  <c r="AW36" i="2"/>
  <c r="AD37" i="2"/>
  <c r="AT34" i="2"/>
  <c r="AT35" i="2"/>
  <c r="AT36" i="2"/>
  <c r="AU34" i="2"/>
  <c r="AU35" i="2"/>
  <c r="AU36" i="2"/>
  <c r="AC37" i="2"/>
  <c r="AR34" i="2"/>
  <c r="AR35" i="2"/>
  <c r="AR36" i="2"/>
  <c r="AS34" i="2"/>
  <c r="AS35" i="2"/>
  <c r="AS36" i="2"/>
  <c r="AB37" i="2"/>
  <c r="AP34" i="2"/>
  <c r="AP35" i="2"/>
  <c r="AP36" i="2"/>
  <c r="AQ34" i="2"/>
  <c r="AQ35" i="2"/>
  <c r="AQ36" i="2"/>
  <c r="AA37" i="2"/>
  <c r="X37" i="2"/>
  <c r="L37" i="2"/>
  <c r="T37" i="2"/>
  <c r="S37" i="2"/>
  <c r="R37" i="2"/>
  <c r="AD35" i="2"/>
  <c r="AD34" i="2"/>
  <c r="Q37" i="2"/>
  <c r="AC35" i="2"/>
  <c r="AC34" i="2"/>
  <c r="P37" i="2"/>
  <c r="AB35" i="2"/>
  <c r="AB34" i="2"/>
  <c r="O37" i="2"/>
  <c r="AA35" i="2"/>
  <c r="AA34" i="2"/>
  <c r="N37" i="2"/>
  <c r="M37" i="2"/>
  <c r="BD36" i="2"/>
  <c r="K37" i="2"/>
  <c r="BE36" i="2"/>
  <c r="AD36" i="2"/>
  <c r="AC36" i="2"/>
  <c r="AB36" i="2"/>
  <c r="AA36" i="2"/>
  <c r="X36" i="2"/>
  <c r="L36" i="2"/>
  <c r="T36" i="2"/>
  <c r="S36" i="2"/>
  <c r="R36" i="2"/>
  <c r="Q36" i="2"/>
  <c r="P36" i="2"/>
  <c r="O36" i="2"/>
  <c r="N36" i="2"/>
  <c r="M36" i="2"/>
  <c r="BD35" i="2"/>
  <c r="K36" i="2"/>
  <c r="BE35" i="2"/>
  <c r="X35" i="2"/>
  <c r="L35" i="2"/>
  <c r="T35" i="2"/>
  <c r="S35" i="2"/>
  <c r="R35" i="2"/>
  <c r="Q35" i="2"/>
  <c r="P35" i="2"/>
  <c r="O35" i="2"/>
  <c r="N35" i="2"/>
  <c r="M35" i="2"/>
  <c r="BD34" i="2"/>
  <c r="K35" i="2"/>
  <c r="BE34" i="2"/>
  <c r="X34" i="2"/>
  <c r="L34" i="2"/>
  <c r="T34" i="2"/>
  <c r="S34" i="2"/>
  <c r="R34" i="2"/>
  <c r="Q34" i="2"/>
  <c r="P34" i="2"/>
  <c r="O34" i="2"/>
  <c r="N34" i="2"/>
  <c r="M34" i="2"/>
  <c r="AW29" i="2"/>
  <c r="AV29" i="2"/>
  <c r="AU29" i="2"/>
  <c r="AT29" i="2"/>
  <c r="AS29" i="2"/>
  <c r="AR29" i="2"/>
  <c r="AK29" i="2"/>
  <c r="AJ29" i="2"/>
  <c r="AW28" i="2"/>
  <c r="AV28" i="2"/>
  <c r="AU28" i="2"/>
  <c r="AT28" i="2"/>
  <c r="AS28" i="2"/>
  <c r="AR28" i="2"/>
  <c r="AK28" i="2"/>
  <c r="AJ28" i="2"/>
  <c r="BE27" i="2"/>
  <c r="AJ24" i="2"/>
  <c r="AJ25" i="2"/>
  <c r="AJ26" i="2"/>
  <c r="AJ27" i="2"/>
  <c r="AK24" i="2"/>
  <c r="AK25" i="2"/>
  <c r="AK26" i="2"/>
  <c r="AK27" i="2"/>
  <c r="BB27" i="2"/>
  <c r="BC27" i="2"/>
  <c r="BB24" i="2"/>
  <c r="BC24" i="2"/>
  <c r="BB25" i="2"/>
  <c r="BC25" i="2"/>
  <c r="BB26" i="2"/>
  <c r="BC26" i="2"/>
  <c r="BD27" i="2"/>
  <c r="AW27" i="2"/>
  <c r="AV27" i="2"/>
  <c r="AU27" i="2"/>
  <c r="AT27" i="2"/>
  <c r="AS27" i="2"/>
  <c r="AR27" i="2"/>
  <c r="AV24" i="2"/>
  <c r="AV25" i="2"/>
  <c r="AV26" i="2"/>
  <c r="AW24" i="2"/>
  <c r="AW25" i="2"/>
  <c r="AW26" i="2"/>
  <c r="AD27" i="2"/>
  <c r="AT24" i="2"/>
  <c r="AT25" i="2"/>
  <c r="AT26" i="2"/>
  <c r="AU24" i="2"/>
  <c r="AU25" i="2"/>
  <c r="AU26" i="2"/>
  <c r="AC27" i="2"/>
  <c r="AR24" i="2"/>
  <c r="AR25" i="2"/>
  <c r="AR26" i="2"/>
  <c r="AS24" i="2"/>
  <c r="AS25" i="2"/>
  <c r="AS26" i="2"/>
  <c r="AB27" i="2"/>
  <c r="X27" i="2"/>
  <c r="T27" i="2"/>
  <c r="S27" i="2"/>
  <c r="R27" i="2"/>
  <c r="AD25" i="2"/>
  <c r="Q27" i="2"/>
  <c r="AC25" i="2"/>
  <c r="P27" i="2"/>
  <c r="AB25" i="2"/>
  <c r="O27" i="2"/>
  <c r="M27" i="2"/>
  <c r="BD26" i="2"/>
  <c r="K27" i="2"/>
  <c r="BE26" i="2"/>
  <c r="AD26" i="2"/>
  <c r="AC26" i="2"/>
  <c r="AB26" i="2"/>
  <c r="X26" i="2"/>
  <c r="L26" i="2"/>
  <c r="T26" i="2"/>
  <c r="S26" i="2"/>
  <c r="R26" i="2"/>
  <c r="AD24" i="2"/>
  <c r="Q26" i="2"/>
  <c r="AC24" i="2"/>
  <c r="P26" i="2"/>
  <c r="AB24" i="2"/>
  <c r="O26" i="2"/>
  <c r="N26" i="2"/>
  <c r="M26" i="2"/>
  <c r="BD25" i="2"/>
  <c r="K26" i="2"/>
  <c r="BE25" i="2"/>
  <c r="X25" i="2"/>
  <c r="T25" i="2"/>
  <c r="S25" i="2"/>
  <c r="R25" i="2"/>
  <c r="Q25" i="2"/>
  <c r="P25" i="2"/>
  <c r="O25" i="2"/>
  <c r="M25" i="2"/>
  <c r="BD24" i="2"/>
  <c r="K25" i="2"/>
  <c r="BE24" i="2"/>
  <c r="X24" i="2"/>
  <c r="L24" i="2"/>
  <c r="T24" i="2"/>
  <c r="S24" i="2"/>
  <c r="R24" i="2"/>
  <c r="Q24" i="2"/>
  <c r="P24" i="2"/>
  <c r="O24" i="2"/>
  <c r="N24" i="2"/>
  <c r="M24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M19" i="2"/>
  <c r="AK19" i="2"/>
  <c r="AO19" i="2"/>
  <c r="AL19" i="2"/>
  <c r="AJ19" i="2"/>
  <c r="AN19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M18" i="2"/>
  <c r="AK18" i="2"/>
  <c r="AO18" i="2"/>
  <c r="AL18" i="2"/>
  <c r="AJ18" i="2"/>
  <c r="AN18" i="2"/>
  <c r="BE17" i="2"/>
  <c r="AL14" i="2"/>
  <c r="AJ14" i="2"/>
  <c r="AN14" i="2"/>
  <c r="AL15" i="2"/>
  <c r="AJ15" i="2"/>
  <c r="AN15" i="2"/>
  <c r="AL16" i="2"/>
  <c r="AJ16" i="2"/>
  <c r="AN16" i="2"/>
  <c r="AL17" i="2"/>
  <c r="AJ17" i="2"/>
  <c r="AN17" i="2"/>
  <c r="AM14" i="2"/>
  <c r="AK14" i="2"/>
  <c r="AO14" i="2"/>
  <c r="AM15" i="2"/>
  <c r="AK15" i="2"/>
  <c r="AO15" i="2"/>
  <c r="AM16" i="2"/>
  <c r="AK16" i="2"/>
  <c r="AO16" i="2"/>
  <c r="AM17" i="2"/>
  <c r="AK17" i="2"/>
  <c r="AO17" i="2"/>
  <c r="Z14" i="2"/>
  <c r="AX14" i="2"/>
  <c r="AX15" i="2"/>
  <c r="AX16" i="2"/>
  <c r="AX17" i="2"/>
  <c r="AY14" i="2"/>
  <c r="AY15" i="2"/>
  <c r="AY16" i="2"/>
  <c r="AY17" i="2"/>
  <c r="AE14" i="2"/>
  <c r="AZ14" i="2"/>
  <c r="AZ15" i="2"/>
  <c r="AZ16" i="2"/>
  <c r="AZ17" i="2"/>
  <c r="BA14" i="2"/>
  <c r="BA15" i="2"/>
  <c r="BA16" i="2"/>
  <c r="BA17" i="2"/>
  <c r="AF14" i="2"/>
  <c r="AG14" i="2"/>
  <c r="AH14" i="2"/>
  <c r="AI14" i="2"/>
  <c r="Z15" i="2"/>
  <c r="AE15" i="2"/>
  <c r="AF15" i="2"/>
  <c r="AG15" i="2"/>
  <c r="AH15" i="2"/>
  <c r="AI15" i="2"/>
  <c r="Z16" i="2"/>
  <c r="AE16" i="2"/>
  <c r="AF16" i="2"/>
  <c r="AG16" i="2"/>
  <c r="AH16" i="2"/>
  <c r="AI16" i="2"/>
  <c r="Z17" i="2"/>
  <c r="AE17" i="2"/>
  <c r="AF17" i="2"/>
  <c r="AG17" i="2"/>
  <c r="AH17" i="2"/>
  <c r="AI17" i="2"/>
  <c r="Y14" i="2"/>
  <c r="V14" i="2"/>
  <c r="Y15" i="2"/>
  <c r="V15" i="2"/>
  <c r="Y16" i="2"/>
  <c r="V16" i="2"/>
  <c r="Y17" i="2"/>
  <c r="V17" i="2"/>
  <c r="BB17" i="2"/>
  <c r="BC17" i="2"/>
  <c r="BB14" i="2"/>
  <c r="BC14" i="2"/>
  <c r="BB15" i="2"/>
  <c r="BC15" i="2"/>
  <c r="BB16" i="2"/>
  <c r="BC16" i="2"/>
  <c r="BD17" i="2"/>
  <c r="AW17" i="2"/>
  <c r="AV17" i="2"/>
  <c r="AU17" i="2"/>
  <c r="AT17" i="2"/>
  <c r="AS17" i="2"/>
  <c r="AR17" i="2"/>
  <c r="AQ17" i="2"/>
  <c r="AP17" i="2"/>
  <c r="AV14" i="2"/>
  <c r="AV15" i="2"/>
  <c r="AV16" i="2"/>
  <c r="AW14" i="2"/>
  <c r="AW15" i="2"/>
  <c r="AW16" i="2"/>
  <c r="AD17" i="2"/>
  <c r="AT14" i="2"/>
  <c r="AT15" i="2"/>
  <c r="AT16" i="2"/>
  <c r="AU14" i="2"/>
  <c r="AU15" i="2"/>
  <c r="AU16" i="2"/>
  <c r="AC17" i="2"/>
  <c r="AR14" i="2"/>
  <c r="AR15" i="2"/>
  <c r="AR16" i="2"/>
  <c r="AS14" i="2"/>
  <c r="AS15" i="2"/>
  <c r="AS16" i="2"/>
  <c r="AB17" i="2"/>
  <c r="AP14" i="2"/>
  <c r="AP15" i="2"/>
  <c r="AP16" i="2"/>
  <c r="AQ14" i="2"/>
  <c r="AQ15" i="2"/>
  <c r="AQ16" i="2"/>
  <c r="AA17" i="2"/>
  <c r="X17" i="2"/>
  <c r="L17" i="2"/>
  <c r="T17" i="2"/>
  <c r="S17" i="2"/>
  <c r="R17" i="2"/>
  <c r="AD15" i="2"/>
  <c r="Q17" i="2"/>
  <c r="AC15" i="2"/>
  <c r="P17" i="2"/>
  <c r="AB15" i="2"/>
  <c r="O17" i="2"/>
  <c r="AA15" i="2"/>
  <c r="N17" i="2"/>
  <c r="M17" i="2"/>
  <c r="BD16" i="2"/>
  <c r="K17" i="2"/>
  <c r="BE16" i="2"/>
  <c r="AD16" i="2"/>
  <c r="AC16" i="2"/>
  <c r="AB16" i="2"/>
  <c r="AA16" i="2"/>
  <c r="X16" i="2"/>
  <c r="L16" i="2"/>
  <c r="T16" i="2"/>
  <c r="S16" i="2"/>
  <c r="R16" i="2"/>
  <c r="AD14" i="2"/>
  <c r="Q16" i="2"/>
  <c r="AC14" i="2"/>
  <c r="P16" i="2"/>
  <c r="AB14" i="2"/>
  <c r="O16" i="2"/>
  <c r="AA14" i="2"/>
  <c r="N16" i="2"/>
  <c r="M16" i="2"/>
  <c r="BD15" i="2"/>
  <c r="K16" i="2"/>
  <c r="BE15" i="2"/>
  <c r="X15" i="2"/>
  <c r="L15" i="2"/>
  <c r="T15" i="2"/>
  <c r="S15" i="2"/>
  <c r="R15" i="2"/>
  <c r="Q15" i="2"/>
  <c r="P15" i="2"/>
  <c r="O15" i="2"/>
  <c r="N15" i="2"/>
  <c r="M15" i="2"/>
  <c r="BD14" i="2"/>
  <c r="K15" i="2"/>
  <c r="BE14" i="2"/>
  <c r="X14" i="2"/>
  <c r="L14" i="2"/>
  <c r="T14" i="2"/>
  <c r="S14" i="2"/>
  <c r="R14" i="2"/>
  <c r="Q14" i="2"/>
  <c r="P14" i="2"/>
  <c r="O14" i="2"/>
  <c r="N14" i="2"/>
  <c r="M14" i="2"/>
  <c r="BB7" i="2"/>
  <c r="BC7" i="2"/>
  <c r="BB4" i="2"/>
  <c r="BC4" i="2"/>
  <c r="BB5" i="2"/>
  <c r="BC5" i="2"/>
  <c r="BB6" i="2"/>
  <c r="BC6" i="2"/>
  <c r="BD7" i="2"/>
  <c r="AV4" i="2"/>
  <c r="AW4" i="2"/>
  <c r="AV5" i="2"/>
  <c r="AW5" i="2"/>
  <c r="AV6" i="2"/>
  <c r="AW6" i="2"/>
  <c r="AV7" i="2"/>
  <c r="AW7" i="2"/>
  <c r="AV8" i="2"/>
  <c r="AW8" i="2"/>
  <c r="AV9" i="2"/>
  <c r="AW9" i="2"/>
  <c r="AD7" i="2"/>
  <c r="AT4" i="2"/>
  <c r="AU4" i="2"/>
  <c r="AT5" i="2"/>
  <c r="AU5" i="2"/>
  <c r="AT6" i="2"/>
  <c r="AU6" i="2"/>
  <c r="AT7" i="2"/>
  <c r="AU7" i="2"/>
  <c r="AT8" i="2"/>
  <c r="AU8" i="2"/>
  <c r="AT9" i="2"/>
  <c r="AU9" i="2"/>
  <c r="AC7" i="2"/>
  <c r="AR4" i="2"/>
  <c r="AS4" i="2"/>
  <c r="AR5" i="2"/>
  <c r="AS5" i="2"/>
  <c r="AR6" i="2"/>
  <c r="AS6" i="2"/>
  <c r="AR7" i="2"/>
  <c r="AS7" i="2"/>
  <c r="AR8" i="2"/>
  <c r="AS8" i="2"/>
  <c r="AR9" i="2"/>
  <c r="AS9" i="2"/>
  <c r="AB7" i="2"/>
  <c r="X7" i="2"/>
  <c r="T7" i="2"/>
  <c r="S7" i="2"/>
  <c r="R7" i="2"/>
  <c r="AD5" i="2"/>
  <c r="Q7" i="2"/>
  <c r="AC5" i="2"/>
  <c r="P7" i="2"/>
  <c r="AB5" i="2"/>
  <c r="O7" i="2"/>
  <c r="M7" i="2"/>
  <c r="BD6" i="2"/>
  <c r="AD6" i="2"/>
  <c r="AC6" i="2"/>
  <c r="AB6" i="2"/>
  <c r="AA6" i="2"/>
  <c r="X6" i="2"/>
  <c r="L6" i="2"/>
  <c r="T6" i="2"/>
  <c r="S6" i="2"/>
  <c r="R6" i="2"/>
  <c r="AD4" i="2"/>
  <c r="Q6" i="2"/>
  <c r="AC4" i="2"/>
  <c r="P6" i="2"/>
  <c r="AB4" i="2"/>
  <c r="O6" i="2"/>
  <c r="AA4" i="2"/>
  <c r="N6" i="2"/>
  <c r="M6" i="2"/>
  <c r="BD5" i="2"/>
  <c r="X5" i="2"/>
  <c r="L5" i="2"/>
  <c r="T5" i="2"/>
  <c r="S5" i="2"/>
  <c r="R5" i="2"/>
  <c r="Q5" i="2"/>
  <c r="P5" i="2"/>
  <c r="O5" i="2"/>
  <c r="N5" i="2"/>
  <c r="M5" i="2"/>
  <c r="BD4" i="2"/>
  <c r="X4" i="2"/>
  <c r="L4" i="2"/>
  <c r="T4" i="2"/>
  <c r="S4" i="2"/>
  <c r="R4" i="2"/>
  <c r="Q4" i="2"/>
  <c r="P4" i="2"/>
  <c r="O4" i="2"/>
  <c r="N4" i="2"/>
  <c r="M4" i="2"/>
  <c r="K6" i="2"/>
  <c r="K7" i="2"/>
  <c r="K5" i="2"/>
  <c r="AK5" i="2"/>
  <c r="AK6" i="2"/>
  <c r="AK7" i="2"/>
  <c r="AK8" i="2"/>
  <c r="AK9" i="2"/>
  <c r="AK4" i="2"/>
  <c r="AJ5" i="2"/>
  <c r="AJ6" i="2"/>
  <c r="AJ7" i="2"/>
  <c r="AJ8" i="2"/>
  <c r="AJ9" i="2"/>
  <c r="AJ4" i="2"/>
  <c r="BE5" i="2"/>
  <c r="BE6" i="2"/>
  <c r="BE7" i="2"/>
  <c r="BE4" i="2"/>
</calcChain>
</file>

<file path=xl/sharedStrings.xml><?xml version="1.0" encoding="utf-8"?>
<sst xmlns="http://schemas.openxmlformats.org/spreadsheetml/2006/main" count="494" uniqueCount="79">
  <si>
    <t>Poule A</t>
  </si>
  <si>
    <t>Poule B</t>
  </si>
  <si>
    <t>Poule C</t>
  </si>
  <si>
    <t>Poule D</t>
  </si>
  <si>
    <t>Equipe 1A</t>
  </si>
  <si>
    <t>Equipe 2A</t>
  </si>
  <si>
    <t>Equipe 3A</t>
  </si>
  <si>
    <t>Equipe 4A</t>
  </si>
  <si>
    <t>Equipe 1B</t>
  </si>
  <si>
    <t>Equipe 2B</t>
  </si>
  <si>
    <t>Equipe 3B</t>
  </si>
  <si>
    <t>Equipe 4B</t>
  </si>
  <si>
    <t>Equipe 1C</t>
  </si>
  <si>
    <t>Equipe 2C</t>
  </si>
  <si>
    <t>Equipe 3C</t>
  </si>
  <si>
    <t>Equipe 4C</t>
  </si>
  <si>
    <t>Equipe 1D</t>
  </si>
  <si>
    <t>Equipe 2D</t>
  </si>
  <si>
    <t>Equipe 3D</t>
  </si>
  <si>
    <t>Equipe 4D</t>
  </si>
  <si>
    <t>Terrain</t>
  </si>
  <si>
    <t>Pénalité</t>
  </si>
  <si>
    <t>Scores</t>
  </si>
  <si>
    <t>Equipes</t>
  </si>
  <si>
    <t>Dates</t>
  </si>
  <si>
    <t>Horaires</t>
  </si>
  <si>
    <t>POULE A</t>
  </si>
  <si>
    <t>Place</t>
  </si>
  <si>
    <t>Pts</t>
  </si>
  <si>
    <t>J</t>
  </si>
  <si>
    <t>G</t>
  </si>
  <si>
    <t>N</t>
  </si>
  <si>
    <t>P</t>
  </si>
  <si>
    <t>B +</t>
  </si>
  <si>
    <t>B -</t>
  </si>
  <si>
    <t>Diff.</t>
  </si>
  <si>
    <t>CLASSEMENT POULE A</t>
  </si>
  <si>
    <t>A</t>
  </si>
  <si>
    <t>B</t>
  </si>
  <si>
    <t>C</t>
  </si>
  <si>
    <t>D</t>
  </si>
  <si>
    <t>Terrains</t>
  </si>
  <si>
    <t>R</t>
  </si>
  <si>
    <t>%</t>
  </si>
  <si>
    <t>T Pts</t>
  </si>
  <si>
    <t>Dom.</t>
  </si>
  <si>
    <t>Ext.</t>
  </si>
  <si>
    <t>POULE B</t>
  </si>
  <si>
    <t>POULE C</t>
  </si>
  <si>
    <t>POULE D</t>
  </si>
  <si>
    <t>CLASSEMENT POULE D</t>
  </si>
  <si>
    <t>CLASSEMENT POULE B</t>
  </si>
  <si>
    <t>CLASSEMENT POULE C</t>
  </si>
  <si>
    <t>N° du match</t>
  </si>
  <si>
    <t>M25</t>
  </si>
  <si>
    <t>M26</t>
  </si>
  <si>
    <t>Date</t>
  </si>
  <si>
    <t>TERRAIN 1 - MATIN</t>
  </si>
  <si>
    <t>M27</t>
  </si>
  <si>
    <t>M28</t>
  </si>
  <si>
    <t>M29</t>
  </si>
  <si>
    <t>M30</t>
  </si>
  <si>
    <t>M31</t>
  </si>
  <si>
    <t>M32</t>
  </si>
  <si>
    <t>TERRAIN 2 - MATIN</t>
  </si>
  <si>
    <t>TERRAIN 3 - MATIN</t>
  </si>
  <si>
    <t>TERRAIN 4 - MATIN</t>
  </si>
  <si>
    <t>M33</t>
  </si>
  <si>
    <t>M34</t>
  </si>
  <si>
    <t>M35</t>
  </si>
  <si>
    <t>M36</t>
  </si>
  <si>
    <t>M38</t>
  </si>
  <si>
    <t>M37</t>
  </si>
  <si>
    <t>M39</t>
  </si>
  <si>
    <t>M40</t>
  </si>
  <si>
    <t>TERRAIN 1 - APRES-MIDI</t>
  </si>
  <si>
    <t>TERRAIN OFFICIEL</t>
  </si>
  <si>
    <t>2(2)</t>
  </si>
  <si>
    <t>2(4)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</si>
</sst>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h&quot;h&quot;:mm;@"/>
    <numFmt numFmtId="166" formatCode="0_ ;[Red]\-0\ "/>
    <numFmt numFmtId="167" formatCode="0.000000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theme="1"/>
      <name val="Arial Black"/>
      <family val="2"/>
    </font>
    <font>
      <sz val="9"/>
      <color rgb="FFFF0000"/>
      <name val="Arial Black"/>
      <family val="2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FF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0" xfId="0" applyFont="1"/>
    <xf numFmtId="0" fontId="4" fillId="0" borderId="4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167" fontId="3" fillId="0" borderId="41" xfId="0" applyNumberFormat="1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167" fontId="3" fillId="0" borderId="45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left" vertical="center"/>
    </xf>
    <xf numFmtId="0" fontId="3" fillId="0" borderId="45" xfId="0" applyFont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left" vertical="center"/>
    </xf>
    <xf numFmtId="166" fontId="8" fillId="3" borderId="21" xfId="0" applyNumberFormat="1" applyFont="1" applyFill="1" applyBorder="1" applyAlignment="1">
      <alignment horizontal="center" vertical="center"/>
    </xf>
    <xf numFmtId="166" fontId="8" fillId="3" borderId="22" xfId="0" applyNumberFormat="1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/>
    </xf>
    <xf numFmtId="166" fontId="8" fillId="3" borderId="12" xfId="0" applyNumberFormat="1" applyFont="1" applyFill="1" applyBorder="1" applyAlignment="1">
      <alignment horizontal="center" vertical="center"/>
    </xf>
    <xf numFmtId="166" fontId="8" fillId="3" borderId="13" xfId="0" applyNumberFormat="1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center"/>
    </xf>
    <xf numFmtId="166" fontId="8" fillId="3" borderId="15" xfId="0" applyNumberFormat="1" applyFont="1" applyFill="1" applyBorder="1" applyAlignment="1">
      <alignment horizontal="center" vertical="center"/>
    </xf>
    <xf numFmtId="166" fontId="8" fillId="3" borderId="16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right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164" fontId="10" fillId="0" borderId="38" xfId="0" applyNumberFormat="1" applyFont="1" applyBorder="1" applyAlignment="1" applyProtection="1">
      <alignment horizontal="center" vertical="center"/>
      <protection locked="0"/>
    </xf>
    <xf numFmtId="165" fontId="10" fillId="0" borderId="35" xfId="0" applyNumberFormat="1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right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164" fontId="10" fillId="0" borderId="39" xfId="0" applyNumberFormat="1" applyFont="1" applyBorder="1" applyAlignment="1" applyProtection="1">
      <alignment horizontal="center" vertical="center"/>
      <protection locked="0"/>
    </xf>
    <xf numFmtId="165" fontId="10" fillId="0" borderId="36" xfId="0" applyNumberFormat="1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9" fillId="0" borderId="28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right" vertical="center"/>
      <protection locked="0"/>
    </xf>
    <xf numFmtId="0" fontId="8" fillId="0" borderId="31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64" fontId="10" fillId="0" borderId="40" xfId="0" applyNumberFormat="1" applyFont="1" applyBorder="1" applyAlignment="1" applyProtection="1">
      <alignment horizontal="center" vertical="center"/>
      <protection locked="0"/>
    </xf>
    <xf numFmtId="165" fontId="10" fillId="0" borderId="37" xfId="0" applyNumberFormat="1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26" xfId="0" applyFont="1" applyBorder="1" applyAlignment="1">
      <alignment horizontal="right" vertical="center"/>
    </xf>
    <xf numFmtId="0" fontId="6" fillId="0" borderId="28" xfId="0" applyFont="1" applyBorder="1" applyAlignment="1">
      <alignment horizontal="right" vertical="center"/>
    </xf>
    <xf numFmtId="0" fontId="0" fillId="0" borderId="61" xfId="0" applyBorder="1" applyAlignment="1">
      <alignment horizontal="center" vertical="center"/>
    </xf>
    <xf numFmtId="0" fontId="6" fillId="0" borderId="42" xfId="0" applyFont="1" applyBorder="1" applyAlignment="1">
      <alignment horizontal="right" vertical="center"/>
    </xf>
    <xf numFmtId="0" fontId="6" fillId="0" borderId="64" xfId="0" applyFont="1" applyBorder="1" applyAlignment="1">
      <alignment vertical="center"/>
    </xf>
    <xf numFmtId="164" fontId="10" fillId="0" borderId="57" xfId="0" applyNumberFormat="1" applyFont="1" applyBorder="1" applyAlignment="1" applyProtection="1">
      <alignment horizontal="center" vertical="center"/>
      <protection locked="0"/>
    </xf>
    <xf numFmtId="165" fontId="10" fillId="0" borderId="59" xfId="0" applyNumberFormat="1" applyFont="1" applyBorder="1" applyAlignment="1" applyProtection="1">
      <alignment horizontal="center" vertical="center"/>
      <protection locked="0"/>
    </xf>
    <xf numFmtId="164" fontId="10" fillId="0" borderId="58" xfId="0" applyNumberFormat="1" applyFont="1" applyBorder="1" applyAlignment="1" applyProtection="1">
      <alignment horizontal="center" vertical="center"/>
      <protection locked="0"/>
    </xf>
    <xf numFmtId="165" fontId="10" fillId="0" borderId="60" xfId="0" applyNumberFormat="1" applyFont="1" applyBorder="1" applyAlignment="1" applyProtection="1">
      <alignment horizontal="center" vertical="center"/>
      <protection locked="0"/>
    </xf>
    <xf numFmtId="0" fontId="8" fillId="0" borderId="42" xfId="0" applyFont="1" applyBorder="1" applyAlignment="1" applyProtection="1">
      <alignment horizontal="center" vertical="center"/>
      <protection locked="0"/>
    </xf>
    <xf numFmtId="164" fontId="10" fillId="0" borderId="62" xfId="0" applyNumberFormat="1" applyFont="1" applyBorder="1" applyAlignment="1" applyProtection="1">
      <alignment horizontal="center" vertical="center"/>
      <protection locked="0"/>
    </xf>
    <xf numFmtId="165" fontId="10" fillId="0" borderId="63" xfId="0" applyNumberFormat="1" applyFont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164" fontId="10" fillId="4" borderId="49" xfId="0" applyNumberFormat="1" applyFont="1" applyFill="1" applyBorder="1" applyAlignment="1">
      <alignment horizontal="center" vertical="center"/>
    </xf>
    <xf numFmtId="165" fontId="10" fillId="4" borderId="49" xfId="0" applyNumberFormat="1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right" vertical="center"/>
    </xf>
    <xf numFmtId="0" fontId="8" fillId="4" borderId="49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vertical="center"/>
    </xf>
    <xf numFmtId="0" fontId="0" fillId="4" borderId="0" xfId="0" applyFill="1"/>
    <xf numFmtId="0" fontId="2" fillId="4" borderId="0" xfId="0" applyFont="1" applyFill="1" applyAlignment="1">
      <alignment horizontal="center"/>
    </xf>
    <xf numFmtId="0" fontId="3" fillId="0" borderId="41" xfId="0" applyFont="1" applyBorder="1" applyAlignment="1">
      <alignment horizontal="center" vertical="center" textRotation="90"/>
    </xf>
    <xf numFmtId="0" fontId="3" fillId="4" borderId="46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8" fillId="0" borderId="66" xfId="0" applyFont="1" applyBorder="1" applyAlignment="1" applyProtection="1">
      <alignment horizontal="center" vertical="center"/>
      <protection locked="0"/>
    </xf>
    <xf numFmtId="0" fontId="8" fillId="0" borderId="67" xfId="0" applyFont="1" applyBorder="1" applyAlignment="1" applyProtection="1">
      <alignment horizontal="center" vertical="center"/>
      <protection locked="0"/>
    </xf>
    <xf numFmtId="0" fontId="0" fillId="0" borderId="68" xfId="0" applyBorder="1" applyAlignment="1">
      <alignment horizontal="center" vertical="center"/>
    </xf>
    <xf numFmtId="164" fontId="10" fillId="0" borderId="69" xfId="0" applyNumberFormat="1" applyFont="1" applyBorder="1" applyAlignment="1" applyProtection="1">
      <alignment horizontal="center" vertical="center"/>
      <protection locked="0"/>
    </xf>
    <xf numFmtId="165" fontId="10" fillId="0" borderId="70" xfId="0" applyNumberFormat="1" applyFont="1" applyBorder="1" applyAlignment="1" applyProtection="1">
      <alignment horizontal="center" vertical="center"/>
      <protection locked="0"/>
    </xf>
    <xf numFmtId="0" fontId="6" fillId="0" borderId="71" xfId="0" applyFont="1" applyBorder="1" applyAlignment="1">
      <alignment horizontal="right" vertical="center"/>
    </xf>
    <xf numFmtId="0" fontId="8" fillId="0" borderId="72" xfId="0" applyFont="1" applyBorder="1" applyAlignment="1" applyProtection="1">
      <alignment horizontal="center" vertical="center"/>
      <protection locked="0"/>
    </xf>
    <xf numFmtId="0" fontId="8" fillId="0" borderId="71" xfId="0" applyFont="1" applyBorder="1" applyAlignment="1" applyProtection="1">
      <alignment horizontal="center" vertical="center"/>
      <protection locked="0"/>
    </xf>
    <xf numFmtId="0" fontId="6" fillId="0" borderId="73" xfId="0" applyFont="1" applyBorder="1" applyAlignment="1">
      <alignment vertical="center"/>
    </xf>
    <xf numFmtId="0" fontId="2" fillId="0" borderId="65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C6424-4610-47C5-B062-82872C9331A9}">
  <dimension ref="A1:AT5"/>
  <sheetViews>
    <sheetView tabSelected="1" workbookViewId="0">
      <selection activeCell="F1" sqref="F1"/>
    </sheetView>
  </sheetViews>
  <sheetFormatPr baseColWidth="10" defaultRowHeight="15" x14ac:dyDescent="0.25"/>
  <cols>
    <col min="1" max="4" width="30.7109375" style="2" customWidth="1"/>
    <col min="5" max="5" width="11.42578125" style="2"/>
    <col min="6" max="6" width="11.42578125" style="3"/>
    <col min="7" max="46" width="11.42578125" style="2"/>
  </cols>
  <sheetData>
    <row r="1" spans="1:46" s="5" customFormat="1" ht="15.75" thickBot="1" x14ac:dyDescent="0.3">
      <c r="A1" s="12" t="s">
        <v>0</v>
      </c>
      <c r="B1" s="10" t="s">
        <v>1</v>
      </c>
      <c r="C1" s="10" t="s">
        <v>2</v>
      </c>
      <c r="D1" s="11" t="s">
        <v>3</v>
      </c>
      <c r="E1" s="4"/>
      <c r="F1" s="9" t="s">
        <v>41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x14ac:dyDescent="0.25">
      <c r="A2" s="8" t="s">
        <v>4</v>
      </c>
      <c r="B2" s="8" t="s">
        <v>8</v>
      </c>
      <c r="C2" s="8" t="s">
        <v>12</v>
      </c>
      <c r="D2" s="8" t="s">
        <v>16</v>
      </c>
      <c r="F2" s="18" t="s">
        <v>37</v>
      </c>
    </row>
    <row r="3" spans="1:46" x14ac:dyDescent="0.25">
      <c r="A3" s="6" t="s">
        <v>5</v>
      </c>
      <c r="B3" s="6" t="s">
        <v>9</v>
      </c>
      <c r="C3" s="6" t="s">
        <v>13</v>
      </c>
      <c r="D3" s="6" t="s">
        <v>17</v>
      </c>
      <c r="F3" s="19" t="s">
        <v>38</v>
      </c>
    </row>
    <row r="4" spans="1:46" x14ac:dyDescent="0.25">
      <c r="A4" s="6" t="s">
        <v>6</v>
      </c>
      <c r="B4" s="6" t="s">
        <v>10</v>
      </c>
      <c r="C4" s="6" t="s">
        <v>14</v>
      </c>
      <c r="D4" s="6" t="s">
        <v>18</v>
      </c>
      <c r="F4" s="19" t="s">
        <v>39</v>
      </c>
    </row>
    <row r="5" spans="1:46" ht="15.75" thickBot="1" x14ac:dyDescent="0.3">
      <c r="A5" s="7" t="s">
        <v>7</v>
      </c>
      <c r="B5" s="7" t="s">
        <v>11</v>
      </c>
      <c r="C5" s="7" t="s">
        <v>15</v>
      </c>
      <c r="D5" s="7" t="s">
        <v>19</v>
      </c>
      <c r="F5" s="20" t="s">
        <v>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8D13C-45BF-40CE-B6B4-7B1FEBB2775E}">
  <dimension ref="A1:II77"/>
  <sheetViews>
    <sheetView workbookViewId="0">
      <selection activeCell="BJ55" sqref="BJ55"/>
    </sheetView>
  </sheetViews>
  <sheetFormatPr baseColWidth="10" defaultRowHeight="15" x14ac:dyDescent="0.25"/>
  <cols>
    <col min="1" max="1" width="7.28515625" style="3" bestFit="1" customWidth="1"/>
    <col min="2" max="2" width="8.42578125" style="3" bestFit="1" customWidth="1"/>
    <col min="3" max="3" width="30.7109375" style="3" customWidth="1"/>
    <col min="4" max="5" width="5.7109375" style="3" customWidth="1"/>
    <col min="6" max="6" width="30.7109375" style="3" customWidth="1"/>
    <col min="7" max="7" width="8.42578125" style="3" customWidth="1"/>
    <col min="8" max="8" width="22.85546875" style="3" customWidth="1"/>
    <col min="9" max="9" width="8.42578125" style="3" customWidth="1"/>
    <col min="10" max="10" width="10.7109375" style="3" customWidth="1"/>
    <col min="11" max="11" width="6.140625" style="3" customWidth="1"/>
    <col min="12" max="12" width="30.7109375" style="2" customWidth="1"/>
    <col min="13" max="20" width="5.7109375" style="3" customWidth="1"/>
    <col min="21" max="22" width="5.7109375" style="3" hidden="1" customWidth="1"/>
    <col min="23" max="23" width="30.7109375" style="3" hidden="1" customWidth="1"/>
    <col min="24" max="33" width="5.7109375" style="3" hidden="1" customWidth="1"/>
    <col min="34" max="35" width="15.7109375" style="3" hidden="1" customWidth="1"/>
    <col min="36" max="53" width="5.7109375" style="3" hidden="1" customWidth="1"/>
    <col min="54" max="54" width="30.7109375" style="2" hidden="1" customWidth="1"/>
    <col min="55" max="55" width="15.7109375" style="3" hidden="1" customWidth="1"/>
    <col min="56" max="56" width="5.7109375" style="3" hidden="1" customWidth="1"/>
    <col min="57" max="57" width="30.7109375" style="2" hidden="1" customWidth="1"/>
    <col min="58" max="243" width="11.42578125" style="3"/>
  </cols>
  <sheetData>
    <row r="1" spans="1:243" ht="15" customHeight="1" x14ac:dyDescent="0.25">
      <c r="A1" s="116" t="s">
        <v>26</v>
      </c>
      <c r="B1" s="117"/>
      <c r="C1" s="117"/>
      <c r="D1" s="117"/>
      <c r="E1" s="117"/>
      <c r="F1" s="117"/>
      <c r="G1" s="117"/>
      <c r="H1" s="117"/>
      <c r="I1" s="118"/>
      <c r="J1" s="46"/>
      <c r="K1" s="122" t="s">
        <v>36</v>
      </c>
      <c r="L1" s="123"/>
      <c r="M1" s="123"/>
      <c r="N1" s="123"/>
      <c r="O1" s="123"/>
      <c r="P1" s="123"/>
      <c r="Q1" s="123"/>
      <c r="R1" s="123"/>
      <c r="S1" s="123"/>
      <c r="T1" s="124"/>
      <c r="U1" s="106"/>
      <c r="V1" s="106"/>
      <c r="W1" s="128" t="s">
        <v>36</v>
      </c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12"/>
      <c r="AI1" s="113"/>
      <c r="AJ1" s="104" t="s">
        <v>45</v>
      </c>
      <c r="AK1" s="104" t="s">
        <v>46</v>
      </c>
      <c r="AL1" s="104" t="s">
        <v>45</v>
      </c>
      <c r="AM1" s="104" t="s">
        <v>46</v>
      </c>
      <c r="AN1" s="104" t="s">
        <v>45</v>
      </c>
      <c r="AO1" s="104" t="s">
        <v>46</v>
      </c>
      <c r="AP1" s="104" t="s">
        <v>45</v>
      </c>
      <c r="AQ1" s="104" t="s">
        <v>46</v>
      </c>
      <c r="AR1" s="104" t="s">
        <v>45</v>
      </c>
      <c r="AS1" s="104" t="s">
        <v>46</v>
      </c>
      <c r="AT1" s="104" t="s">
        <v>45</v>
      </c>
      <c r="AU1" s="104" t="s">
        <v>46</v>
      </c>
      <c r="AV1" s="104" t="s">
        <v>45</v>
      </c>
      <c r="AW1" s="104" t="s">
        <v>46</v>
      </c>
      <c r="AX1" s="104" t="s">
        <v>45</v>
      </c>
      <c r="AY1" s="104" t="s">
        <v>46</v>
      </c>
      <c r="AZ1" s="104" t="s">
        <v>45</v>
      </c>
      <c r="BA1" s="104" t="s">
        <v>46</v>
      </c>
      <c r="BB1" s="105"/>
      <c r="BC1" s="106"/>
      <c r="BD1" s="106"/>
      <c r="BE1" s="10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</row>
    <row r="2" spans="1:243" ht="15" customHeight="1" thickBot="1" x14ac:dyDescent="0.3">
      <c r="A2" s="119"/>
      <c r="B2" s="120"/>
      <c r="C2" s="120"/>
      <c r="D2" s="120"/>
      <c r="E2" s="120"/>
      <c r="F2" s="120"/>
      <c r="G2" s="120"/>
      <c r="H2" s="120"/>
      <c r="I2" s="121"/>
      <c r="J2" s="46"/>
      <c r="K2" s="125"/>
      <c r="L2" s="126"/>
      <c r="M2" s="126"/>
      <c r="N2" s="126"/>
      <c r="O2" s="126"/>
      <c r="P2" s="126"/>
      <c r="Q2" s="126"/>
      <c r="R2" s="126"/>
      <c r="S2" s="126"/>
      <c r="T2" s="127"/>
      <c r="U2" s="106"/>
      <c r="V2" s="106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14"/>
      <c r="AI2" s="115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7"/>
      <c r="BC2" s="108"/>
      <c r="BD2" s="108"/>
      <c r="BE2" s="108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</row>
    <row r="3" spans="1:243" s="23" customFormat="1" ht="15" customHeight="1" thickBot="1" x14ac:dyDescent="0.3">
      <c r="A3" s="17" t="s">
        <v>20</v>
      </c>
      <c r="B3" s="16" t="s">
        <v>21</v>
      </c>
      <c r="C3" s="14" t="s">
        <v>23</v>
      </c>
      <c r="D3" s="109" t="s">
        <v>22</v>
      </c>
      <c r="E3" s="109"/>
      <c r="F3" s="14" t="s">
        <v>23</v>
      </c>
      <c r="G3" s="15" t="s">
        <v>21</v>
      </c>
      <c r="H3" s="22" t="s">
        <v>24</v>
      </c>
      <c r="I3" s="21" t="s">
        <v>25</v>
      </c>
      <c r="J3" s="47"/>
      <c r="K3" s="31" t="s">
        <v>27</v>
      </c>
      <c r="L3" s="32" t="s">
        <v>23</v>
      </c>
      <c r="M3" s="32" t="s">
        <v>28</v>
      </c>
      <c r="N3" s="32" t="s">
        <v>29</v>
      </c>
      <c r="O3" s="32" t="s">
        <v>30</v>
      </c>
      <c r="P3" s="32" t="s">
        <v>31</v>
      </c>
      <c r="Q3" s="32" t="s">
        <v>32</v>
      </c>
      <c r="R3" s="32" t="s">
        <v>33</v>
      </c>
      <c r="S3" s="32" t="s">
        <v>34</v>
      </c>
      <c r="T3" s="33" t="s">
        <v>35</v>
      </c>
      <c r="U3" s="110" t="s">
        <v>42</v>
      </c>
      <c r="V3" s="111"/>
      <c r="W3" s="24" t="s">
        <v>23</v>
      </c>
      <c r="X3" s="24" t="s">
        <v>42</v>
      </c>
      <c r="Y3" s="24" t="s">
        <v>27</v>
      </c>
      <c r="Z3" s="24" t="s">
        <v>28</v>
      </c>
      <c r="AA3" s="24" t="s">
        <v>29</v>
      </c>
      <c r="AB3" s="24" t="s">
        <v>30</v>
      </c>
      <c r="AC3" s="24" t="s">
        <v>31</v>
      </c>
      <c r="AD3" s="24" t="s">
        <v>32</v>
      </c>
      <c r="AE3" s="24" t="s">
        <v>33</v>
      </c>
      <c r="AF3" s="24" t="s">
        <v>34</v>
      </c>
      <c r="AG3" s="24" t="s">
        <v>35</v>
      </c>
      <c r="AH3" s="27" t="s">
        <v>43</v>
      </c>
      <c r="AI3" s="24" t="s">
        <v>43</v>
      </c>
      <c r="AJ3" s="24" t="s">
        <v>32</v>
      </c>
      <c r="AK3" s="24" t="s">
        <v>32</v>
      </c>
      <c r="AL3" s="24" t="s">
        <v>28</v>
      </c>
      <c r="AM3" s="24" t="s">
        <v>28</v>
      </c>
      <c r="AN3" s="24" t="s">
        <v>44</v>
      </c>
      <c r="AO3" s="24" t="s">
        <v>44</v>
      </c>
      <c r="AP3" s="24" t="s">
        <v>29</v>
      </c>
      <c r="AQ3" s="24" t="s">
        <v>29</v>
      </c>
      <c r="AR3" s="24" t="s">
        <v>30</v>
      </c>
      <c r="AS3" s="24" t="s">
        <v>30</v>
      </c>
      <c r="AT3" s="24" t="s">
        <v>31</v>
      </c>
      <c r="AU3" s="24" t="s">
        <v>31</v>
      </c>
      <c r="AV3" s="24" t="s">
        <v>32</v>
      </c>
      <c r="AW3" s="24" t="s">
        <v>32</v>
      </c>
      <c r="AX3" s="24" t="s">
        <v>33</v>
      </c>
      <c r="AY3" s="24" t="s">
        <v>33</v>
      </c>
      <c r="AZ3" s="24" t="s">
        <v>34</v>
      </c>
      <c r="BA3" s="24" t="s">
        <v>34</v>
      </c>
      <c r="BB3" s="24" t="s">
        <v>23</v>
      </c>
      <c r="BC3" s="24" t="s">
        <v>43</v>
      </c>
      <c r="BD3" s="24" t="s">
        <v>42</v>
      </c>
      <c r="BE3" s="24" t="s">
        <v>23</v>
      </c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</row>
    <row r="4" spans="1:243" ht="15" customHeight="1" x14ac:dyDescent="0.25">
      <c r="A4" s="50" t="s">
        <v>37</v>
      </c>
      <c r="B4" s="51"/>
      <c r="C4" s="52" t="s">
        <v>4</v>
      </c>
      <c r="D4" s="53">
        <v>2</v>
      </c>
      <c r="E4" s="54">
        <v>1</v>
      </c>
      <c r="F4" s="55" t="s">
        <v>5</v>
      </c>
      <c r="G4" s="56"/>
      <c r="H4" s="57"/>
      <c r="I4" s="58"/>
      <c r="J4" s="46"/>
      <c r="K4" s="34">
        <v>1</v>
      </c>
      <c r="L4" s="35" t="str">
        <f>VLOOKUP(U4,V4:W7,2,0)</f>
        <v>Equipe 3A</v>
      </c>
      <c r="M4" s="36">
        <f>VLOOKUP(L4,W4:AG7,4,0)</f>
        <v>9</v>
      </c>
      <c r="N4" s="36">
        <f>VLOOKUP(L4,W4:AG7,5,0)</f>
        <v>3</v>
      </c>
      <c r="O4" s="36">
        <f>VLOOKUP(L4,W4:AG7,6,0)</f>
        <v>3</v>
      </c>
      <c r="P4" s="36">
        <f>VLOOKUP(L4,W4:AG7,7,0)</f>
        <v>0</v>
      </c>
      <c r="Q4" s="36">
        <f>VLOOKUP(L4,W4:AG7,8,0)</f>
        <v>0</v>
      </c>
      <c r="R4" s="36">
        <f>VLOOKUP(L4,W4:AG7,9,0)</f>
        <v>8</v>
      </c>
      <c r="S4" s="36">
        <f>VLOOKUP(L4,W4:AG7,10,0)</f>
        <v>2</v>
      </c>
      <c r="T4" s="37">
        <f>VLOOKUP(L4,W4:AG7,11,0)</f>
        <v>6</v>
      </c>
      <c r="U4" s="30">
        <v>1</v>
      </c>
      <c r="V4" s="25">
        <f>Y4</f>
        <v>3</v>
      </c>
      <c r="W4" s="29" t="s">
        <v>4</v>
      </c>
      <c r="X4" s="25">
        <f>RANK(AH4,AH4:AH7)</f>
        <v>3</v>
      </c>
      <c r="Y4" s="25">
        <f>RANK(AI4,AI4:AI7)</f>
        <v>3</v>
      </c>
      <c r="Z4" s="25">
        <f>SUMPRODUCT((C4:C9=W4)*(AN4:AN9))+SUMPRODUCT((F4:F9=W4)*(AO4:AO9))</f>
        <v>4</v>
      </c>
      <c r="AA4" s="25">
        <f>SUMPRODUCT((C4:C9=W4)*(AP4:AP9))+SUMPRODUCT((F4:F9=W4)*(AQ4:AQ9))</f>
        <v>3</v>
      </c>
      <c r="AB4" s="25">
        <f>SUMPRODUCT((C4:C9=W4)*(AR4:AR9))+SUMPRODUCT((F4:F9=W4)*(AS4:AS9))</f>
        <v>1</v>
      </c>
      <c r="AC4" s="25">
        <f>SUMPRODUCT((C4:C9=W4)*(AT4:AT9))+SUMPRODUCT((F4:F9=W4)*(AU4:AU9))</f>
        <v>1</v>
      </c>
      <c r="AD4" s="25">
        <f>SUMPRODUCT((C4:C9=W4)*(AV4:AV9))+SUMPRODUCT((F4:F9=W4)*(AW4:AW9))</f>
        <v>1</v>
      </c>
      <c r="AE4" s="25">
        <f>SUMPRODUCT((C4:C9=W4)*(AX4:AX9))+SUMPRODUCT((F4:F9=W4)*(AY4:AY9))</f>
        <v>5</v>
      </c>
      <c r="AF4" s="25">
        <f>SUMPRODUCT((C4:C9=W4)*(AZ4:AZ9))+SUMPRODUCT((F4:F9=W4)*(BA4:BA9))</f>
        <v>6</v>
      </c>
      <c r="AG4" s="25">
        <f>AE4-AF4</f>
        <v>-1</v>
      </c>
      <c r="AH4" s="28">
        <f>SUM(Z4*1000+(AG4)/100+(AE4)/1000)</f>
        <v>3999.9949999999999</v>
      </c>
      <c r="AI4" s="26">
        <f>AH4+0.0000004</f>
        <v>3999.9950003999998</v>
      </c>
      <c r="AJ4" s="25">
        <f>B4</f>
        <v>0</v>
      </c>
      <c r="AK4" s="25">
        <f>G4</f>
        <v>0</v>
      </c>
      <c r="AL4" s="25">
        <f>IF(D4="",0,IF(D4&gt;E4,3,IF(D4=E4,1,IF(D4&lt;E4,0))))</f>
        <v>3</v>
      </c>
      <c r="AM4" s="25">
        <f>IF(E4="",0,IF(E4&gt;D4,3,IF(E4=D4,1,IF(E4&lt;D4,0))))</f>
        <v>0</v>
      </c>
      <c r="AN4" s="25">
        <f>AL4-AJ4</f>
        <v>3</v>
      </c>
      <c r="AO4" s="25">
        <f>AM4-AK4</f>
        <v>0</v>
      </c>
      <c r="AP4" s="25">
        <f>IF(D4="",0,1)</f>
        <v>1</v>
      </c>
      <c r="AQ4" s="25">
        <f>IF(E4="",0,1)</f>
        <v>1</v>
      </c>
      <c r="AR4" s="25">
        <f>IF(D4&lt;&gt;"",IF(D4&gt;E4,1))</f>
        <v>1</v>
      </c>
      <c r="AS4" s="25" t="b">
        <f>IF(E4&lt;&gt;"",IF(E4&gt;D4,1))</f>
        <v>0</v>
      </c>
      <c r="AT4" s="25" t="b">
        <f>IF(D4&lt;&gt;"",IF(D4=E4,1))</f>
        <v>0</v>
      </c>
      <c r="AU4" s="25" t="b">
        <f>IF(E4&lt;&gt;"",IF(E4=D4,1))</f>
        <v>0</v>
      </c>
      <c r="AV4" s="25" t="b">
        <f>IF(D4&lt;&gt;"",IF(D4&lt;E4,1))</f>
        <v>0</v>
      </c>
      <c r="AW4" s="25">
        <f>IF(E4&lt;&gt;"",IF(E4&lt;D4,1))</f>
        <v>1</v>
      </c>
      <c r="AX4" s="25">
        <f>D4</f>
        <v>2</v>
      </c>
      <c r="AY4" s="25">
        <f>E4</f>
        <v>1</v>
      </c>
      <c r="AZ4" s="25">
        <f>E4</f>
        <v>1</v>
      </c>
      <c r="BA4" s="25">
        <f>D4</f>
        <v>2</v>
      </c>
      <c r="BB4" s="29" t="str">
        <f>VLOOKUP(U4,V4:W7,2,0)</f>
        <v>Equipe 3A</v>
      </c>
      <c r="BC4" s="26">
        <f>VLOOKUP(BB4,W4:AH7,12,0)</f>
        <v>9000.0679999999993</v>
      </c>
      <c r="BD4" s="25">
        <f>RANK(BC4,BC4:BC7)</f>
        <v>1</v>
      </c>
      <c r="BE4" s="29" t="str">
        <f>W4</f>
        <v>Equipe 1A</v>
      </c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</row>
    <row r="5" spans="1:243" ht="15" customHeight="1" x14ac:dyDescent="0.25">
      <c r="A5" s="59" t="s">
        <v>37</v>
      </c>
      <c r="B5" s="60"/>
      <c r="C5" s="61" t="s">
        <v>6</v>
      </c>
      <c r="D5" s="62">
        <v>3</v>
      </c>
      <c r="E5" s="63">
        <v>0</v>
      </c>
      <c r="F5" s="64" t="s">
        <v>7</v>
      </c>
      <c r="G5" s="65"/>
      <c r="H5" s="66"/>
      <c r="I5" s="67"/>
      <c r="J5" s="46"/>
      <c r="K5" s="38">
        <f>IF(BC5=BC4,BD4,BD5)</f>
        <v>2</v>
      </c>
      <c r="L5" s="39" t="str">
        <f>VLOOKUP(U5,V4:W7,2,0)</f>
        <v>Equipe 4A</v>
      </c>
      <c r="M5" s="40">
        <f>VLOOKUP(L5,W4:AG7,4,0)</f>
        <v>4</v>
      </c>
      <c r="N5" s="40">
        <f>VLOOKUP(L5,W4:AG7,5,0)</f>
        <v>3</v>
      </c>
      <c r="O5" s="40">
        <f>VLOOKUP(L5,W4:AG7,6,0)</f>
        <v>1</v>
      </c>
      <c r="P5" s="40">
        <f>VLOOKUP(L5,W4:AG7,7,0)</f>
        <v>1</v>
      </c>
      <c r="Q5" s="40">
        <f>VLOOKUP(L5,W4:AG7,8,0)</f>
        <v>1</v>
      </c>
      <c r="R5" s="40">
        <f>VLOOKUP(L5,W4:AG7,9,0)</f>
        <v>6</v>
      </c>
      <c r="S5" s="40">
        <f>VLOOKUP(L5,W4:AG7,10,0)</f>
        <v>5</v>
      </c>
      <c r="T5" s="41">
        <f>VLOOKUP(L5,W4:AG7,11,0)</f>
        <v>1</v>
      </c>
      <c r="U5" s="30">
        <v>2</v>
      </c>
      <c r="V5" s="25">
        <f t="shared" ref="V5:V7" si="0">Y5</f>
        <v>4</v>
      </c>
      <c r="W5" s="29" t="s">
        <v>5</v>
      </c>
      <c r="X5" s="25">
        <f>RANK(AH5,AH4:AH7)</f>
        <v>4</v>
      </c>
      <c r="Y5" s="25">
        <f>RANK(AI5,AI4:AI7)</f>
        <v>4</v>
      </c>
      <c r="Z5" s="25">
        <f>SUMPRODUCT((C4:C9=W5)*(AN4:AN9))+SUMPRODUCT((F4:F9=W5)*(AO4:AO9))</f>
        <v>0</v>
      </c>
      <c r="AA5" s="25">
        <f>SUMPRODUCT((C4:C9=W5)*(AP4:AP9))+SUMPRODUCT((F4:F9=W5)*(AQ4:AQ9))</f>
        <v>3</v>
      </c>
      <c r="AB5" s="25">
        <f>SUMPRODUCT((C4:C9=W5)*(AR4:AR9))+SUMPRODUCT((F4:F9=W5)*(AS4:AS9))</f>
        <v>0</v>
      </c>
      <c r="AC5" s="25">
        <f>SUMPRODUCT((C4:C9=W5)*(AT4:AT9))+SUMPRODUCT((F4:F9=W5)*(AU4:AU9))</f>
        <v>0</v>
      </c>
      <c r="AD5" s="25">
        <f>SUMPRODUCT((C4:C9=W5)*(AV4:AV9))+SUMPRODUCT((F4:F9=W5)*(AW4:AW9))</f>
        <v>3</v>
      </c>
      <c r="AE5" s="25">
        <f>SUMPRODUCT((C4:C9=W5)*(AX4:AX9))+SUMPRODUCT((F4:F9=W5)*(AY4:AY9))</f>
        <v>2</v>
      </c>
      <c r="AF5" s="25">
        <f>SUMPRODUCT((C4:C9=W5)*(AZ4:AZ9))+SUMPRODUCT((F4:F9=W5)*(BA4:BA9))</f>
        <v>8</v>
      </c>
      <c r="AG5" s="25">
        <f t="shared" ref="AG5:AG7" si="1">AE5-AF5</f>
        <v>-6</v>
      </c>
      <c r="AH5" s="28">
        <f t="shared" ref="AH5:AH7" si="2">SUM(Z5*1000+(AG5)/100+(AE5)/1000)</f>
        <v>-5.7999999999999996E-2</v>
      </c>
      <c r="AI5" s="26">
        <f>AH5+0.0000003</f>
        <v>-5.7999699999999994E-2</v>
      </c>
      <c r="AJ5" s="25">
        <f t="shared" ref="AJ5:AJ9" si="3">B5</f>
        <v>0</v>
      </c>
      <c r="AK5" s="25">
        <f t="shared" ref="AK5:AK9" si="4">G5</f>
        <v>0</v>
      </c>
      <c r="AL5" s="25">
        <f t="shared" ref="AL5:AL9" si="5">IF(D5="",0,IF(D5&gt;E5,3,IF(D5=E5,1,IF(D5&lt;E5,0))))</f>
        <v>3</v>
      </c>
      <c r="AM5" s="25">
        <f t="shared" ref="AM5:AM9" si="6">IF(E5="",0,IF(E5&gt;D5,3,IF(E5=D5,1,IF(E5&lt;D5,0))))</f>
        <v>0</v>
      </c>
      <c r="AN5" s="25">
        <f t="shared" ref="AN5:AN9" si="7">AL5-AJ5</f>
        <v>3</v>
      </c>
      <c r="AO5" s="25">
        <f t="shared" ref="AO5:AO9" si="8">AM5-AK5</f>
        <v>0</v>
      </c>
      <c r="AP5" s="25">
        <f t="shared" ref="AP5:AP9" si="9">IF(D5="",0,1)</f>
        <v>1</v>
      </c>
      <c r="AQ5" s="25">
        <f t="shared" ref="AQ5:AQ9" si="10">IF(E5="",0,1)</f>
        <v>1</v>
      </c>
      <c r="AR5" s="25">
        <f t="shared" ref="AR5:AR9" si="11">IF(D5&lt;&gt;"",IF(D5&gt;E5,1))</f>
        <v>1</v>
      </c>
      <c r="AS5" s="25" t="b">
        <f t="shared" ref="AS5:AS9" si="12">IF(E5&lt;&gt;"",IF(E5&gt;D5,1))</f>
        <v>0</v>
      </c>
      <c r="AT5" s="25" t="b">
        <f t="shared" ref="AT5:AT9" si="13">IF(D5&lt;&gt;"",IF(D5=E5,1))</f>
        <v>0</v>
      </c>
      <c r="AU5" s="25" t="b">
        <f t="shared" ref="AU5:AU9" si="14">IF(E5&lt;&gt;"",IF(E5=D5,1))</f>
        <v>0</v>
      </c>
      <c r="AV5" s="25" t="b">
        <f t="shared" ref="AV5:AV9" si="15">IF(D5&lt;&gt;"",IF(D5&lt;E5,1))</f>
        <v>0</v>
      </c>
      <c r="AW5" s="25">
        <f t="shared" ref="AW5:AW9" si="16">IF(E5&lt;&gt;"",IF(E5&lt;D5,1))</f>
        <v>1</v>
      </c>
      <c r="AX5" s="25">
        <f t="shared" ref="AX5:AX9" si="17">D5</f>
        <v>3</v>
      </c>
      <c r="AY5" s="25">
        <f t="shared" ref="AY5:AY9" si="18">E5</f>
        <v>0</v>
      </c>
      <c r="AZ5" s="25">
        <f t="shared" ref="AZ5:AZ9" si="19">E5</f>
        <v>0</v>
      </c>
      <c r="BA5" s="25">
        <f t="shared" ref="BA5:BA9" si="20">D5</f>
        <v>3</v>
      </c>
      <c r="BB5" s="29" t="str">
        <f>VLOOKUP(U5,V4:W7,2,0)</f>
        <v>Equipe 4A</v>
      </c>
      <c r="BC5" s="26">
        <f>VLOOKUP(BB5,W4:AH7,12,0)</f>
        <v>4000.0160000000001</v>
      </c>
      <c r="BD5" s="25">
        <f>RANK(BC5,BC4:BC7)</f>
        <v>2</v>
      </c>
      <c r="BE5" s="29" t="str">
        <f t="shared" ref="BE5:BE7" si="21">W5</f>
        <v>Equipe 2A</v>
      </c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</row>
    <row r="6" spans="1:243" ht="15" customHeight="1" x14ac:dyDescent="0.25">
      <c r="A6" s="59" t="s">
        <v>37</v>
      </c>
      <c r="B6" s="60"/>
      <c r="C6" s="61" t="s">
        <v>4</v>
      </c>
      <c r="D6" s="62">
        <v>1</v>
      </c>
      <c r="E6" s="63">
        <v>3</v>
      </c>
      <c r="F6" s="64" t="s">
        <v>6</v>
      </c>
      <c r="G6" s="65"/>
      <c r="H6" s="66"/>
      <c r="I6" s="67"/>
      <c r="J6" s="46"/>
      <c r="K6" s="38">
        <f t="shared" ref="K6:K7" si="22">IF(BC6=BC5,BD5,BD6)</f>
        <v>3</v>
      </c>
      <c r="L6" s="39" t="str">
        <f>VLOOKUP(U6,V4:W7,2,0)</f>
        <v>Equipe 1A</v>
      </c>
      <c r="M6" s="40">
        <f>VLOOKUP(L6,W4:AG7,4,0)</f>
        <v>4</v>
      </c>
      <c r="N6" s="40">
        <f>VLOOKUP(L6,W4:AG7,5,0)</f>
        <v>3</v>
      </c>
      <c r="O6" s="40">
        <f>VLOOKUP(L6,W4:AG7,6,0)</f>
        <v>1</v>
      </c>
      <c r="P6" s="40">
        <f>VLOOKUP(L6,W4:AG7,7,0)</f>
        <v>1</v>
      </c>
      <c r="Q6" s="40">
        <f>VLOOKUP(L6,W4:AG7,8,0)</f>
        <v>1</v>
      </c>
      <c r="R6" s="40">
        <f>VLOOKUP(L6,W4:AG7,9,0)</f>
        <v>5</v>
      </c>
      <c r="S6" s="40">
        <f>VLOOKUP(L6,W4:AG7,10,0)</f>
        <v>6</v>
      </c>
      <c r="T6" s="41">
        <f>VLOOKUP(L6,W4:AG7,11,0)</f>
        <v>-1</v>
      </c>
      <c r="U6" s="30">
        <v>3</v>
      </c>
      <c r="V6" s="25">
        <f t="shared" si="0"/>
        <v>1</v>
      </c>
      <c r="W6" s="29" t="s">
        <v>6</v>
      </c>
      <c r="X6" s="25">
        <f>RANK(AH6,AH4:AH7)</f>
        <v>1</v>
      </c>
      <c r="Y6" s="25">
        <f>RANK(AI6,AI4:AI7)</f>
        <v>1</v>
      </c>
      <c r="Z6" s="25">
        <f>SUMPRODUCT((C4:C9=W6)*(AN4:AN9))+SUMPRODUCT((F4:F9=W6)*(AO4:AO9))</f>
        <v>9</v>
      </c>
      <c r="AA6" s="25">
        <f>SUMPRODUCT((C4:C9=W6)*(AP4:AP9))+SUMPRODUCT((F4:F9=W6)*(AQ4:AQ9))</f>
        <v>3</v>
      </c>
      <c r="AB6" s="25">
        <f>SUMPRODUCT((C4:C9=W6)*(AR4:AR9))+SUMPRODUCT((F4:F9=W6)*(AS4:AS9))</f>
        <v>3</v>
      </c>
      <c r="AC6" s="25">
        <f>SUMPRODUCT((C4:C9=W6)*(AT4:AT9))+SUMPRODUCT((F4:F9=W6)*(AU4:AU9))</f>
        <v>0</v>
      </c>
      <c r="AD6" s="25">
        <f>SUMPRODUCT((C4:C9=W6)*(AV4:AV9))+SUMPRODUCT((F4:F9=W6)*(AW4:AW9))</f>
        <v>0</v>
      </c>
      <c r="AE6" s="25">
        <f>SUMPRODUCT((C4:C9=W6)*(AX4:AX9))+SUMPRODUCT((F4:F9=W6)*(AY4:AY9))</f>
        <v>8</v>
      </c>
      <c r="AF6" s="25">
        <f>SUMPRODUCT((C4:C9=W6)*(AZ4:AZ9))+SUMPRODUCT((F4:F9=W6)*(BA4:BA9))</f>
        <v>2</v>
      </c>
      <c r="AG6" s="25">
        <f t="shared" si="1"/>
        <v>6</v>
      </c>
      <c r="AH6" s="28">
        <f t="shared" si="2"/>
        <v>9000.0679999999993</v>
      </c>
      <c r="AI6" s="26">
        <f>AH6+0.0000002</f>
        <v>9000.068000199999</v>
      </c>
      <c r="AJ6" s="25">
        <f t="shared" si="3"/>
        <v>0</v>
      </c>
      <c r="AK6" s="25">
        <f t="shared" si="4"/>
        <v>0</v>
      </c>
      <c r="AL6" s="25">
        <f t="shared" si="5"/>
        <v>0</v>
      </c>
      <c r="AM6" s="25">
        <f t="shared" si="6"/>
        <v>3</v>
      </c>
      <c r="AN6" s="25">
        <f t="shared" si="7"/>
        <v>0</v>
      </c>
      <c r="AO6" s="25">
        <f t="shared" si="8"/>
        <v>3</v>
      </c>
      <c r="AP6" s="25">
        <f t="shared" si="9"/>
        <v>1</v>
      </c>
      <c r="AQ6" s="25">
        <f t="shared" si="10"/>
        <v>1</v>
      </c>
      <c r="AR6" s="25" t="b">
        <f t="shared" si="11"/>
        <v>0</v>
      </c>
      <c r="AS6" s="25">
        <f t="shared" si="12"/>
        <v>1</v>
      </c>
      <c r="AT6" s="25" t="b">
        <f t="shared" si="13"/>
        <v>0</v>
      </c>
      <c r="AU6" s="25" t="b">
        <f t="shared" si="14"/>
        <v>0</v>
      </c>
      <c r="AV6" s="25">
        <f t="shared" si="15"/>
        <v>1</v>
      </c>
      <c r="AW6" s="25" t="b">
        <f t="shared" si="16"/>
        <v>0</v>
      </c>
      <c r="AX6" s="25">
        <f t="shared" si="17"/>
        <v>1</v>
      </c>
      <c r="AY6" s="25">
        <f t="shared" si="18"/>
        <v>3</v>
      </c>
      <c r="AZ6" s="25">
        <f t="shared" si="19"/>
        <v>3</v>
      </c>
      <c r="BA6" s="25">
        <f t="shared" si="20"/>
        <v>1</v>
      </c>
      <c r="BB6" s="29" t="str">
        <f>VLOOKUP(U6,V4:W7,2,0)</f>
        <v>Equipe 1A</v>
      </c>
      <c r="BC6" s="26">
        <f>VLOOKUP(BB6,W4:AH7,12,0)</f>
        <v>3999.9949999999999</v>
      </c>
      <c r="BD6" s="25">
        <f>RANK(BC6,BC4:BC7)</f>
        <v>3</v>
      </c>
      <c r="BE6" s="29" t="str">
        <f t="shared" si="21"/>
        <v>Equipe 3A</v>
      </c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</row>
    <row r="7" spans="1:243" ht="15" customHeight="1" thickBot="1" x14ac:dyDescent="0.3">
      <c r="A7" s="59" t="s">
        <v>37</v>
      </c>
      <c r="B7" s="60"/>
      <c r="C7" s="61" t="s">
        <v>5</v>
      </c>
      <c r="D7" s="62">
        <v>0</v>
      </c>
      <c r="E7" s="63">
        <v>4</v>
      </c>
      <c r="F7" s="64" t="s">
        <v>7</v>
      </c>
      <c r="G7" s="65"/>
      <c r="H7" s="66"/>
      <c r="I7" s="67"/>
      <c r="J7" s="46"/>
      <c r="K7" s="42">
        <f t="shared" si="22"/>
        <v>4</v>
      </c>
      <c r="L7" s="43" t="str">
        <f>VLOOKUP(U7,V4:W7,2,0)</f>
        <v>Equipe 2A</v>
      </c>
      <c r="M7" s="44">
        <f>VLOOKUP(L7,W4:AG7,4,0)</f>
        <v>0</v>
      </c>
      <c r="N7" s="44">
        <f>VLOOKUP(L7,W4:AG7,5,0)</f>
        <v>3</v>
      </c>
      <c r="O7" s="44">
        <f>VLOOKUP(L7,W4:AG7,6,0)</f>
        <v>0</v>
      </c>
      <c r="P7" s="44">
        <f>VLOOKUP(L7,W4:AG7,7,0)</f>
        <v>0</v>
      </c>
      <c r="Q7" s="44">
        <f>VLOOKUP(L7,W4:AG7,8,0)</f>
        <v>3</v>
      </c>
      <c r="R7" s="44">
        <f>VLOOKUP(L7,W4:AG7,9,0)</f>
        <v>2</v>
      </c>
      <c r="S7" s="44">
        <f>VLOOKUP(L7,W4:AG7,10,0)</f>
        <v>8</v>
      </c>
      <c r="T7" s="45">
        <f>VLOOKUP(L7,W4:AG7,11,0)</f>
        <v>-6</v>
      </c>
      <c r="U7" s="30">
        <v>4</v>
      </c>
      <c r="V7" s="25">
        <f t="shared" si="0"/>
        <v>2</v>
      </c>
      <c r="W7" s="29" t="s">
        <v>7</v>
      </c>
      <c r="X7" s="25">
        <f>RANK(AH7,AH4:AH7)</f>
        <v>2</v>
      </c>
      <c r="Y7" s="25">
        <f>RANK(AI7,AI4:AI7)</f>
        <v>2</v>
      </c>
      <c r="Z7" s="25">
        <f>SUMPRODUCT((C4:C9=W7)*(AN4:AN9))+SUMPRODUCT((F4:F9=W7)*(AO4:AO9))</f>
        <v>4</v>
      </c>
      <c r="AA7" s="25">
        <f>SUMPRODUCT((C4:C9=W7)*(AP4:AP9))+SUMPRODUCT((F4:F9=W7)*(AQ4:AQ9))</f>
        <v>3</v>
      </c>
      <c r="AB7" s="25">
        <f>SUMPRODUCT((C4:C9=W7)*(AR4:AR9))+SUMPRODUCT((F4:F9=W7)*(AS4:AS9))</f>
        <v>1</v>
      </c>
      <c r="AC7" s="25">
        <f>SUMPRODUCT((C4:C9=W7)*(AT4:AT9))+SUMPRODUCT((F4:F9=W7)*(AU4:AU9))</f>
        <v>1</v>
      </c>
      <c r="AD7" s="25">
        <f>SUMPRODUCT((C4:C9=W7)*(AV4:AV9))+SUMPRODUCT((F4:F9=W7)*(AW4:AW9))</f>
        <v>1</v>
      </c>
      <c r="AE7" s="25">
        <f>SUMPRODUCT((C4:C9=W7)*(AX4:AX9))+SUMPRODUCT((F4:F9=W7)*(AY4:AY9))</f>
        <v>6</v>
      </c>
      <c r="AF7" s="25">
        <f>SUMPRODUCT((C4:C9=W7)*(AZ4:AZ9))+SUMPRODUCT((F4:F9=W7)*(BA4:BA9))</f>
        <v>5</v>
      </c>
      <c r="AG7" s="25">
        <f t="shared" si="1"/>
        <v>1</v>
      </c>
      <c r="AH7" s="28">
        <f t="shared" si="2"/>
        <v>4000.0160000000001</v>
      </c>
      <c r="AI7" s="26">
        <f>AH7+0.0000001</f>
        <v>4000.0160000999999</v>
      </c>
      <c r="AJ7" s="25">
        <f t="shared" si="3"/>
        <v>0</v>
      </c>
      <c r="AK7" s="25">
        <f t="shared" si="4"/>
        <v>0</v>
      </c>
      <c r="AL7" s="25">
        <f t="shared" si="5"/>
        <v>0</v>
      </c>
      <c r="AM7" s="25">
        <f t="shared" si="6"/>
        <v>3</v>
      </c>
      <c r="AN7" s="25">
        <f t="shared" si="7"/>
        <v>0</v>
      </c>
      <c r="AO7" s="25">
        <f t="shared" si="8"/>
        <v>3</v>
      </c>
      <c r="AP7" s="25">
        <f t="shared" si="9"/>
        <v>1</v>
      </c>
      <c r="AQ7" s="25">
        <f t="shared" si="10"/>
        <v>1</v>
      </c>
      <c r="AR7" s="25" t="b">
        <f t="shared" si="11"/>
        <v>0</v>
      </c>
      <c r="AS7" s="25">
        <f t="shared" si="12"/>
        <v>1</v>
      </c>
      <c r="AT7" s="25" t="b">
        <f t="shared" si="13"/>
        <v>0</v>
      </c>
      <c r="AU7" s="25" t="b">
        <f t="shared" si="14"/>
        <v>0</v>
      </c>
      <c r="AV7" s="25">
        <f t="shared" si="15"/>
        <v>1</v>
      </c>
      <c r="AW7" s="25" t="b">
        <f t="shared" si="16"/>
        <v>0</v>
      </c>
      <c r="AX7" s="25">
        <f t="shared" si="17"/>
        <v>0</v>
      </c>
      <c r="AY7" s="25">
        <f t="shared" si="18"/>
        <v>4</v>
      </c>
      <c r="AZ7" s="25">
        <f t="shared" si="19"/>
        <v>4</v>
      </c>
      <c r="BA7" s="25">
        <f t="shared" si="20"/>
        <v>0</v>
      </c>
      <c r="BB7" s="29" t="str">
        <f>VLOOKUP(U7,V4:W7,2,0)</f>
        <v>Equipe 2A</v>
      </c>
      <c r="BC7" s="26">
        <f>VLOOKUP(BB7,W4:AH7,12,0)</f>
        <v>-5.7999999999999996E-2</v>
      </c>
      <c r="BD7" s="25">
        <f>RANK(BC7,BC4:BC7)</f>
        <v>4</v>
      </c>
      <c r="BE7" s="29" t="str">
        <f t="shared" si="21"/>
        <v>Equipe 4A</v>
      </c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</row>
    <row r="8" spans="1:243" ht="15" customHeight="1" x14ac:dyDescent="0.25">
      <c r="A8" s="59" t="s">
        <v>37</v>
      </c>
      <c r="B8" s="60"/>
      <c r="C8" s="61" t="s">
        <v>4</v>
      </c>
      <c r="D8" s="62">
        <v>2</v>
      </c>
      <c r="E8" s="63">
        <v>2</v>
      </c>
      <c r="F8" s="64" t="s">
        <v>7</v>
      </c>
      <c r="G8" s="65"/>
      <c r="H8" s="66"/>
      <c r="I8" s="67"/>
      <c r="J8" s="46"/>
      <c r="K8" s="46"/>
      <c r="L8" s="4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J8" s="25">
        <f t="shared" si="3"/>
        <v>0</v>
      </c>
      <c r="AK8" s="25">
        <f t="shared" si="4"/>
        <v>0</v>
      </c>
      <c r="AL8" s="25">
        <f t="shared" si="5"/>
        <v>1</v>
      </c>
      <c r="AM8" s="25">
        <f t="shared" si="6"/>
        <v>1</v>
      </c>
      <c r="AN8" s="25">
        <f t="shared" si="7"/>
        <v>1</v>
      </c>
      <c r="AO8" s="25">
        <f t="shared" si="8"/>
        <v>1</v>
      </c>
      <c r="AP8" s="25">
        <f t="shared" si="9"/>
        <v>1</v>
      </c>
      <c r="AQ8" s="25">
        <f t="shared" si="10"/>
        <v>1</v>
      </c>
      <c r="AR8" s="25" t="b">
        <f t="shared" si="11"/>
        <v>0</v>
      </c>
      <c r="AS8" s="25" t="b">
        <f t="shared" si="12"/>
        <v>0</v>
      </c>
      <c r="AT8" s="25">
        <f t="shared" si="13"/>
        <v>1</v>
      </c>
      <c r="AU8" s="25">
        <f t="shared" si="14"/>
        <v>1</v>
      </c>
      <c r="AV8" s="25" t="b">
        <f t="shared" si="15"/>
        <v>0</v>
      </c>
      <c r="AW8" s="25" t="b">
        <f t="shared" si="16"/>
        <v>0</v>
      </c>
      <c r="AX8" s="25">
        <f t="shared" si="17"/>
        <v>2</v>
      </c>
      <c r="AY8" s="25">
        <f t="shared" si="18"/>
        <v>2</v>
      </c>
      <c r="AZ8" s="25">
        <f t="shared" si="19"/>
        <v>2</v>
      </c>
      <c r="BA8" s="25">
        <f t="shared" si="20"/>
        <v>2</v>
      </c>
      <c r="BB8" s="48"/>
      <c r="BC8" s="46"/>
      <c r="BD8" s="46"/>
      <c r="BE8" s="48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</row>
    <row r="9" spans="1:243" ht="15" customHeight="1" thickBot="1" x14ac:dyDescent="0.3">
      <c r="A9" s="68" t="s">
        <v>37</v>
      </c>
      <c r="B9" s="69"/>
      <c r="C9" s="70" t="s">
        <v>5</v>
      </c>
      <c r="D9" s="71">
        <v>1</v>
      </c>
      <c r="E9" s="72">
        <v>2</v>
      </c>
      <c r="F9" s="73" t="s">
        <v>6</v>
      </c>
      <c r="G9" s="74"/>
      <c r="H9" s="75"/>
      <c r="I9" s="76"/>
      <c r="J9" s="46"/>
      <c r="K9" s="46"/>
      <c r="L9" s="48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J9" s="25">
        <f t="shared" si="3"/>
        <v>0</v>
      </c>
      <c r="AK9" s="25">
        <f t="shared" si="4"/>
        <v>0</v>
      </c>
      <c r="AL9" s="25">
        <f t="shared" si="5"/>
        <v>0</v>
      </c>
      <c r="AM9" s="25">
        <f t="shared" si="6"/>
        <v>3</v>
      </c>
      <c r="AN9" s="25">
        <f t="shared" si="7"/>
        <v>0</v>
      </c>
      <c r="AO9" s="25">
        <f t="shared" si="8"/>
        <v>3</v>
      </c>
      <c r="AP9" s="25">
        <f t="shared" si="9"/>
        <v>1</v>
      </c>
      <c r="AQ9" s="25">
        <f t="shared" si="10"/>
        <v>1</v>
      </c>
      <c r="AR9" s="25" t="b">
        <f t="shared" si="11"/>
        <v>0</v>
      </c>
      <c r="AS9" s="25">
        <f t="shared" si="12"/>
        <v>1</v>
      </c>
      <c r="AT9" s="25" t="b">
        <f t="shared" si="13"/>
        <v>0</v>
      </c>
      <c r="AU9" s="25" t="b">
        <f t="shared" si="14"/>
        <v>0</v>
      </c>
      <c r="AV9" s="25">
        <f t="shared" si="15"/>
        <v>1</v>
      </c>
      <c r="AW9" s="25" t="b">
        <f t="shared" si="16"/>
        <v>0</v>
      </c>
      <c r="AX9" s="25">
        <f t="shared" si="17"/>
        <v>1</v>
      </c>
      <c r="AY9" s="25">
        <f t="shared" si="18"/>
        <v>2</v>
      </c>
      <c r="AZ9" s="25">
        <f t="shared" si="19"/>
        <v>2</v>
      </c>
      <c r="BA9" s="25">
        <f t="shared" si="20"/>
        <v>1</v>
      </c>
      <c r="BB9" s="48"/>
      <c r="BC9" s="46"/>
      <c r="BD9" s="46"/>
      <c r="BE9" s="48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</row>
    <row r="10" spans="1:243" ht="15.75" thickBot="1" x14ac:dyDescent="0.3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8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8"/>
      <c r="BC10" s="46"/>
      <c r="BD10" s="46"/>
      <c r="BE10" s="48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</row>
    <row r="11" spans="1:243" ht="15" customHeight="1" x14ac:dyDescent="0.25">
      <c r="A11" s="116" t="s">
        <v>47</v>
      </c>
      <c r="B11" s="117"/>
      <c r="C11" s="117"/>
      <c r="D11" s="117"/>
      <c r="E11" s="117"/>
      <c r="F11" s="117"/>
      <c r="G11" s="117"/>
      <c r="H11" s="117"/>
      <c r="I11" s="118"/>
      <c r="J11" s="46"/>
      <c r="K11" s="122" t="s">
        <v>51</v>
      </c>
      <c r="L11" s="123"/>
      <c r="M11" s="123"/>
      <c r="N11" s="123"/>
      <c r="O11" s="123"/>
      <c r="P11" s="123"/>
      <c r="Q11" s="123"/>
      <c r="R11" s="123"/>
      <c r="S11" s="123"/>
      <c r="T11" s="124"/>
      <c r="U11" s="106"/>
      <c r="V11" s="106"/>
      <c r="W11" s="128" t="s">
        <v>51</v>
      </c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12"/>
      <c r="AI11" s="113"/>
      <c r="AJ11" s="104" t="s">
        <v>45</v>
      </c>
      <c r="AK11" s="104" t="s">
        <v>46</v>
      </c>
      <c r="AL11" s="104" t="s">
        <v>45</v>
      </c>
      <c r="AM11" s="104" t="s">
        <v>46</v>
      </c>
      <c r="AN11" s="104" t="s">
        <v>45</v>
      </c>
      <c r="AO11" s="104" t="s">
        <v>46</v>
      </c>
      <c r="AP11" s="104" t="s">
        <v>45</v>
      </c>
      <c r="AQ11" s="104" t="s">
        <v>46</v>
      </c>
      <c r="AR11" s="104" t="s">
        <v>45</v>
      </c>
      <c r="AS11" s="104" t="s">
        <v>46</v>
      </c>
      <c r="AT11" s="104" t="s">
        <v>45</v>
      </c>
      <c r="AU11" s="104" t="s">
        <v>46</v>
      </c>
      <c r="AV11" s="104" t="s">
        <v>45</v>
      </c>
      <c r="AW11" s="104" t="s">
        <v>46</v>
      </c>
      <c r="AX11" s="104" t="s">
        <v>45</v>
      </c>
      <c r="AY11" s="104" t="s">
        <v>46</v>
      </c>
      <c r="AZ11" s="104" t="s">
        <v>45</v>
      </c>
      <c r="BA11" s="104" t="s">
        <v>46</v>
      </c>
      <c r="BB11" s="105"/>
      <c r="BC11" s="106"/>
      <c r="BD11" s="106"/>
      <c r="BE11" s="10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</row>
    <row r="12" spans="1:243" ht="15" customHeight="1" thickBot="1" x14ac:dyDescent="0.3">
      <c r="A12" s="119"/>
      <c r="B12" s="120"/>
      <c r="C12" s="120"/>
      <c r="D12" s="120"/>
      <c r="E12" s="120"/>
      <c r="F12" s="120"/>
      <c r="G12" s="120"/>
      <c r="H12" s="120"/>
      <c r="I12" s="121"/>
      <c r="J12" s="46"/>
      <c r="K12" s="125"/>
      <c r="L12" s="126"/>
      <c r="M12" s="126"/>
      <c r="N12" s="126"/>
      <c r="O12" s="126"/>
      <c r="P12" s="126"/>
      <c r="Q12" s="126"/>
      <c r="R12" s="126"/>
      <c r="S12" s="126"/>
      <c r="T12" s="127"/>
      <c r="U12" s="106"/>
      <c r="V12" s="106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14"/>
      <c r="AI12" s="115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7"/>
      <c r="BC12" s="108"/>
      <c r="BD12" s="108"/>
      <c r="BE12" s="108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</row>
    <row r="13" spans="1:243" s="23" customFormat="1" ht="15" customHeight="1" thickBot="1" x14ac:dyDescent="0.3">
      <c r="A13" s="17" t="s">
        <v>20</v>
      </c>
      <c r="B13" s="16" t="s">
        <v>21</v>
      </c>
      <c r="C13" s="14" t="s">
        <v>23</v>
      </c>
      <c r="D13" s="109" t="s">
        <v>22</v>
      </c>
      <c r="E13" s="109"/>
      <c r="F13" s="14" t="s">
        <v>23</v>
      </c>
      <c r="G13" s="15" t="s">
        <v>21</v>
      </c>
      <c r="H13" s="22" t="s">
        <v>24</v>
      </c>
      <c r="I13" s="21" t="s">
        <v>25</v>
      </c>
      <c r="J13" s="47"/>
      <c r="K13" s="31" t="s">
        <v>27</v>
      </c>
      <c r="L13" s="32" t="s">
        <v>23</v>
      </c>
      <c r="M13" s="32" t="s">
        <v>28</v>
      </c>
      <c r="N13" s="32" t="s">
        <v>29</v>
      </c>
      <c r="O13" s="32" t="s">
        <v>30</v>
      </c>
      <c r="P13" s="32" t="s">
        <v>31</v>
      </c>
      <c r="Q13" s="32" t="s">
        <v>32</v>
      </c>
      <c r="R13" s="32" t="s">
        <v>33</v>
      </c>
      <c r="S13" s="32" t="s">
        <v>34</v>
      </c>
      <c r="T13" s="33" t="s">
        <v>35</v>
      </c>
      <c r="U13" s="110" t="s">
        <v>42</v>
      </c>
      <c r="V13" s="111"/>
      <c r="W13" s="24" t="s">
        <v>23</v>
      </c>
      <c r="X13" s="24" t="s">
        <v>42</v>
      </c>
      <c r="Y13" s="24" t="s">
        <v>27</v>
      </c>
      <c r="Z13" s="24" t="s">
        <v>28</v>
      </c>
      <c r="AA13" s="24" t="s">
        <v>29</v>
      </c>
      <c r="AB13" s="24" t="s">
        <v>30</v>
      </c>
      <c r="AC13" s="24" t="s">
        <v>31</v>
      </c>
      <c r="AD13" s="24" t="s">
        <v>32</v>
      </c>
      <c r="AE13" s="24" t="s">
        <v>33</v>
      </c>
      <c r="AF13" s="24" t="s">
        <v>34</v>
      </c>
      <c r="AG13" s="24" t="s">
        <v>35</v>
      </c>
      <c r="AH13" s="27" t="s">
        <v>43</v>
      </c>
      <c r="AI13" s="24" t="s">
        <v>43</v>
      </c>
      <c r="AJ13" s="24" t="s">
        <v>32</v>
      </c>
      <c r="AK13" s="24" t="s">
        <v>32</v>
      </c>
      <c r="AL13" s="24" t="s">
        <v>28</v>
      </c>
      <c r="AM13" s="24" t="s">
        <v>28</v>
      </c>
      <c r="AN13" s="24" t="s">
        <v>44</v>
      </c>
      <c r="AO13" s="24" t="s">
        <v>44</v>
      </c>
      <c r="AP13" s="24" t="s">
        <v>29</v>
      </c>
      <c r="AQ13" s="24" t="s">
        <v>29</v>
      </c>
      <c r="AR13" s="24" t="s">
        <v>30</v>
      </c>
      <c r="AS13" s="24" t="s">
        <v>30</v>
      </c>
      <c r="AT13" s="24" t="s">
        <v>31</v>
      </c>
      <c r="AU13" s="24" t="s">
        <v>31</v>
      </c>
      <c r="AV13" s="24" t="s">
        <v>32</v>
      </c>
      <c r="AW13" s="24" t="s">
        <v>32</v>
      </c>
      <c r="AX13" s="24" t="s">
        <v>33</v>
      </c>
      <c r="AY13" s="24" t="s">
        <v>33</v>
      </c>
      <c r="AZ13" s="24" t="s">
        <v>34</v>
      </c>
      <c r="BA13" s="24" t="s">
        <v>34</v>
      </c>
      <c r="BB13" s="24" t="s">
        <v>23</v>
      </c>
      <c r="BC13" s="24" t="s">
        <v>43</v>
      </c>
      <c r="BD13" s="24" t="s">
        <v>42</v>
      </c>
      <c r="BE13" s="24" t="s">
        <v>23</v>
      </c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</row>
    <row r="14" spans="1:243" ht="15" customHeight="1" x14ac:dyDescent="0.25">
      <c r="A14" s="50" t="s">
        <v>38</v>
      </c>
      <c r="B14" s="51"/>
      <c r="C14" s="52" t="s">
        <v>8</v>
      </c>
      <c r="D14" s="53">
        <v>2</v>
      </c>
      <c r="E14" s="54">
        <v>1</v>
      </c>
      <c r="F14" s="55" t="s">
        <v>9</v>
      </c>
      <c r="G14" s="56"/>
      <c r="H14" s="57"/>
      <c r="I14" s="58"/>
      <c r="J14" s="46"/>
      <c r="K14" s="34">
        <v>1</v>
      </c>
      <c r="L14" s="35" t="str">
        <f>VLOOKUP(U14,V14:W17,2,0)</f>
        <v>Equipe 3B</v>
      </c>
      <c r="M14" s="36">
        <f>VLOOKUP(L14,W14:AG17,4,0)</f>
        <v>9</v>
      </c>
      <c r="N14" s="36">
        <f>VLOOKUP(L14,W14:AG17,5,0)</f>
        <v>3</v>
      </c>
      <c r="O14" s="36">
        <f>VLOOKUP(L14,W14:AG17,6,0)</f>
        <v>3</v>
      </c>
      <c r="P14" s="36">
        <f>VLOOKUP(L14,W14:AG17,7,0)</f>
        <v>0</v>
      </c>
      <c r="Q14" s="36">
        <f>VLOOKUP(L14,W14:AG17,8,0)</f>
        <v>0</v>
      </c>
      <c r="R14" s="36">
        <f>VLOOKUP(L14,W14:AG17,9,0)</f>
        <v>8</v>
      </c>
      <c r="S14" s="36">
        <f>VLOOKUP(L14,W14:AG17,10,0)</f>
        <v>2</v>
      </c>
      <c r="T14" s="37">
        <f>VLOOKUP(L14,W14:AG17,11,0)</f>
        <v>6</v>
      </c>
      <c r="U14" s="30">
        <v>1</v>
      </c>
      <c r="V14" s="25">
        <f>Y14</f>
        <v>3</v>
      </c>
      <c r="W14" s="29" t="s">
        <v>8</v>
      </c>
      <c r="X14" s="25">
        <f>RANK(AH14,AH14:AH17)</f>
        <v>3</v>
      </c>
      <c r="Y14" s="25">
        <f>RANK(AI14,AI14:AI17)</f>
        <v>3</v>
      </c>
      <c r="Z14" s="25">
        <f>SUMPRODUCT((C14:C19=W14)*(AN14:AN19))+SUMPRODUCT((F14:F19=W14)*(AO14:AO19))</f>
        <v>4</v>
      </c>
      <c r="AA14" s="25">
        <f>SUMPRODUCT((C14:C19=W14)*(AP14:AP19))+SUMPRODUCT((F14:F19=W14)*(AQ14:AQ19))</f>
        <v>3</v>
      </c>
      <c r="AB14" s="25">
        <f>SUMPRODUCT((C14:C19=W14)*(AR14:AR19))+SUMPRODUCT((F14:F19=W14)*(AS14:AS19))</f>
        <v>1</v>
      </c>
      <c r="AC14" s="25">
        <f>SUMPRODUCT((C14:C19=W14)*(AT14:AT19))+SUMPRODUCT((F14:F19=W14)*(AU14:AU19))</f>
        <v>1</v>
      </c>
      <c r="AD14" s="25">
        <f>SUMPRODUCT((C14:C19=W14)*(AV14:AV19))+SUMPRODUCT((F14:F19=W14)*(AW14:AW19))</f>
        <v>1</v>
      </c>
      <c r="AE14" s="25">
        <f>SUMPRODUCT((C14:C19=W14)*(AX14:AX19))+SUMPRODUCT((F14:F19=W14)*(AY14:AY19))</f>
        <v>5</v>
      </c>
      <c r="AF14" s="25">
        <f>SUMPRODUCT((C14:C19=W14)*(AZ14:AZ19))+SUMPRODUCT((F14:F19=W14)*(BA14:BA19))</f>
        <v>6</v>
      </c>
      <c r="AG14" s="25">
        <f>AE14-AF14</f>
        <v>-1</v>
      </c>
      <c r="AH14" s="28">
        <f>SUM(Z14*1000+(AG14)/100+(AE14)/1000)</f>
        <v>3999.9949999999999</v>
      </c>
      <c r="AI14" s="26">
        <f>AH14+0.0000004</f>
        <v>3999.9950003999998</v>
      </c>
      <c r="AJ14" s="25">
        <f>B14</f>
        <v>0</v>
      </c>
      <c r="AK14" s="25">
        <f>G14</f>
        <v>0</v>
      </c>
      <c r="AL14" s="25">
        <f>IF(D14="",0,IF(D14&gt;E14,3,IF(D14=E14,1,IF(D14&lt;E14,0))))</f>
        <v>3</v>
      </c>
      <c r="AM14" s="25">
        <f>IF(E14="",0,IF(E14&gt;D14,3,IF(E14=D14,1,IF(E14&lt;D14,0))))</f>
        <v>0</v>
      </c>
      <c r="AN14" s="25">
        <f>AL14-AJ14</f>
        <v>3</v>
      </c>
      <c r="AO14" s="25">
        <f>AM14-AK14</f>
        <v>0</v>
      </c>
      <c r="AP14" s="25">
        <f>IF(D14="",0,1)</f>
        <v>1</v>
      </c>
      <c r="AQ14" s="25">
        <f>IF(E14="",0,1)</f>
        <v>1</v>
      </c>
      <c r="AR14" s="25">
        <f>IF(D14&lt;&gt;"",IF(D14&gt;E14,1))</f>
        <v>1</v>
      </c>
      <c r="AS14" s="25" t="b">
        <f>IF(E14&lt;&gt;"",IF(E14&gt;D14,1))</f>
        <v>0</v>
      </c>
      <c r="AT14" s="25" t="b">
        <f>IF(D14&lt;&gt;"",IF(D14=E14,1))</f>
        <v>0</v>
      </c>
      <c r="AU14" s="25" t="b">
        <f>IF(E14&lt;&gt;"",IF(E14=D14,1))</f>
        <v>0</v>
      </c>
      <c r="AV14" s="25" t="b">
        <f>IF(D14&lt;&gt;"",IF(D14&lt;E14,1))</f>
        <v>0</v>
      </c>
      <c r="AW14" s="25">
        <f>IF(E14&lt;&gt;"",IF(E14&lt;D14,1))</f>
        <v>1</v>
      </c>
      <c r="AX14" s="25">
        <f>D14</f>
        <v>2</v>
      </c>
      <c r="AY14" s="25">
        <f>E14</f>
        <v>1</v>
      </c>
      <c r="AZ14" s="25">
        <f>E14</f>
        <v>1</v>
      </c>
      <c r="BA14" s="25">
        <f>D14</f>
        <v>2</v>
      </c>
      <c r="BB14" s="29" t="str">
        <f>VLOOKUP(U14,V14:W17,2,0)</f>
        <v>Equipe 3B</v>
      </c>
      <c r="BC14" s="26">
        <f>VLOOKUP(BB14,W14:AH17,12,0)</f>
        <v>9000.0679999999993</v>
      </c>
      <c r="BD14" s="25">
        <f>RANK(BC14,BC14:BC17)</f>
        <v>1</v>
      </c>
      <c r="BE14" s="29" t="str">
        <f>W14</f>
        <v>Equipe 1B</v>
      </c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</row>
    <row r="15" spans="1:243" ht="15" customHeight="1" x14ac:dyDescent="0.25">
      <c r="A15" s="59" t="s">
        <v>38</v>
      </c>
      <c r="B15" s="60"/>
      <c r="C15" s="61" t="s">
        <v>10</v>
      </c>
      <c r="D15" s="62">
        <v>3</v>
      </c>
      <c r="E15" s="63">
        <v>0</v>
      </c>
      <c r="F15" s="64" t="s">
        <v>11</v>
      </c>
      <c r="G15" s="65"/>
      <c r="H15" s="66"/>
      <c r="I15" s="67"/>
      <c r="J15" s="46"/>
      <c r="K15" s="38">
        <f>IF(BC15=BC14,BD14,BD15)</f>
        <v>2</v>
      </c>
      <c r="L15" s="39" t="str">
        <f>VLOOKUP(U15,V14:W17,2,0)</f>
        <v>Equipe 4B</v>
      </c>
      <c r="M15" s="40">
        <f>VLOOKUP(L15,W14:AG17,4,0)</f>
        <v>4</v>
      </c>
      <c r="N15" s="40">
        <f>VLOOKUP(L15,W14:AG17,5,0)</f>
        <v>3</v>
      </c>
      <c r="O15" s="40">
        <f>VLOOKUP(L15,W14:AG17,6,0)</f>
        <v>1</v>
      </c>
      <c r="P15" s="40">
        <f>VLOOKUP(L15,W14:AG17,7,0)</f>
        <v>1</v>
      </c>
      <c r="Q15" s="40">
        <f>VLOOKUP(L15,W14:AG17,8,0)</f>
        <v>1</v>
      </c>
      <c r="R15" s="40">
        <f>VLOOKUP(L15,W14:AG17,9,0)</f>
        <v>6</v>
      </c>
      <c r="S15" s="40">
        <f>VLOOKUP(L15,W14:AG17,10,0)</f>
        <v>5</v>
      </c>
      <c r="T15" s="41">
        <f>VLOOKUP(L15,W14:AG17,11,0)</f>
        <v>1</v>
      </c>
      <c r="U15" s="30">
        <v>2</v>
      </c>
      <c r="V15" s="25">
        <f t="shared" ref="V15:V17" si="23">Y15</f>
        <v>4</v>
      </c>
      <c r="W15" s="29" t="s">
        <v>9</v>
      </c>
      <c r="X15" s="25">
        <f>RANK(AH15,AH14:AH17)</f>
        <v>4</v>
      </c>
      <c r="Y15" s="25">
        <f>RANK(AI15,AI14:AI17)</f>
        <v>4</v>
      </c>
      <c r="Z15" s="25">
        <f>SUMPRODUCT((C14:C19=W15)*(AN14:AN19))+SUMPRODUCT((F14:F19=W15)*(AO14:AO19))</f>
        <v>0</v>
      </c>
      <c r="AA15" s="25">
        <f>SUMPRODUCT((C14:C19=W15)*(AP14:AP19))+SUMPRODUCT((F14:F19=W15)*(AQ14:AQ19))</f>
        <v>3</v>
      </c>
      <c r="AB15" s="25">
        <f>SUMPRODUCT((C14:C19=W15)*(AR14:AR19))+SUMPRODUCT((F14:F19=W15)*(AS14:AS19))</f>
        <v>0</v>
      </c>
      <c r="AC15" s="25">
        <f>SUMPRODUCT((C14:C19=W15)*(AT14:AT19))+SUMPRODUCT((F14:F19=W15)*(AU14:AU19))</f>
        <v>0</v>
      </c>
      <c r="AD15" s="25">
        <f>SUMPRODUCT((C14:C19=W15)*(AV14:AV19))+SUMPRODUCT((F14:F19=W15)*(AW14:AW19))</f>
        <v>3</v>
      </c>
      <c r="AE15" s="25">
        <f>SUMPRODUCT((C14:C19=W15)*(AX14:AX19))+SUMPRODUCT((F14:F19=W15)*(AY14:AY19))</f>
        <v>2</v>
      </c>
      <c r="AF15" s="25">
        <f>SUMPRODUCT((C14:C19=W15)*(AZ14:AZ19))+SUMPRODUCT((F14:F19=W15)*(BA14:BA19))</f>
        <v>8</v>
      </c>
      <c r="AG15" s="25">
        <f t="shared" ref="AG15:AG17" si="24">AE15-AF15</f>
        <v>-6</v>
      </c>
      <c r="AH15" s="28">
        <f t="shared" ref="AH15:AH17" si="25">SUM(Z15*1000+(AG15)/100+(AE15)/1000)</f>
        <v>-5.7999999999999996E-2</v>
      </c>
      <c r="AI15" s="26">
        <f>AH15+0.0000003</f>
        <v>-5.7999699999999994E-2</v>
      </c>
      <c r="AJ15" s="25">
        <f t="shared" ref="AJ15:AJ19" si="26">B15</f>
        <v>0</v>
      </c>
      <c r="AK15" s="25">
        <f t="shared" ref="AK15:AK19" si="27">G15</f>
        <v>0</v>
      </c>
      <c r="AL15" s="25">
        <f t="shared" ref="AL15:AL19" si="28">IF(D15="",0,IF(D15&gt;E15,3,IF(D15=E15,1,IF(D15&lt;E15,0))))</f>
        <v>3</v>
      </c>
      <c r="AM15" s="25">
        <f t="shared" ref="AM15:AM19" si="29">IF(E15="",0,IF(E15&gt;D15,3,IF(E15=D15,1,IF(E15&lt;D15,0))))</f>
        <v>0</v>
      </c>
      <c r="AN15" s="25">
        <f t="shared" ref="AN15:AN19" si="30">AL15-AJ15</f>
        <v>3</v>
      </c>
      <c r="AO15" s="25">
        <f t="shared" ref="AO15:AO19" si="31">AM15-AK15</f>
        <v>0</v>
      </c>
      <c r="AP15" s="25">
        <f t="shared" ref="AP15:AP19" si="32">IF(D15="",0,1)</f>
        <v>1</v>
      </c>
      <c r="AQ15" s="25">
        <f t="shared" ref="AQ15:AQ19" si="33">IF(E15="",0,1)</f>
        <v>1</v>
      </c>
      <c r="AR15" s="25">
        <f t="shared" ref="AR15:AR19" si="34">IF(D15&lt;&gt;"",IF(D15&gt;E15,1))</f>
        <v>1</v>
      </c>
      <c r="AS15" s="25" t="b">
        <f t="shared" ref="AS15:AS19" si="35">IF(E15&lt;&gt;"",IF(E15&gt;D15,1))</f>
        <v>0</v>
      </c>
      <c r="AT15" s="25" t="b">
        <f t="shared" ref="AT15:AT19" si="36">IF(D15&lt;&gt;"",IF(D15=E15,1))</f>
        <v>0</v>
      </c>
      <c r="AU15" s="25" t="b">
        <f t="shared" ref="AU15:AU19" si="37">IF(E15&lt;&gt;"",IF(E15=D15,1))</f>
        <v>0</v>
      </c>
      <c r="AV15" s="25" t="b">
        <f t="shared" ref="AV15:AV19" si="38">IF(D15&lt;&gt;"",IF(D15&lt;E15,1))</f>
        <v>0</v>
      </c>
      <c r="AW15" s="25">
        <f t="shared" ref="AW15:AW19" si="39">IF(E15&lt;&gt;"",IF(E15&lt;D15,1))</f>
        <v>1</v>
      </c>
      <c r="AX15" s="25">
        <f t="shared" ref="AX15:AX19" si="40">D15</f>
        <v>3</v>
      </c>
      <c r="AY15" s="25">
        <f t="shared" ref="AY15:AY19" si="41">E15</f>
        <v>0</v>
      </c>
      <c r="AZ15" s="25">
        <f t="shared" ref="AZ15:AZ19" si="42">E15</f>
        <v>0</v>
      </c>
      <c r="BA15" s="25">
        <f t="shared" ref="BA15:BA19" si="43">D15</f>
        <v>3</v>
      </c>
      <c r="BB15" s="29" t="str">
        <f>VLOOKUP(U15,V14:W17,2,0)</f>
        <v>Equipe 4B</v>
      </c>
      <c r="BC15" s="26">
        <f>VLOOKUP(BB15,W14:AH17,12,0)</f>
        <v>4000.0160000000001</v>
      </c>
      <c r="BD15" s="25">
        <f>RANK(BC15,BC14:BC17)</f>
        <v>2</v>
      </c>
      <c r="BE15" s="29" t="str">
        <f t="shared" ref="BE15:BE17" si="44">W15</f>
        <v>Equipe 2B</v>
      </c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</row>
    <row r="16" spans="1:243" ht="15" customHeight="1" x14ac:dyDescent="0.25">
      <c r="A16" s="59" t="s">
        <v>38</v>
      </c>
      <c r="B16" s="60"/>
      <c r="C16" s="61" t="s">
        <v>8</v>
      </c>
      <c r="D16" s="62">
        <v>1</v>
      </c>
      <c r="E16" s="63">
        <v>3</v>
      </c>
      <c r="F16" s="64" t="s">
        <v>10</v>
      </c>
      <c r="G16" s="65"/>
      <c r="H16" s="66"/>
      <c r="I16" s="67"/>
      <c r="J16" s="46"/>
      <c r="K16" s="38">
        <f t="shared" ref="K16:K17" si="45">IF(BC16=BC15,BD15,BD16)</f>
        <v>3</v>
      </c>
      <c r="L16" s="39" t="str">
        <f>VLOOKUP(U16,V14:W17,2,0)</f>
        <v>Equipe 1B</v>
      </c>
      <c r="M16" s="40">
        <f>VLOOKUP(L16,W14:AG17,4,0)</f>
        <v>4</v>
      </c>
      <c r="N16" s="40">
        <f>VLOOKUP(L16,W14:AG17,5,0)</f>
        <v>3</v>
      </c>
      <c r="O16" s="40">
        <f>VLOOKUP(L16,W14:AG17,6,0)</f>
        <v>1</v>
      </c>
      <c r="P16" s="40">
        <f>VLOOKUP(L16,W14:AG17,7,0)</f>
        <v>1</v>
      </c>
      <c r="Q16" s="40">
        <f>VLOOKUP(L16,W14:AG17,8,0)</f>
        <v>1</v>
      </c>
      <c r="R16" s="40">
        <f>VLOOKUP(L16,W14:AG17,9,0)</f>
        <v>5</v>
      </c>
      <c r="S16" s="40">
        <f>VLOOKUP(L16,W14:AG17,10,0)</f>
        <v>6</v>
      </c>
      <c r="T16" s="41">
        <f>VLOOKUP(L16,W14:AG17,11,0)</f>
        <v>-1</v>
      </c>
      <c r="U16" s="30">
        <v>3</v>
      </c>
      <c r="V16" s="25">
        <f t="shared" si="23"/>
        <v>1</v>
      </c>
      <c r="W16" s="29" t="s">
        <v>10</v>
      </c>
      <c r="X16" s="25">
        <f>RANK(AH16,AH14:AH17)</f>
        <v>1</v>
      </c>
      <c r="Y16" s="25">
        <f>RANK(AI16,AI14:AI17)</f>
        <v>1</v>
      </c>
      <c r="Z16" s="25">
        <f>SUMPRODUCT((C14:C19=W16)*(AN14:AN19))+SUMPRODUCT((F14:F19=W16)*(AO14:AO19))</f>
        <v>9</v>
      </c>
      <c r="AA16" s="25">
        <f>SUMPRODUCT((C14:C19=W16)*(AP14:AP19))+SUMPRODUCT((F14:F19=W16)*(AQ14:AQ19))</f>
        <v>3</v>
      </c>
      <c r="AB16" s="25">
        <f>SUMPRODUCT((C14:C19=W16)*(AR14:AR19))+SUMPRODUCT((F14:F19=W16)*(AS14:AS19))</f>
        <v>3</v>
      </c>
      <c r="AC16" s="25">
        <f>SUMPRODUCT((C14:C19=W16)*(AT14:AT19))+SUMPRODUCT((F14:F19=W16)*(AU14:AU19))</f>
        <v>0</v>
      </c>
      <c r="AD16" s="25">
        <f>SUMPRODUCT((C14:C19=W16)*(AV14:AV19))+SUMPRODUCT((F14:F19=W16)*(AW14:AW19))</f>
        <v>0</v>
      </c>
      <c r="AE16" s="25">
        <f>SUMPRODUCT((C14:C19=W16)*(AX14:AX19))+SUMPRODUCT((F14:F19=W16)*(AY14:AY19))</f>
        <v>8</v>
      </c>
      <c r="AF16" s="25">
        <f>SUMPRODUCT((C14:C19=W16)*(AZ14:AZ19))+SUMPRODUCT((F14:F19=W16)*(BA14:BA19))</f>
        <v>2</v>
      </c>
      <c r="AG16" s="25">
        <f t="shared" si="24"/>
        <v>6</v>
      </c>
      <c r="AH16" s="28">
        <f t="shared" si="25"/>
        <v>9000.0679999999993</v>
      </c>
      <c r="AI16" s="26">
        <f>AH16+0.0000002</f>
        <v>9000.068000199999</v>
      </c>
      <c r="AJ16" s="25">
        <f t="shared" si="26"/>
        <v>0</v>
      </c>
      <c r="AK16" s="25">
        <f t="shared" si="27"/>
        <v>0</v>
      </c>
      <c r="AL16" s="25">
        <f t="shared" si="28"/>
        <v>0</v>
      </c>
      <c r="AM16" s="25">
        <f t="shared" si="29"/>
        <v>3</v>
      </c>
      <c r="AN16" s="25">
        <f t="shared" si="30"/>
        <v>0</v>
      </c>
      <c r="AO16" s="25">
        <f t="shared" si="31"/>
        <v>3</v>
      </c>
      <c r="AP16" s="25">
        <f t="shared" si="32"/>
        <v>1</v>
      </c>
      <c r="AQ16" s="25">
        <f t="shared" si="33"/>
        <v>1</v>
      </c>
      <c r="AR16" s="25" t="b">
        <f t="shared" si="34"/>
        <v>0</v>
      </c>
      <c r="AS16" s="25">
        <f t="shared" si="35"/>
        <v>1</v>
      </c>
      <c r="AT16" s="25" t="b">
        <f t="shared" si="36"/>
        <v>0</v>
      </c>
      <c r="AU16" s="25" t="b">
        <f t="shared" si="37"/>
        <v>0</v>
      </c>
      <c r="AV16" s="25">
        <f t="shared" si="38"/>
        <v>1</v>
      </c>
      <c r="AW16" s="25" t="b">
        <f t="shared" si="39"/>
        <v>0</v>
      </c>
      <c r="AX16" s="25">
        <f t="shared" si="40"/>
        <v>1</v>
      </c>
      <c r="AY16" s="25">
        <f t="shared" si="41"/>
        <v>3</v>
      </c>
      <c r="AZ16" s="25">
        <f t="shared" si="42"/>
        <v>3</v>
      </c>
      <c r="BA16" s="25">
        <f t="shared" si="43"/>
        <v>1</v>
      </c>
      <c r="BB16" s="29" t="str">
        <f>VLOOKUP(U16,V14:W17,2,0)</f>
        <v>Equipe 1B</v>
      </c>
      <c r="BC16" s="26">
        <f>VLOOKUP(BB16,W14:AH17,12,0)</f>
        <v>3999.9949999999999</v>
      </c>
      <c r="BD16" s="25">
        <f>RANK(BC16,BC14:BC17)</f>
        <v>3</v>
      </c>
      <c r="BE16" s="29" t="str">
        <f t="shared" si="44"/>
        <v>Equipe 3B</v>
      </c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</row>
    <row r="17" spans="1:243" ht="15" customHeight="1" thickBot="1" x14ac:dyDescent="0.3">
      <c r="A17" s="59" t="s">
        <v>38</v>
      </c>
      <c r="B17" s="60"/>
      <c r="C17" s="61" t="s">
        <v>9</v>
      </c>
      <c r="D17" s="62">
        <v>0</v>
      </c>
      <c r="E17" s="63">
        <v>4</v>
      </c>
      <c r="F17" s="64" t="s">
        <v>11</v>
      </c>
      <c r="G17" s="65"/>
      <c r="H17" s="66"/>
      <c r="I17" s="67"/>
      <c r="J17" s="46"/>
      <c r="K17" s="42">
        <f t="shared" si="45"/>
        <v>4</v>
      </c>
      <c r="L17" s="43" t="str">
        <f>VLOOKUP(U17,V14:W17,2,0)</f>
        <v>Equipe 2B</v>
      </c>
      <c r="M17" s="44">
        <f>VLOOKUP(L17,W14:AG17,4,0)</f>
        <v>0</v>
      </c>
      <c r="N17" s="44">
        <f>VLOOKUP(L17,W14:AG17,5,0)</f>
        <v>3</v>
      </c>
      <c r="O17" s="44">
        <f>VLOOKUP(L17,W14:AG17,6,0)</f>
        <v>0</v>
      </c>
      <c r="P17" s="44">
        <f>VLOOKUP(L17,W14:AG17,7,0)</f>
        <v>0</v>
      </c>
      <c r="Q17" s="44">
        <f>VLOOKUP(L17,W14:AG17,8,0)</f>
        <v>3</v>
      </c>
      <c r="R17" s="44">
        <f>VLOOKUP(L17,W14:AG17,9,0)</f>
        <v>2</v>
      </c>
      <c r="S17" s="44">
        <f>VLOOKUP(L17,W14:AG17,10,0)</f>
        <v>8</v>
      </c>
      <c r="T17" s="45">
        <f>VLOOKUP(L17,W14:AG17,11,0)</f>
        <v>-6</v>
      </c>
      <c r="U17" s="30">
        <v>4</v>
      </c>
      <c r="V17" s="25">
        <f t="shared" si="23"/>
        <v>2</v>
      </c>
      <c r="W17" s="29" t="s">
        <v>11</v>
      </c>
      <c r="X17" s="25">
        <f>RANK(AH17,AH14:AH17)</f>
        <v>2</v>
      </c>
      <c r="Y17" s="25">
        <f>RANK(AI17,AI14:AI17)</f>
        <v>2</v>
      </c>
      <c r="Z17" s="25">
        <f>SUMPRODUCT((C14:C19=W17)*(AN14:AN19))+SUMPRODUCT((F14:F19=W17)*(AO14:AO19))</f>
        <v>4</v>
      </c>
      <c r="AA17" s="25">
        <f>SUMPRODUCT((C14:C19=W17)*(AP14:AP19))+SUMPRODUCT((F14:F19=W17)*(AQ14:AQ19))</f>
        <v>3</v>
      </c>
      <c r="AB17" s="25">
        <f>SUMPRODUCT((C14:C19=W17)*(AR14:AR19))+SUMPRODUCT((F14:F19=W17)*(AS14:AS19))</f>
        <v>1</v>
      </c>
      <c r="AC17" s="25">
        <f>SUMPRODUCT((C14:C19=W17)*(AT14:AT19))+SUMPRODUCT((F14:F19=W17)*(AU14:AU19))</f>
        <v>1</v>
      </c>
      <c r="AD17" s="25">
        <f>SUMPRODUCT((C14:C19=W17)*(AV14:AV19))+SUMPRODUCT((F14:F19=W17)*(AW14:AW19))</f>
        <v>1</v>
      </c>
      <c r="AE17" s="25">
        <f>SUMPRODUCT((C14:C19=W17)*(AX14:AX19))+SUMPRODUCT((F14:F19=W17)*(AY14:AY19))</f>
        <v>6</v>
      </c>
      <c r="AF17" s="25">
        <f>SUMPRODUCT((C14:C19=W17)*(AZ14:AZ19))+SUMPRODUCT((F14:F19=W17)*(BA14:BA19))</f>
        <v>5</v>
      </c>
      <c r="AG17" s="25">
        <f t="shared" si="24"/>
        <v>1</v>
      </c>
      <c r="AH17" s="28">
        <f t="shared" si="25"/>
        <v>4000.0160000000001</v>
      </c>
      <c r="AI17" s="26">
        <f>AH17+0.0000001</f>
        <v>4000.0160000999999</v>
      </c>
      <c r="AJ17" s="25">
        <f t="shared" si="26"/>
        <v>0</v>
      </c>
      <c r="AK17" s="25">
        <f t="shared" si="27"/>
        <v>0</v>
      </c>
      <c r="AL17" s="25">
        <f t="shared" si="28"/>
        <v>0</v>
      </c>
      <c r="AM17" s="25">
        <f t="shared" si="29"/>
        <v>3</v>
      </c>
      <c r="AN17" s="25">
        <f t="shared" si="30"/>
        <v>0</v>
      </c>
      <c r="AO17" s="25">
        <f t="shared" si="31"/>
        <v>3</v>
      </c>
      <c r="AP17" s="25">
        <f t="shared" si="32"/>
        <v>1</v>
      </c>
      <c r="AQ17" s="25">
        <f t="shared" si="33"/>
        <v>1</v>
      </c>
      <c r="AR17" s="25" t="b">
        <f t="shared" si="34"/>
        <v>0</v>
      </c>
      <c r="AS17" s="25">
        <f t="shared" si="35"/>
        <v>1</v>
      </c>
      <c r="AT17" s="25" t="b">
        <f t="shared" si="36"/>
        <v>0</v>
      </c>
      <c r="AU17" s="25" t="b">
        <f t="shared" si="37"/>
        <v>0</v>
      </c>
      <c r="AV17" s="25">
        <f t="shared" si="38"/>
        <v>1</v>
      </c>
      <c r="AW17" s="25" t="b">
        <f t="shared" si="39"/>
        <v>0</v>
      </c>
      <c r="AX17" s="25">
        <f t="shared" si="40"/>
        <v>0</v>
      </c>
      <c r="AY17" s="25">
        <f t="shared" si="41"/>
        <v>4</v>
      </c>
      <c r="AZ17" s="25">
        <f t="shared" si="42"/>
        <v>4</v>
      </c>
      <c r="BA17" s="25">
        <f t="shared" si="43"/>
        <v>0</v>
      </c>
      <c r="BB17" s="29" t="str">
        <f>VLOOKUP(U17,V14:W17,2,0)</f>
        <v>Equipe 2B</v>
      </c>
      <c r="BC17" s="26">
        <f>VLOOKUP(BB17,W14:AH17,12,0)</f>
        <v>-5.7999999999999996E-2</v>
      </c>
      <c r="BD17" s="25">
        <f>RANK(BC17,BC14:BC17)</f>
        <v>4</v>
      </c>
      <c r="BE17" s="29" t="str">
        <f t="shared" si="44"/>
        <v>Equipe 4B</v>
      </c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</row>
    <row r="18" spans="1:243" ht="15" customHeight="1" x14ac:dyDescent="0.25">
      <c r="A18" s="59" t="s">
        <v>38</v>
      </c>
      <c r="B18" s="60"/>
      <c r="C18" s="61" t="s">
        <v>8</v>
      </c>
      <c r="D18" s="62">
        <v>2</v>
      </c>
      <c r="E18" s="63">
        <v>2</v>
      </c>
      <c r="F18" s="64" t="s">
        <v>11</v>
      </c>
      <c r="G18" s="65"/>
      <c r="H18" s="66"/>
      <c r="I18" s="67"/>
      <c r="J18" s="46"/>
      <c r="K18" s="46"/>
      <c r="L18" s="48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J18" s="25">
        <f t="shared" si="26"/>
        <v>0</v>
      </c>
      <c r="AK18" s="25">
        <f t="shared" si="27"/>
        <v>0</v>
      </c>
      <c r="AL18" s="25">
        <f t="shared" si="28"/>
        <v>1</v>
      </c>
      <c r="AM18" s="25">
        <f t="shared" si="29"/>
        <v>1</v>
      </c>
      <c r="AN18" s="25">
        <f t="shared" si="30"/>
        <v>1</v>
      </c>
      <c r="AO18" s="25">
        <f t="shared" si="31"/>
        <v>1</v>
      </c>
      <c r="AP18" s="25">
        <f t="shared" si="32"/>
        <v>1</v>
      </c>
      <c r="AQ18" s="25">
        <f t="shared" si="33"/>
        <v>1</v>
      </c>
      <c r="AR18" s="25" t="b">
        <f t="shared" si="34"/>
        <v>0</v>
      </c>
      <c r="AS18" s="25" t="b">
        <f t="shared" si="35"/>
        <v>0</v>
      </c>
      <c r="AT18" s="25">
        <f t="shared" si="36"/>
        <v>1</v>
      </c>
      <c r="AU18" s="25">
        <f t="shared" si="37"/>
        <v>1</v>
      </c>
      <c r="AV18" s="25" t="b">
        <f t="shared" si="38"/>
        <v>0</v>
      </c>
      <c r="AW18" s="25" t="b">
        <f t="shared" si="39"/>
        <v>0</v>
      </c>
      <c r="AX18" s="25">
        <f t="shared" si="40"/>
        <v>2</v>
      </c>
      <c r="AY18" s="25">
        <f t="shared" si="41"/>
        <v>2</v>
      </c>
      <c r="AZ18" s="25">
        <f t="shared" si="42"/>
        <v>2</v>
      </c>
      <c r="BA18" s="25">
        <f t="shared" si="43"/>
        <v>2</v>
      </c>
      <c r="BB18" s="48"/>
      <c r="BC18" s="46"/>
      <c r="BD18" s="46"/>
      <c r="BE18" s="48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</row>
    <row r="19" spans="1:243" ht="15" customHeight="1" thickBot="1" x14ac:dyDescent="0.3">
      <c r="A19" s="68" t="s">
        <v>38</v>
      </c>
      <c r="B19" s="69"/>
      <c r="C19" s="70" t="s">
        <v>9</v>
      </c>
      <c r="D19" s="71">
        <v>1</v>
      </c>
      <c r="E19" s="72">
        <v>2</v>
      </c>
      <c r="F19" s="73" t="s">
        <v>10</v>
      </c>
      <c r="G19" s="74"/>
      <c r="H19" s="75"/>
      <c r="I19" s="76"/>
      <c r="J19" s="46"/>
      <c r="K19" s="46"/>
      <c r="L19" s="48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J19" s="25">
        <f t="shared" si="26"/>
        <v>0</v>
      </c>
      <c r="AK19" s="25">
        <f t="shared" si="27"/>
        <v>0</v>
      </c>
      <c r="AL19" s="25">
        <f t="shared" si="28"/>
        <v>0</v>
      </c>
      <c r="AM19" s="25">
        <f t="shared" si="29"/>
        <v>3</v>
      </c>
      <c r="AN19" s="25">
        <f t="shared" si="30"/>
        <v>0</v>
      </c>
      <c r="AO19" s="25">
        <f t="shared" si="31"/>
        <v>3</v>
      </c>
      <c r="AP19" s="25">
        <f t="shared" si="32"/>
        <v>1</v>
      </c>
      <c r="AQ19" s="25">
        <f t="shared" si="33"/>
        <v>1</v>
      </c>
      <c r="AR19" s="25" t="b">
        <f t="shared" si="34"/>
        <v>0</v>
      </c>
      <c r="AS19" s="25">
        <f t="shared" si="35"/>
        <v>1</v>
      </c>
      <c r="AT19" s="25" t="b">
        <f t="shared" si="36"/>
        <v>0</v>
      </c>
      <c r="AU19" s="25" t="b">
        <f t="shared" si="37"/>
        <v>0</v>
      </c>
      <c r="AV19" s="25">
        <f t="shared" si="38"/>
        <v>1</v>
      </c>
      <c r="AW19" s="25" t="b">
        <f t="shared" si="39"/>
        <v>0</v>
      </c>
      <c r="AX19" s="25">
        <f t="shared" si="40"/>
        <v>1</v>
      </c>
      <c r="AY19" s="25">
        <f t="shared" si="41"/>
        <v>2</v>
      </c>
      <c r="AZ19" s="25">
        <f t="shared" si="42"/>
        <v>2</v>
      </c>
      <c r="BA19" s="25">
        <f t="shared" si="43"/>
        <v>1</v>
      </c>
      <c r="BB19" s="48"/>
      <c r="BC19" s="46"/>
      <c r="BD19" s="46"/>
      <c r="BE19" s="48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</row>
    <row r="20" spans="1:243" ht="15.75" thickBot="1" x14ac:dyDescent="0.3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8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8"/>
      <c r="BC20" s="46"/>
      <c r="BD20" s="46"/>
      <c r="BE20" s="48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</row>
    <row r="21" spans="1:243" ht="15" customHeight="1" x14ac:dyDescent="0.25">
      <c r="A21" s="116" t="s">
        <v>48</v>
      </c>
      <c r="B21" s="117"/>
      <c r="C21" s="117"/>
      <c r="D21" s="117"/>
      <c r="E21" s="117"/>
      <c r="F21" s="117"/>
      <c r="G21" s="117"/>
      <c r="H21" s="117"/>
      <c r="I21" s="118"/>
      <c r="J21" s="46"/>
      <c r="K21" s="122" t="s">
        <v>52</v>
      </c>
      <c r="L21" s="123"/>
      <c r="M21" s="123"/>
      <c r="N21" s="123"/>
      <c r="O21" s="123"/>
      <c r="P21" s="123"/>
      <c r="Q21" s="123"/>
      <c r="R21" s="123"/>
      <c r="S21" s="123"/>
      <c r="T21" s="124"/>
      <c r="U21" s="106"/>
      <c r="V21" s="106"/>
      <c r="W21" s="128" t="s">
        <v>52</v>
      </c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12"/>
      <c r="AI21" s="113"/>
      <c r="AJ21" s="104" t="s">
        <v>45</v>
      </c>
      <c r="AK21" s="104" t="s">
        <v>46</v>
      </c>
      <c r="AL21" s="104" t="s">
        <v>45</v>
      </c>
      <c r="AM21" s="104" t="s">
        <v>46</v>
      </c>
      <c r="AN21" s="104" t="s">
        <v>45</v>
      </c>
      <c r="AO21" s="104" t="s">
        <v>46</v>
      </c>
      <c r="AP21" s="104" t="s">
        <v>45</v>
      </c>
      <c r="AQ21" s="104" t="s">
        <v>46</v>
      </c>
      <c r="AR21" s="104" t="s">
        <v>45</v>
      </c>
      <c r="AS21" s="104" t="s">
        <v>46</v>
      </c>
      <c r="AT21" s="104" t="s">
        <v>45</v>
      </c>
      <c r="AU21" s="104" t="s">
        <v>46</v>
      </c>
      <c r="AV21" s="104" t="s">
        <v>45</v>
      </c>
      <c r="AW21" s="104" t="s">
        <v>46</v>
      </c>
      <c r="AX21" s="104" t="s">
        <v>45</v>
      </c>
      <c r="AY21" s="104" t="s">
        <v>46</v>
      </c>
      <c r="AZ21" s="104" t="s">
        <v>45</v>
      </c>
      <c r="BA21" s="104" t="s">
        <v>46</v>
      </c>
      <c r="BB21" s="105"/>
      <c r="BC21" s="106"/>
      <c r="BD21" s="106"/>
      <c r="BE21" s="10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</row>
    <row r="22" spans="1:243" ht="15" customHeight="1" thickBot="1" x14ac:dyDescent="0.3">
      <c r="A22" s="119"/>
      <c r="B22" s="120"/>
      <c r="C22" s="120"/>
      <c r="D22" s="120"/>
      <c r="E22" s="120"/>
      <c r="F22" s="120"/>
      <c r="G22" s="120"/>
      <c r="H22" s="120"/>
      <c r="I22" s="121"/>
      <c r="J22" s="46"/>
      <c r="K22" s="125"/>
      <c r="L22" s="126"/>
      <c r="M22" s="126"/>
      <c r="N22" s="126"/>
      <c r="O22" s="126"/>
      <c r="P22" s="126"/>
      <c r="Q22" s="126"/>
      <c r="R22" s="126"/>
      <c r="S22" s="126"/>
      <c r="T22" s="127"/>
      <c r="U22" s="106"/>
      <c r="V22" s="106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14"/>
      <c r="AI22" s="115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7"/>
      <c r="BC22" s="108"/>
      <c r="BD22" s="108"/>
      <c r="BE22" s="108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</row>
    <row r="23" spans="1:243" s="23" customFormat="1" ht="15" customHeight="1" thickBot="1" x14ac:dyDescent="0.3">
      <c r="A23" s="17" t="s">
        <v>20</v>
      </c>
      <c r="B23" s="16" t="s">
        <v>21</v>
      </c>
      <c r="C23" s="14" t="s">
        <v>23</v>
      </c>
      <c r="D23" s="109" t="s">
        <v>22</v>
      </c>
      <c r="E23" s="109"/>
      <c r="F23" s="14" t="s">
        <v>23</v>
      </c>
      <c r="G23" s="15" t="s">
        <v>21</v>
      </c>
      <c r="H23" s="22" t="s">
        <v>24</v>
      </c>
      <c r="I23" s="21" t="s">
        <v>25</v>
      </c>
      <c r="J23" s="47"/>
      <c r="K23" s="31" t="s">
        <v>27</v>
      </c>
      <c r="L23" s="32" t="s">
        <v>23</v>
      </c>
      <c r="M23" s="32" t="s">
        <v>28</v>
      </c>
      <c r="N23" s="32" t="s">
        <v>29</v>
      </c>
      <c r="O23" s="32" t="s">
        <v>30</v>
      </c>
      <c r="P23" s="32" t="s">
        <v>31</v>
      </c>
      <c r="Q23" s="32" t="s">
        <v>32</v>
      </c>
      <c r="R23" s="32" t="s">
        <v>33</v>
      </c>
      <c r="S23" s="32" t="s">
        <v>34</v>
      </c>
      <c r="T23" s="33" t="s">
        <v>35</v>
      </c>
      <c r="U23" s="110" t="s">
        <v>42</v>
      </c>
      <c r="V23" s="111"/>
      <c r="W23" s="24" t="s">
        <v>23</v>
      </c>
      <c r="X23" s="24" t="s">
        <v>42</v>
      </c>
      <c r="Y23" s="24" t="s">
        <v>27</v>
      </c>
      <c r="Z23" s="24" t="s">
        <v>28</v>
      </c>
      <c r="AA23" s="24" t="s">
        <v>29</v>
      </c>
      <c r="AB23" s="24" t="s">
        <v>30</v>
      </c>
      <c r="AC23" s="24" t="s">
        <v>31</v>
      </c>
      <c r="AD23" s="24" t="s">
        <v>32</v>
      </c>
      <c r="AE23" s="24" t="s">
        <v>33</v>
      </c>
      <c r="AF23" s="24" t="s">
        <v>34</v>
      </c>
      <c r="AG23" s="24" t="s">
        <v>35</v>
      </c>
      <c r="AH23" s="27" t="s">
        <v>43</v>
      </c>
      <c r="AI23" s="24" t="s">
        <v>43</v>
      </c>
      <c r="AJ23" s="24" t="s">
        <v>32</v>
      </c>
      <c r="AK23" s="24" t="s">
        <v>32</v>
      </c>
      <c r="AL23" s="24" t="s">
        <v>28</v>
      </c>
      <c r="AM23" s="24" t="s">
        <v>28</v>
      </c>
      <c r="AN23" s="24" t="s">
        <v>44</v>
      </c>
      <c r="AO23" s="24" t="s">
        <v>44</v>
      </c>
      <c r="AP23" s="24" t="s">
        <v>29</v>
      </c>
      <c r="AQ23" s="24" t="s">
        <v>29</v>
      </c>
      <c r="AR23" s="24" t="s">
        <v>30</v>
      </c>
      <c r="AS23" s="24" t="s">
        <v>30</v>
      </c>
      <c r="AT23" s="24" t="s">
        <v>31</v>
      </c>
      <c r="AU23" s="24" t="s">
        <v>31</v>
      </c>
      <c r="AV23" s="24" t="s">
        <v>32</v>
      </c>
      <c r="AW23" s="24" t="s">
        <v>32</v>
      </c>
      <c r="AX23" s="24" t="s">
        <v>33</v>
      </c>
      <c r="AY23" s="24" t="s">
        <v>33</v>
      </c>
      <c r="AZ23" s="24" t="s">
        <v>34</v>
      </c>
      <c r="BA23" s="24" t="s">
        <v>34</v>
      </c>
      <c r="BB23" s="24" t="s">
        <v>23</v>
      </c>
      <c r="BC23" s="24" t="s">
        <v>43</v>
      </c>
      <c r="BD23" s="24" t="s">
        <v>42</v>
      </c>
      <c r="BE23" s="24" t="s">
        <v>23</v>
      </c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</row>
    <row r="24" spans="1:243" ht="15" customHeight="1" x14ac:dyDescent="0.25">
      <c r="A24" s="50" t="s">
        <v>39</v>
      </c>
      <c r="B24" s="51"/>
      <c r="C24" s="52" t="s">
        <v>12</v>
      </c>
      <c r="D24" s="53">
        <v>2</v>
      </c>
      <c r="E24" s="54">
        <v>1</v>
      </c>
      <c r="F24" s="55" t="s">
        <v>13</v>
      </c>
      <c r="G24" s="56"/>
      <c r="H24" s="57"/>
      <c r="I24" s="58"/>
      <c r="J24" s="46"/>
      <c r="K24" s="34">
        <v>1</v>
      </c>
      <c r="L24" s="35" t="str">
        <f>VLOOKUP(U24,V24:W27,2,0)</f>
        <v>Equipe 3C</v>
      </c>
      <c r="M24" s="36">
        <f>VLOOKUP(L24,W24:AG27,4,0)</f>
        <v>9</v>
      </c>
      <c r="N24" s="36">
        <f>VLOOKUP(L24,W24:AG27,5,0)</f>
        <v>3</v>
      </c>
      <c r="O24" s="36">
        <f>VLOOKUP(L24,W24:AG27,6,0)</f>
        <v>3</v>
      </c>
      <c r="P24" s="36">
        <f>VLOOKUP(L24,W24:AG27,7,0)</f>
        <v>0</v>
      </c>
      <c r="Q24" s="36">
        <f>VLOOKUP(L24,W24:AG27,8,0)</f>
        <v>0</v>
      </c>
      <c r="R24" s="36">
        <f>VLOOKUP(L24,W24:AG27,9,0)</f>
        <v>8</v>
      </c>
      <c r="S24" s="36">
        <f>VLOOKUP(L24,W24:AG27,10,0)</f>
        <v>2</v>
      </c>
      <c r="T24" s="37">
        <f>VLOOKUP(L24,W24:AG27,11,0)</f>
        <v>6</v>
      </c>
      <c r="U24" s="30">
        <v>1</v>
      </c>
      <c r="V24" s="25">
        <f>Y24</f>
        <v>3</v>
      </c>
      <c r="W24" s="29" t="s">
        <v>12</v>
      </c>
      <c r="X24" s="25">
        <f>RANK(AH24,AH24:AH27)</f>
        <v>3</v>
      </c>
      <c r="Y24" s="25">
        <f>RANK(AI24,AI24:AI27)</f>
        <v>3</v>
      </c>
      <c r="Z24" s="25">
        <f>SUMPRODUCT((C24:C29=W24)*(AN24:AN29))+SUMPRODUCT((F24:F29=W24)*(AO24:AO29))</f>
        <v>4</v>
      </c>
      <c r="AA24" s="25">
        <f>SUMPRODUCT((C24:C29=W24)*(AP24:AP29))+SUMPRODUCT((F24:F29=W24)*(AQ24:AQ29))</f>
        <v>3</v>
      </c>
      <c r="AB24" s="25">
        <f>SUMPRODUCT((C24:C29=W24)*(AR24:AR29))+SUMPRODUCT((F24:F29=W24)*(AS24:AS29))</f>
        <v>1</v>
      </c>
      <c r="AC24" s="25">
        <f>SUMPRODUCT((C24:C29=W24)*(AT24:AT29))+SUMPRODUCT((F24:F29=W24)*(AU24:AU29))</f>
        <v>1</v>
      </c>
      <c r="AD24" s="25">
        <f>SUMPRODUCT((C24:C29=W24)*(AV24:AV29))+SUMPRODUCT((F24:F29=W24)*(AW24:AW29))</f>
        <v>1</v>
      </c>
      <c r="AE24" s="25">
        <f>SUMPRODUCT((C24:C29=W24)*(AX24:AX29))+SUMPRODUCT((F24:F29=W24)*(AY24:AY29))</f>
        <v>5</v>
      </c>
      <c r="AF24" s="25">
        <f>SUMPRODUCT((C24:C29=W24)*(AZ24:AZ29))+SUMPRODUCT((F24:F29=W24)*(BA24:BA29))</f>
        <v>6</v>
      </c>
      <c r="AG24" s="25">
        <f>AE24-AF24</f>
        <v>-1</v>
      </c>
      <c r="AH24" s="28">
        <f>SUM(Z24*1000+(AG24)/100+(AE24)/1000)</f>
        <v>3999.9949999999999</v>
      </c>
      <c r="AI24" s="26">
        <f>AH24+0.0000004</f>
        <v>3999.9950003999998</v>
      </c>
      <c r="AJ24" s="25">
        <f>B24</f>
        <v>0</v>
      </c>
      <c r="AK24" s="25">
        <f>G24</f>
        <v>0</v>
      </c>
      <c r="AL24" s="25">
        <f>IF(D24="",0,IF(D24&gt;E24,3,IF(D24=E24,1,IF(D24&lt;E24,0))))</f>
        <v>3</v>
      </c>
      <c r="AM24" s="25">
        <f>IF(E24="",0,IF(E24&gt;D24,3,IF(E24=D24,1,IF(E24&lt;D24,0))))</f>
        <v>0</v>
      </c>
      <c r="AN24" s="25">
        <f>AL24-AJ24</f>
        <v>3</v>
      </c>
      <c r="AO24" s="25">
        <f>AM24-AK24</f>
        <v>0</v>
      </c>
      <c r="AP24" s="25">
        <f>IF(D24="",0,1)</f>
        <v>1</v>
      </c>
      <c r="AQ24" s="25">
        <f>IF(E24="",0,1)</f>
        <v>1</v>
      </c>
      <c r="AR24" s="25">
        <f>IF(D24&lt;&gt;"",IF(D24&gt;E24,1))</f>
        <v>1</v>
      </c>
      <c r="AS24" s="25" t="b">
        <f>IF(E24&lt;&gt;"",IF(E24&gt;D24,1))</f>
        <v>0</v>
      </c>
      <c r="AT24" s="25" t="b">
        <f>IF(D24&lt;&gt;"",IF(D24=E24,1))</f>
        <v>0</v>
      </c>
      <c r="AU24" s="25" t="b">
        <f>IF(E24&lt;&gt;"",IF(E24=D24,1))</f>
        <v>0</v>
      </c>
      <c r="AV24" s="25" t="b">
        <f>IF(D24&lt;&gt;"",IF(D24&lt;E24,1))</f>
        <v>0</v>
      </c>
      <c r="AW24" s="25">
        <f>IF(E24&lt;&gt;"",IF(E24&lt;D24,1))</f>
        <v>1</v>
      </c>
      <c r="AX24" s="25">
        <f>D24</f>
        <v>2</v>
      </c>
      <c r="AY24" s="25">
        <f>E24</f>
        <v>1</v>
      </c>
      <c r="AZ24" s="25">
        <f>E24</f>
        <v>1</v>
      </c>
      <c r="BA24" s="25">
        <f>D24</f>
        <v>2</v>
      </c>
      <c r="BB24" s="29" t="str">
        <f>VLOOKUP(U24,V24:W27,2,0)</f>
        <v>Equipe 3C</v>
      </c>
      <c r="BC24" s="26">
        <f>VLOOKUP(BB24,W24:AH27,12,0)</f>
        <v>9000.0679999999993</v>
      </c>
      <c r="BD24" s="25">
        <f>RANK(BC24,BC24:BC27)</f>
        <v>1</v>
      </c>
      <c r="BE24" s="29" t="str">
        <f>W24</f>
        <v>Equipe 1C</v>
      </c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</row>
    <row r="25" spans="1:243" ht="15" customHeight="1" x14ac:dyDescent="0.25">
      <c r="A25" s="59" t="s">
        <v>39</v>
      </c>
      <c r="B25" s="60"/>
      <c r="C25" s="61" t="s">
        <v>14</v>
      </c>
      <c r="D25" s="62">
        <v>3</v>
      </c>
      <c r="E25" s="63">
        <v>0</v>
      </c>
      <c r="F25" s="64" t="s">
        <v>15</v>
      </c>
      <c r="G25" s="65"/>
      <c r="H25" s="66"/>
      <c r="I25" s="67"/>
      <c r="J25" s="46"/>
      <c r="K25" s="38">
        <f>IF(BC25=BC24,BD24,BD25)</f>
        <v>2</v>
      </c>
      <c r="L25" s="39" t="str">
        <f>VLOOKUP(U25,V24:W27,2,0)</f>
        <v>Equipe 4C</v>
      </c>
      <c r="M25" s="40">
        <f>VLOOKUP(L25,W24:AG27,4,0)</f>
        <v>4</v>
      </c>
      <c r="N25" s="40">
        <f>VLOOKUP(L25,W24:AG27,5,0)</f>
        <v>3</v>
      </c>
      <c r="O25" s="40">
        <f>VLOOKUP(L25,W24:AG27,6,0)</f>
        <v>1</v>
      </c>
      <c r="P25" s="40">
        <f>VLOOKUP(L25,W24:AG27,7,0)</f>
        <v>1</v>
      </c>
      <c r="Q25" s="40">
        <f>VLOOKUP(L25,W24:AG27,8,0)</f>
        <v>1</v>
      </c>
      <c r="R25" s="40">
        <f>VLOOKUP(L25,W24:AG27,9,0)</f>
        <v>6</v>
      </c>
      <c r="S25" s="40">
        <f>VLOOKUP(L25,W24:AG27,10,0)</f>
        <v>5</v>
      </c>
      <c r="T25" s="41">
        <f>VLOOKUP(L25,W24:AG27,11,0)</f>
        <v>1</v>
      </c>
      <c r="U25" s="30">
        <v>2</v>
      </c>
      <c r="V25" s="25">
        <f t="shared" ref="V25:V27" si="46">Y25</f>
        <v>4</v>
      </c>
      <c r="W25" s="29" t="s">
        <v>13</v>
      </c>
      <c r="X25" s="25">
        <f>RANK(AH25,AH24:AH27)</f>
        <v>4</v>
      </c>
      <c r="Y25" s="25">
        <f>RANK(AI25,AI24:AI27)</f>
        <v>4</v>
      </c>
      <c r="Z25" s="25">
        <f>SUMPRODUCT((C24:C29=W25)*(AN24:AN29))+SUMPRODUCT((F24:F29=W25)*(AO24:AO29))</f>
        <v>0</v>
      </c>
      <c r="AA25" s="25">
        <f>SUMPRODUCT((C24:C29=W25)*(AP24:AP29))+SUMPRODUCT((F24:F29=W25)*(AQ24:AQ29))</f>
        <v>3</v>
      </c>
      <c r="AB25" s="25">
        <f>SUMPRODUCT((C24:C29=W25)*(AR24:AR29))+SUMPRODUCT((F24:F29=W25)*(AS24:AS29))</f>
        <v>0</v>
      </c>
      <c r="AC25" s="25">
        <f>SUMPRODUCT((C24:C29=W25)*(AT24:AT29))+SUMPRODUCT((F24:F29=W25)*(AU24:AU29))</f>
        <v>0</v>
      </c>
      <c r="AD25" s="25">
        <f>SUMPRODUCT((C24:C29=W25)*(AV24:AV29))+SUMPRODUCT((F24:F29=W25)*(AW24:AW29))</f>
        <v>3</v>
      </c>
      <c r="AE25" s="25">
        <f>SUMPRODUCT((C24:C29=W25)*(AX24:AX29))+SUMPRODUCT((F24:F29=W25)*(AY24:AY29))</f>
        <v>2</v>
      </c>
      <c r="AF25" s="25">
        <f>SUMPRODUCT((C24:C29=W25)*(AZ24:AZ29))+SUMPRODUCT((F24:F29=W25)*(BA24:BA29))</f>
        <v>8</v>
      </c>
      <c r="AG25" s="25">
        <f t="shared" ref="AG25:AG27" si="47">AE25-AF25</f>
        <v>-6</v>
      </c>
      <c r="AH25" s="28">
        <f t="shared" ref="AH25:AH27" si="48">SUM(Z25*1000+(AG25)/100+(AE25)/1000)</f>
        <v>-5.7999999999999996E-2</v>
      </c>
      <c r="AI25" s="26">
        <f>AH25+0.0000003</f>
        <v>-5.7999699999999994E-2</v>
      </c>
      <c r="AJ25" s="25">
        <f t="shared" ref="AJ25:AJ29" si="49">B25</f>
        <v>0</v>
      </c>
      <c r="AK25" s="25">
        <f t="shared" ref="AK25:AK29" si="50">G25</f>
        <v>0</v>
      </c>
      <c r="AL25" s="25">
        <f t="shared" ref="AL25:AL29" si="51">IF(D25="",0,IF(D25&gt;E25,3,IF(D25=E25,1,IF(D25&lt;E25,0))))</f>
        <v>3</v>
      </c>
      <c r="AM25" s="25">
        <f t="shared" ref="AM25:AM29" si="52">IF(E25="",0,IF(E25&gt;D25,3,IF(E25=D25,1,IF(E25&lt;D25,0))))</f>
        <v>0</v>
      </c>
      <c r="AN25" s="25">
        <f t="shared" ref="AN25:AN29" si="53">AL25-AJ25</f>
        <v>3</v>
      </c>
      <c r="AO25" s="25">
        <f t="shared" ref="AO25:AO29" si="54">AM25-AK25</f>
        <v>0</v>
      </c>
      <c r="AP25" s="25">
        <f t="shared" ref="AP25:AP29" si="55">IF(D25="",0,1)</f>
        <v>1</v>
      </c>
      <c r="AQ25" s="25">
        <f t="shared" ref="AQ25:AQ29" si="56">IF(E25="",0,1)</f>
        <v>1</v>
      </c>
      <c r="AR25" s="25">
        <f t="shared" ref="AR25:AR29" si="57">IF(D25&lt;&gt;"",IF(D25&gt;E25,1))</f>
        <v>1</v>
      </c>
      <c r="AS25" s="25" t="b">
        <f t="shared" ref="AS25:AS29" si="58">IF(E25&lt;&gt;"",IF(E25&gt;D25,1))</f>
        <v>0</v>
      </c>
      <c r="AT25" s="25" t="b">
        <f t="shared" ref="AT25:AT29" si="59">IF(D25&lt;&gt;"",IF(D25=E25,1))</f>
        <v>0</v>
      </c>
      <c r="AU25" s="25" t="b">
        <f t="shared" ref="AU25:AU29" si="60">IF(E25&lt;&gt;"",IF(E25=D25,1))</f>
        <v>0</v>
      </c>
      <c r="AV25" s="25" t="b">
        <f t="shared" ref="AV25:AV29" si="61">IF(D25&lt;&gt;"",IF(D25&lt;E25,1))</f>
        <v>0</v>
      </c>
      <c r="AW25" s="25">
        <f t="shared" ref="AW25:AW29" si="62">IF(E25&lt;&gt;"",IF(E25&lt;D25,1))</f>
        <v>1</v>
      </c>
      <c r="AX25" s="25">
        <f t="shared" ref="AX25:AX29" si="63">D25</f>
        <v>3</v>
      </c>
      <c r="AY25" s="25">
        <f t="shared" ref="AY25:AY29" si="64">E25</f>
        <v>0</v>
      </c>
      <c r="AZ25" s="25">
        <f t="shared" ref="AZ25:AZ29" si="65">E25</f>
        <v>0</v>
      </c>
      <c r="BA25" s="25">
        <f t="shared" ref="BA25:BA29" si="66">D25</f>
        <v>3</v>
      </c>
      <c r="BB25" s="29" t="str">
        <f>VLOOKUP(U25,V24:W27,2,0)</f>
        <v>Equipe 4C</v>
      </c>
      <c r="BC25" s="26">
        <f>VLOOKUP(BB25,W24:AH27,12,0)</f>
        <v>4000.0160000000001</v>
      </c>
      <c r="BD25" s="25">
        <f>RANK(BC25,BC24:BC27)</f>
        <v>2</v>
      </c>
      <c r="BE25" s="29" t="str">
        <f t="shared" ref="BE25:BE27" si="67">W25</f>
        <v>Equipe 2C</v>
      </c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</row>
    <row r="26" spans="1:243" ht="15" customHeight="1" x14ac:dyDescent="0.25">
      <c r="A26" s="59" t="s">
        <v>39</v>
      </c>
      <c r="B26" s="60"/>
      <c r="C26" s="61" t="s">
        <v>12</v>
      </c>
      <c r="D26" s="62">
        <v>1</v>
      </c>
      <c r="E26" s="63">
        <v>3</v>
      </c>
      <c r="F26" s="64" t="s">
        <v>14</v>
      </c>
      <c r="G26" s="65"/>
      <c r="H26" s="66"/>
      <c r="I26" s="67"/>
      <c r="J26" s="46"/>
      <c r="K26" s="38">
        <f t="shared" ref="K26:K27" si="68">IF(BC26=BC25,BD25,BD26)</f>
        <v>3</v>
      </c>
      <c r="L26" s="39" t="str">
        <f>VLOOKUP(U26,V24:W27,2,0)</f>
        <v>Equipe 1C</v>
      </c>
      <c r="M26" s="40">
        <f>VLOOKUP(L26,W24:AG27,4,0)</f>
        <v>4</v>
      </c>
      <c r="N26" s="40">
        <f>VLOOKUP(L26,W24:AG27,5,0)</f>
        <v>3</v>
      </c>
      <c r="O26" s="40">
        <f>VLOOKUP(L26,W24:AG27,6,0)</f>
        <v>1</v>
      </c>
      <c r="P26" s="40">
        <f>VLOOKUP(L26,W24:AG27,7,0)</f>
        <v>1</v>
      </c>
      <c r="Q26" s="40">
        <f>VLOOKUP(L26,W24:AG27,8,0)</f>
        <v>1</v>
      </c>
      <c r="R26" s="40">
        <f>VLOOKUP(L26,W24:AG27,9,0)</f>
        <v>5</v>
      </c>
      <c r="S26" s="40">
        <f>VLOOKUP(L26,W24:AG27,10,0)</f>
        <v>6</v>
      </c>
      <c r="T26" s="41">
        <f>VLOOKUP(L26,W24:AG27,11,0)</f>
        <v>-1</v>
      </c>
      <c r="U26" s="30">
        <v>3</v>
      </c>
      <c r="V26" s="25">
        <f t="shared" si="46"/>
        <v>1</v>
      </c>
      <c r="W26" s="29" t="s">
        <v>14</v>
      </c>
      <c r="X26" s="25">
        <f>RANK(AH26,AH24:AH27)</f>
        <v>1</v>
      </c>
      <c r="Y26" s="25">
        <f>RANK(AI26,AI24:AI27)</f>
        <v>1</v>
      </c>
      <c r="Z26" s="25">
        <f>SUMPRODUCT((C24:C29=W26)*(AN24:AN29))+SUMPRODUCT((F24:F29=W26)*(AO24:AO29))</f>
        <v>9</v>
      </c>
      <c r="AA26" s="25">
        <f>SUMPRODUCT((C24:C29=W26)*(AP24:AP29))+SUMPRODUCT((F24:F29=W26)*(AQ24:AQ29))</f>
        <v>3</v>
      </c>
      <c r="AB26" s="25">
        <f>SUMPRODUCT((C24:C29=W26)*(AR24:AR29))+SUMPRODUCT((F24:F29=W26)*(AS24:AS29))</f>
        <v>3</v>
      </c>
      <c r="AC26" s="25">
        <f>SUMPRODUCT((C24:C29=W26)*(AT24:AT29))+SUMPRODUCT((F24:F29=W26)*(AU24:AU29))</f>
        <v>0</v>
      </c>
      <c r="AD26" s="25">
        <f>SUMPRODUCT((C24:C29=W26)*(AV24:AV29))+SUMPRODUCT((F24:F29=W26)*(AW24:AW29))</f>
        <v>0</v>
      </c>
      <c r="AE26" s="25">
        <f>SUMPRODUCT((C24:C29=W26)*(AX24:AX29))+SUMPRODUCT((F24:F29=W26)*(AY24:AY29))</f>
        <v>8</v>
      </c>
      <c r="AF26" s="25">
        <f>SUMPRODUCT((C24:C29=W26)*(AZ24:AZ29))+SUMPRODUCT((F24:F29=W26)*(BA24:BA29))</f>
        <v>2</v>
      </c>
      <c r="AG26" s="25">
        <f t="shared" si="47"/>
        <v>6</v>
      </c>
      <c r="AH26" s="28">
        <f t="shared" si="48"/>
        <v>9000.0679999999993</v>
      </c>
      <c r="AI26" s="26">
        <f>AH26+0.0000002</f>
        <v>9000.068000199999</v>
      </c>
      <c r="AJ26" s="25">
        <f t="shared" si="49"/>
        <v>0</v>
      </c>
      <c r="AK26" s="25">
        <f t="shared" si="50"/>
        <v>0</v>
      </c>
      <c r="AL26" s="25">
        <f t="shared" si="51"/>
        <v>0</v>
      </c>
      <c r="AM26" s="25">
        <f t="shared" si="52"/>
        <v>3</v>
      </c>
      <c r="AN26" s="25">
        <f t="shared" si="53"/>
        <v>0</v>
      </c>
      <c r="AO26" s="25">
        <f t="shared" si="54"/>
        <v>3</v>
      </c>
      <c r="AP26" s="25">
        <f t="shared" si="55"/>
        <v>1</v>
      </c>
      <c r="AQ26" s="25">
        <f t="shared" si="56"/>
        <v>1</v>
      </c>
      <c r="AR26" s="25" t="b">
        <f t="shared" si="57"/>
        <v>0</v>
      </c>
      <c r="AS26" s="25">
        <f t="shared" si="58"/>
        <v>1</v>
      </c>
      <c r="AT26" s="25" t="b">
        <f t="shared" si="59"/>
        <v>0</v>
      </c>
      <c r="AU26" s="25" t="b">
        <f t="shared" si="60"/>
        <v>0</v>
      </c>
      <c r="AV26" s="25">
        <f t="shared" si="61"/>
        <v>1</v>
      </c>
      <c r="AW26" s="25" t="b">
        <f t="shared" si="62"/>
        <v>0</v>
      </c>
      <c r="AX26" s="25">
        <f t="shared" si="63"/>
        <v>1</v>
      </c>
      <c r="AY26" s="25">
        <f t="shared" si="64"/>
        <v>3</v>
      </c>
      <c r="AZ26" s="25">
        <f t="shared" si="65"/>
        <v>3</v>
      </c>
      <c r="BA26" s="25">
        <f t="shared" si="66"/>
        <v>1</v>
      </c>
      <c r="BB26" s="29" t="str">
        <f>VLOOKUP(U26,V24:W27,2,0)</f>
        <v>Equipe 1C</v>
      </c>
      <c r="BC26" s="26">
        <f>VLOOKUP(BB26,W24:AH27,12,0)</f>
        <v>3999.9949999999999</v>
      </c>
      <c r="BD26" s="25">
        <f>RANK(BC26,BC24:BC27)</f>
        <v>3</v>
      </c>
      <c r="BE26" s="29" t="str">
        <f t="shared" si="67"/>
        <v>Equipe 3C</v>
      </c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</row>
    <row r="27" spans="1:243" ht="15" customHeight="1" thickBot="1" x14ac:dyDescent="0.3">
      <c r="A27" s="59" t="s">
        <v>39</v>
      </c>
      <c r="B27" s="60"/>
      <c r="C27" s="61" t="s">
        <v>13</v>
      </c>
      <c r="D27" s="62">
        <v>0</v>
      </c>
      <c r="E27" s="63">
        <v>4</v>
      </c>
      <c r="F27" s="64" t="s">
        <v>15</v>
      </c>
      <c r="G27" s="65"/>
      <c r="H27" s="66"/>
      <c r="I27" s="67"/>
      <c r="J27" s="46"/>
      <c r="K27" s="42">
        <f t="shared" si="68"/>
        <v>4</v>
      </c>
      <c r="L27" s="43" t="str">
        <f>VLOOKUP(U27,V24:W27,2,0)</f>
        <v>Equipe 2C</v>
      </c>
      <c r="M27" s="44">
        <f>VLOOKUP(L27,W24:AG27,4,0)</f>
        <v>0</v>
      </c>
      <c r="N27" s="44">
        <f>VLOOKUP(L27,W24:AG27,5,0)</f>
        <v>3</v>
      </c>
      <c r="O27" s="44">
        <f>VLOOKUP(L27,W24:AG27,6,0)</f>
        <v>0</v>
      </c>
      <c r="P27" s="44">
        <f>VLOOKUP(L27,W24:AG27,7,0)</f>
        <v>0</v>
      </c>
      <c r="Q27" s="44">
        <f>VLOOKUP(L27,W24:AG27,8,0)</f>
        <v>3</v>
      </c>
      <c r="R27" s="44">
        <f>VLOOKUP(L27,W24:AG27,9,0)</f>
        <v>2</v>
      </c>
      <c r="S27" s="44">
        <f>VLOOKUP(L27,W24:AG27,10,0)</f>
        <v>8</v>
      </c>
      <c r="T27" s="45">
        <f>VLOOKUP(L27,W24:AG27,11,0)</f>
        <v>-6</v>
      </c>
      <c r="U27" s="30">
        <v>4</v>
      </c>
      <c r="V27" s="25">
        <f t="shared" si="46"/>
        <v>2</v>
      </c>
      <c r="W27" s="29" t="s">
        <v>15</v>
      </c>
      <c r="X27" s="25">
        <f>RANK(AH27,AH24:AH27)</f>
        <v>2</v>
      </c>
      <c r="Y27" s="25">
        <f>RANK(AI27,AI24:AI27)</f>
        <v>2</v>
      </c>
      <c r="Z27" s="25">
        <f>SUMPRODUCT((C24:C29=W27)*(AN24:AN29))+SUMPRODUCT((F24:F29=W27)*(AO24:AO29))</f>
        <v>4</v>
      </c>
      <c r="AA27" s="25">
        <f>SUMPRODUCT((C24:C29=W27)*(AP24:AP29))+SUMPRODUCT((F24:F29=W27)*(AQ24:AQ29))</f>
        <v>3</v>
      </c>
      <c r="AB27" s="25">
        <f>SUMPRODUCT((C24:C29=W27)*(AR24:AR29))+SUMPRODUCT((F24:F29=W27)*(AS24:AS29))</f>
        <v>1</v>
      </c>
      <c r="AC27" s="25">
        <f>SUMPRODUCT((C24:C29=W27)*(AT24:AT29))+SUMPRODUCT((F24:F29=W27)*(AU24:AU29))</f>
        <v>1</v>
      </c>
      <c r="AD27" s="25">
        <f>SUMPRODUCT((C24:C29=W27)*(AV24:AV29))+SUMPRODUCT((F24:F29=W27)*(AW24:AW29))</f>
        <v>1</v>
      </c>
      <c r="AE27" s="25">
        <f>SUMPRODUCT((C24:C29=W27)*(AX24:AX29))+SUMPRODUCT((F24:F29=W27)*(AY24:AY29))</f>
        <v>6</v>
      </c>
      <c r="AF27" s="25">
        <f>SUMPRODUCT((C24:C29=W27)*(AZ24:AZ29))+SUMPRODUCT((F24:F29=W27)*(BA24:BA29))</f>
        <v>5</v>
      </c>
      <c r="AG27" s="25">
        <f t="shared" si="47"/>
        <v>1</v>
      </c>
      <c r="AH27" s="28">
        <f t="shared" si="48"/>
        <v>4000.0160000000001</v>
      </c>
      <c r="AI27" s="26">
        <f>AH27+0.0000001</f>
        <v>4000.0160000999999</v>
      </c>
      <c r="AJ27" s="25">
        <f t="shared" si="49"/>
        <v>0</v>
      </c>
      <c r="AK27" s="25">
        <f t="shared" si="50"/>
        <v>0</v>
      </c>
      <c r="AL27" s="25">
        <f t="shared" si="51"/>
        <v>0</v>
      </c>
      <c r="AM27" s="25">
        <f t="shared" si="52"/>
        <v>3</v>
      </c>
      <c r="AN27" s="25">
        <f t="shared" si="53"/>
        <v>0</v>
      </c>
      <c r="AO27" s="25">
        <f t="shared" si="54"/>
        <v>3</v>
      </c>
      <c r="AP27" s="25">
        <f t="shared" si="55"/>
        <v>1</v>
      </c>
      <c r="AQ27" s="25">
        <f t="shared" si="56"/>
        <v>1</v>
      </c>
      <c r="AR27" s="25" t="b">
        <f t="shared" si="57"/>
        <v>0</v>
      </c>
      <c r="AS27" s="25">
        <f t="shared" si="58"/>
        <v>1</v>
      </c>
      <c r="AT27" s="25" t="b">
        <f t="shared" si="59"/>
        <v>0</v>
      </c>
      <c r="AU27" s="25" t="b">
        <f t="shared" si="60"/>
        <v>0</v>
      </c>
      <c r="AV27" s="25">
        <f t="shared" si="61"/>
        <v>1</v>
      </c>
      <c r="AW27" s="25" t="b">
        <f t="shared" si="62"/>
        <v>0</v>
      </c>
      <c r="AX27" s="25">
        <f t="shared" si="63"/>
        <v>0</v>
      </c>
      <c r="AY27" s="25">
        <f t="shared" si="64"/>
        <v>4</v>
      </c>
      <c r="AZ27" s="25">
        <f t="shared" si="65"/>
        <v>4</v>
      </c>
      <c r="BA27" s="25">
        <f t="shared" si="66"/>
        <v>0</v>
      </c>
      <c r="BB27" s="29" t="str">
        <f>VLOOKUP(U27,V24:W27,2,0)</f>
        <v>Equipe 2C</v>
      </c>
      <c r="BC27" s="26">
        <f>VLOOKUP(BB27,W24:AH27,12,0)</f>
        <v>-5.7999999999999996E-2</v>
      </c>
      <c r="BD27" s="25">
        <f>RANK(BC27,BC24:BC27)</f>
        <v>4</v>
      </c>
      <c r="BE27" s="29" t="str">
        <f t="shared" si="67"/>
        <v>Equipe 4C</v>
      </c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</row>
    <row r="28" spans="1:243" ht="15" customHeight="1" x14ac:dyDescent="0.25">
      <c r="A28" s="59" t="s">
        <v>39</v>
      </c>
      <c r="B28" s="60"/>
      <c r="C28" s="61" t="s">
        <v>12</v>
      </c>
      <c r="D28" s="62">
        <v>2</v>
      </c>
      <c r="E28" s="63">
        <v>2</v>
      </c>
      <c r="F28" s="64" t="s">
        <v>15</v>
      </c>
      <c r="G28" s="65"/>
      <c r="H28" s="66"/>
      <c r="I28" s="67"/>
      <c r="J28" s="46"/>
      <c r="K28" s="46"/>
      <c r="L28" s="48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J28" s="25">
        <f t="shared" si="49"/>
        <v>0</v>
      </c>
      <c r="AK28" s="25">
        <f t="shared" si="50"/>
        <v>0</v>
      </c>
      <c r="AL28" s="25">
        <f t="shared" si="51"/>
        <v>1</v>
      </c>
      <c r="AM28" s="25">
        <f t="shared" si="52"/>
        <v>1</v>
      </c>
      <c r="AN28" s="25">
        <f t="shared" si="53"/>
        <v>1</v>
      </c>
      <c r="AO28" s="25">
        <f t="shared" si="54"/>
        <v>1</v>
      </c>
      <c r="AP28" s="25">
        <f t="shared" si="55"/>
        <v>1</v>
      </c>
      <c r="AQ28" s="25">
        <f t="shared" si="56"/>
        <v>1</v>
      </c>
      <c r="AR28" s="25" t="b">
        <f t="shared" si="57"/>
        <v>0</v>
      </c>
      <c r="AS28" s="25" t="b">
        <f t="shared" si="58"/>
        <v>0</v>
      </c>
      <c r="AT28" s="25">
        <f t="shared" si="59"/>
        <v>1</v>
      </c>
      <c r="AU28" s="25">
        <f t="shared" si="60"/>
        <v>1</v>
      </c>
      <c r="AV28" s="25" t="b">
        <f t="shared" si="61"/>
        <v>0</v>
      </c>
      <c r="AW28" s="25" t="b">
        <f t="shared" si="62"/>
        <v>0</v>
      </c>
      <c r="AX28" s="25">
        <f t="shared" si="63"/>
        <v>2</v>
      </c>
      <c r="AY28" s="25">
        <f t="shared" si="64"/>
        <v>2</v>
      </c>
      <c r="AZ28" s="25">
        <f t="shared" si="65"/>
        <v>2</v>
      </c>
      <c r="BA28" s="25">
        <f t="shared" si="66"/>
        <v>2</v>
      </c>
      <c r="BB28" s="48"/>
      <c r="BC28" s="46"/>
      <c r="BD28" s="46"/>
      <c r="BE28" s="48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</row>
    <row r="29" spans="1:243" ht="15" customHeight="1" thickBot="1" x14ac:dyDescent="0.3">
      <c r="A29" s="68" t="s">
        <v>39</v>
      </c>
      <c r="B29" s="69"/>
      <c r="C29" s="70" t="s">
        <v>13</v>
      </c>
      <c r="D29" s="71">
        <v>1</v>
      </c>
      <c r="E29" s="72">
        <v>2</v>
      </c>
      <c r="F29" s="73" t="s">
        <v>14</v>
      </c>
      <c r="G29" s="74"/>
      <c r="H29" s="75"/>
      <c r="I29" s="76"/>
      <c r="J29" s="46"/>
      <c r="K29" s="46"/>
      <c r="L29" s="48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J29" s="25">
        <f t="shared" si="49"/>
        <v>0</v>
      </c>
      <c r="AK29" s="25">
        <f t="shared" si="50"/>
        <v>0</v>
      </c>
      <c r="AL29" s="25">
        <f t="shared" si="51"/>
        <v>0</v>
      </c>
      <c r="AM29" s="25">
        <f t="shared" si="52"/>
        <v>3</v>
      </c>
      <c r="AN29" s="25">
        <f t="shared" si="53"/>
        <v>0</v>
      </c>
      <c r="AO29" s="25">
        <f t="shared" si="54"/>
        <v>3</v>
      </c>
      <c r="AP29" s="25">
        <f t="shared" si="55"/>
        <v>1</v>
      </c>
      <c r="AQ29" s="25">
        <f t="shared" si="56"/>
        <v>1</v>
      </c>
      <c r="AR29" s="25" t="b">
        <f t="shared" si="57"/>
        <v>0</v>
      </c>
      <c r="AS29" s="25">
        <f t="shared" si="58"/>
        <v>1</v>
      </c>
      <c r="AT29" s="25" t="b">
        <f t="shared" si="59"/>
        <v>0</v>
      </c>
      <c r="AU29" s="25" t="b">
        <f t="shared" si="60"/>
        <v>0</v>
      </c>
      <c r="AV29" s="25">
        <f t="shared" si="61"/>
        <v>1</v>
      </c>
      <c r="AW29" s="25" t="b">
        <f t="shared" si="62"/>
        <v>0</v>
      </c>
      <c r="AX29" s="25">
        <f t="shared" si="63"/>
        <v>1</v>
      </c>
      <c r="AY29" s="25">
        <f t="shared" si="64"/>
        <v>2</v>
      </c>
      <c r="AZ29" s="25">
        <f t="shared" si="65"/>
        <v>2</v>
      </c>
      <c r="BA29" s="25">
        <f t="shared" si="66"/>
        <v>1</v>
      </c>
      <c r="BB29" s="48"/>
      <c r="BC29" s="46"/>
      <c r="BD29" s="46"/>
      <c r="BE29" s="48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</row>
    <row r="30" spans="1:243" ht="15.75" thickBot="1" x14ac:dyDescent="0.3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8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8"/>
      <c r="BC30" s="46"/>
      <c r="BD30" s="46"/>
      <c r="BE30" s="48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</row>
    <row r="31" spans="1:243" ht="15" customHeight="1" x14ac:dyDescent="0.25">
      <c r="A31" s="116" t="s">
        <v>49</v>
      </c>
      <c r="B31" s="117"/>
      <c r="C31" s="117"/>
      <c r="D31" s="117"/>
      <c r="E31" s="117"/>
      <c r="F31" s="117"/>
      <c r="G31" s="117"/>
      <c r="H31" s="117"/>
      <c r="I31" s="118"/>
      <c r="J31" s="46"/>
      <c r="K31" s="122" t="s">
        <v>50</v>
      </c>
      <c r="L31" s="123"/>
      <c r="M31" s="123"/>
      <c r="N31" s="123"/>
      <c r="O31" s="123"/>
      <c r="P31" s="123"/>
      <c r="Q31" s="123"/>
      <c r="R31" s="123"/>
      <c r="S31" s="123"/>
      <c r="T31" s="124"/>
      <c r="U31" s="106"/>
      <c r="V31" s="106"/>
      <c r="W31" s="128" t="s">
        <v>50</v>
      </c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12"/>
      <c r="AI31" s="113"/>
      <c r="AJ31" s="104" t="s">
        <v>45</v>
      </c>
      <c r="AK31" s="104" t="s">
        <v>46</v>
      </c>
      <c r="AL31" s="104" t="s">
        <v>45</v>
      </c>
      <c r="AM31" s="104" t="s">
        <v>46</v>
      </c>
      <c r="AN31" s="104" t="s">
        <v>45</v>
      </c>
      <c r="AO31" s="104" t="s">
        <v>46</v>
      </c>
      <c r="AP31" s="104" t="s">
        <v>45</v>
      </c>
      <c r="AQ31" s="104" t="s">
        <v>46</v>
      </c>
      <c r="AR31" s="104" t="s">
        <v>45</v>
      </c>
      <c r="AS31" s="104" t="s">
        <v>46</v>
      </c>
      <c r="AT31" s="104" t="s">
        <v>45</v>
      </c>
      <c r="AU31" s="104" t="s">
        <v>46</v>
      </c>
      <c r="AV31" s="104" t="s">
        <v>45</v>
      </c>
      <c r="AW31" s="104" t="s">
        <v>46</v>
      </c>
      <c r="AX31" s="104" t="s">
        <v>45</v>
      </c>
      <c r="AY31" s="104" t="s">
        <v>46</v>
      </c>
      <c r="AZ31" s="104" t="s">
        <v>45</v>
      </c>
      <c r="BA31" s="104" t="s">
        <v>46</v>
      </c>
      <c r="BB31" s="105"/>
      <c r="BC31" s="106"/>
      <c r="BD31" s="106"/>
      <c r="BE31" s="10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</row>
    <row r="32" spans="1:243" ht="15" customHeight="1" thickBot="1" x14ac:dyDescent="0.3">
      <c r="A32" s="119"/>
      <c r="B32" s="120"/>
      <c r="C32" s="120"/>
      <c r="D32" s="120"/>
      <c r="E32" s="120"/>
      <c r="F32" s="120"/>
      <c r="G32" s="120"/>
      <c r="H32" s="120"/>
      <c r="I32" s="121"/>
      <c r="J32" s="46"/>
      <c r="K32" s="125"/>
      <c r="L32" s="126"/>
      <c r="M32" s="126"/>
      <c r="N32" s="126"/>
      <c r="O32" s="126"/>
      <c r="P32" s="126"/>
      <c r="Q32" s="126"/>
      <c r="R32" s="126"/>
      <c r="S32" s="126"/>
      <c r="T32" s="127"/>
      <c r="U32" s="106"/>
      <c r="V32" s="106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14"/>
      <c r="AI32" s="115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7"/>
      <c r="BC32" s="108"/>
      <c r="BD32" s="108"/>
      <c r="BE32" s="108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</row>
    <row r="33" spans="1:243" s="23" customFormat="1" ht="15" customHeight="1" thickBot="1" x14ac:dyDescent="0.3">
      <c r="A33" s="17" t="s">
        <v>20</v>
      </c>
      <c r="B33" s="16" t="s">
        <v>21</v>
      </c>
      <c r="C33" s="14" t="s">
        <v>23</v>
      </c>
      <c r="D33" s="109" t="s">
        <v>22</v>
      </c>
      <c r="E33" s="109"/>
      <c r="F33" s="14" t="s">
        <v>23</v>
      </c>
      <c r="G33" s="15" t="s">
        <v>21</v>
      </c>
      <c r="H33" s="22" t="s">
        <v>24</v>
      </c>
      <c r="I33" s="21" t="s">
        <v>25</v>
      </c>
      <c r="J33" s="47"/>
      <c r="K33" s="31" t="s">
        <v>27</v>
      </c>
      <c r="L33" s="32" t="s">
        <v>23</v>
      </c>
      <c r="M33" s="32" t="s">
        <v>28</v>
      </c>
      <c r="N33" s="32" t="s">
        <v>29</v>
      </c>
      <c r="O33" s="32" t="s">
        <v>30</v>
      </c>
      <c r="P33" s="32" t="s">
        <v>31</v>
      </c>
      <c r="Q33" s="32" t="s">
        <v>32</v>
      </c>
      <c r="R33" s="32" t="s">
        <v>33</v>
      </c>
      <c r="S33" s="32" t="s">
        <v>34</v>
      </c>
      <c r="T33" s="33" t="s">
        <v>35</v>
      </c>
      <c r="U33" s="110" t="s">
        <v>42</v>
      </c>
      <c r="V33" s="111"/>
      <c r="W33" s="24" t="s">
        <v>23</v>
      </c>
      <c r="X33" s="24" t="s">
        <v>42</v>
      </c>
      <c r="Y33" s="24" t="s">
        <v>27</v>
      </c>
      <c r="Z33" s="24" t="s">
        <v>28</v>
      </c>
      <c r="AA33" s="24" t="s">
        <v>29</v>
      </c>
      <c r="AB33" s="24" t="s">
        <v>30</v>
      </c>
      <c r="AC33" s="24" t="s">
        <v>31</v>
      </c>
      <c r="AD33" s="24" t="s">
        <v>32</v>
      </c>
      <c r="AE33" s="24" t="s">
        <v>33</v>
      </c>
      <c r="AF33" s="24" t="s">
        <v>34</v>
      </c>
      <c r="AG33" s="24" t="s">
        <v>35</v>
      </c>
      <c r="AH33" s="27" t="s">
        <v>43</v>
      </c>
      <c r="AI33" s="24" t="s">
        <v>43</v>
      </c>
      <c r="AJ33" s="24" t="s">
        <v>32</v>
      </c>
      <c r="AK33" s="24" t="s">
        <v>32</v>
      </c>
      <c r="AL33" s="24" t="s">
        <v>28</v>
      </c>
      <c r="AM33" s="24" t="s">
        <v>28</v>
      </c>
      <c r="AN33" s="24" t="s">
        <v>44</v>
      </c>
      <c r="AO33" s="24" t="s">
        <v>44</v>
      </c>
      <c r="AP33" s="24" t="s">
        <v>29</v>
      </c>
      <c r="AQ33" s="24" t="s">
        <v>29</v>
      </c>
      <c r="AR33" s="24" t="s">
        <v>30</v>
      </c>
      <c r="AS33" s="24" t="s">
        <v>30</v>
      </c>
      <c r="AT33" s="24" t="s">
        <v>31</v>
      </c>
      <c r="AU33" s="24" t="s">
        <v>31</v>
      </c>
      <c r="AV33" s="24" t="s">
        <v>32</v>
      </c>
      <c r="AW33" s="24" t="s">
        <v>32</v>
      </c>
      <c r="AX33" s="24" t="s">
        <v>33</v>
      </c>
      <c r="AY33" s="24" t="s">
        <v>33</v>
      </c>
      <c r="AZ33" s="24" t="s">
        <v>34</v>
      </c>
      <c r="BA33" s="24" t="s">
        <v>34</v>
      </c>
      <c r="BB33" s="24" t="s">
        <v>23</v>
      </c>
      <c r="BC33" s="24" t="s">
        <v>43</v>
      </c>
      <c r="BD33" s="24" t="s">
        <v>42</v>
      </c>
      <c r="BE33" s="24" t="s">
        <v>23</v>
      </c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</row>
    <row r="34" spans="1:243" ht="15" customHeight="1" x14ac:dyDescent="0.25">
      <c r="A34" s="50" t="s">
        <v>40</v>
      </c>
      <c r="B34" s="51"/>
      <c r="C34" s="52" t="s">
        <v>16</v>
      </c>
      <c r="D34" s="53">
        <v>1</v>
      </c>
      <c r="E34" s="54">
        <v>2</v>
      </c>
      <c r="F34" s="55" t="s">
        <v>17</v>
      </c>
      <c r="G34" s="56"/>
      <c r="H34" s="57"/>
      <c r="I34" s="58"/>
      <c r="J34" s="46"/>
      <c r="K34" s="34">
        <v>1</v>
      </c>
      <c r="L34" s="35" t="str">
        <f>VLOOKUP(U34,V34:W37,2,0)</f>
        <v>Equipe 2D</v>
      </c>
      <c r="M34" s="36">
        <f>VLOOKUP(L34,W34:AG37,4,0)</f>
        <v>6</v>
      </c>
      <c r="N34" s="36">
        <f>VLOOKUP(L34,W34:AG37,5,0)</f>
        <v>3</v>
      </c>
      <c r="O34" s="36">
        <f>VLOOKUP(L34,W34:AG37,6,0)</f>
        <v>2</v>
      </c>
      <c r="P34" s="36">
        <f>VLOOKUP(L34,W34:AG37,7,0)</f>
        <v>0</v>
      </c>
      <c r="Q34" s="36">
        <f>VLOOKUP(L34,W34:AG37,8,0)</f>
        <v>1</v>
      </c>
      <c r="R34" s="36">
        <f>VLOOKUP(L34,W34:AG37,9,0)</f>
        <v>5</v>
      </c>
      <c r="S34" s="36">
        <f>VLOOKUP(L34,W34:AG37,10,0)</f>
        <v>5</v>
      </c>
      <c r="T34" s="37">
        <f>VLOOKUP(L34,W34:AG37,11,0)</f>
        <v>0</v>
      </c>
      <c r="U34" s="30">
        <v>1</v>
      </c>
      <c r="V34" s="25">
        <f>Y34</f>
        <v>4</v>
      </c>
      <c r="W34" s="29" t="s">
        <v>16</v>
      </c>
      <c r="X34" s="25">
        <f>RANK(AH34,AH34:AH37)</f>
        <v>4</v>
      </c>
      <c r="Y34" s="25">
        <f>RANK(AI34,AI34:AI37)</f>
        <v>4</v>
      </c>
      <c r="Z34" s="25">
        <f>SUMPRODUCT((C34:C39=W34)*(AN34:AN39))+SUMPRODUCT((F34:F39=W34)*(AO34:AO39))</f>
        <v>3</v>
      </c>
      <c r="AA34" s="25">
        <f>SUMPRODUCT((C34:C39=W34)*(AP34:AP39))+SUMPRODUCT((F34:F39=W34)*(AQ34:AQ39))</f>
        <v>3</v>
      </c>
      <c r="AB34" s="25">
        <f>SUMPRODUCT((C34:C39=W34)*(AR34:AR39))+SUMPRODUCT((F34:F39=W34)*(AS34:AS39))</f>
        <v>1</v>
      </c>
      <c r="AC34" s="25">
        <f>SUMPRODUCT((C34:C39=W34)*(AT34:AT39))+SUMPRODUCT((F34:F39=W34)*(AU34:AU39))</f>
        <v>0</v>
      </c>
      <c r="AD34" s="25">
        <f>SUMPRODUCT((C34:C39=W34)*(AV34:AV39))+SUMPRODUCT((F34:F39=W34)*(AW34:AW39))</f>
        <v>2</v>
      </c>
      <c r="AE34" s="25">
        <f>SUMPRODUCT((C34:C39=W34)*(AX34:AX39))+SUMPRODUCT((F34:F39=W34)*(AY34:AY39))</f>
        <v>4</v>
      </c>
      <c r="AF34" s="25">
        <f>SUMPRODUCT((C34:C39=W34)*(AZ34:AZ39))+SUMPRODUCT((F34:F39=W34)*(BA34:BA39))</f>
        <v>6</v>
      </c>
      <c r="AG34" s="25">
        <f>AE34-AF34</f>
        <v>-2</v>
      </c>
      <c r="AH34" s="28">
        <f>SUM(Z34*1000+(AG34)/100+(AE34)/1000)</f>
        <v>2999.9839999999999</v>
      </c>
      <c r="AI34" s="26">
        <f>AH34+0.0000004</f>
        <v>2999.9840003999998</v>
      </c>
      <c r="AJ34" s="25">
        <f>B34</f>
        <v>0</v>
      </c>
      <c r="AK34" s="25">
        <f>G34</f>
        <v>0</v>
      </c>
      <c r="AL34" s="25">
        <f>IF(D34="",0,IF(D34&gt;E34,3,IF(D34=E34,1,IF(D34&lt;E34,0))))</f>
        <v>0</v>
      </c>
      <c r="AM34" s="25">
        <f>IF(E34="",0,IF(E34&gt;D34,3,IF(E34=D34,1,IF(E34&lt;D34,0))))</f>
        <v>3</v>
      </c>
      <c r="AN34" s="25">
        <f>AL34-AJ34</f>
        <v>0</v>
      </c>
      <c r="AO34" s="25">
        <f>AM34-AK34</f>
        <v>3</v>
      </c>
      <c r="AP34" s="25">
        <f>IF(D34="",0,1)</f>
        <v>1</v>
      </c>
      <c r="AQ34" s="25">
        <f>IF(E34="",0,1)</f>
        <v>1</v>
      </c>
      <c r="AR34" s="25" t="b">
        <f>IF(D34&lt;&gt;"",IF(D34&gt;E34,1))</f>
        <v>0</v>
      </c>
      <c r="AS34" s="25">
        <f>IF(E34&lt;&gt;"",IF(E34&gt;D34,1))</f>
        <v>1</v>
      </c>
      <c r="AT34" s="25" t="b">
        <f>IF(D34&lt;&gt;"",IF(D34=E34,1))</f>
        <v>0</v>
      </c>
      <c r="AU34" s="25" t="b">
        <f>IF(E34&lt;&gt;"",IF(E34=D34,1))</f>
        <v>0</v>
      </c>
      <c r="AV34" s="25">
        <f>IF(D34&lt;&gt;"",IF(D34&lt;E34,1))</f>
        <v>1</v>
      </c>
      <c r="AW34" s="25" t="b">
        <f>IF(E34&lt;&gt;"",IF(E34&lt;D34,1))</f>
        <v>0</v>
      </c>
      <c r="AX34" s="25">
        <f>D34</f>
        <v>1</v>
      </c>
      <c r="AY34" s="25">
        <f>E34</f>
        <v>2</v>
      </c>
      <c r="AZ34" s="25">
        <f>E34</f>
        <v>2</v>
      </c>
      <c r="BA34" s="25">
        <f>D34</f>
        <v>1</v>
      </c>
      <c r="BB34" s="29" t="str">
        <f>VLOOKUP(U34,V34:W37,2,0)</f>
        <v>Equipe 2D</v>
      </c>
      <c r="BC34" s="26">
        <f>VLOOKUP(BB34,W34:AH37,12,0)</f>
        <v>6000.0050000000001</v>
      </c>
      <c r="BD34" s="25">
        <f>RANK(BC34,BC34:BC37)</f>
        <v>1</v>
      </c>
      <c r="BE34" s="29" t="str">
        <f>W34</f>
        <v>Equipe 1D</v>
      </c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</row>
    <row r="35" spans="1:243" ht="15" customHeight="1" x14ac:dyDescent="0.25">
      <c r="A35" s="59" t="s">
        <v>40</v>
      </c>
      <c r="B35" s="60"/>
      <c r="C35" s="61" t="s">
        <v>18</v>
      </c>
      <c r="D35" s="62">
        <v>2</v>
      </c>
      <c r="E35" s="63">
        <v>2</v>
      </c>
      <c r="F35" s="64" t="s">
        <v>19</v>
      </c>
      <c r="G35" s="65"/>
      <c r="H35" s="66"/>
      <c r="I35" s="67"/>
      <c r="J35" s="46"/>
      <c r="K35" s="38">
        <f>IF(BC35=BC34,BD34,BD35)</f>
        <v>2</v>
      </c>
      <c r="L35" s="39" t="str">
        <f>VLOOKUP(U35,V34:W37,2,0)</f>
        <v>Equipe 3D</v>
      </c>
      <c r="M35" s="40">
        <f>VLOOKUP(L35,W34:AG37,4,0)</f>
        <v>4</v>
      </c>
      <c r="N35" s="40">
        <f>VLOOKUP(L35,W34:AG37,5,0)</f>
        <v>3</v>
      </c>
      <c r="O35" s="40">
        <f>VLOOKUP(L35,W34:AG37,6,0)</f>
        <v>1</v>
      </c>
      <c r="P35" s="40">
        <f>VLOOKUP(L35,W34:AG37,7,0)</f>
        <v>1</v>
      </c>
      <c r="Q35" s="40">
        <f>VLOOKUP(L35,W34:AG37,8,0)</f>
        <v>1</v>
      </c>
      <c r="R35" s="40">
        <f>VLOOKUP(L35,W34:AG37,9,0)</f>
        <v>7</v>
      </c>
      <c r="S35" s="40">
        <f>VLOOKUP(L35,W34:AG37,10,0)</f>
        <v>4</v>
      </c>
      <c r="T35" s="41">
        <f>VLOOKUP(L35,W34:AG37,11,0)</f>
        <v>3</v>
      </c>
      <c r="U35" s="30">
        <v>2</v>
      </c>
      <c r="V35" s="25">
        <f t="shared" ref="V35:V37" si="69">Y35</f>
        <v>1</v>
      </c>
      <c r="W35" s="29" t="s">
        <v>17</v>
      </c>
      <c r="X35" s="25">
        <f>RANK(AH35,AH34:AH37)</f>
        <v>1</v>
      </c>
      <c r="Y35" s="25">
        <f>RANK(AI35,AI34:AI37)</f>
        <v>1</v>
      </c>
      <c r="Z35" s="25">
        <f>SUMPRODUCT((C34:C39=W35)*(AN34:AN39))+SUMPRODUCT((F34:F39=W35)*(AO34:AO39))</f>
        <v>6</v>
      </c>
      <c r="AA35" s="25">
        <f>SUMPRODUCT((C34:C39=W35)*(AP34:AP39))+SUMPRODUCT((F34:F39=W35)*(AQ34:AQ39))</f>
        <v>3</v>
      </c>
      <c r="AB35" s="25">
        <f>SUMPRODUCT((C34:C39=W35)*(AR34:AR39))+SUMPRODUCT((F34:F39=W35)*(AS34:AS39))</f>
        <v>2</v>
      </c>
      <c r="AC35" s="25">
        <f>SUMPRODUCT((C34:C39=W35)*(AT34:AT39))+SUMPRODUCT((F34:F39=W35)*(AU34:AU39))</f>
        <v>0</v>
      </c>
      <c r="AD35" s="25">
        <f>SUMPRODUCT((C34:C39=W35)*(AV34:AV39))+SUMPRODUCT((F34:F39=W35)*(AW34:AW39))</f>
        <v>1</v>
      </c>
      <c r="AE35" s="25">
        <f>SUMPRODUCT((C34:C39=W35)*(AX34:AX39))+SUMPRODUCT((F34:F39=W35)*(AY34:AY39))</f>
        <v>5</v>
      </c>
      <c r="AF35" s="25">
        <f>SUMPRODUCT((C34:C39=W35)*(AZ34:AZ39))+SUMPRODUCT((F34:F39=W35)*(BA34:BA39))</f>
        <v>5</v>
      </c>
      <c r="AG35" s="25">
        <f t="shared" ref="AG35:AG37" si="70">AE35-AF35</f>
        <v>0</v>
      </c>
      <c r="AH35" s="28">
        <f t="shared" ref="AH35:AH37" si="71">SUM(Z35*1000+(AG35)/100+(AE35)/1000)</f>
        <v>6000.0050000000001</v>
      </c>
      <c r="AI35" s="26">
        <f>AH35+0.0000003</f>
        <v>6000.0050002999997</v>
      </c>
      <c r="AJ35" s="25">
        <f t="shared" ref="AJ35:AJ39" si="72">B35</f>
        <v>0</v>
      </c>
      <c r="AK35" s="25">
        <f t="shared" ref="AK35:AK39" si="73">G35</f>
        <v>0</v>
      </c>
      <c r="AL35" s="25">
        <f t="shared" ref="AL35:AL39" si="74">IF(D35="",0,IF(D35&gt;E35,3,IF(D35=E35,1,IF(D35&lt;E35,0))))</f>
        <v>1</v>
      </c>
      <c r="AM35" s="25">
        <f t="shared" ref="AM35:AM39" si="75">IF(E35="",0,IF(E35&gt;D35,3,IF(E35=D35,1,IF(E35&lt;D35,0))))</f>
        <v>1</v>
      </c>
      <c r="AN35" s="25">
        <f t="shared" ref="AN35:AN39" si="76">AL35-AJ35</f>
        <v>1</v>
      </c>
      <c r="AO35" s="25">
        <f t="shared" ref="AO35:AO39" si="77">AM35-AK35</f>
        <v>1</v>
      </c>
      <c r="AP35" s="25">
        <f t="shared" ref="AP35:AP39" si="78">IF(D35="",0,1)</f>
        <v>1</v>
      </c>
      <c r="AQ35" s="25">
        <f t="shared" ref="AQ35:AQ39" si="79">IF(E35="",0,1)</f>
        <v>1</v>
      </c>
      <c r="AR35" s="25" t="b">
        <f t="shared" ref="AR35:AR39" si="80">IF(D35&lt;&gt;"",IF(D35&gt;E35,1))</f>
        <v>0</v>
      </c>
      <c r="AS35" s="25" t="b">
        <f t="shared" ref="AS35:AS39" si="81">IF(E35&lt;&gt;"",IF(E35&gt;D35,1))</f>
        <v>0</v>
      </c>
      <c r="AT35" s="25">
        <f t="shared" ref="AT35:AT39" si="82">IF(D35&lt;&gt;"",IF(D35=E35,1))</f>
        <v>1</v>
      </c>
      <c r="AU35" s="25">
        <f t="shared" ref="AU35:AU39" si="83">IF(E35&lt;&gt;"",IF(E35=D35,1))</f>
        <v>1</v>
      </c>
      <c r="AV35" s="25" t="b">
        <f t="shared" ref="AV35:AV39" si="84">IF(D35&lt;&gt;"",IF(D35&lt;E35,1))</f>
        <v>0</v>
      </c>
      <c r="AW35" s="25" t="b">
        <f t="shared" ref="AW35:AW39" si="85">IF(E35&lt;&gt;"",IF(E35&lt;D35,1))</f>
        <v>0</v>
      </c>
      <c r="AX35" s="25">
        <f t="shared" ref="AX35:AX39" si="86">D35</f>
        <v>2</v>
      </c>
      <c r="AY35" s="25">
        <f t="shared" ref="AY35:AY39" si="87">E35</f>
        <v>2</v>
      </c>
      <c r="AZ35" s="25">
        <f t="shared" ref="AZ35:AZ39" si="88">E35</f>
        <v>2</v>
      </c>
      <c r="BA35" s="25">
        <f t="shared" ref="BA35:BA39" si="89">D35</f>
        <v>2</v>
      </c>
      <c r="BB35" s="29" t="str">
        <f>VLOOKUP(U35,V34:W37,2,0)</f>
        <v>Equipe 3D</v>
      </c>
      <c r="BC35" s="26">
        <f>VLOOKUP(BB35,W34:AH37,12,0)</f>
        <v>4000.0370000000003</v>
      </c>
      <c r="BD35" s="25">
        <f>RANK(BC35,BC34:BC37)</f>
        <v>2</v>
      </c>
      <c r="BE35" s="29" t="str">
        <f t="shared" ref="BE35:BE37" si="90">W35</f>
        <v>Equipe 2D</v>
      </c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</row>
    <row r="36" spans="1:243" ht="15" customHeight="1" x14ac:dyDescent="0.25">
      <c r="A36" s="59" t="s">
        <v>40</v>
      </c>
      <c r="B36" s="60"/>
      <c r="C36" s="61" t="s">
        <v>16</v>
      </c>
      <c r="D36" s="62">
        <v>0</v>
      </c>
      <c r="E36" s="63">
        <v>4</v>
      </c>
      <c r="F36" s="64" t="s">
        <v>18</v>
      </c>
      <c r="G36" s="65"/>
      <c r="H36" s="66"/>
      <c r="I36" s="67"/>
      <c r="J36" s="46"/>
      <c r="K36" s="38">
        <f t="shared" ref="K36:K37" si="91">IF(BC36=BC35,BD35,BD36)</f>
        <v>3</v>
      </c>
      <c r="L36" s="39" t="str">
        <f>VLOOKUP(U36,V34:W37,2,0)</f>
        <v>Equipe 4D</v>
      </c>
      <c r="M36" s="40">
        <f>VLOOKUP(L36,W34:AG37,4,0)</f>
        <v>4</v>
      </c>
      <c r="N36" s="40">
        <f>VLOOKUP(L36,W34:AG37,5,0)</f>
        <v>3</v>
      </c>
      <c r="O36" s="40">
        <f>VLOOKUP(L36,W34:AG37,6,0)</f>
        <v>1</v>
      </c>
      <c r="P36" s="40">
        <f>VLOOKUP(L36,W34:AG37,7,0)</f>
        <v>1</v>
      </c>
      <c r="Q36" s="40">
        <f>VLOOKUP(L36,W34:AG37,8,0)</f>
        <v>1</v>
      </c>
      <c r="R36" s="40">
        <f>VLOOKUP(L36,W34:AG37,9,0)</f>
        <v>5</v>
      </c>
      <c r="S36" s="40">
        <f>VLOOKUP(L36,W34:AG37,10,0)</f>
        <v>6</v>
      </c>
      <c r="T36" s="41">
        <f>VLOOKUP(L36,W34:AG37,11,0)</f>
        <v>-1</v>
      </c>
      <c r="U36" s="30">
        <v>3</v>
      </c>
      <c r="V36" s="25">
        <f t="shared" si="69"/>
        <v>2</v>
      </c>
      <c r="W36" s="29" t="s">
        <v>18</v>
      </c>
      <c r="X36" s="25">
        <f>RANK(AH36,AH34:AH37)</f>
        <v>2</v>
      </c>
      <c r="Y36" s="25">
        <f>RANK(AI36,AI34:AI37)</f>
        <v>2</v>
      </c>
      <c r="Z36" s="25">
        <f>SUMPRODUCT((C34:C39=W36)*(AN34:AN39))+SUMPRODUCT((F34:F39=W36)*(AO34:AO39))</f>
        <v>4</v>
      </c>
      <c r="AA36" s="25">
        <f>SUMPRODUCT((C34:C39=W36)*(AP34:AP39))+SUMPRODUCT((F34:F39=W36)*(AQ34:AQ39))</f>
        <v>3</v>
      </c>
      <c r="AB36" s="25">
        <f>SUMPRODUCT((C34:C39=W36)*(AR34:AR39))+SUMPRODUCT((F34:F39=W36)*(AS34:AS39))</f>
        <v>1</v>
      </c>
      <c r="AC36" s="25">
        <f>SUMPRODUCT((C34:C39=W36)*(AT34:AT39))+SUMPRODUCT((F34:F39=W36)*(AU34:AU39))</f>
        <v>1</v>
      </c>
      <c r="AD36" s="25">
        <f>SUMPRODUCT((C34:C39=W36)*(AV34:AV39))+SUMPRODUCT((F34:F39=W36)*(AW34:AW39))</f>
        <v>1</v>
      </c>
      <c r="AE36" s="25">
        <f>SUMPRODUCT((C34:C39=W36)*(AX34:AX39))+SUMPRODUCT((F34:F39=W36)*(AY34:AY39))</f>
        <v>7</v>
      </c>
      <c r="AF36" s="25">
        <f>SUMPRODUCT((C34:C39=W36)*(AZ34:AZ39))+SUMPRODUCT((F34:F39=W36)*(BA34:BA39))</f>
        <v>4</v>
      </c>
      <c r="AG36" s="25">
        <f t="shared" si="70"/>
        <v>3</v>
      </c>
      <c r="AH36" s="28">
        <f t="shared" si="71"/>
        <v>4000.0370000000003</v>
      </c>
      <c r="AI36" s="26">
        <f>AH36+0.0000002</f>
        <v>4000.0370002000004</v>
      </c>
      <c r="AJ36" s="25">
        <f t="shared" si="72"/>
        <v>0</v>
      </c>
      <c r="AK36" s="25">
        <f t="shared" si="73"/>
        <v>0</v>
      </c>
      <c r="AL36" s="25">
        <f t="shared" si="74"/>
        <v>0</v>
      </c>
      <c r="AM36" s="25">
        <f t="shared" si="75"/>
        <v>3</v>
      </c>
      <c r="AN36" s="25">
        <f t="shared" si="76"/>
        <v>0</v>
      </c>
      <c r="AO36" s="25">
        <f t="shared" si="77"/>
        <v>3</v>
      </c>
      <c r="AP36" s="25">
        <f t="shared" si="78"/>
        <v>1</v>
      </c>
      <c r="AQ36" s="25">
        <f t="shared" si="79"/>
        <v>1</v>
      </c>
      <c r="AR36" s="25" t="b">
        <f t="shared" si="80"/>
        <v>0</v>
      </c>
      <c r="AS36" s="25">
        <f t="shared" si="81"/>
        <v>1</v>
      </c>
      <c r="AT36" s="25" t="b">
        <f t="shared" si="82"/>
        <v>0</v>
      </c>
      <c r="AU36" s="25" t="b">
        <f t="shared" si="83"/>
        <v>0</v>
      </c>
      <c r="AV36" s="25">
        <f t="shared" si="84"/>
        <v>1</v>
      </c>
      <c r="AW36" s="25" t="b">
        <f t="shared" si="85"/>
        <v>0</v>
      </c>
      <c r="AX36" s="25">
        <f t="shared" si="86"/>
        <v>0</v>
      </c>
      <c r="AY36" s="25">
        <f t="shared" si="87"/>
        <v>4</v>
      </c>
      <c r="AZ36" s="25">
        <f t="shared" si="88"/>
        <v>4</v>
      </c>
      <c r="BA36" s="25">
        <f t="shared" si="89"/>
        <v>0</v>
      </c>
      <c r="BB36" s="29" t="str">
        <f>VLOOKUP(U36,V34:W37,2,0)</f>
        <v>Equipe 4D</v>
      </c>
      <c r="BC36" s="26">
        <f>VLOOKUP(BB36,W34:AH37,12,0)</f>
        <v>3999.9949999999999</v>
      </c>
      <c r="BD36" s="25">
        <f>RANK(BC36,BC34:BC37)</f>
        <v>3</v>
      </c>
      <c r="BE36" s="29" t="str">
        <f t="shared" si="90"/>
        <v>Equipe 3D</v>
      </c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</row>
    <row r="37" spans="1:243" ht="15" customHeight="1" thickBot="1" x14ac:dyDescent="0.3">
      <c r="A37" s="59" t="s">
        <v>40</v>
      </c>
      <c r="B37" s="60"/>
      <c r="C37" s="61" t="s">
        <v>17</v>
      </c>
      <c r="D37" s="62">
        <v>1</v>
      </c>
      <c r="E37" s="63">
        <v>3</v>
      </c>
      <c r="F37" s="64" t="s">
        <v>19</v>
      </c>
      <c r="G37" s="65"/>
      <c r="H37" s="66"/>
      <c r="I37" s="67"/>
      <c r="J37" s="46"/>
      <c r="K37" s="42">
        <f t="shared" si="91"/>
        <v>4</v>
      </c>
      <c r="L37" s="43" t="str">
        <f>VLOOKUP(U37,V34:W37,2,0)</f>
        <v>Equipe 1D</v>
      </c>
      <c r="M37" s="44">
        <f>VLOOKUP(L37,W34:AG37,4,0)</f>
        <v>3</v>
      </c>
      <c r="N37" s="44">
        <f>VLOOKUP(L37,W34:AG37,5,0)</f>
        <v>3</v>
      </c>
      <c r="O37" s="44">
        <f>VLOOKUP(L37,W34:AG37,6,0)</f>
        <v>1</v>
      </c>
      <c r="P37" s="44">
        <f>VLOOKUP(L37,W34:AG37,7,0)</f>
        <v>0</v>
      </c>
      <c r="Q37" s="44">
        <f>VLOOKUP(L37,W34:AG37,8,0)</f>
        <v>2</v>
      </c>
      <c r="R37" s="44">
        <f>VLOOKUP(L37,W34:AG37,9,0)</f>
        <v>4</v>
      </c>
      <c r="S37" s="44">
        <f>VLOOKUP(L37,W34:AG37,10,0)</f>
        <v>6</v>
      </c>
      <c r="T37" s="45">
        <f>VLOOKUP(L37,W34:AG37,11,0)</f>
        <v>-2</v>
      </c>
      <c r="U37" s="30">
        <v>4</v>
      </c>
      <c r="V37" s="25">
        <f t="shared" si="69"/>
        <v>3</v>
      </c>
      <c r="W37" s="29" t="s">
        <v>19</v>
      </c>
      <c r="X37" s="25">
        <f>RANK(AH37,AH34:AH37)</f>
        <v>3</v>
      </c>
      <c r="Y37" s="25">
        <f>RANK(AI37,AI34:AI37)</f>
        <v>3</v>
      </c>
      <c r="Z37" s="25">
        <f>SUMPRODUCT((C34:C39=W37)*(AN34:AN39))+SUMPRODUCT((F34:F39=W37)*(AO34:AO39))</f>
        <v>4</v>
      </c>
      <c r="AA37" s="25">
        <f>SUMPRODUCT((C34:C39=W37)*(AP34:AP39))+SUMPRODUCT((F34:F39=W37)*(AQ34:AQ39))</f>
        <v>3</v>
      </c>
      <c r="AB37" s="25">
        <f>SUMPRODUCT((C34:C39=W37)*(AR34:AR39))+SUMPRODUCT((F34:F39=W37)*(AS34:AS39))</f>
        <v>1</v>
      </c>
      <c r="AC37" s="25">
        <f>SUMPRODUCT((C34:C39=W37)*(AT34:AT39))+SUMPRODUCT((F34:F39=W37)*(AU34:AU39))</f>
        <v>1</v>
      </c>
      <c r="AD37" s="25">
        <f>SUMPRODUCT((C34:C39=W37)*(AV34:AV39))+SUMPRODUCT((F34:F39=W37)*(AW34:AW39))</f>
        <v>1</v>
      </c>
      <c r="AE37" s="25">
        <f>SUMPRODUCT((C34:C39=W37)*(AX34:AX39))+SUMPRODUCT((F34:F39=W37)*(AY34:AY39))</f>
        <v>5</v>
      </c>
      <c r="AF37" s="25">
        <f>SUMPRODUCT((C34:C39=W37)*(AZ34:AZ39))+SUMPRODUCT((F34:F39=W37)*(BA34:BA39))</f>
        <v>6</v>
      </c>
      <c r="AG37" s="25">
        <f t="shared" si="70"/>
        <v>-1</v>
      </c>
      <c r="AH37" s="28">
        <f t="shared" si="71"/>
        <v>3999.9949999999999</v>
      </c>
      <c r="AI37" s="26">
        <f>AH37+0.0000001</f>
        <v>3999.9950000999997</v>
      </c>
      <c r="AJ37" s="25">
        <f t="shared" si="72"/>
        <v>0</v>
      </c>
      <c r="AK37" s="25">
        <f t="shared" si="73"/>
        <v>0</v>
      </c>
      <c r="AL37" s="25">
        <f t="shared" si="74"/>
        <v>0</v>
      </c>
      <c r="AM37" s="25">
        <f t="shared" si="75"/>
        <v>3</v>
      </c>
      <c r="AN37" s="25">
        <f t="shared" si="76"/>
        <v>0</v>
      </c>
      <c r="AO37" s="25">
        <f t="shared" si="77"/>
        <v>3</v>
      </c>
      <c r="AP37" s="25">
        <f t="shared" si="78"/>
        <v>1</v>
      </c>
      <c r="AQ37" s="25">
        <f t="shared" si="79"/>
        <v>1</v>
      </c>
      <c r="AR37" s="25" t="b">
        <f t="shared" si="80"/>
        <v>0</v>
      </c>
      <c r="AS37" s="25">
        <f t="shared" si="81"/>
        <v>1</v>
      </c>
      <c r="AT37" s="25" t="b">
        <f t="shared" si="82"/>
        <v>0</v>
      </c>
      <c r="AU37" s="25" t="b">
        <f t="shared" si="83"/>
        <v>0</v>
      </c>
      <c r="AV37" s="25">
        <f t="shared" si="84"/>
        <v>1</v>
      </c>
      <c r="AW37" s="25" t="b">
        <f t="shared" si="85"/>
        <v>0</v>
      </c>
      <c r="AX37" s="25">
        <f t="shared" si="86"/>
        <v>1</v>
      </c>
      <c r="AY37" s="25">
        <f t="shared" si="87"/>
        <v>3</v>
      </c>
      <c r="AZ37" s="25">
        <f t="shared" si="88"/>
        <v>3</v>
      </c>
      <c r="BA37" s="25">
        <f t="shared" si="89"/>
        <v>1</v>
      </c>
      <c r="BB37" s="29" t="str">
        <f>VLOOKUP(U37,V34:W37,2,0)</f>
        <v>Equipe 1D</v>
      </c>
      <c r="BC37" s="26">
        <f>VLOOKUP(BB37,W34:AH37,12,0)</f>
        <v>2999.9839999999999</v>
      </c>
      <c r="BD37" s="25">
        <f>RANK(BC37,BC34:BC37)</f>
        <v>4</v>
      </c>
      <c r="BE37" s="29" t="str">
        <f t="shared" si="90"/>
        <v>Equipe 4D</v>
      </c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</row>
    <row r="38" spans="1:243" ht="15" customHeight="1" x14ac:dyDescent="0.25">
      <c r="A38" s="59" t="s">
        <v>40</v>
      </c>
      <c r="B38" s="60"/>
      <c r="C38" s="61" t="s">
        <v>16</v>
      </c>
      <c r="D38" s="62">
        <v>3</v>
      </c>
      <c r="E38" s="63">
        <v>0</v>
      </c>
      <c r="F38" s="64" t="s">
        <v>19</v>
      </c>
      <c r="G38" s="65"/>
      <c r="H38" s="66"/>
      <c r="I38" s="67"/>
      <c r="J38" s="46"/>
      <c r="K38" s="46"/>
      <c r="L38" s="48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J38" s="25">
        <f t="shared" si="72"/>
        <v>0</v>
      </c>
      <c r="AK38" s="25">
        <f t="shared" si="73"/>
        <v>0</v>
      </c>
      <c r="AL38" s="25">
        <f t="shared" si="74"/>
        <v>3</v>
      </c>
      <c r="AM38" s="25">
        <f t="shared" si="75"/>
        <v>0</v>
      </c>
      <c r="AN38" s="25">
        <f t="shared" si="76"/>
        <v>3</v>
      </c>
      <c r="AO38" s="25">
        <f t="shared" si="77"/>
        <v>0</v>
      </c>
      <c r="AP38" s="25">
        <f t="shared" si="78"/>
        <v>1</v>
      </c>
      <c r="AQ38" s="25">
        <f t="shared" si="79"/>
        <v>1</v>
      </c>
      <c r="AR38" s="25">
        <f t="shared" si="80"/>
        <v>1</v>
      </c>
      <c r="AS38" s="25" t="b">
        <f t="shared" si="81"/>
        <v>0</v>
      </c>
      <c r="AT38" s="25" t="b">
        <f t="shared" si="82"/>
        <v>0</v>
      </c>
      <c r="AU38" s="25" t="b">
        <f t="shared" si="83"/>
        <v>0</v>
      </c>
      <c r="AV38" s="25" t="b">
        <f t="shared" si="84"/>
        <v>0</v>
      </c>
      <c r="AW38" s="25">
        <f t="shared" si="85"/>
        <v>1</v>
      </c>
      <c r="AX38" s="25">
        <f t="shared" si="86"/>
        <v>3</v>
      </c>
      <c r="AY38" s="25">
        <f t="shared" si="87"/>
        <v>0</v>
      </c>
      <c r="AZ38" s="25">
        <f t="shared" si="88"/>
        <v>0</v>
      </c>
      <c r="BA38" s="25">
        <f t="shared" si="89"/>
        <v>3</v>
      </c>
      <c r="BB38" s="48"/>
      <c r="BC38" s="46"/>
      <c r="BD38" s="46"/>
      <c r="BE38" s="48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</row>
    <row r="39" spans="1:243" ht="15" customHeight="1" thickBot="1" x14ac:dyDescent="0.3">
      <c r="A39" s="68" t="s">
        <v>40</v>
      </c>
      <c r="B39" s="69"/>
      <c r="C39" s="70" t="s">
        <v>17</v>
      </c>
      <c r="D39" s="71">
        <v>2</v>
      </c>
      <c r="E39" s="72">
        <v>1</v>
      </c>
      <c r="F39" s="73" t="s">
        <v>18</v>
      </c>
      <c r="G39" s="74"/>
      <c r="H39" s="75"/>
      <c r="I39" s="76"/>
      <c r="J39" s="46"/>
      <c r="K39" s="46"/>
      <c r="L39" s="48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J39" s="25">
        <f t="shared" si="72"/>
        <v>0</v>
      </c>
      <c r="AK39" s="25">
        <f t="shared" si="73"/>
        <v>0</v>
      </c>
      <c r="AL39" s="25">
        <f t="shared" si="74"/>
        <v>3</v>
      </c>
      <c r="AM39" s="25">
        <f t="shared" si="75"/>
        <v>0</v>
      </c>
      <c r="AN39" s="25">
        <f t="shared" si="76"/>
        <v>3</v>
      </c>
      <c r="AO39" s="25">
        <f t="shared" si="77"/>
        <v>0</v>
      </c>
      <c r="AP39" s="25">
        <f t="shared" si="78"/>
        <v>1</v>
      </c>
      <c r="AQ39" s="25">
        <f t="shared" si="79"/>
        <v>1</v>
      </c>
      <c r="AR39" s="25">
        <f t="shared" si="80"/>
        <v>1</v>
      </c>
      <c r="AS39" s="25" t="b">
        <f t="shared" si="81"/>
        <v>0</v>
      </c>
      <c r="AT39" s="25" t="b">
        <f t="shared" si="82"/>
        <v>0</v>
      </c>
      <c r="AU39" s="25" t="b">
        <f t="shared" si="83"/>
        <v>0</v>
      </c>
      <c r="AV39" s="25" t="b">
        <f t="shared" si="84"/>
        <v>0</v>
      </c>
      <c r="AW39" s="25">
        <f t="shared" si="85"/>
        <v>1</v>
      </c>
      <c r="AX39" s="25">
        <f t="shared" si="86"/>
        <v>2</v>
      </c>
      <c r="AY39" s="25">
        <f t="shared" si="87"/>
        <v>1</v>
      </c>
      <c r="AZ39" s="25">
        <f t="shared" si="88"/>
        <v>1</v>
      </c>
      <c r="BA39" s="25">
        <f t="shared" si="89"/>
        <v>2</v>
      </c>
      <c r="BB39" s="48"/>
      <c r="BC39" s="46"/>
      <c r="BD39" s="46"/>
      <c r="BE39" s="48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</row>
    <row r="40" spans="1:243" x14ac:dyDescent="0.25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8"/>
      <c r="M40" s="49"/>
      <c r="N40" s="49"/>
      <c r="O40" s="49"/>
      <c r="P40" s="49"/>
      <c r="Q40" s="49"/>
      <c r="R40" s="49"/>
      <c r="S40" s="49"/>
      <c r="T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</row>
    <row r="41" spans="1:243" x14ac:dyDescent="0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8"/>
      <c r="M41" s="49"/>
      <c r="N41" s="49"/>
      <c r="O41" s="49"/>
      <c r="P41" s="49"/>
      <c r="Q41" s="49"/>
      <c r="R41" s="49"/>
      <c r="S41" s="49"/>
      <c r="T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</row>
    <row r="42" spans="1:243" x14ac:dyDescent="0.25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8"/>
      <c r="M42" s="49"/>
      <c r="N42" s="49"/>
      <c r="O42" s="49"/>
      <c r="P42" s="49"/>
      <c r="Q42" s="49"/>
      <c r="R42" s="49"/>
      <c r="S42" s="49"/>
      <c r="T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</row>
    <row r="43" spans="1:243" x14ac:dyDescent="0.25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8"/>
      <c r="M43" s="49"/>
      <c r="N43" s="49"/>
      <c r="O43" s="49"/>
      <c r="P43" s="49"/>
      <c r="Q43" s="49"/>
      <c r="R43" s="49"/>
      <c r="S43" s="49"/>
      <c r="T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</row>
    <row r="44" spans="1:243" x14ac:dyDescent="0.25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8"/>
      <c r="M44" s="49"/>
      <c r="N44" s="49"/>
      <c r="O44" s="49"/>
      <c r="P44" s="49"/>
      <c r="Q44" s="49"/>
      <c r="R44" s="49"/>
      <c r="S44" s="49"/>
      <c r="T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</row>
    <row r="45" spans="1:243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8"/>
      <c r="M45" s="49"/>
      <c r="N45" s="49"/>
      <c r="O45" s="49"/>
      <c r="P45" s="49"/>
      <c r="Q45" s="49"/>
      <c r="R45" s="49"/>
      <c r="S45" s="49"/>
      <c r="T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</row>
    <row r="46" spans="1:243" x14ac:dyDescent="0.25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8"/>
      <c r="M46" s="49"/>
      <c r="N46" s="49"/>
      <c r="O46" s="49"/>
      <c r="P46" s="49"/>
      <c r="Q46" s="49"/>
      <c r="R46" s="49"/>
      <c r="S46" s="49"/>
      <c r="T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</row>
    <row r="47" spans="1:243" x14ac:dyDescent="0.25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8"/>
      <c r="M47" s="49"/>
      <c r="N47" s="49"/>
      <c r="O47" s="49"/>
      <c r="P47" s="49"/>
      <c r="Q47" s="49"/>
      <c r="R47" s="49"/>
      <c r="S47" s="49"/>
      <c r="T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</row>
    <row r="48" spans="1:243" x14ac:dyDescent="0.25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8"/>
      <c r="M48" s="49"/>
      <c r="N48" s="49"/>
      <c r="O48" s="49"/>
      <c r="P48" s="49"/>
      <c r="Q48" s="49"/>
      <c r="R48" s="49"/>
      <c r="S48" s="49"/>
      <c r="T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</row>
    <row r="49" spans="1:78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8"/>
      <c r="M49" s="49"/>
      <c r="N49" s="49"/>
      <c r="O49" s="49"/>
      <c r="P49" s="49"/>
      <c r="Q49" s="49"/>
      <c r="R49" s="49"/>
      <c r="S49" s="49"/>
      <c r="T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</row>
    <row r="50" spans="1:78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8"/>
      <c r="M50" s="49"/>
      <c r="N50" s="49"/>
      <c r="O50" s="49"/>
      <c r="P50" s="49"/>
      <c r="Q50" s="49"/>
      <c r="R50" s="49"/>
      <c r="S50" s="49"/>
      <c r="T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</row>
    <row r="51" spans="1:78" x14ac:dyDescent="0.2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8"/>
      <c r="M51" s="49"/>
      <c r="N51" s="49"/>
      <c r="O51" s="49"/>
      <c r="P51" s="49"/>
      <c r="Q51" s="49"/>
      <c r="R51" s="49"/>
      <c r="S51" s="49"/>
      <c r="T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</row>
    <row r="52" spans="1:78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8"/>
      <c r="M52" s="49"/>
      <c r="N52" s="49"/>
      <c r="O52" s="49"/>
      <c r="P52" s="49"/>
      <c r="Q52" s="49"/>
      <c r="R52" s="49"/>
      <c r="S52" s="49"/>
      <c r="T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</row>
    <row r="53" spans="1:78" x14ac:dyDescent="0.25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8"/>
      <c r="M53" s="49"/>
      <c r="N53" s="49"/>
      <c r="O53" s="49"/>
      <c r="P53" s="49"/>
      <c r="Q53" s="49"/>
      <c r="R53" s="49"/>
      <c r="S53" s="49"/>
      <c r="T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</row>
    <row r="54" spans="1:78" x14ac:dyDescent="0.25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8"/>
      <c r="M54" s="49"/>
      <c r="N54" s="49"/>
      <c r="O54" s="49"/>
      <c r="P54" s="49"/>
      <c r="Q54" s="49"/>
      <c r="R54" s="49"/>
      <c r="S54" s="49"/>
      <c r="T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</row>
    <row r="55" spans="1:78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8"/>
      <c r="M55" s="49"/>
      <c r="N55" s="49"/>
      <c r="O55" s="49"/>
      <c r="P55" s="49"/>
      <c r="Q55" s="49"/>
      <c r="R55" s="49"/>
      <c r="S55" s="49"/>
      <c r="T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</row>
    <row r="56" spans="1:78" x14ac:dyDescent="0.25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8"/>
      <c r="M56" s="49"/>
      <c r="N56" s="49"/>
      <c r="O56" s="49"/>
      <c r="P56" s="49"/>
      <c r="Q56" s="49"/>
      <c r="R56" s="49"/>
      <c r="S56" s="49"/>
      <c r="T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</row>
    <row r="57" spans="1:78" x14ac:dyDescent="0.2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8"/>
      <c r="M57" s="49"/>
      <c r="N57" s="49"/>
      <c r="O57" s="49"/>
      <c r="P57" s="49"/>
      <c r="Q57" s="49"/>
      <c r="R57" s="49"/>
      <c r="S57" s="49"/>
      <c r="T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</row>
    <row r="58" spans="1:78" x14ac:dyDescent="0.25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8"/>
      <c r="M58" s="49"/>
      <c r="N58" s="49"/>
      <c r="O58" s="49"/>
      <c r="P58" s="49"/>
      <c r="Q58" s="49"/>
      <c r="R58" s="49"/>
      <c r="S58" s="49"/>
      <c r="T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</row>
    <row r="59" spans="1:78" x14ac:dyDescent="0.2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8"/>
      <c r="M59" s="49"/>
      <c r="N59" s="49"/>
      <c r="O59" s="49"/>
      <c r="P59" s="49"/>
      <c r="Q59" s="49"/>
      <c r="R59" s="49"/>
      <c r="S59" s="49"/>
      <c r="T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</row>
    <row r="60" spans="1:78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8"/>
      <c r="M60" s="49"/>
      <c r="N60" s="49"/>
      <c r="O60" s="49"/>
      <c r="P60" s="49"/>
      <c r="Q60" s="49"/>
      <c r="R60" s="49"/>
      <c r="S60" s="49"/>
      <c r="T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</row>
    <row r="61" spans="1:78" x14ac:dyDescent="0.2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8"/>
      <c r="M61" s="49"/>
      <c r="N61" s="49"/>
      <c r="O61" s="49"/>
      <c r="P61" s="49"/>
      <c r="Q61" s="49"/>
      <c r="R61" s="49"/>
      <c r="S61" s="49"/>
      <c r="T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</row>
    <row r="62" spans="1:78" x14ac:dyDescent="0.25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8"/>
      <c r="M62" s="49"/>
      <c r="N62" s="49"/>
      <c r="O62" s="49"/>
      <c r="P62" s="49"/>
      <c r="Q62" s="49"/>
      <c r="R62" s="49"/>
      <c r="S62" s="49"/>
      <c r="T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</row>
    <row r="63" spans="1:78" x14ac:dyDescent="0.25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8"/>
      <c r="M63" s="49"/>
      <c r="N63" s="49"/>
      <c r="O63" s="49"/>
      <c r="P63" s="49"/>
      <c r="Q63" s="49"/>
      <c r="R63" s="49"/>
      <c r="S63" s="49"/>
      <c r="T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</row>
    <row r="64" spans="1:78" x14ac:dyDescent="0.25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8"/>
      <c r="M64" s="49"/>
      <c r="N64" s="49"/>
      <c r="O64" s="49"/>
      <c r="P64" s="49"/>
      <c r="Q64" s="49"/>
      <c r="R64" s="49"/>
      <c r="S64" s="49"/>
      <c r="T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</row>
    <row r="65" spans="1:78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8"/>
      <c r="M65" s="49"/>
      <c r="N65" s="49"/>
      <c r="O65" s="49"/>
      <c r="P65" s="49"/>
      <c r="Q65" s="49"/>
      <c r="R65" s="49"/>
      <c r="S65" s="49"/>
      <c r="T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</row>
    <row r="66" spans="1:78" x14ac:dyDescent="0.25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8"/>
      <c r="M66" s="49"/>
      <c r="N66" s="49"/>
      <c r="O66" s="49"/>
      <c r="P66" s="49"/>
      <c r="Q66" s="49"/>
      <c r="R66" s="49"/>
      <c r="S66" s="49"/>
      <c r="T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</row>
    <row r="67" spans="1:78" x14ac:dyDescent="0.25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8"/>
      <c r="M67" s="49"/>
      <c r="N67" s="49"/>
      <c r="O67" s="49"/>
      <c r="P67" s="49"/>
      <c r="Q67" s="49"/>
      <c r="R67" s="49"/>
      <c r="S67" s="49"/>
      <c r="T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</row>
    <row r="68" spans="1:78" x14ac:dyDescent="0.25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8"/>
      <c r="M68" s="49"/>
      <c r="N68" s="49"/>
      <c r="O68" s="49"/>
      <c r="P68" s="49"/>
      <c r="Q68" s="49"/>
      <c r="R68" s="49"/>
      <c r="S68" s="49"/>
      <c r="T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</row>
    <row r="69" spans="1:78" x14ac:dyDescent="0.25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8"/>
      <c r="M69" s="49"/>
      <c r="N69" s="49"/>
      <c r="O69" s="49"/>
      <c r="P69" s="49"/>
      <c r="Q69" s="49"/>
      <c r="R69" s="49"/>
      <c r="S69" s="49"/>
      <c r="T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</row>
    <row r="70" spans="1:78" x14ac:dyDescent="0.25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8"/>
      <c r="M70" s="49"/>
      <c r="N70" s="49"/>
      <c r="O70" s="49"/>
      <c r="P70" s="49"/>
      <c r="Q70" s="49"/>
      <c r="R70" s="49"/>
      <c r="S70" s="49"/>
      <c r="T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</row>
    <row r="71" spans="1:78" x14ac:dyDescent="0.25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8"/>
      <c r="M71" s="49"/>
      <c r="N71" s="49"/>
      <c r="O71" s="49"/>
      <c r="P71" s="49"/>
      <c r="Q71" s="49"/>
      <c r="R71" s="49"/>
      <c r="S71" s="49"/>
      <c r="T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</row>
    <row r="72" spans="1:78" x14ac:dyDescent="0.25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8"/>
      <c r="M72" s="49"/>
      <c r="N72" s="49"/>
      <c r="O72" s="49"/>
      <c r="P72" s="49"/>
      <c r="Q72" s="49"/>
      <c r="R72" s="49"/>
      <c r="S72" s="49"/>
      <c r="T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</row>
    <row r="73" spans="1:78" x14ac:dyDescent="0.25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8"/>
      <c r="M73" s="49"/>
      <c r="N73" s="49"/>
      <c r="O73" s="49"/>
      <c r="P73" s="49"/>
      <c r="Q73" s="49"/>
      <c r="R73" s="49"/>
      <c r="S73" s="49"/>
      <c r="T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</row>
    <row r="74" spans="1:78" x14ac:dyDescent="0.25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8"/>
      <c r="M74" s="49"/>
      <c r="N74" s="49"/>
      <c r="O74" s="49"/>
      <c r="P74" s="49"/>
      <c r="Q74" s="49"/>
      <c r="R74" s="49"/>
      <c r="S74" s="49"/>
      <c r="T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</row>
    <row r="75" spans="1:78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8"/>
      <c r="M75" s="49"/>
      <c r="N75" s="49"/>
      <c r="O75" s="49"/>
      <c r="P75" s="49"/>
      <c r="Q75" s="49"/>
      <c r="R75" s="49"/>
      <c r="S75" s="49"/>
      <c r="T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</row>
    <row r="76" spans="1:78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8"/>
      <c r="M76" s="49"/>
      <c r="N76" s="49"/>
      <c r="O76" s="49"/>
      <c r="P76" s="49"/>
      <c r="Q76" s="49"/>
      <c r="R76" s="49"/>
      <c r="S76" s="49"/>
      <c r="T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</row>
    <row r="77" spans="1:78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8"/>
      <c r="M77" s="49"/>
      <c r="N77" s="49"/>
      <c r="O77" s="49"/>
      <c r="P77" s="49"/>
      <c r="Q77" s="49"/>
      <c r="R77" s="49"/>
      <c r="S77" s="49"/>
      <c r="T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</row>
  </sheetData>
  <mergeCells count="104">
    <mergeCell ref="AL1:AL2"/>
    <mergeCell ref="AM1:AM2"/>
    <mergeCell ref="AN1:AN2"/>
    <mergeCell ref="AO1:AO2"/>
    <mergeCell ref="D3:E3"/>
    <mergeCell ref="A1:I2"/>
    <mergeCell ref="K1:T2"/>
    <mergeCell ref="U3:V3"/>
    <mergeCell ref="W1:AG2"/>
    <mergeCell ref="AH1:AI2"/>
    <mergeCell ref="U1:V2"/>
    <mergeCell ref="BB1:BE2"/>
    <mergeCell ref="A11:I12"/>
    <mergeCell ref="K11:T12"/>
    <mergeCell ref="U11:V12"/>
    <mergeCell ref="W11:AG12"/>
    <mergeCell ref="AH11:AI12"/>
    <mergeCell ref="AJ11:AJ12"/>
    <mergeCell ref="AK11:AK12"/>
    <mergeCell ref="AV1:AV2"/>
    <mergeCell ref="AW1:AW2"/>
    <mergeCell ref="AX1:AX2"/>
    <mergeCell ref="AY1:AY2"/>
    <mergeCell ref="AZ1:AZ2"/>
    <mergeCell ref="BA1:BA2"/>
    <mergeCell ref="AP1:AP2"/>
    <mergeCell ref="AQ1:AQ2"/>
    <mergeCell ref="AR1:AR2"/>
    <mergeCell ref="AS1:AS2"/>
    <mergeCell ref="AT1:AT2"/>
    <mergeCell ref="AU1:AU2"/>
    <mergeCell ref="AK1:AK2"/>
    <mergeCell ref="AJ1:AJ2"/>
    <mergeCell ref="AX11:AX12"/>
    <mergeCell ref="AY11:AY12"/>
    <mergeCell ref="AZ11:AZ12"/>
    <mergeCell ref="BA11:BA12"/>
    <mergeCell ref="BB11:BE12"/>
    <mergeCell ref="D13:E13"/>
    <mergeCell ref="U13:V13"/>
    <mergeCell ref="AR11:AR12"/>
    <mergeCell ref="AS11:AS12"/>
    <mergeCell ref="AT11:AT12"/>
    <mergeCell ref="AU11:AU12"/>
    <mergeCell ref="AV11:AV12"/>
    <mergeCell ref="AW11:AW12"/>
    <mergeCell ref="AL11:AL12"/>
    <mergeCell ref="AM11:AM12"/>
    <mergeCell ref="AN11:AN12"/>
    <mergeCell ref="AO11:AO12"/>
    <mergeCell ref="AP11:AP12"/>
    <mergeCell ref="AQ11:AQ12"/>
    <mergeCell ref="AZ21:AZ22"/>
    <mergeCell ref="BA21:BA22"/>
    <mergeCell ref="BB21:BE22"/>
    <mergeCell ref="AQ21:AQ22"/>
    <mergeCell ref="AR21:AR22"/>
    <mergeCell ref="AS21:AS22"/>
    <mergeCell ref="AT21:AT22"/>
    <mergeCell ref="AU21:AU22"/>
    <mergeCell ref="AV21:AV22"/>
    <mergeCell ref="D23:E23"/>
    <mergeCell ref="U23:V23"/>
    <mergeCell ref="A31:I32"/>
    <mergeCell ref="K31:T32"/>
    <mergeCell ref="U31:V32"/>
    <mergeCell ref="W31:AG32"/>
    <mergeCell ref="AW21:AW22"/>
    <mergeCell ref="AX21:AX22"/>
    <mergeCell ref="AY21:AY22"/>
    <mergeCell ref="AK21:AK22"/>
    <mergeCell ref="AL21:AL22"/>
    <mergeCell ref="AM21:AM22"/>
    <mergeCell ref="AN21:AN22"/>
    <mergeCell ref="AO21:AO22"/>
    <mergeCell ref="AP21:AP22"/>
    <mergeCell ref="A21:I22"/>
    <mergeCell ref="K21:T22"/>
    <mergeCell ref="U21:V22"/>
    <mergeCell ref="W21:AG22"/>
    <mergeCell ref="AH21:AI22"/>
    <mergeCell ref="AJ21:AJ22"/>
    <mergeCell ref="BA31:BA32"/>
    <mergeCell ref="BB31:BE32"/>
    <mergeCell ref="D33:E33"/>
    <mergeCell ref="U33:V33"/>
    <mergeCell ref="AU31:AU32"/>
    <mergeCell ref="AV31:AV32"/>
    <mergeCell ref="AW31:AW32"/>
    <mergeCell ref="AX31:AX32"/>
    <mergeCell ref="AY31:AY32"/>
    <mergeCell ref="AZ31:AZ32"/>
    <mergeCell ref="AO31:AO32"/>
    <mergeCell ref="AP31:AP32"/>
    <mergeCell ref="AQ31:AQ32"/>
    <mergeCell ref="AR31:AR32"/>
    <mergeCell ref="AS31:AS32"/>
    <mergeCell ref="AT31:AT32"/>
    <mergeCell ref="AH31:AI32"/>
    <mergeCell ref="AJ31:AJ32"/>
    <mergeCell ref="AK31:AK32"/>
    <mergeCell ref="AL31:AL32"/>
    <mergeCell ref="AM31:AM32"/>
    <mergeCell ref="AN31:AN32"/>
  </mergeCells>
  <dataValidations count="5">
    <dataValidation type="list" allowBlank="1" showInputMessage="1" showErrorMessage="1" sqref="C4:C9 F4:F9 W4:W7" xr:uid="{A2665855-4D8C-4FF2-BBE4-9EB6C98E6F0B}">
      <formula1>Poule_A</formula1>
    </dataValidation>
    <dataValidation type="list" allowBlank="1" showInputMessage="1" showErrorMessage="1" sqref="A4:A9 A14:A19 A24:A29 A34:A39" xr:uid="{8D3F08FB-BCD1-412A-B97F-6415F8B9306E}">
      <formula1>Terrains</formula1>
    </dataValidation>
    <dataValidation type="list" allowBlank="1" showInputMessage="1" showErrorMessage="1" sqref="W14:W17 C14:C19 F14:F19" xr:uid="{F4D6EE1E-2922-414E-9DAE-0A3F173E9DC3}">
      <formula1>Poule_B</formula1>
    </dataValidation>
    <dataValidation type="list" allowBlank="1" showInputMessage="1" showErrorMessage="1" sqref="W24:W27 C24:C29 F24:F29" xr:uid="{09A68BB3-0FCF-49D0-B622-D8EF35B14E3B}">
      <formula1>Poule_C</formula1>
    </dataValidation>
    <dataValidation type="list" allowBlank="1" showInputMessage="1" showErrorMessage="1" sqref="W34:W37 C34:C39 F34:F39" xr:uid="{355A9E8C-134D-4F0B-B185-7DAA189986CD}">
      <formula1>Poule_D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623C4-4FD5-4FA8-8A74-DD09486FFA21}">
  <dimension ref="A1:AF52"/>
  <sheetViews>
    <sheetView workbookViewId="0">
      <selection activeCell="E4" sqref="E4"/>
    </sheetView>
  </sheetViews>
  <sheetFormatPr baseColWidth="10" defaultRowHeight="15" x14ac:dyDescent="0.25"/>
  <cols>
    <col min="1" max="1" width="11.42578125" style="13"/>
    <col min="2" max="2" width="25.7109375" style="1" customWidth="1"/>
    <col min="3" max="3" width="11.42578125" style="1" customWidth="1"/>
    <col min="4" max="4" width="30.7109375" style="1" customWidth="1"/>
    <col min="5" max="6" width="5.7109375" style="1" customWidth="1"/>
    <col min="7" max="7" width="30.7109375" style="1" customWidth="1"/>
    <col min="8" max="8" width="2.7109375" style="1" customWidth="1"/>
    <col min="9" max="9" width="11.42578125" style="13"/>
    <col min="10" max="10" width="25.7109375" style="1" customWidth="1"/>
    <col min="11" max="11" width="11.42578125" style="1"/>
    <col min="12" max="12" width="30.7109375" style="1" customWidth="1"/>
    <col min="13" max="14" width="5.7109375" style="1" customWidth="1"/>
    <col min="15" max="15" width="30.7109375" style="1" customWidth="1"/>
    <col min="16" max="22" width="11.42578125" style="1"/>
  </cols>
  <sheetData>
    <row r="1" spans="1:32" ht="15.75" thickBot="1" x14ac:dyDescent="0.3">
      <c r="A1" s="93"/>
      <c r="B1" s="94"/>
      <c r="C1" s="94"/>
      <c r="D1" s="94"/>
      <c r="E1" s="94"/>
      <c r="F1" s="94"/>
      <c r="G1" s="94"/>
      <c r="H1" s="94"/>
      <c r="I1" s="93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102"/>
      <c r="X1" s="102"/>
      <c r="Y1" s="102"/>
      <c r="Z1" s="102"/>
      <c r="AA1" s="102"/>
      <c r="AB1" s="102"/>
      <c r="AC1" s="102"/>
      <c r="AD1" s="102"/>
      <c r="AE1" s="102"/>
      <c r="AF1" s="102"/>
    </row>
    <row r="2" spans="1:32" ht="15.75" thickBot="1" x14ac:dyDescent="0.3">
      <c r="A2" s="129" t="s">
        <v>57</v>
      </c>
      <c r="B2" s="130"/>
      <c r="C2" s="130"/>
      <c r="D2" s="130"/>
      <c r="E2" s="130"/>
      <c r="F2" s="130"/>
      <c r="G2" s="131"/>
      <c r="H2" s="94"/>
      <c r="I2" s="129" t="s">
        <v>75</v>
      </c>
      <c r="J2" s="130"/>
      <c r="K2" s="130"/>
      <c r="L2" s="130"/>
      <c r="M2" s="130"/>
      <c r="N2" s="130"/>
      <c r="O2" s="131"/>
      <c r="P2" s="94"/>
      <c r="Q2" s="94"/>
      <c r="R2" s="94"/>
      <c r="S2" s="94"/>
      <c r="T2" s="94"/>
      <c r="U2" s="94"/>
      <c r="V2" s="94"/>
      <c r="W2" s="102"/>
      <c r="X2" s="102"/>
      <c r="Y2" s="102"/>
      <c r="Z2" s="102"/>
      <c r="AA2" s="102"/>
      <c r="AB2" s="102"/>
      <c r="AC2" s="102"/>
      <c r="AD2" s="102"/>
      <c r="AE2" s="102"/>
      <c r="AF2" s="102"/>
    </row>
    <row r="3" spans="1:32" s="5" customFormat="1" ht="15" customHeight="1" x14ac:dyDescent="0.25">
      <c r="A3" s="141" t="s">
        <v>53</v>
      </c>
      <c r="B3" s="142" t="s">
        <v>56</v>
      </c>
      <c r="C3" s="143" t="s">
        <v>25</v>
      </c>
      <c r="D3" s="144" t="s">
        <v>23</v>
      </c>
      <c r="E3" s="145" t="s">
        <v>22</v>
      </c>
      <c r="F3" s="145"/>
      <c r="G3" s="146" t="s">
        <v>23</v>
      </c>
      <c r="H3" s="95"/>
      <c r="I3" s="141" t="s">
        <v>53</v>
      </c>
      <c r="J3" s="142" t="s">
        <v>56</v>
      </c>
      <c r="K3" s="143" t="s">
        <v>25</v>
      </c>
      <c r="L3" s="144" t="s">
        <v>23</v>
      </c>
      <c r="M3" s="145" t="s">
        <v>22</v>
      </c>
      <c r="N3" s="145"/>
      <c r="O3" s="146" t="s">
        <v>23</v>
      </c>
      <c r="P3" s="95"/>
      <c r="Q3" s="95"/>
      <c r="R3" s="95"/>
      <c r="S3" s="95"/>
      <c r="T3" s="95"/>
      <c r="U3" s="95"/>
      <c r="V3" s="95"/>
      <c r="W3" s="103"/>
      <c r="X3" s="103"/>
      <c r="Y3" s="103"/>
      <c r="Z3" s="103"/>
      <c r="AA3" s="103"/>
      <c r="AB3" s="103"/>
      <c r="AC3" s="103"/>
      <c r="AD3" s="103"/>
      <c r="AE3" s="103"/>
      <c r="AF3" s="103"/>
    </row>
    <row r="4" spans="1:32" ht="15" customHeight="1" x14ac:dyDescent="0.25">
      <c r="A4" s="79" t="s">
        <v>54</v>
      </c>
      <c r="B4" s="86"/>
      <c r="C4" s="87"/>
      <c r="D4" s="81" t="str">
        <f>IF('Matchs de poule'!N7=3,'Matchs de poule'!L7,"")</f>
        <v>Equipe 2A</v>
      </c>
      <c r="E4" s="132">
        <v>3</v>
      </c>
      <c r="F4" s="54">
        <v>1</v>
      </c>
      <c r="G4" s="78" t="str">
        <f>IF('Matchs de poule'!N27=3,'Matchs de poule'!L27,"")</f>
        <v>Equipe 2C</v>
      </c>
      <c r="H4" s="94"/>
      <c r="I4" s="79" t="s">
        <v>67</v>
      </c>
      <c r="J4" s="86"/>
      <c r="K4" s="87"/>
      <c r="L4" s="81" t="str">
        <f>IF(E4="","",IF(F4="","",IF(E4&gt;F4,G4,D4)))</f>
        <v>Equipe 2C</v>
      </c>
      <c r="M4" s="132"/>
      <c r="N4" s="54"/>
      <c r="O4" s="78" t="str">
        <f>IF(E9="","",IF(F9="","",IF(E9&gt;F9,G9,D9)))</f>
        <v>Equipe 1D</v>
      </c>
      <c r="P4" s="94"/>
      <c r="Q4" s="94"/>
      <c r="R4" s="94"/>
      <c r="S4" s="94"/>
      <c r="T4" s="94"/>
      <c r="U4" s="94"/>
      <c r="V4" s="94"/>
      <c r="W4" s="102"/>
      <c r="X4" s="102"/>
      <c r="Y4" s="102"/>
      <c r="Z4" s="102"/>
      <c r="AA4" s="102"/>
      <c r="AB4" s="102"/>
      <c r="AC4" s="102"/>
      <c r="AD4" s="102"/>
      <c r="AE4" s="102"/>
      <c r="AF4" s="102"/>
    </row>
    <row r="5" spans="1:32" ht="15" customHeight="1" thickBot="1" x14ac:dyDescent="0.3">
      <c r="A5" s="80" t="s">
        <v>55</v>
      </c>
      <c r="B5" s="88"/>
      <c r="C5" s="89"/>
      <c r="D5" s="82" t="str">
        <f>IF('Matchs de poule'!N5=3,'Matchs de poule'!L5,"")</f>
        <v>Equipe 4A</v>
      </c>
      <c r="E5" s="71">
        <v>2</v>
      </c>
      <c r="F5" s="72">
        <v>3</v>
      </c>
      <c r="G5" s="77" t="str">
        <f>IF('Matchs de poule'!N25=3,'Matchs de poule'!L25,"")</f>
        <v>Equipe 4C</v>
      </c>
      <c r="H5" s="94"/>
      <c r="I5" s="80" t="s">
        <v>68</v>
      </c>
      <c r="J5" s="88"/>
      <c r="K5" s="89"/>
      <c r="L5" s="82" t="str">
        <f>IF(E4="","",IF(F4="","",IF(E4&gt;F4,D4,G4)))</f>
        <v>Equipe 2A</v>
      </c>
      <c r="M5" s="71"/>
      <c r="N5" s="72"/>
      <c r="O5" s="77" t="str">
        <f>IF(E9="","",IF(F9="","",IF(E9&gt;F9,D9,G9)))</f>
        <v>Equipe 2B</v>
      </c>
      <c r="P5" s="94"/>
      <c r="Q5" s="94"/>
      <c r="R5" s="94"/>
      <c r="S5" s="94"/>
      <c r="T5" s="94"/>
      <c r="U5" s="94"/>
      <c r="V5" s="94"/>
      <c r="W5" s="102"/>
      <c r="X5" s="102"/>
      <c r="Y5" s="102"/>
      <c r="Z5" s="102"/>
      <c r="AA5" s="102"/>
      <c r="AB5" s="102"/>
      <c r="AC5" s="102"/>
      <c r="AD5" s="102"/>
      <c r="AE5" s="102"/>
      <c r="AF5" s="102"/>
    </row>
    <row r="6" spans="1:32" ht="15.75" thickBot="1" x14ac:dyDescent="0.3">
      <c r="A6" s="93"/>
      <c r="B6" s="94"/>
      <c r="C6" s="94"/>
      <c r="D6" s="94"/>
      <c r="E6" s="94"/>
      <c r="F6" s="94"/>
      <c r="G6" s="94"/>
      <c r="H6" s="94"/>
      <c r="I6" s="93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102"/>
      <c r="X6" s="102"/>
      <c r="Y6" s="102"/>
      <c r="Z6" s="102"/>
      <c r="AA6" s="102"/>
      <c r="AB6" s="102"/>
      <c r="AC6" s="102"/>
      <c r="AD6" s="102"/>
      <c r="AE6" s="102"/>
      <c r="AF6" s="102"/>
    </row>
    <row r="7" spans="1:32" ht="15.75" thickBot="1" x14ac:dyDescent="0.3">
      <c r="A7" s="129" t="s">
        <v>64</v>
      </c>
      <c r="B7" s="130"/>
      <c r="C7" s="130"/>
      <c r="D7" s="130"/>
      <c r="E7" s="130"/>
      <c r="F7" s="130"/>
      <c r="G7" s="131"/>
      <c r="H7" s="94"/>
      <c r="I7" s="129" t="s">
        <v>75</v>
      </c>
      <c r="J7" s="130"/>
      <c r="K7" s="130"/>
      <c r="L7" s="130"/>
      <c r="M7" s="130"/>
      <c r="N7" s="130"/>
      <c r="O7" s="131"/>
      <c r="P7" s="94"/>
      <c r="Q7" s="94"/>
      <c r="R7" s="94"/>
      <c r="S7" s="94"/>
      <c r="T7" s="94"/>
      <c r="U7" s="94"/>
      <c r="V7" s="94"/>
      <c r="W7" s="102"/>
      <c r="X7" s="102"/>
      <c r="Y7" s="102"/>
      <c r="Z7" s="102"/>
      <c r="AA7" s="102"/>
      <c r="AB7" s="102"/>
      <c r="AC7" s="102"/>
      <c r="AD7" s="102"/>
      <c r="AE7" s="102"/>
      <c r="AF7" s="102"/>
    </row>
    <row r="8" spans="1:32" s="5" customFormat="1" ht="15" customHeight="1" x14ac:dyDescent="0.25">
      <c r="A8" s="141" t="s">
        <v>53</v>
      </c>
      <c r="B8" s="142" t="s">
        <v>56</v>
      </c>
      <c r="C8" s="143" t="s">
        <v>25</v>
      </c>
      <c r="D8" s="144" t="s">
        <v>23</v>
      </c>
      <c r="E8" s="145" t="s">
        <v>22</v>
      </c>
      <c r="F8" s="145"/>
      <c r="G8" s="146" t="s">
        <v>23</v>
      </c>
      <c r="H8" s="95"/>
      <c r="I8" s="141" t="s">
        <v>53</v>
      </c>
      <c r="J8" s="142" t="s">
        <v>56</v>
      </c>
      <c r="K8" s="143" t="s">
        <v>25</v>
      </c>
      <c r="L8" s="144" t="s">
        <v>23</v>
      </c>
      <c r="M8" s="145" t="s">
        <v>22</v>
      </c>
      <c r="N8" s="145"/>
      <c r="O8" s="146" t="s">
        <v>23</v>
      </c>
      <c r="P8" s="95"/>
      <c r="Q8" s="95"/>
      <c r="R8" s="95"/>
      <c r="S8" s="95"/>
      <c r="T8" s="95"/>
      <c r="U8" s="95"/>
      <c r="V8" s="95"/>
      <c r="W8" s="103"/>
      <c r="X8" s="103"/>
      <c r="Y8" s="103"/>
      <c r="Z8" s="103"/>
      <c r="AA8" s="103"/>
      <c r="AB8" s="103"/>
      <c r="AC8" s="103"/>
      <c r="AD8" s="103"/>
      <c r="AE8" s="103"/>
      <c r="AF8" s="103"/>
    </row>
    <row r="9" spans="1:32" ht="15" customHeight="1" x14ac:dyDescent="0.25">
      <c r="A9" s="79" t="s">
        <v>58</v>
      </c>
      <c r="B9" s="86"/>
      <c r="C9" s="87"/>
      <c r="D9" s="81" t="str">
        <f>IF('Matchs de poule'!N17=3,'Matchs de poule'!L17,"")</f>
        <v>Equipe 2B</v>
      </c>
      <c r="E9" s="132">
        <v>2</v>
      </c>
      <c r="F9" s="54">
        <v>1</v>
      </c>
      <c r="G9" s="78" t="str">
        <f>IF('Matchs de poule'!N37=3,'Matchs de poule'!L37,"")</f>
        <v>Equipe 1D</v>
      </c>
      <c r="H9" s="94"/>
      <c r="I9" s="79" t="s">
        <v>69</v>
      </c>
      <c r="J9" s="86"/>
      <c r="K9" s="87"/>
      <c r="L9" s="81" t="str">
        <f>IF(E14="","",IF(F14="","",IF(E14&gt;F14,G14,D14)))</f>
        <v>Equipe 1A</v>
      </c>
      <c r="M9" s="132"/>
      <c r="N9" s="54"/>
      <c r="O9" s="78" t="str">
        <f>IF(E19="","",IF(F19="","",IF(E19&gt;F19,G19,D19)))</f>
        <v>Equipe 4D</v>
      </c>
      <c r="P9" s="94"/>
      <c r="Q9" s="94"/>
      <c r="R9" s="94"/>
      <c r="S9" s="94"/>
      <c r="T9" s="94"/>
      <c r="U9" s="94"/>
      <c r="V9" s="94"/>
      <c r="W9" s="102"/>
      <c r="X9" s="102"/>
      <c r="Y9" s="102"/>
      <c r="Z9" s="102"/>
      <c r="AA9" s="102"/>
      <c r="AB9" s="102"/>
      <c r="AC9" s="102"/>
      <c r="AD9" s="102"/>
      <c r="AE9" s="102"/>
      <c r="AF9" s="102"/>
    </row>
    <row r="10" spans="1:32" ht="15" customHeight="1" thickBot="1" x14ac:dyDescent="0.3">
      <c r="A10" s="80" t="s">
        <v>59</v>
      </c>
      <c r="B10" s="88"/>
      <c r="C10" s="89"/>
      <c r="D10" s="82" t="str">
        <f>IF('Matchs de poule'!N15=3,'Matchs de poule'!L15,"")</f>
        <v>Equipe 4B</v>
      </c>
      <c r="E10" s="71">
        <v>2</v>
      </c>
      <c r="F10" s="72">
        <v>3</v>
      </c>
      <c r="G10" s="77" t="str">
        <f>IF('Matchs de poule'!N35=3,'Matchs de poule'!L35,"")</f>
        <v>Equipe 3D</v>
      </c>
      <c r="H10" s="94"/>
      <c r="I10" s="80" t="s">
        <v>70</v>
      </c>
      <c r="J10" s="88"/>
      <c r="K10" s="89"/>
      <c r="L10" s="82" t="str">
        <f>IF(E14="","",IF(F14="","",IF(E14&gt;F14,D14,G14)))</f>
        <v>Equipe 1C</v>
      </c>
      <c r="M10" s="71"/>
      <c r="N10" s="72"/>
      <c r="O10" s="77" t="str">
        <f>IF(E19="","",IF(F19="","",IF(E19&gt;F19,D19,G19)))</f>
        <v>Equipe 1B</v>
      </c>
      <c r="P10" s="94"/>
      <c r="Q10" s="94"/>
      <c r="R10" s="94"/>
      <c r="S10" s="94"/>
      <c r="T10" s="94"/>
      <c r="U10" s="94"/>
      <c r="V10" s="94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</row>
    <row r="11" spans="1:32" ht="15.75" thickBot="1" x14ac:dyDescent="0.3">
      <c r="A11" s="93"/>
      <c r="B11" s="94"/>
      <c r="C11" s="94"/>
      <c r="D11" s="94"/>
      <c r="E11" s="94"/>
      <c r="F11" s="94"/>
      <c r="G11" s="94"/>
      <c r="H11" s="94"/>
      <c r="I11" s="93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</row>
    <row r="12" spans="1:32" ht="15.75" thickBot="1" x14ac:dyDescent="0.3">
      <c r="A12" s="129" t="s">
        <v>65</v>
      </c>
      <c r="B12" s="130"/>
      <c r="C12" s="130"/>
      <c r="D12" s="130"/>
      <c r="E12" s="130"/>
      <c r="F12" s="130"/>
      <c r="G12" s="131"/>
      <c r="H12" s="94"/>
      <c r="I12" s="129" t="s">
        <v>75</v>
      </c>
      <c r="J12" s="130"/>
      <c r="K12" s="130"/>
      <c r="L12" s="130"/>
      <c r="M12" s="130"/>
      <c r="N12" s="130"/>
      <c r="O12" s="131"/>
      <c r="P12" s="94"/>
      <c r="Q12" s="94"/>
      <c r="R12" s="94"/>
      <c r="S12" s="94"/>
      <c r="T12" s="94"/>
      <c r="U12" s="94"/>
      <c r="V12" s="94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</row>
    <row r="13" spans="1:32" s="5" customFormat="1" ht="15" customHeight="1" x14ac:dyDescent="0.25">
      <c r="A13" s="141" t="s">
        <v>53</v>
      </c>
      <c r="B13" s="142" t="s">
        <v>56</v>
      </c>
      <c r="C13" s="143" t="s">
        <v>25</v>
      </c>
      <c r="D13" s="144" t="s">
        <v>23</v>
      </c>
      <c r="E13" s="145" t="s">
        <v>22</v>
      </c>
      <c r="F13" s="145"/>
      <c r="G13" s="146" t="s">
        <v>23</v>
      </c>
      <c r="H13" s="95"/>
      <c r="I13" s="141" t="s">
        <v>53</v>
      </c>
      <c r="J13" s="142" t="s">
        <v>56</v>
      </c>
      <c r="K13" s="143" t="s">
        <v>25</v>
      </c>
      <c r="L13" s="144" t="s">
        <v>23</v>
      </c>
      <c r="M13" s="145" t="s">
        <v>22</v>
      </c>
      <c r="N13" s="145"/>
      <c r="O13" s="146" t="s">
        <v>23</v>
      </c>
      <c r="P13" s="95"/>
      <c r="Q13" s="95"/>
      <c r="R13" s="95"/>
      <c r="S13" s="95"/>
      <c r="T13" s="95"/>
      <c r="U13" s="95"/>
      <c r="V13" s="95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</row>
    <row r="14" spans="1:32" ht="15" customHeight="1" x14ac:dyDescent="0.25">
      <c r="A14" s="79" t="s">
        <v>60</v>
      </c>
      <c r="B14" s="86"/>
      <c r="C14" s="87"/>
      <c r="D14" s="81" t="str">
        <f>IF('Matchs de poule'!N6=3,'Matchs de poule'!L6,"")</f>
        <v>Equipe 1A</v>
      </c>
      <c r="E14" s="132">
        <v>2</v>
      </c>
      <c r="F14" s="54">
        <v>3</v>
      </c>
      <c r="G14" s="78" t="str">
        <f>IF('Matchs de poule'!N26=3,'Matchs de poule'!L26,"")</f>
        <v>Equipe 1C</v>
      </c>
      <c r="H14" s="94"/>
      <c r="I14" s="79" t="s">
        <v>72</v>
      </c>
      <c r="J14" s="86"/>
      <c r="K14" s="87"/>
      <c r="L14" s="81" t="str">
        <f>IF(E5="","",IF(F5="","",IF(E5&gt;F5,G5,D5)))</f>
        <v>Equipe 4A</v>
      </c>
      <c r="M14" s="132"/>
      <c r="N14" s="54"/>
      <c r="O14" s="78" t="str">
        <f>IF(E10="","",IF(F10="","",IF(E10&gt;F10,G10,D10)))</f>
        <v>Equipe 4B</v>
      </c>
      <c r="P14" s="94"/>
      <c r="Q14" s="94"/>
      <c r="R14" s="94"/>
      <c r="S14" s="94"/>
      <c r="T14" s="94"/>
      <c r="U14" s="94"/>
      <c r="V14" s="94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</row>
    <row r="15" spans="1:32" ht="15" customHeight="1" thickBot="1" x14ac:dyDescent="0.3">
      <c r="A15" s="80" t="s">
        <v>61</v>
      </c>
      <c r="B15" s="88"/>
      <c r="C15" s="89"/>
      <c r="D15" s="82" t="str">
        <f>IF('Matchs de poule'!N4=3,'Matchs de poule'!L4,"")</f>
        <v>Equipe 3A</v>
      </c>
      <c r="E15" s="71">
        <v>2</v>
      </c>
      <c r="F15" s="72">
        <v>0</v>
      </c>
      <c r="G15" s="77" t="str">
        <f>IF('Matchs de poule'!N24=3,'Matchs de poule'!L24,"")</f>
        <v>Equipe 3C</v>
      </c>
      <c r="H15" s="94"/>
      <c r="I15" s="80" t="s">
        <v>71</v>
      </c>
      <c r="J15" s="88"/>
      <c r="K15" s="89"/>
      <c r="L15" s="82" t="str">
        <f>IF(E5="","",IF(F5="","",IF(E5&gt;F5,D5,G5)))</f>
        <v>Equipe 4C</v>
      </c>
      <c r="M15" s="71"/>
      <c r="N15" s="72"/>
      <c r="O15" s="77" t="str">
        <f>IF(E10="","",IF(F10="","",IF(E10&gt;F10,D10,G10)))</f>
        <v>Equipe 3D</v>
      </c>
      <c r="P15" s="94"/>
      <c r="Q15" s="94"/>
      <c r="R15" s="94"/>
      <c r="S15" s="94"/>
      <c r="T15" s="94"/>
      <c r="U15" s="94"/>
      <c r="V15" s="94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</row>
    <row r="16" spans="1:32" ht="15.75" thickBot="1" x14ac:dyDescent="0.3">
      <c r="A16" s="93"/>
      <c r="B16" s="94"/>
      <c r="C16" s="94"/>
      <c r="D16" s="94"/>
      <c r="E16" s="94"/>
      <c r="F16" s="94"/>
      <c r="G16" s="94"/>
      <c r="H16" s="94"/>
      <c r="I16" s="93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</row>
    <row r="17" spans="1:32" ht="15.75" thickBot="1" x14ac:dyDescent="0.3">
      <c r="A17" s="129" t="s">
        <v>66</v>
      </c>
      <c r="B17" s="130"/>
      <c r="C17" s="130"/>
      <c r="D17" s="130"/>
      <c r="E17" s="130"/>
      <c r="F17" s="130"/>
      <c r="G17" s="131"/>
      <c r="H17" s="94"/>
      <c r="I17" s="129" t="s">
        <v>75</v>
      </c>
      <c r="J17" s="130"/>
      <c r="K17" s="130"/>
      <c r="L17" s="130"/>
      <c r="M17" s="130"/>
      <c r="N17" s="130"/>
      <c r="O17" s="131"/>
      <c r="P17" s="94"/>
      <c r="Q17" s="94"/>
      <c r="R17" s="94"/>
      <c r="S17" s="94"/>
      <c r="T17" s="94"/>
      <c r="U17" s="94"/>
      <c r="V17" s="94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</row>
    <row r="18" spans="1:32" s="5" customFormat="1" ht="15" customHeight="1" x14ac:dyDescent="0.25">
      <c r="A18" s="141" t="s">
        <v>53</v>
      </c>
      <c r="B18" s="142" t="s">
        <v>56</v>
      </c>
      <c r="C18" s="143" t="s">
        <v>25</v>
      </c>
      <c r="D18" s="144" t="s">
        <v>23</v>
      </c>
      <c r="E18" s="145" t="s">
        <v>22</v>
      </c>
      <c r="F18" s="145"/>
      <c r="G18" s="146" t="s">
        <v>23</v>
      </c>
      <c r="H18" s="95"/>
      <c r="I18" s="141" t="s">
        <v>53</v>
      </c>
      <c r="J18" s="142" t="s">
        <v>56</v>
      </c>
      <c r="K18" s="143" t="s">
        <v>25</v>
      </c>
      <c r="L18" s="144" t="s">
        <v>23</v>
      </c>
      <c r="M18" s="145" t="s">
        <v>22</v>
      </c>
      <c r="N18" s="145"/>
      <c r="O18" s="146" t="s">
        <v>23</v>
      </c>
      <c r="P18" s="95"/>
      <c r="Q18" s="95"/>
      <c r="R18" s="95"/>
      <c r="S18" s="95"/>
      <c r="T18" s="95"/>
      <c r="U18" s="95"/>
      <c r="V18" s="95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</row>
    <row r="19" spans="1:32" ht="15" customHeight="1" thickBot="1" x14ac:dyDescent="0.3">
      <c r="A19" s="79" t="s">
        <v>62</v>
      </c>
      <c r="B19" s="86"/>
      <c r="C19" s="87"/>
      <c r="D19" s="81" t="str">
        <f>IF('Matchs de poule'!N16=3,'Matchs de poule'!L16,"")</f>
        <v>Equipe 1B</v>
      </c>
      <c r="E19" s="132">
        <v>2</v>
      </c>
      <c r="F19" s="54">
        <v>1</v>
      </c>
      <c r="G19" s="78" t="str">
        <f>IF('Matchs de poule'!N36=3,'Matchs de poule'!L36,"")</f>
        <v>Equipe 4D</v>
      </c>
      <c r="H19" s="94"/>
      <c r="I19" s="83" t="s">
        <v>73</v>
      </c>
      <c r="J19" s="91"/>
      <c r="K19" s="92"/>
      <c r="L19" s="84" t="str">
        <f>IF(E15="","",IF(F15="","",IF(E15&gt;F15,G15,D15)))</f>
        <v>Equipe 3C</v>
      </c>
      <c r="M19" s="133"/>
      <c r="N19" s="90"/>
      <c r="O19" s="85" t="str">
        <f>IF(E20="","",IF(F20="","",IF(E20&gt;F20,G20,D20)))</f>
        <v>Equipe 3B</v>
      </c>
      <c r="P19" s="94"/>
      <c r="Q19" s="94"/>
      <c r="R19" s="94"/>
      <c r="S19" s="94"/>
      <c r="T19" s="94"/>
      <c r="U19" s="94"/>
      <c r="V19" s="94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</row>
    <row r="20" spans="1:32" ht="15" customHeight="1" thickBot="1" x14ac:dyDescent="0.3">
      <c r="A20" s="80" t="s">
        <v>63</v>
      </c>
      <c r="B20" s="88"/>
      <c r="C20" s="89"/>
      <c r="D20" s="82" t="str">
        <f>IF('Matchs de poule'!N14=3,'Matchs de poule'!L14,"")</f>
        <v>Equipe 3B</v>
      </c>
      <c r="E20" s="71" t="s">
        <v>77</v>
      </c>
      <c r="F20" s="72" t="s">
        <v>78</v>
      </c>
      <c r="G20" s="77" t="str">
        <f>IF('Matchs de poule'!N34=3,'Matchs de poule'!L34,"")</f>
        <v>Equipe 2D</v>
      </c>
      <c r="H20" s="94"/>
      <c r="I20" s="96"/>
      <c r="J20" s="97"/>
      <c r="K20" s="98"/>
      <c r="L20" s="99"/>
      <c r="M20" s="100"/>
      <c r="N20" s="100"/>
      <c r="O20" s="101"/>
      <c r="P20" s="94"/>
      <c r="Q20" s="94"/>
      <c r="R20" s="94"/>
      <c r="S20" s="94"/>
      <c r="T20" s="94"/>
      <c r="U20" s="94"/>
      <c r="V20" s="94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</row>
    <row r="21" spans="1:32" ht="15.75" thickBot="1" x14ac:dyDescent="0.3">
      <c r="A21" s="93"/>
      <c r="B21" s="94"/>
      <c r="C21" s="94"/>
      <c r="D21" s="94"/>
      <c r="E21" s="94"/>
      <c r="F21" s="94"/>
      <c r="G21" s="94"/>
      <c r="H21" s="94"/>
      <c r="I21" s="129" t="s">
        <v>76</v>
      </c>
      <c r="J21" s="130"/>
      <c r="K21" s="130"/>
      <c r="L21" s="130"/>
      <c r="M21" s="130"/>
      <c r="N21" s="130"/>
      <c r="O21" s="131"/>
      <c r="P21" s="94"/>
      <c r="Q21" s="94"/>
      <c r="R21" s="94"/>
      <c r="S21" s="94"/>
      <c r="T21" s="94"/>
      <c r="U21" s="94"/>
      <c r="V21" s="94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</row>
    <row r="22" spans="1:32" x14ac:dyDescent="0.25">
      <c r="A22" s="93"/>
      <c r="B22" s="94"/>
      <c r="C22" s="94"/>
      <c r="D22" s="94"/>
      <c r="E22" s="94"/>
      <c r="F22" s="94"/>
      <c r="G22" s="94"/>
      <c r="H22" s="94"/>
      <c r="I22" s="141" t="s">
        <v>53</v>
      </c>
      <c r="J22" s="142" t="s">
        <v>56</v>
      </c>
      <c r="K22" s="143" t="s">
        <v>25</v>
      </c>
      <c r="L22" s="144" t="s">
        <v>23</v>
      </c>
      <c r="M22" s="145" t="s">
        <v>22</v>
      </c>
      <c r="N22" s="145"/>
      <c r="O22" s="146" t="s">
        <v>23</v>
      </c>
      <c r="P22" s="94"/>
      <c r="Q22" s="94"/>
      <c r="R22" s="94"/>
      <c r="S22" s="94"/>
      <c r="T22" s="94"/>
      <c r="U22" s="94"/>
      <c r="V22" s="94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</row>
    <row r="23" spans="1:32" ht="15.75" thickBot="1" x14ac:dyDescent="0.3">
      <c r="A23" s="93"/>
      <c r="B23" s="94"/>
      <c r="C23" s="94"/>
      <c r="D23" s="94"/>
      <c r="E23" s="94"/>
      <c r="F23" s="94"/>
      <c r="G23" s="94"/>
      <c r="H23" s="94"/>
      <c r="I23" s="134" t="s">
        <v>74</v>
      </c>
      <c r="J23" s="135"/>
      <c r="K23" s="136"/>
      <c r="L23" s="137" t="str">
        <f>IF(E15="","",IF(F15="","",IF(E15&gt;F15,D15,G15)))</f>
        <v>Equipe 3A</v>
      </c>
      <c r="M23" s="138"/>
      <c r="N23" s="139"/>
      <c r="O23" s="140" t="str">
        <f>IF(E20="","",IF(F20="","",IF(E20&gt;F20,D20,G20)))</f>
        <v>Equipe 2D</v>
      </c>
      <c r="P23" s="94"/>
      <c r="Q23" s="94"/>
      <c r="R23" s="94"/>
      <c r="S23" s="94"/>
      <c r="T23" s="94"/>
      <c r="U23" s="94"/>
      <c r="V23" s="94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</row>
    <row r="24" spans="1:32" x14ac:dyDescent="0.25">
      <c r="A24" s="93"/>
      <c r="B24" s="94"/>
      <c r="C24" s="94"/>
      <c r="D24" s="94"/>
      <c r="E24" s="94"/>
      <c r="F24" s="94"/>
      <c r="G24" s="94"/>
      <c r="H24" s="94"/>
      <c r="I24" s="93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</row>
    <row r="25" spans="1:32" x14ac:dyDescent="0.25">
      <c r="A25" s="93"/>
      <c r="B25" s="94"/>
      <c r="C25" s="94"/>
      <c r="D25" s="94"/>
      <c r="E25" s="94"/>
      <c r="F25" s="94"/>
      <c r="G25" s="94"/>
      <c r="H25" s="94"/>
      <c r="I25" s="93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</row>
    <row r="26" spans="1:32" x14ac:dyDescent="0.25">
      <c r="A26" s="93"/>
      <c r="B26" s="94"/>
      <c r="C26" s="94"/>
      <c r="D26" s="94"/>
      <c r="E26" s="94"/>
      <c r="F26" s="94"/>
      <c r="G26" s="94"/>
      <c r="H26" s="94"/>
      <c r="I26" s="93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</row>
    <row r="27" spans="1:32" x14ac:dyDescent="0.25">
      <c r="A27" s="93"/>
      <c r="B27" s="94"/>
      <c r="C27" s="94"/>
      <c r="D27" s="94"/>
      <c r="E27" s="94"/>
      <c r="F27" s="94"/>
      <c r="G27" s="94"/>
      <c r="H27" s="94"/>
      <c r="I27" s="93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</row>
    <row r="28" spans="1:32" x14ac:dyDescent="0.25">
      <c r="A28" s="93"/>
      <c r="B28" s="94"/>
      <c r="C28" s="94"/>
      <c r="D28" s="94"/>
      <c r="E28" s="94"/>
      <c r="F28" s="94"/>
      <c r="G28" s="94"/>
      <c r="H28" s="94"/>
      <c r="I28" s="93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</row>
    <row r="29" spans="1:32" x14ac:dyDescent="0.25">
      <c r="A29" s="93"/>
      <c r="B29" s="94"/>
      <c r="C29" s="94"/>
      <c r="D29" s="94"/>
      <c r="E29" s="94"/>
      <c r="F29" s="94"/>
      <c r="G29" s="94"/>
      <c r="H29" s="94"/>
      <c r="I29" s="93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</row>
    <row r="30" spans="1:32" x14ac:dyDescent="0.25">
      <c r="A30" s="93"/>
      <c r="B30" s="94"/>
      <c r="C30" s="94"/>
      <c r="D30" s="94"/>
      <c r="E30" s="94"/>
      <c r="F30" s="94"/>
      <c r="G30" s="94"/>
      <c r="H30" s="94"/>
      <c r="I30" s="93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</row>
    <row r="31" spans="1:32" x14ac:dyDescent="0.25">
      <c r="A31" s="93"/>
      <c r="B31" s="94"/>
      <c r="C31" s="94"/>
      <c r="D31" s="94"/>
      <c r="E31" s="94"/>
      <c r="F31" s="94"/>
      <c r="G31" s="94"/>
      <c r="H31" s="94"/>
      <c r="I31" s="93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</row>
    <row r="32" spans="1:32" x14ac:dyDescent="0.25">
      <c r="A32" s="93"/>
      <c r="B32" s="94"/>
      <c r="C32" s="94"/>
      <c r="D32" s="94"/>
      <c r="E32" s="94"/>
      <c r="F32" s="94"/>
      <c r="G32" s="94"/>
      <c r="H32" s="94"/>
      <c r="I32" s="93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</row>
    <row r="33" spans="1:32" x14ac:dyDescent="0.25">
      <c r="A33" s="93"/>
      <c r="B33" s="94"/>
      <c r="C33" s="94"/>
      <c r="D33" s="94"/>
      <c r="E33" s="94"/>
      <c r="F33" s="94"/>
      <c r="G33" s="94"/>
      <c r="H33" s="94"/>
      <c r="I33" s="93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</row>
    <row r="34" spans="1:32" x14ac:dyDescent="0.25">
      <c r="A34" s="93"/>
      <c r="B34" s="94"/>
      <c r="C34" s="94"/>
      <c r="D34" s="94"/>
      <c r="E34" s="94"/>
      <c r="F34" s="94"/>
      <c r="G34" s="94"/>
      <c r="H34" s="94"/>
      <c r="I34" s="93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</row>
    <row r="35" spans="1:32" x14ac:dyDescent="0.25">
      <c r="A35" s="93"/>
      <c r="B35" s="94"/>
      <c r="C35" s="94"/>
      <c r="D35" s="94"/>
      <c r="E35" s="94"/>
      <c r="F35" s="94"/>
      <c r="G35" s="94"/>
      <c r="H35" s="94"/>
      <c r="I35" s="93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</row>
    <row r="36" spans="1:32" x14ac:dyDescent="0.25">
      <c r="A36" s="93"/>
      <c r="B36" s="94"/>
      <c r="C36" s="94"/>
      <c r="D36" s="94"/>
      <c r="E36" s="94"/>
      <c r="F36" s="94"/>
      <c r="G36" s="94"/>
      <c r="H36" s="94"/>
      <c r="I36" s="93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</row>
    <row r="37" spans="1:32" x14ac:dyDescent="0.25">
      <c r="A37" s="93"/>
      <c r="B37" s="94"/>
      <c r="C37" s="94"/>
      <c r="D37" s="94"/>
      <c r="E37" s="94"/>
      <c r="F37" s="94"/>
      <c r="G37" s="94"/>
      <c r="H37" s="94"/>
      <c r="I37" s="93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</row>
    <row r="38" spans="1:32" x14ac:dyDescent="0.25">
      <c r="A38" s="93"/>
      <c r="B38" s="94"/>
      <c r="C38" s="94"/>
      <c r="D38" s="94"/>
      <c r="E38" s="94"/>
      <c r="F38" s="94"/>
      <c r="G38" s="94"/>
      <c r="H38" s="94"/>
      <c r="I38" s="93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</row>
    <row r="39" spans="1:32" x14ac:dyDescent="0.25">
      <c r="A39" s="93"/>
      <c r="B39" s="94"/>
      <c r="C39" s="94"/>
      <c r="D39" s="94"/>
      <c r="E39" s="94"/>
      <c r="F39" s="94"/>
      <c r="G39" s="94"/>
      <c r="H39" s="94"/>
      <c r="I39" s="93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</row>
    <row r="40" spans="1:32" x14ac:dyDescent="0.25">
      <c r="A40" s="93"/>
      <c r="B40" s="94"/>
      <c r="C40" s="94"/>
      <c r="D40" s="94"/>
      <c r="E40" s="94"/>
      <c r="F40" s="94"/>
      <c r="G40" s="94"/>
      <c r="H40" s="94"/>
      <c r="I40" s="93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</row>
    <row r="41" spans="1:32" x14ac:dyDescent="0.25">
      <c r="A41" s="93"/>
      <c r="B41" s="94"/>
      <c r="C41" s="94"/>
      <c r="D41" s="94"/>
      <c r="E41" s="94"/>
      <c r="F41" s="94"/>
      <c r="G41" s="94"/>
      <c r="H41" s="94"/>
      <c r="I41" s="93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</row>
    <row r="42" spans="1:32" x14ac:dyDescent="0.25">
      <c r="A42" s="93"/>
      <c r="B42" s="94"/>
      <c r="C42" s="94"/>
      <c r="D42" s="94"/>
      <c r="E42" s="94"/>
      <c r="F42" s="94"/>
      <c r="G42" s="94"/>
      <c r="H42" s="94"/>
      <c r="I42" s="93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</row>
    <row r="43" spans="1:32" x14ac:dyDescent="0.25">
      <c r="A43" s="93"/>
      <c r="B43" s="94"/>
      <c r="C43" s="94"/>
      <c r="D43" s="94"/>
      <c r="E43" s="94"/>
      <c r="F43" s="94"/>
      <c r="G43" s="94"/>
      <c r="H43" s="94"/>
      <c r="I43" s="93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</row>
    <row r="44" spans="1:32" x14ac:dyDescent="0.25">
      <c r="A44" s="93"/>
      <c r="B44" s="94"/>
      <c r="C44" s="94"/>
      <c r="D44" s="94"/>
      <c r="E44" s="94"/>
      <c r="F44" s="94"/>
      <c r="G44" s="94"/>
      <c r="H44" s="94"/>
      <c r="I44" s="93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</row>
    <row r="45" spans="1:32" x14ac:dyDescent="0.25">
      <c r="A45" s="93"/>
      <c r="B45" s="94"/>
      <c r="C45" s="94"/>
      <c r="D45" s="94"/>
      <c r="E45" s="94"/>
      <c r="F45" s="94"/>
      <c r="G45" s="94"/>
      <c r="H45" s="94"/>
      <c r="I45" s="93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</row>
    <row r="46" spans="1:32" x14ac:dyDescent="0.25">
      <c r="A46" s="93"/>
      <c r="B46" s="94"/>
      <c r="C46" s="94"/>
      <c r="D46" s="94"/>
      <c r="E46" s="94"/>
      <c r="F46" s="94"/>
      <c r="G46" s="94"/>
      <c r="H46" s="94"/>
      <c r="I46" s="93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</row>
    <row r="47" spans="1:32" x14ac:dyDescent="0.25">
      <c r="A47" s="93"/>
      <c r="B47" s="94"/>
      <c r="C47" s="94"/>
      <c r="D47" s="94"/>
      <c r="E47" s="94"/>
      <c r="F47" s="94"/>
      <c r="G47" s="94"/>
      <c r="H47" s="94"/>
      <c r="I47" s="93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</row>
    <row r="48" spans="1:32" x14ac:dyDescent="0.25">
      <c r="A48" s="93"/>
      <c r="B48" s="94"/>
      <c r="C48" s="94"/>
      <c r="D48" s="94"/>
      <c r="E48" s="94"/>
      <c r="F48" s="94"/>
      <c r="G48" s="94"/>
      <c r="H48" s="94"/>
      <c r="I48" s="93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</row>
    <row r="49" spans="1:32" x14ac:dyDescent="0.25">
      <c r="A49" s="93"/>
      <c r="B49" s="94"/>
      <c r="C49" s="94"/>
      <c r="D49" s="94"/>
      <c r="E49" s="94"/>
      <c r="F49" s="94"/>
      <c r="G49" s="94"/>
      <c r="H49" s="94"/>
      <c r="I49" s="93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</row>
    <row r="50" spans="1:32" x14ac:dyDescent="0.25">
      <c r="A50" s="93"/>
      <c r="B50" s="94"/>
      <c r="C50" s="94"/>
      <c r="D50" s="94"/>
      <c r="E50" s="94"/>
      <c r="F50" s="94"/>
      <c r="G50" s="94"/>
      <c r="H50" s="94"/>
      <c r="I50" s="93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</row>
    <row r="51" spans="1:32" x14ac:dyDescent="0.25">
      <c r="A51" s="93"/>
      <c r="B51" s="94"/>
      <c r="C51" s="94"/>
      <c r="D51" s="94"/>
      <c r="E51" s="94"/>
      <c r="F51" s="94"/>
      <c r="G51" s="94"/>
      <c r="H51" s="94"/>
      <c r="I51" s="93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</row>
    <row r="52" spans="1:32" x14ac:dyDescent="0.25">
      <c r="A52" s="93"/>
      <c r="B52" s="94"/>
      <c r="C52" s="94"/>
      <c r="D52" s="94"/>
      <c r="E52" s="94"/>
      <c r="F52" s="94"/>
      <c r="G52" s="94"/>
      <c r="H52" s="94"/>
      <c r="I52" s="93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</row>
  </sheetData>
  <sheetProtection sheet="1" objects="1" scenarios="1"/>
  <mergeCells count="18">
    <mergeCell ref="A12:G12"/>
    <mergeCell ref="E13:F13"/>
    <mergeCell ref="I21:O21"/>
    <mergeCell ref="M22:N22"/>
    <mergeCell ref="A17:G17"/>
    <mergeCell ref="E18:F18"/>
    <mergeCell ref="I2:O2"/>
    <mergeCell ref="M3:N3"/>
    <mergeCell ref="I7:O7"/>
    <mergeCell ref="M8:N8"/>
    <mergeCell ref="I12:O12"/>
    <mergeCell ref="M13:N13"/>
    <mergeCell ref="I17:O17"/>
    <mergeCell ref="M18:N18"/>
    <mergeCell ref="E3:F3"/>
    <mergeCell ref="A2:G2"/>
    <mergeCell ref="A7:G7"/>
    <mergeCell ref="E8:F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Noms équipes et terrains</vt:lpstr>
      <vt:lpstr>Matchs de poule</vt:lpstr>
      <vt:lpstr>Matchs de classement + Finale</vt:lpstr>
      <vt:lpstr>Poule_A</vt:lpstr>
      <vt:lpstr>Poule_B</vt:lpstr>
      <vt:lpstr>Poule_C</vt:lpstr>
      <vt:lpstr>Poule_D</vt:lpstr>
      <vt:lpstr>Terrains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2018-12-10T23:17:48Z</dcterms:created>
  <dcterms:modified xsi:type="dcterms:W3CDTF">2018-12-11T01:22:01Z</dcterms:modified>
</cp:coreProperties>
</file>