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qu_000\Documents\"/>
    </mc:Choice>
  </mc:AlternateContent>
  <bookViews>
    <workbookView xWindow="0" yWindow="0" windowWidth="28800" windowHeight="125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" i="1"/>
  <c r="F7" i="1"/>
  <c r="N49" i="1"/>
  <c r="N50" i="1"/>
  <c r="N51" i="1"/>
  <c r="M49" i="1"/>
  <c r="M50" i="1"/>
  <c r="M51" i="1"/>
  <c r="K49" i="1"/>
  <c r="K50" i="1"/>
  <c r="K51" i="1"/>
  <c r="H49" i="1"/>
  <c r="H50" i="1"/>
  <c r="H51" i="1"/>
  <c r="F49" i="1"/>
  <c r="F50" i="1"/>
  <c r="F51" i="1"/>
  <c r="N11" i="1" l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52" i="1"/>
  <c r="N53" i="1"/>
  <c r="N54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52" i="1"/>
  <c r="M53" i="1"/>
  <c r="M54" i="1"/>
  <c r="M5" i="1"/>
  <c r="K6" i="1"/>
  <c r="M6" i="1" s="1"/>
  <c r="K7" i="1"/>
  <c r="M7" i="1" s="1"/>
  <c r="K8" i="1"/>
  <c r="M8" i="1" s="1"/>
  <c r="K9" i="1"/>
  <c r="M9" i="1" s="1"/>
  <c r="K10" i="1"/>
  <c r="M10" i="1" s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52" i="1"/>
  <c r="K53" i="1"/>
  <c r="K54" i="1"/>
  <c r="K5" i="1"/>
  <c r="H6" i="1"/>
  <c r="H8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52" i="1"/>
  <c r="H53" i="1"/>
  <c r="H54" i="1"/>
  <c r="H5" i="1"/>
  <c r="F6" i="1"/>
  <c r="H7" i="1"/>
  <c r="F8" i="1"/>
  <c r="F9" i="1"/>
  <c r="H9" i="1" s="1"/>
  <c r="F10" i="1"/>
  <c r="H10" i="1" s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52" i="1"/>
  <c r="F53" i="1"/>
  <c r="F54" i="1"/>
  <c r="F5" i="1"/>
  <c r="N10" i="1" l="1"/>
  <c r="N9" i="1"/>
  <c r="N8" i="1"/>
  <c r="N7" i="1"/>
  <c r="R45" i="1" s="1"/>
  <c r="N6" i="1"/>
  <c r="N5" i="1"/>
  <c r="R16" i="1"/>
  <c r="R14" i="1"/>
  <c r="R23" i="1" l="1"/>
  <c r="R32" i="1"/>
  <c r="R49" i="1"/>
  <c r="R9" i="1"/>
  <c r="U9" i="1" s="1"/>
  <c r="R39" i="1"/>
  <c r="R48" i="1"/>
  <c r="R17" i="1"/>
  <c r="R33" i="1"/>
  <c r="U33" i="1" s="1"/>
  <c r="R7" i="1"/>
  <c r="R22" i="1"/>
  <c r="R42" i="1"/>
  <c r="R10" i="1"/>
  <c r="T10" i="1" s="1"/>
  <c r="R6" i="1"/>
  <c r="R30" i="1"/>
  <c r="R27" i="1"/>
  <c r="U27" i="1" s="1"/>
  <c r="R43" i="1"/>
  <c r="U43" i="1" s="1"/>
  <c r="R34" i="1"/>
  <c r="R20" i="1"/>
  <c r="R36" i="1"/>
  <c r="T36" i="1" s="1"/>
  <c r="R52" i="1"/>
  <c r="U52" i="1" s="1"/>
  <c r="R46" i="1"/>
  <c r="R21" i="1"/>
  <c r="R37" i="1"/>
  <c r="T37" i="1" s="1"/>
  <c r="R53" i="1"/>
  <c r="S53" i="1" s="1"/>
  <c r="R11" i="1"/>
  <c r="R8" i="1"/>
  <c r="R38" i="1"/>
  <c r="U38" i="1" s="1"/>
  <c r="R31" i="1"/>
  <c r="U31" i="1" s="1"/>
  <c r="R47" i="1"/>
  <c r="U47" i="1" s="1"/>
  <c r="R50" i="1"/>
  <c r="R24" i="1"/>
  <c r="T24" i="1" s="1"/>
  <c r="R40" i="1"/>
  <c r="U40" i="1" s="1"/>
  <c r="R18" i="1"/>
  <c r="R15" i="1"/>
  <c r="R25" i="1"/>
  <c r="T25" i="1" s="1"/>
  <c r="R41" i="1"/>
  <c r="T41" i="1" s="1"/>
  <c r="R5" i="1"/>
  <c r="S5" i="1" s="1"/>
  <c r="R12" i="1"/>
  <c r="R54" i="1"/>
  <c r="U54" i="1" s="1"/>
  <c r="R35" i="1"/>
  <c r="U35" i="1" s="1"/>
  <c r="R51" i="1"/>
  <c r="S51" i="1" s="1"/>
  <c r="R19" i="1"/>
  <c r="R28" i="1"/>
  <c r="T28" i="1" s="1"/>
  <c r="R44" i="1"/>
  <c r="T44" i="1" s="1"/>
  <c r="R26" i="1"/>
  <c r="U26" i="1" s="1"/>
  <c r="R13" i="1"/>
  <c r="R29" i="1"/>
  <c r="T29" i="1" s="1"/>
  <c r="U8" i="1"/>
  <c r="S8" i="1"/>
  <c r="T8" i="1"/>
  <c r="S47" i="1"/>
  <c r="T47" i="1"/>
  <c r="U15" i="1"/>
  <c r="S15" i="1"/>
  <c r="T15" i="1"/>
  <c r="U5" i="1"/>
  <c r="U12" i="1"/>
  <c r="S12" i="1"/>
  <c r="T12" i="1"/>
  <c r="U51" i="1"/>
  <c r="U19" i="1"/>
  <c r="S19" i="1"/>
  <c r="T19" i="1"/>
  <c r="S44" i="1"/>
  <c r="S26" i="1"/>
  <c r="T13" i="1"/>
  <c r="U13" i="1"/>
  <c r="S13" i="1"/>
  <c r="T45" i="1"/>
  <c r="U45" i="1"/>
  <c r="S45" i="1"/>
  <c r="U11" i="1"/>
  <c r="S11" i="1"/>
  <c r="T11" i="1"/>
  <c r="U7" i="1"/>
  <c r="S7" i="1"/>
  <c r="T7" i="1"/>
  <c r="T14" i="1"/>
  <c r="U14" i="1"/>
  <c r="S14" i="1"/>
  <c r="U23" i="1"/>
  <c r="S23" i="1"/>
  <c r="T23" i="1"/>
  <c r="U39" i="1"/>
  <c r="S39" i="1"/>
  <c r="T39" i="1"/>
  <c r="S22" i="1"/>
  <c r="T22" i="1"/>
  <c r="U22" i="1"/>
  <c r="T16" i="1"/>
  <c r="U16" i="1"/>
  <c r="S16" i="1"/>
  <c r="U32" i="1"/>
  <c r="S32" i="1"/>
  <c r="T32" i="1"/>
  <c r="U48" i="1"/>
  <c r="S48" i="1"/>
  <c r="T48" i="1"/>
  <c r="U42" i="1"/>
  <c r="S42" i="1"/>
  <c r="T42" i="1"/>
  <c r="T17" i="1"/>
  <c r="U17" i="1"/>
  <c r="S17" i="1"/>
  <c r="T49" i="1"/>
  <c r="U49" i="1"/>
  <c r="S49" i="1"/>
  <c r="T50" i="1"/>
  <c r="U50" i="1"/>
  <c r="S50" i="1"/>
  <c r="U18" i="1"/>
  <c r="T18" i="1"/>
  <c r="S18" i="1"/>
  <c r="S6" i="1"/>
  <c r="T6" i="1"/>
  <c r="U6" i="1"/>
  <c r="U30" i="1"/>
  <c r="S30" i="1"/>
  <c r="T30" i="1"/>
  <c r="T34" i="1"/>
  <c r="U34" i="1"/>
  <c r="S34" i="1"/>
  <c r="U20" i="1"/>
  <c r="S20" i="1"/>
  <c r="T20" i="1"/>
  <c r="T46" i="1"/>
  <c r="U46" i="1"/>
  <c r="S46" i="1"/>
  <c r="T21" i="1"/>
  <c r="U21" i="1"/>
  <c r="S21" i="1"/>
  <c r="T52" i="1" l="1"/>
  <c r="U53" i="1"/>
  <c r="U10" i="1"/>
  <c r="T9" i="1"/>
  <c r="T43" i="1"/>
  <c r="T53" i="1"/>
  <c r="S52" i="1"/>
  <c r="T33" i="1"/>
  <c r="T31" i="1"/>
  <c r="T35" i="1"/>
  <c r="T5" i="1"/>
  <c r="S43" i="1"/>
  <c r="S10" i="1"/>
  <c r="S33" i="1"/>
  <c r="T40" i="1"/>
  <c r="S31" i="1"/>
  <c r="T26" i="1"/>
  <c r="U44" i="1"/>
  <c r="T51" i="1"/>
  <c r="S35" i="1"/>
  <c r="S41" i="1"/>
  <c r="S9" i="1"/>
  <c r="S40" i="1"/>
  <c r="U41" i="1"/>
  <c r="T54" i="1"/>
  <c r="T38" i="1"/>
  <c r="S29" i="1"/>
  <c r="S24" i="1"/>
  <c r="S28" i="1"/>
  <c r="S37" i="1"/>
  <c r="S36" i="1"/>
  <c r="T27" i="1"/>
  <c r="S25" i="1"/>
  <c r="U29" i="1"/>
  <c r="U28" i="1"/>
  <c r="S54" i="1"/>
  <c r="U24" i="1"/>
  <c r="U37" i="1"/>
  <c r="S27" i="1"/>
  <c r="S38" i="1"/>
  <c r="U36" i="1"/>
  <c r="U25" i="1"/>
</calcChain>
</file>

<file path=xl/sharedStrings.xml><?xml version="1.0" encoding="utf-8"?>
<sst xmlns="http://schemas.openxmlformats.org/spreadsheetml/2006/main" count="32" uniqueCount="26">
  <si>
    <t>NOM</t>
  </si>
  <si>
    <t>Prénom</t>
  </si>
  <si>
    <t>N° place matin</t>
  </si>
  <si>
    <t>Nombre de poissons</t>
  </si>
  <si>
    <t>Points</t>
  </si>
  <si>
    <t>Poids total en grammes</t>
  </si>
  <si>
    <t>Total points du matin</t>
  </si>
  <si>
    <t>N° place après-midi</t>
  </si>
  <si>
    <t>Total points après-midi</t>
  </si>
  <si>
    <t>Cumul des points</t>
  </si>
  <si>
    <t>Place</t>
  </si>
  <si>
    <t>NOM Prénom</t>
  </si>
  <si>
    <t xml:space="preserve">CLASSEMENT </t>
  </si>
  <si>
    <t>RESULTATS</t>
  </si>
  <si>
    <t>POTAUFEU</t>
  </si>
  <si>
    <t>Hector</t>
  </si>
  <si>
    <t>HOCHON</t>
  </si>
  <si>
    <t>Jean-paul</t>
  </si>
  <si>
    <t>BLANC</t>
  </si>
  <si>
    <t>Jérôme</t>
  </si>
  <si>
    <t>AIMAR</t>
  </si>
  <si>
    <t xml:space="preserve">Jean </t>
  </si>
  <si>
    <t>ETARAISON</t>
  </si>
  <si>
    <t>Victor</t>
  </si>
  <si>
    <t>DUGUDU</t>
  </si>
  <si>
    <t>Germaine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</si>
</sst>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1"/>
      <color rgb="FF0000FF"/>
      <name val="Arial Black"/>
      <family val="2"/>
    </font>
    <font>
      <b/>
      <sz val="11"/>
      <color rgb="FF0000FF"/>
      <name val="Calibri"/>
      <family val="2"/>
      <scheme val="minor"/>
    </font>
    <font>
      <b/>
      <sz val="20"/>
      <color rgb="FF0000FF"/>
      <name val="Arial Black"/>
      <family val="2"/>
    </font>
    <font>
      <sz val="20"/>
      <color rgb="FF0000FF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lightGray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70C0"/>
        <bgColor indexed="64"/>
      </patternFill>
    </fill>
  </fills>
  <borders count="49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thin">
        <color theme="0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double">
        <color theme="0"/>
      </right>
      <top style="medium">
        <color auto="1"/>
      </top>
      <bottom style="medium">
        <color auto="1"/>
      </bottom>
      <diagonal/>
    </border>
    <border>
      <left style="thin">
        <color theme="0"/>
      </left>
      <right style="medium">
        <color theme="0"/>
      </right>
      <top style="medium">
        <color auto="1"/>
      </top>
      <bottom style="medium">
        <color auto="1"/>
      </bottom>
      <diagonal/>
    </border>
    <border>
      <left style="medium">
        <color theme="0"/>
      </left>
      <right style="thick">
        <color theme="0"/>
      </right>
      <top style="medium">
        <color auto="1"/>
      </top>
      <bottom style="medium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theme="0"/>
      </left>
      <right style="double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double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/>
      <right style="double">
        <color theme="0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/>
    </xf>
    <xf numFmtId="0" fontId="2" fillId="4" borderId="0" xfId="0" applyFont="1" applyFill="1" applyAlignment="1">
      <alignment horizontal="center" vertical="center" wrapText="1"/>
    </xf>
    <xf numFmtId="0" fontId="6" fillId="0" borderId="36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2" fillId="0" borderId="29" xfId="0" applyFont="1" applyBorder="1" applyAlignment="1">
      <alignment vertical="center"/>
    </xf>
    <xf numFmtId="0" fontId="2" fillId="0" borderId="30" xfId="0" applyFont="1" applyBorder="1" applyAlignment="1">
      <alignment vertical="center"/>
    </xf>
    <xf numFmtId="0" fontId="2" fillId="0" borderId="31" xfId="0" applyFont="1" applyBorder="1" applyAlignment="1">
      <alignment vertical="center"/>
    </xf>
    <xf numFmtId="0" fontId="0" fillId="0" borderId="5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0" fillId="0" borderId="29" xfId="0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32" xfId="0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1" fillId="2" borderId="46" xfId="0" applyFont="1" applyFill="1" applyBorder="1" applyAlignment="1">
      <alignment horizontal="center" vertical="center" wrapText="1"/>
    </xf>
    <xf numFmtId="0" fontId="1" fillId="2" borderId="45" xfId="0" applyFont="1" applyFill="1" applyBorder="1" applyAlignment="1">
      <alignment horizontal="center" vertical="center" wrapText="1"/>
    </xf>
    <xf numFmtId="0" fontId="1" fillId="2" borderId="48" xfId="0" applyFont="1" applyFill="1" applyBorder="1" applyAlignment="1">
      <alignment horizontal="center" vertical="center" wrapText="1"/>
    </xf>
    <xf numFmtId="0" fontId="1" fillId="2" borderId="47" xfId="0" applyFont="1" applyFill="1" applyBorder="1" applyAlignment="1">
      <alignment horizontal="center" vertical="center" wrapText="1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7" fillId="3" borderId="43" xfId="0" applyFont="1" applyFill="1" applyBorder="1" applyAlignment="1">
      <alignment horizontal="center" vertical="center"/>
    </xf>
    <xf numFmtId="0" fontId="7" fillId="3" borderId="44" xfId="0" applyFont="1" applyFill="1" applyBorder="1" applyAlignment="1">
      <alignment horizontal="center" vertical="center"/>
    </xf>
    <xf numFmtId="0" fontId="8" fillId="3" borderId="39" xfId="0" applyFont="1" applyFill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8" fillId="3" borderId="43" xfId="0" applyFont="1" applyFill="1" applyBorder="1" applyAlignment="1">
      <alignment horizontal="center" vertical="center"/>
    </xf>
    <xf numFmtId="0" fontId="8" fillId="3" borderId="44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 wrapText="1"/>
    </xf>
    <xf numFmtId="0" fontId="1" fillId="5" borderId="27" xfId="0" applyFont="1" applyFill="1" applyBorder="1" applyAlignment="1">
      <alignment horizontal="center" vertical="center" wrapText="1"/>
    </xf>
    <xf numFmtId="0" fontId="1" fillId="5" borderId="28" xfId="0" applyFont="1" applyFill="1" applyBorder="1" applyAlignment="1">
      <alignment horizontal="center" vertical="center" wrapText="1"/>
    </xf>
    <xf numFmtId="0" fontId="1" fillId="6" borderId="23" xfId="0" applyFont="1" applyFill="1" applyBorder="1" applyAlignment="1">
      <alignment horizontal="center" vertical="center" wrapText="1"/>
    </xf>
    <xf numFmtId="0" fontId="1" fillId="6" borderId="27" xfId="0" applyFont="1" applyFill="1" applyBorder="1" applyAlignment="1">
      <alignment horizontal="center" vertical="center" wrapText="1"/>
    </xf>
    <xf numFmtId="0" fontId="1" fillId="6" borderId="28" xfId="0" applyFont="1" applyFill="1" applyBorder="1" applyAlignment="1">
      <alignment horizontal="center" vertical="center" wrapText="1"/>
    </xf>
    <xf numFmtId="0" fontId="1" fillId="7" borderId="19" xfId="0" applyFont="1" applyFill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" fillId="8" borderId="25" xfId="0" applyFont="1" applyFill="1" applyBorder="1" applyAlignment="1">
      <alignment horizontal="center" vertical="center" wrapText="1"/>
    </xf>
    <xf numFmtId="0" fontId="1" fillId="8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5">
    <dxf>
      <fill>
        <patternFill>
          <bgColor theme="7" tint="0.39994506668294322"/>
        </patternFill>
      </fill>
    </dxf>
    <dxf>
      <fill>
        <patternFill>
          <bgColor rgb="FFFFCCFF"/>
        </patternFill>
      </fill>
    </dxf>
    <dxf>
      <fill>
        <patternFill>
          <bgColor rgb="FFCCFFCC"/>
        </patternFill>
      </fill>
    </dxf>
    <dxf>
      <fill>
        <patternFill>
          <bgColor theme="7" tint="0.79998168889431442"/>
        </patternFill>
      </fill>
    </dxf>
    <dxf>
      <fill>
        <patternFill>
          <bgColor rgb="FFCCFFFF"/>
        </patternFill>
      </fill>
    </dxf>
  </dxfs>
  <tableStyles count="0" defaultTableStyle="TableStyleMedium2" defaultPivotStyle="PivotStyleLight16"/>
  <colors>
    <mruColors>
      <color rgb="FFFFCCFF"/>
      <color rgb="FF0000FF"/>
      <color rgb="FFFF99FF"/>
      <color rgb="FFCCFF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93"/>
  <sheetViews>
    <sheetView tabSelected="1" workbookViewId="0">
      <selection activeCell="A11" sqref="A11"/>
    </sheetView>
  </sheetViews>
  <sheetFormatPr baseColWidth="10" defaultRowHeight="15" x14ac:dyDescent="0.25"/>
  <cols>
    <col min="1" max="1" width="20.7109375" style="1" customWidth="1"/>
    <col min="2" max="2" width="15.7109375" style="1" customWidth="1"/>
    <col min="3" max="3" width="15.7109375" style="1" hidden="1" customWidth="1"/>
    <col min="4" max="14" width="11.42578125" style="1"/>
    <col min="15" max="15" width="35.7109375" style="1" hidden="1" customWidth="1"/>
    <col min="16" max="16" width="2.7109375" style="1" customWidth="1"/>
    <col min="17" max="17" width="5.7109375" style="4" bestFit="1" customWidth="1"/>
    <col min="18" max="18" width="35.7109375" style="1" customWidth="1"/>
    <col min="19" max="63" width="11.42578125" style="1"/>
  </cols>
  <sheetData>
    <row r="1" spans="1:63" x14ac:dyDescent="0.25">
      <c r="A1" s="58" t="s">
        <v>13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60"/>
      <c r="P1" s="22"/>
      <c r="Q1" s="52" t="s">
        <v>12</v>
      </c>
      <c r="R1" s="53"/>
      <c r="S1" s="53"/>
      <c r="T1" s="53"/>
      <c r="U1" s="54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2"/>
      <c r="AL1" s="22"/>
      <c r="AM1" s="22"/>
      <c r="AN1" s="22"/>
      <c r="AO1" s="22"/>
      <c r="AP1" s="22"/>
      <c r="AQ1" s="22"/>
      <c r="AR1" s="22"/>
    </row>
    <row r="2" spans="1:63" ht="15.75" thickBot="1" x14ac:dyDescent="0.3">
      <c r="A2" s="61"/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3"/>
      <c r="P2" s="22"/>
      <c r="Q2" s="55"/>
      <c r="R2" s="56"/>
      <c r="S2" s="56"/>
      <c r="T2" s="56"/>
      <c r="U2" s="57"/>
      <c r="V2" s="22"/>
      <c r="W2" s="22"/>
      <c r="X2" s="22"/>
      <c r="Y2" s="22"/>
      <c r="Z2" s="22"/>
      <c r="AA2" s="22"/>
      <c r="AB2" s="22"/>
      <c r="AC2" s="22"/>
      <c r="AD2" s="22"/>
      <c r="AE2" s="22"/>
      <c r="AF2" s="22"/>
      <c r="AG2" s="22"/>
      <c r="AH2" s="22"/>
      <c r="AI2" s="22"/>
      <c r="AJ2" s="22"/>
      <c r="AK2" s="22"/>
      <c r="AL2" s="22"/>
      <c r="AM2" s="22"/>
      <c r="AN2" s="22"/>
      <c r="AO2" s="22"/>
      <c r="AP2" s="22"/>
      <c r="AQ2" s="22"/>
      <c r="AR2" s="22"/>
    </row>
    <row r="3" spans="1:63" ht="15.75" thickBot="1" x14ac:dyDescent="0.3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P3" s="22"/>
      <c r="Q3" s="23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</row>
    <row r="4" spans="1:63" s="3" customFormat="1" ht="45.75" thickBot="1" x14ac:dyDescent="0.3">
      <c r="A4" s="74" t="s">
        <v>0</v>
      </c>
      <c r="B4" s="75" t="s">
        <v>1</v>
      </c>
      <c r="C4" s="12"/>
      <c r="D4" s="64" t="s">
        <v>2</v>
      </c>
      <c r="E4" s="64" t="s">
        <v>3</v>
      </c>
      <c r="F4" s="64" t="s">
        <v>4</v>
      </c>
      <c r="G4" s="65" t="s">
        <v>5</v>
      </c>
      <c r="H4" s="66" t="s">
        <v>6</v>
      </c>
      <c r="I4" s="67" t="s">
        <v>7</v>
      </c>
      <c r="J4" s="67" t="s">
        <v>3</v>
      </c>
      <c r="K4" s="67" t="s">
        <v>4</v>
      </c>
      <c r="L4" s="68" t="s">
        <v>5</v>
      </c>
      <c r="M4" s="69" t="s">
        <v>8</v>
      </c>
      <c r="N4" s="70" t="s">
        <v>9</v>
      </c>
      <c r="O4" s="2"/>
      <c r="P4" s="24"/>
      <c r="Q4" s="48" t="s">
        <v>10</v>
      </c>
      <c r="R4" s="49" t="s">
        <v>11</v>
      </c>
      <c r="S4" s="51" t="s">
        <v>6</v>
      </c>
      <c r="T4" s="50" t="s">
        <v>8</v>
      </c>
      <c r="U4" s="11" t="s">
        <v>9</v>
      </c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ht="18.75" x14ac:dyDescent="0.25">
      <c r="A5" s="31" t="s">
        <v>14</v>
      </c>
      <c r="B5" s="32" t="s">
        <v>15</v>
      </c>
      <c r="C5" s="33" t="str">
        <f>CONCATENATE(A5," ",B5)</f>
        <v>POTAUFEU Hector</v>
      </c>
      <c r="D5" s="34">
        <v>3</v>
      </c>
      <c r="E5" s="35">
        <v>5</v>
      </c>
      <c r="F5" s="7">
        <f>E5*5</f>
        <v>25</v>
      </c>
      <c r="G5" s="45">
        <v>100</v>
      </c>
      <c r="H5" s="8">
        <f>F5+G5</f>
        <v>125</v>
      </c>
      <c r="I5" s="34">
        <v>2</v>
      </c>
      <c r="J5" s="35">
        <v>8</v>
      </c>
      <c r="K5" s="7">
        <f>J5*5</f>
        <v>40</v>
      </c>
      <c r="L5" s="45">
        <v>132</v>
      </c>
      <c r="M5" s="8">
        <f>K5+L5</f>
        <v>172</v>
      </c>
      <c r="N5" s="71">
        <f>H5+M5</f>
        <v>297</v>
      </c>
      <c r="O5" s="1" t="str">
        <f>CONCATENATE(A5," ",B5)</f>
        <v>POTAUFEU Hector</v>
      </c>
      <c r="P5" s="22"/>
      <c r="Q5" s="25">
        <v>1</v>
      </c>
      <c r="R5" s="28" t="str">
        <f>IF(ABS(MAX(N5:N54))&gt;=10^-5,VLOOKUP(MAX(N5:N54),N5:O54,2,FALSE),"")</f>
        <v>BLANC Jérôme</v>
      </c>
      <c r="S5" s="13">
        <f>IF(R5="","",IF(C5="","",VLOOKUP(R5,$C$5:$N$54,4,FALSE)))</f>
        <v>15</v>
      </c>
      <c r="T5" s="14">
        <f>IF(R5="","",IF(C5="","",VLOOKUP(R5,$C$5:$N$54,11,FALSE)))</f>
        <v>404</v>
      </c>
      <c r="U5" s="19">
        <f>IF(R5="","",IF(C5="","",VLOOKUP(R5,$C$5:$N$54,12,FALSE)))</f>
        <v>519</v>
      </c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</row>
    <row r="6" spans="1:63" ht="18.75" x14ac:dyDescent="0.25">
      <c r="A6" s="36" t="s">
        <v>16</v>
      </c>
      <c r="B6" s="37" t="s">
        <v>17</v>
      </c>
      <c r="C6" s="33" t="str">
        <f t="shared" ref="C6:C54" si="0">CONCATENATE(A6," ",B6)</f>
        <v>HOCHON Jean-paul</v>
      </c>
      <c r="D6" s="38">
        <v>5</v>
      </c>
      <c r="E6" s="39">
        <v>4</v>
      </c>
      <c r="F6" s="5">
        <f t="shared" ref="F6:F54" si="1">E6*5</f>
        <v>20</v>
      </c>
      <c r="G6" s="46">
        <v>150</v>
      </c>
      <c r="H6" s="9">
        <f t="shared" ref="H6:H54" si="2">F6+G6</f>
        <v>170</v>
      </c>
      <c r="I6" s="38">
        <v>6</v>
      </c>
      <c r="J6" s="39">
        <v>4</v>
      </c>
      <c r="K6" s="5">
        <f t="shared" ref="K6:K54" si="3">J6*5</f>
        <v>20</v>
      </c>
      <c r="L6" s="46">
        <v>68</v>
      </c>
      <c r="M6" s="9">
        <f t="shared" ref="M6:M54" si="4">K6+L6</f>
        <v>88</v>
      </c>
      <c r="N6" s="72">
        <f t="shared" ref="N6:N54" si="5">H6+M6</f>
        <v>258</v>
      </c>
      <c r="O6" s="1" t="str">
        <f t="shared" ref="O6:O54" si="6">CONCATENATE(A6," ",B6)</f>
        <v>HOCHON Jean-paul</v>
      </c>
      <c r="P6" s="22"/>
      <c r="Q6" s="26">
        <v>2</v>
      </c>
      <c r="R6" s="29" t="str">
        <f>IF(ABS(LARGE($N$5:$N$54,2))&gt;=10^-5,VLOOKUP(LARGE($N$5:$N$54,2),$N$5:$O$54,2,FALSE),"")</f>
        <v>DUGUDU Germaine</v>
      </c>
      <c r="S6" s="15">
        <f t="shared" ref="S6:S54" si="7">IF(R6="","",IF(C6="","",VLOOKUP(R6,$C$5:$N$54,4,FALSE)))</f>
        <v>70</v>
      </c>
      <c r="T6" s="16">
        <f t="shared" ref="T6:T54" si="8">IF(R6="","",IF(C6="","",VLOOKUP(R6,$C$5:$N$54,11,FALSE)))</f>
        <v>109</v>
      </c>
      <c r="U6" s="20">
        <f t="shared" ref="U6:U54" si="9">IF(R6="","",IF(C6="","",VLOOKUP(R6,$C$5:$N$54,12,FALSE)))</f>
        <v>495</v>
      </c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</row>
    <row r="7" spans="1:63" ht="18.75" x14ac:dyDescent="0.25">
      <c r="A7" s="36" t="s">
        <v>18</v>
      </c>
      <c r="B7" s="37" t="s">
        <v>19</v>
      </c>
      <c r="C7" s="33" t="str">
        <f t="shared" si="0"/>
        <v>BLANC Jérôme</v>
      </c>
      <c r="D7" s="38">
        <v>4</v>
      </c>
      <c r="E7" s="39">
        <v>3</v>
      </c>
      <c r="F7" s="5">
        <f t="shared" si="1"/>
        <v>15</v>
      </c>
      <c r="G7" s="46">
        <v>100</v>
      </c>
      <c r="H7" s="9">
        <f t="shared" si="2"/>
        <v>115</v>
      </c>
      <c r="I7" s="38">
        <v>1</v>
      </c>
      <c r="J7" s="39">
        <v>16</v>
      </c>
      <c r="K7" s="5">
        <f t="shared" si="3"/>
        <v>80</v>
      </c>
      <c r="L7" s="46">
        <v>324</v>
      </c>
      <c r="M7" s="9">
        <f t="shared" si="4"/>
        <v>404</v>
      </c>
      <c r="N7" s="72">
        <f t="shared" si="5"/>
        <v>519</v>
      </c>
      <c r="O7" s="1" t="str">
        <f t="shared" si="6"/>
        <v>BLANC Jérôme</v>
      </c>
      <c r="P7" s="22"/>
      <c r="Q7" s="26">
        <v>3</v>
      </c>
      <c r="R7" s="29" t="str">
        <f>IF(ABS(LARGE($N$5:$N$54,3))&gt;=10^-5,VLOOKUP(LARGE($N$5:$N$54,3),$N$5:$O$54,2,FALSE),"")</f>
        <v>ETARAISON Victor</v>
      </c>
      <c r="S7" s="15">
        <f t="shared" si="7"/>
        <v>75</v>
      </c>
      <c r="T7" s="16">
        <f t="shared" si="8"/>
        <v>43</v>
      </c>
      <c r="U7" s="20">
        <f t="shared" si="9"/>
        <v>438</v>
      </c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</row>
    <row r="8" spans="1:63" ht="18.75" x14ac:dyDescent="0.25">
      <c r="A8" s="36" t="s">
        <v>20</v>
      </c>
      <c r="B8" s="37" t="s">
        <v>21</v>
      </c>
      <c r="C8" s="33" t="str">
        <f t="shared" si="0"/>
        <v xml:space="preserve">AIMAR Jean </v>
      </c>
      <c r="D8" s="38">
        <v>1</v>
      </c>
      <c r="E8" s="39">
        <v>12</v>
      </c>
      <c r="F8" s="5">
        <f t="shared" si="1"/>
        <v>60</v>
      </c>
      <c r="G8" s="46">
        <v>180</v>
      </c>
      <c r="H8" s="9">
        <f t="shared" si="2"/>
        <v>240</v>
      </c>
      <c r="I8" s="38">
        <v>4</v>
      </c>
      <c r="J8" s="39">
        <v>6</v>
      </c>
      <c r="K8" s="5">
        <f t="shared" si="3"/>
        <v>30</v>
      </c>
      <c r="L8" s="46">
        <v>42</v>
      </c>
      <c r="M8" s="9">
        <f t="shared" si="4"/>
        <v>72</v>
      </c>
      <c r="N8" s="72">
        <f t="shared" si="5"/>
        <v>312</v>
      </c>
      <c r="O8" s="1" t="str">
        <f t="shared" si="6"/>
        <v xml:space="preserve">AIMAR Jean </v>
      </c>
      <c r="P8" s="22"/>
      <c r="Q8" s="26">
        <v>4</v>
      </c>
      <c r="R8" s="29" t="str">
        <f>IF(ABS(LARGE($N$5:$N$54,4))&gt;=10^-5,VLOOKUP(LARGE($N$5:$N$54,4),$N$5:$O$54,2,FALSE),"")</f>
        <v xml:space="preserve">AIMAR Jean </v>
      </c>
      <c r="S8" s="15">
        <f t="shared" si="7"/>
        <v>60</v>
      </c>
      <c r="T8" s="16">
        <f t="shared" si="8"/>
        <v>72</v>
      </c>
      <c r="U8" s="20">
        <f t="shared" si="9"/>
        <v>312</v>
      </c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</row>
    <row r="9" spans="1:63" ht="18.75" x14ac:dyDescent="0.25">
      <c r="A9" s="36" t="s">
        <v>22</v>
      </c>
      <c r="B9" s="37" t="s">
        <v>23</v>
      </c>
      <c r="C9" s="33" t="str">
        <f t="shared" si="0"/>
        <v>ETARAISON Victor</v>
      </c>
      <c r="D9" s="38">
        <v>6</v>
      </c>
      <c r="E9" s="39">
        <v>15</v>
      </c>
      <c r="F9" s="5">
        <f t="shared" si="1"/>
        <v>75</v>
      </c>
      <c r="G9" s="46">
        <v>320</v>
      </c>
      <c r="H9" s="9">
        <f t="shared" si="2"/>
        <v>395</v>
      </c>
      <c r="I9" s="38">
        <v>5</v>
      </c>
      <c r="J9" s="39">
        <v>3</v>
      </c>
      <c r="K9" s="5">
        <f t="shared" si="3"/>
        <v>15</v>
      </c>
      <c r="L9" s="46">
        <v>28</v>
      </c>
      <c r="M9" s="9">
        <f t="shared" si="4"/>
        <v>43</v>
      </c>
      <c r="N9" s="72">
        <f t="shared" si="5"/>
        <v>438</v>
      </c>
      <c r="O9" s="1" t="str">
        <f t="shared" si="6"/>
        <v>ETARAISON Victor</v>
      </c>
      <c r="P9" s="22"/>
      <c r="Q9" s="26">
        <v>5</v>
      </c>
      <c r="R9" s="29" t="str">
        <f>IF(ABS(LARGE($N$5:$N$54,5))&gt;=10^-5,VLOOKUP(LARGE($N$5:$N$54,5),$N$5:$O$54,2,FALSE),"")</f>
        <v>POTAUFEU Hector</v>
      </c>
      <c r="S9" s="15">
        <f t="shared" si="7"/>
        <v>25</v>
      </c>
      <c r="T9" s="16">
        <f t="shared" si="8"/>
        <v>172</v>
      </c>
      <c r="U9" s="20">
        <f t="shared" si="9"/>
        <v>297</v>
      </c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</row>
    <row r="10" spans="1:63" ht="18.75" x14ac:dyDescent="0.25">
      <c r="A10" s="36" t="s">
        <v>24</v>
      </c>
      <c r="B10" s="37" t="s">
        <v>25</v>
      </c>
      <c r="C10" s="33" t="str">
        <f t="shared" si="0"/>
        <v>DUGUDU Germaine</v>
      </c>
      <c r="D10" s="38">
        <v>2</v>
      </c>
      <c r="E10" s="39">
        <v>14</v>
      </c>
      <c r="F10" s="5">
        <f t="shared" si="1"/>
        <v>70</v>
      </c>
      <c r="G10" s="46">
        <v>316</v>
      </c>
      <c r="H10" s="9">
        <f t="shared" si="2"/>
        <v>386</v>
      </c>
      <c r="I10" s="38">
        <v>3</v>
      </c>
      <c r="J10" s="39">
        <v>9</v>
      </c>
      <c r="K10" s="5">
        <f t="shared" si="3"/>
        <v>45</v>
      </c>
      <c r="L10" s="46">
        <v>64</v>
      </c>
      <c r="M10" s="9">
        <f t="shared" si="4"/>
        <v>109</v>
      </c>
      <c r="N10" s="72">
        <f t="shared" si="5"/>
        <v>495</v>
      </c>
      <c r="O10" s="1" t="str">
        <f t="shared" si="6"/>
        <v>DUGUDU Germaine</v>
      </c>
      <c r="P10" s="22"/>
      <c r="Q10" s="26">
        <v>6</v>
      </c>
      <c r="R10" s="29" t="str">
        <f>IF(ABS(LARGE($N$5:$N$54,6))&gt;=10^-5,VLOOKUP(LARGE($N$5:$N$54,6),$N$5:$O$54,2,FALSE),"")</f>
        <v>HOCHON Jean-paul</v>
      </c>
      <c r="S10" s="15">
        <f t="shared" si="7"/>
        <v>20</v>
      </c>
      <c r="T10" s="16">
        <f t="shared" si="8"/>
        <v>88</v>
      </c>
      <c r="U10" s="20">
        <f t="shared" si="9"/>
        <v>258</v>
      </c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</row>
    <row r="11" spans="1:63" ht="18.75" x14ac:dyDescent="0.25">
      <c r="A11" s="36"/>
      <c r="B11" s="37"/>
      <c r="C11" s="33" t="str">
        <f t="shared" si="0"/>
        <v xml:space="preserve"> </v>
      </c>
      <c r="D11" s="38"/>
      <c r="E11" s="39"/>
      <c r="F11" s="5">
        <f t="shared" si="1"/>
        <v>0</v>
      </c>
      <c r="G11" s="46"/>
      <c r="H11" s="9">
        <f t="shared" si="2"/>
        <v>0</v>
      </c>
      <c r="I11" s="38"/>
      <c r="J11" s="39"/>
      <c r="K11" s="5">
        <f t="shared" si="3"/>
        <v>0</v>
      </c>
      <c r="L11" s="46"/>
      <c r="M11" s="9">
        <f t="shared" si="4"/>
        <v>0</v>
      </c>
      <c r="N11" s="72">
        <f t="shared" si="5"/>
        <v>0</v>
      </c>
      <c r="O11" s="1" t="str">
        <f t="shared" si="6"/>
        <v xml:space="preserve"> </v>
      </c>
      <c r="P11" s="22"/>
      <c r="Q11" s="26">
        <v>7</v>
      </c>
      <c r="R11" s="29" t="str">
        <f>IF(ABS(LARGE($N$5:$N$54,7))&gt;=10^-5,VLOOKUP(LARGE($N$5:$N$54,7),$N$5:$O$54,2,FALSE),"")</f>
        <v/>
      </c>
      <c r="S11" s="15" t="str">
        <f t="shared" si="7"/>
        <v/>
      </c>
      <c r="T11" s="16" t="str">
        <f t="shared" si="8"/>
        <v/>
      </c>
      <c r="U11" s="20" t="str">
        <f t="shared" si="9"/>
        <v/>
      </c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</row>
    <row r="12" spans="1:63" ht="18.75" x14ac:dyDescent="0.25">
      <c r="A12" s="36"/>
      <c r="B12" s="37"/>
      <c r="C12" s="33" t="str">
        <f t="shared" si="0"/>
        <v xml:space="preserve"> </v>
      </c>
      <c r="D12" s="38"/>
      <c r="E12" s="39"/>
      <c r="F12" s="5">
        <f t="shared" si="1"/>
        <v>0</v>
      </c>
      <c r="G12" s="46"/>
      <c r="H12" s="9">
        <f t="shared" si="2"/>
        <v>0</v>
      </c>
      <c r="I12" s="38"/>
      <c r="J12" s="39"/>
      <c r="K12" s="5">
        <f t="shared" si="3"/>
        <v>0</v>
      </c>
      <c r="L12" s="46"/>
      <c r="M12" s="9">
        <f t="shared" si="4"/>
        <v>0</v>
      </c>
      <c r="N12" s="72">
        <f t="shared" si="5"/>
        <v>0</v>
      </c>
      <c r="O12" s="1" t="str">
        <f t="shared" si="6"/>
        <v xml:space="preserve"> </v>
      </c>
      <c r="P12" s="22"/>
      <c r="Q12" s="26">
        <v>8</v>
      </c>
      <c r="R12" s="29" t="str">
        <f>IF(ABS(LARGE($N$5:$N$54,8))&gt;=10^-5,VLOOKUP(LARGE($N$5:$N$54,8),$N$5:$O$54,2,FALSE),"")</f>
        <v/>
      </c>
      <c r="S12" s="15" t="str">
        <f t="shared" si="7"/>
        <v/>
      </c>
      <c r="T12" s="16" t="str">
        <f t="shared" si="8"/>
        <v/>
      </c>
      <c r="U12" s="20" t="str">
        <f t="shared" si="9"/>
        <v/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</row>
    <row r="13" spans="1:63" ht="18.75" x14ac:dyDescent="0.25">
      <c r="A13" s="36"/>
      <c r="B13" s="37"/>
      <c r="C13" s="33" t="str">
        <f t="shared" si="0"/>
        <v xml:space="preserve"> </v>
      </c>
      <c r="D13" s="38"/>
      <c r="E13" s="39"/>
      <c r="F13" s="5">
        <f t="shared" si="1"/>
        <v>0</v>
      </c>
      <c r="G13" s="46"/>
      <c r="H13" s="9">
        <f t="shared" si="2"/>
        <v>0</v>
      </c>
      <c r="I13" s="38"/>
      <c r="J13" s="39"/>
      <c r="K13" s="5">
        <f t="shared" si="3"/>
        <v>0</v>
      </c>
      <c r="L13" s="46"/>
      <c r="M13" s="9">
        <f t="shared" si="4"/>
        <v>0</v>
      </c>
      <c r="N13" s="72">
        <f t="shared" si="5"/>
        <v>0</v>
      </c>
      <c r="O13" s="1" t="str">
        <f t="shared" si="6"/>
        <v xml:space="preserve"> </v>
      </c>
      <c r="P13" s="22"/>
      <c r="Q13" s="26">
        <v>9</v>
      </c>
      <c r="R13" s="29" t="str">
        <f>IF(ABS(LARGE($N$5:$N$54,9))&gt;=10^-5,VLOOKUP(LARGE($N$5:$N$54,9),$N$5:$O$54,2,FALSE),"")</f>
        <v/>
      </c>
      <c r="S13" s="15" t="str">
        <f t="shared" si="7"/>
        <v/>
      </c>
      <c r="T13" s="16" t="str">
        <f t="shared" si="8"/>
        <v/>
      </c>
      <c r="U13" s="20" t="str">
        <f t="shared" si="9"/>
        <v/>
      </c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</row>
    <row r="14" spans="1:63" ht="18.75" x14ac:dyDescent="0.25">
      <c r="A14" s="36"/>
      <c r="B14" s="37"/>
      <c r="C14" s="33" t="str">
        <f t="shared" si="0"/>
        <v xml:space="preserve"> </v>
      </c>
      <c r="D14" s="38"/>
      <c r="E14" s="39"/>
      <c r="F14" s="5">
        <f t="shared" si="1"/>
        <v>0</v>
      </c>
      <c r="G14" s="46"/>
      <c r="H14" s="9">
        <f t="shared" si="2"/>
        <v>0</v>
      </c>
      <c r="I14" s="38"/>
      <c r="J14" s="39"/>
      <c r="K14" s="5">
        <f t="shared" si="3"/>
        <v>0</v>
      </c>
      <c r="L14" s="46"/>
      <c r="M14" s="9">
        <f t="shared" si="4"/>
        <v>0</v>
      </c>
      <c r="N14" s="72">
        <f t="shared" si="5"/>
        <v>0</v>
      </c>
      <c r="O14" s="1" t="str">
        <f t="shared" si="6"/>
        <v xml:space="preserve"> </v>
      </c>
      <c r="P14" s="22"/>
      <c r="Q14" s="26">
        <v>10</v>
      </c>
      <c r="R14" s="29" t="str">
        <f>IF(ABS(LARGE($N$5:$N$54,10))&gt;=10^-5,VLOOKUP(LARGE($N$5:$N$54,1),$N$5:$O$54,2,FALSE),"")</f>
        <v/>
      </c>
      <c r="S14" s="15" t="str">
        <f t="shared" si="7"/>
        <v/>
      </c>
      <c r="T14" s="16" t="str">
        <f t="shared" si="8"/>
        <v/>
      </c>
      <c r="U14" s="20" t="str">
        <f t="shared" si="9"/>
        <v/>
      </c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</row>
    <row r="15" spans="1:63" ht="18.75" x14ac:dyDescent="0.25">
      <c r="A15" s="36"/>
      <c r="B15" s="37"/>
      <c r="C15" s="33" t="str">
        <f t="shared" si="0"/>
        <v xml:space="preserve"> </v>
      </c>
      <c r="D15" s="38"/>
      <c r="E15" s="39"/>
      <c r="F15" s="5">
        <f t="shared" si="1"/>
        <v>0</v>
      </c>
      <c r="G15" s="46"/>
      <c r="H15" s="9">
        <f t="shared" si="2"/>
        <v>0</v>
      </c>
      <c r="I15" s="38"/>
      <c r="J15" s="39"/>
      <c r="K15" s="5">
        <f t="shared" si="3"/>
        <v>0</v>
      </c>
      <c r="L15" s="46"/>
      <c r="M15" s="9">
        <f t="shared" si="4"/>
        <v>0</v>
      </c>
      <c r="N15" s="72">
        <f t="shared" si="5"/>
        <v>0</v>
      </c>
      <c r="O15" s="1" t="str">
        <f t="shared" si="6"/>
        <v xml:space="preserve"> </v>
      </c>
      <c r="P15" s="22"/>
      <c r="Q15" s="26">
        <v>11</v>
      </c>
      <c r="R15" s="29" t="str">
        <f>IF(ABS(LARGE($N$5:$N$54,11))&gt;=10^-5,VLOOKUP(LARGE($N$5:$N$54,11),$N$5:$O$54,2,FALSE),"")</f>
        <v/>
      </c>
      <c r="S15" s="15" t="str">
        <f t="shared" si="7"/>
        <v/>
      </c>
      <c r="T15" s="16" t="str">
        <f t="shared" si="8"/>
        <v/>
      </c>
      <c r="U15" s="20" t="str">
        <f t="shared" si="9"/>
        <v/>
      </c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</row>
    <row r="16" spans="1:63" ht="18.75" x14ac:dyDescent="0.25">
      <c r="A16" s="36"/>
      <c r="B16" s="37"/>
      <c r="C16" s="33" t="str">
        <f t="shared" si="0"/>
        <v xml:space="preserve"> </v>
      </c>
      <c r="D16" s="38"/>
      <c r="E16" s="39"/>
      <c r="F16" s="5">
        <f t="shared" si="1"/>
        <v>0</v>
      </c>
      <c r="G16" s="46"/>
      <c r="H16" s="9">
        <f t="shared" si="2"/>
        <v>0</v>
      </c>
      <c r="I16" s="38"/>
      <c r="J16" s="39"/>
      <c r="K16" s="5">
        <f t="shared" si="3"/>
        <v>0</v>
      </c>
      <c r="L16" s="46"/>
      <c r="M16" s="9">
        <f t="shared" si="4"/>
        <v>0</v>
      </c>
      <c r="N16" s="72">
        <f t="shared" si="5"/>
        <v>0</v>
      </c>
      <c r="O16" s="1" t="str">
        <f t="shared" si="6"/>
        <v xml:space="preserve"> </v>
      </c>
      <c r="P16" s="22"/>
      <c r="Q16" s="26">
        <v>12</v>
      </c>
      <c r="R16" s="29" t="str">
        <f>IF(ABS(LARGE($N$5:$N$54,12))&gt;=10^-5,VLOOKUP(LARGE($N$5:$N$54,12),$N$5:$O$54,2,FALSE),"")</f>
        <v/>
      </c>
      <c r="S16" s="15" t="str">
        <f t="shared" si="7"/>
        <v/>
      </c>
      <c r="T16" s="16" t="str">
        <f t="shared" si="8"/>
        <v/>
      </c>
      <c r="U16" s="20" t="str">
        <f t="shared" si="9"/>
        <v/>
      </c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2"/>
    </row>
    <row r="17" spans="1:44" ht="18.75" x14ac:dyDescent="0.25">
      <c r="A17" s="36"/>
      <c r="B17" s="37"/>
      <c r="C17" s="33" t="str">
        <f t="shared" si="0"/>
        <v xml:space="preserve"> </v>
      </c>
      <c r="D17" s="38"/>
      <c r="E17" s="39"/>
      <c r="F17" s="5">
        <f t="shared" si="1"/>
        <v>0</v>
      </c>
      <c r="G17" s="46"/>
      <c r="H17" s="9">
        <f t="shared" si="2"/>
        <v>0</v>
      </c>
      <c r="I17" s="38"/>
      <c r="J17" s="39"/>
      <c r="K17" s="5">
        <f t="shared" si="3"/>
        <v>0</v>
      </c>
      <c r="L17" s="46"/>
      <c r="M17" s="9">
        <f t="shared" si="4"/>
        <v>0</v>
      </c>
      <c r="N17" s="72">
        <f t="shared" si="5"/>
        <v>0</v>
      </c>
      <c r="O17" s="1" t="str">
        <f t="shared" si="6"/>
        <v xml:space="preserve"> </v>
      </c>
      <c r="P17" s="22"/>
      <c r="Q17" s="26">
        <v>13</v>
      </c>
      <c r="R17" s="29" t="str">
        <f>IF(ABS(LARGE($N$5:$N$54,13))&gt;=10^-5,VLOOKUP(LARGE($N$5:$N$54,13),$N$5:$O$54,2,FALSE),"")</f>
        <v/>
      </c>
      <c r="S17" s="15" t="str">
        <f t="shared" si="7"/>
        <v/>
      </c>
      <c r="T17" s="16" t="str">
        <f t="shared" si="8"/>
        <v/>
      </c>
      <c r="U17" s="20" t="str">
        <f t="shared" si="9"/>
        <v/>
      </c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</row>
    <row r="18" spans="1:44" ht="18.75" x14ac:dyDescent="0.25">
      <c r="A18" s="36"/>
      <c r="B18" s="37"/>
      <c r="C18" s="33" t="str">
        <f t="shared" si="0"/>
        <v xml:space="preserve"> </v>
      </c>
      <c r="D18" s="38"/>
      <c r="E18" s="39"/>
      <c r="F18" s="5">
        <f t="shared" si="1"/>
        <v>0</v>
      </c>
      <c r="G18" s="46"/>
      <c r="H18" s="9">
        <f t="shared" si="2"/>
        <v>0</v>
      </c>
      <c r="I18" s="38"/>
      <c r="J18" s="39"/>
      <c r="K18" s="5">
        <f t="shared" si="3"/>
        <v>0</v>
      </c>
      <c r="L18" s="46"/>
      <c r="M18" s="9">
        <f t="shared" si="4"/>
        <v>0</v>
      </c>
      <c r="N18" s="72">
        <f t="shared" si="5"/>
        <v>0</v>
      </c>
      <c r="O18" s="1" t="str">
        <f t="shared" si="6"/>
        <v xml:space="preserve"> </v>
      </c>
      <c r="P18" s="22"/>
      <c r="Q18" s="26">
        <v>14</v>
      </c>
      <c r="R18" s="29" t="str">
        <f>IF(ABS(LARGE($N$5:$N$54,14))&gt;=10^-5,VLOOKUP(LARGE($N$5:$N$54,14),$N$5:$O$54,2,FALSE),"")</f>
        <v/>
      </c>
      <c r="S18" s="15" t="str">
        <f t="shared" si="7"/>
        <v/>
      </c>
      <c r="T18" s="16" t="str">
        <f t="shared" si="8"/>
        <v/>
      </c>
      <c r="U18" s="20" t="str">
        <f t="shared" si="9"/>
        <v/>
      </c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</row>
    <row r="19" spans="1:44" ht="18.75" x14ac:dyDescent="0.25">
      <c r="A19" s="36"/>
      <c r="B19" s="37"/>
      <c r="C19" s="33" t="str">
        <f t="shared" si="0"/>
        <v xml:space="preserve"> </v>
      </c>
      <c r="D19" s="38"/>
      <c r="E19" s="39"/>
      <c r="F19" s="5">
        <f t="shared" si="1"/>
        <v>0</v>
      </c>
      <c r="G19" s="46"/>
      <c r="H19" s="9">
        <f t="shared" si="2"/>
        <v>0</v>
      </c>
      <c r="I19" s="38"/>
      <c r="J19" s="39"/>
      <c r="K19" s="5">
        <f t="shared" si="3"/>
        <v>0</v>
      </c>
      <c r="L19" s="46"/>
      <c r="M19" s="9">
        <f t="shared" si="4"/>
        <v>0</v>
      </c>
      <c r="N19" s="72">
        <f t="shared" si="5"/>
        <v>0</v>
      </c>
      <c r="O19" s="1" t="str">
        <f t="shared" si="6"/>
        <v xml:space="preserve"> </v>
      </c>
      <c r="P19" s="22"/>
      <c r="Q19" s="26">
        <v>15</v>
      </c>
      <c r="R19" s="29" t="str">
        <f>IF(ABS(LARGE($N$5:$N$54,15))&gt;=10^-5,VLOOKUP(LARGE($N$5:$N$54,15),$N$5:$O$54,2,FALSE),"")</f>
        <v/>
      </c>
      <c r="S19" s="15" t="str">
        <f t="shared" si="7"/>
        <v/>
      </c>
      <c r="T19" s="16" t="str">
        <f t="shared" si="8"/>
        <v/>
      </c>
      <c r="U19" s="20" t="str">
        <f t="shared" si="9"/>
        <v/>
      </c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</row>
    <row r="20" spans="1:44" ht="18.75" x14ac:dyDescent="0.25">
      <c r="A20" s="36"/>
      <c r="B20" s="37"/>
      <c r="C20" s="33" t="str">
        <f t="shared" si="0"/>
        <v xml:space="preserve"> </v>
      </c>
      <c r="D20" s="38"/>
      <c r="E20" s="39"/>
      <c r="F20" s="5">
        <f t="shared" si="1"/>
        <v>0</v>
      </c>
      <c r="G20" s="46"/>
      <c r="H20" s="9">
        <f t="shared" si="2"/>
        <v>0</v>
      </c>
      <c r="I20" s="38"/>
      <c r="J20" s="39"/>
      <c r="K20" s="5">
        <f t="shared" si="3"/>
        <v>0</v>
      </c>
      <c r="L20" s="46"/>
      <c r="M20" s="9">
        <f t="shared" si="4"/>
        <v>0</v>
      </c>
      <c r="N20" s="72">
        <f t="shared" si="5"/>
        <v>0</v>
      </c>
      <c r="O20" s="1" t="str">
        <f t="shared" si="6"/>
        <v xml:space="preserve"> </v>
      </c>
      <c r="P20" s="22"/>
      <c r="Q20" s="26">
        <v>16</v>
      </c>
      <c r="R20" s="29" t="str">
        <f>IF(ABS(LARGE($N$5:$N$54,16))&gt;=10^-5,VLOOKUP(LARGE($N$5:$N$54,16),$N$5:$O$54,2,FALSE),"")</f>
        <v/>
      </c>
      <c r="S20" s="15" t="str">
        <f t="shared" si="7"/>
        <v/>
      </c>
      <c r="T20" s="16" t="str">
        <f t="shared" si="8"/>
        <v/>
      </c>
      <c r="U20" s="20" t="str">
        <f t="shared" si="9"/>
        <v/>
      </c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</row>
    <row r="21" spans="1:44" ht="18.75" x14ac:dyDescent="0.25">
      <c r="A21" s="36"/>
      <c r="B21" s="37"/>
      <c r="C21" s="33" t="str">
        <f t="shared" si="0"/>
        <v xml:space="preserve"> </v>
      </c>
      <c r="D21" s="38"/>
      <c r="E21" s="39"/>
      <c r="F21" s="5">
        <f t="shared" si="1"/>
        <v>0</v>
      </c>
      <c r="G21" s="46"/>
      <c r="H21" s="9">
        <f t="shared" si="2"/>
        <v>0</v>
      </c>
      <c r="I21" s="38"/>
      <c r="J21" s="39"/>
      <c r="K21" s="5">
        <f t="shared" si="3"/>
        <v>0</v>
      </c>
      <c r="L21" s="46"/>
      <c r="M21" s="9">
        <f t="shared" si="4"/>
        <v>0</v>
      </c>
      <c r="N21" s="72">
        <f t="shared" si="5"/>
        <v>0</v>
      </c>
      <c r="O21" s="1" t="str">
        <f t="shared" si="6"/>
        <v xml:space="preserve"> </v>
      </c>
      <c r="P21" s="22"/>
      <c r="Q21" s="26">
        <v>17</v>
      </c>
      <c r="R21" s="29" t="str">
        <f>IF(ABS(LARGE($N$5:$N$54,17))&gt;=10^-5,VLOOKUP(LARGE($N$5:$N$54,17),$N$5:$O$54,2,FALSE),"")</f>
        <v/>
      </c>
      <c r="S21" s="15" t="str">
        <f t="shared" si="7"/>
        <v/>
      </c>
      <c r="T21" s="16" t="str">
        <f t="shared" si="8"/>
        <v/>
      </c>
      <c r="U21" s="20" t="str">
        <f t="shared" si="9"/>
        <v/>
      </c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</row>
    <row r="22" spans="1:44" ht="18.75" x14ac:dyDescent="0.25">
      <c r="A22" s="36"/>
      <c r="B22" s="37"/>
      <c r="C22" s="33" t="str">
        <f t="shared" si="0"/>
        <v xml:space="preserve"> </v>
      </c>
      <c r="D22" s="38"/>
      <c r="E22" s="39"/>
      <c r="F22" s="5">
        <f t="shared" si="1"/>
        <v>0</v>
      </c>
      <c r="G22" s="46"/>
      <c r="H22" s="9">
        <f t="shared" si="2"/>
        <v>0</v>
      </c>
      <c r="I22" s="38"/>
      <c r="J22" s="39"/>
      <c r="K22" s="5">
        <f t="shared" si="3"/>
        <v>0</v>
      </c>
      <c r="L22" s="46"/>
      <c r="M22" s="9">
        <f t="shared" si="4"/>
        <v>0</v>
      </c>
      <c r="N22" s="72">
        <f t="shared" si="5"/>
        <v>0</v>
      </c>
      <c r="O22" s="1" t="str">
        <f t="shared" si="6"/>
        <v xml:space="preserve"> </v>
      </c>
      <c r="P22" s="22"/>
      <c r="Q22" s="26">
        <v>18</v>
      </c>
      <c r="R22" s="29" t="str">
        <f>IF(ABS(LARGE($N$5:$N$54,18))&gt;=10^-5,VLOOKUP(LARGE($N$5:$N$54,18),$N$5:$O$54,2,FALSE),"")</f>
        <v/>
      </c>
      <c r="S22" s="15" t="str">
        <f t="shared" si="7"/>
        <v/>
      </c>
      <c r="T22" s="16" t="str">
        <f t="shared" si="8"/>
        <v/>
      </c>
      <c r="U22" s="20" t="str">
        <f t="shared" si="9"/>
        <v/>
      </c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</row>
    <row r="23" spans="1:44" ht="18.75" x14ac:dyDescent="0.25">
      <c r="A23" s="36"/>
      <c r="B23" s="37"/>
      <c r="C23" s="33" t="str">
        <f t="shared" si="0"/>
        <v xml:space="preserve"> </v>
      </c>
      <c r="D23" s="38"/>
      <c r="E23" s="39"/>
      <c r="F23" s="5">
        <f t="shared" si="1"/>
        <v>0</v>
      </c>
      <c r="G23" s="46"/>
      <c r="H23" s="9">
        <f t="shared" si="2"/>
        <v>0</v>
      </c>
      <c r="I23" s="38"/>
      <c r="J23" s="39"/>
      <c r="K23" s="5">
        <f t="shared" si="3"/>
        <v>0</v>
      </c>
      <c r="L23" s="46"/>
      <c r="M23" s="9">
        <f t="shared" si="4"/>
        <v>0</v>
      </c>
      <c r="N23" s="72">
        <f t="shared" si="5"/>
        <v>0</v>
      </c>
      <c r="O23" s="1" t="str">
        <f t="shared" si="6"/>
        <v xml:space="preserve"> </v>
      </c>
      <c r="P23" s="22"/>
      <c r="Q23" s="26">
        <v>19</v>
      </c>
      <c r="R23" s="29" t="str">
        <f>IF(ABS(LARGE($N$5:$N$54,19))&gt;=10^-5,VLOOKUP(LARGE($N$5:$N$54,19),$N$5:$O$54,2,FALSE),"")</f>
        <v/>
      </c>
      <c r="S23" s="15" t="str">
        <f t="shared" si="7"/>
        <v/>
      </c>
      <c r="T23" s="16" t="str">
        <f t="shared" si="8"/>
        <v/>
      </c>
      <c r="U23" s="20" t="str">
        <f t="shared" si="9"/>
        <v/>
      </c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</row>
    <row r="24" spans="1:44" ht="18.75" x14ac:dyDescent="0.25">
      <c r="A24" s="36"/>
      <c r="B24" s="37"/>
      <c r="C24" s="33" t="str">
        <f t="shared" si="0"/>
        <v xml:space="preserve"> </v>
      </c>
      <c r="D24" s="38"/>
      <c r="E24" s="39"/>
      <c r="F24" s="5">
        <f t="shared" si="1"/>
        <v>0</v>
      </c>
      <c r="G24" s="46"/>
      <c r="H24" s="9">
        <f t="shared" si="2"/>
        <v>0</v>
      </c>
      <c r="I24" s="38"/>
      <c r="J24" s="39"/>
      <c r="K24" s="5">
        <f t="shared" si="3"/>
        <v>0</v>
      </c>
      <c r="L24" s="46"/>
      <c r="M24" s="9">
        <f t="shared" si="4"/>
        <v>0</v>
      </c>
      <c r="N24" s="72">
        <f t="shared" si="5"/>
        <v>0</v>
      </c>
      <c r="O24" s="1" t="str">
        <f t="shared" si="6"/>
        <v xml:space="preserve"> </v>
      </c>
      <c r="P24" s="22"/>
      <c r="Q24" s="26">
        <v>20</v>
      </c>
      <c r="R24" s="29" t="str">
        <f>IF(ABS(LARGE($N$5:$N$54,20))&gt;=10^-5,VLOOKUP(LARGE($N$5:$N$54,20),$N$5:$O$54,2,FALSE),"")</f>
        <v/>
      </c>
      <c r="S24" s="15" t="str">
        <f t="shared" si="7"/>
        <v/>
      </c>
      <c r="T24" s="16" t="str">
        <f t="shared" si="8"/>
        <v/>
      </c>
      <c r="U24" s="20" t="str">
        <f t="shared" si="9"/>
        <v/>
      </c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</row>
    <row r="25" spans="1:44" ht="18.75" x14ac:dyDescent="0.25">
      <c r="A25" s="36"/>
      <c r="B25" s="37"/>
      <c r="C25" s="33" t="str">
        <f t="shared" si="0"/>
        <v xml:space="preserve"> </v>
      </c>
      <c r="D25" s="38"/>
      <c r="E25" s="39"/>
      <c r="F25" s="5">
        <f t="shared" si="1"/>
        <v>0</v>
      </c>
      <c r="G25" s="46"/>
      <c r="H25" s="9">
        <f t="shared" si="2"/>
        <v>0</v>
      </c>
      <c r="I25" s="38"/>
      <c r="J25" s="39"/>
      <c r="K25" s="5">
        <f t="shared" si="3"/>
        <v>0</v>
      </c>
      <c r="L25" s="46"/>
      <c r="M25" s="9">
        <f t="shared" si="4"/>
        <v>0</v>
      </c>
      <c r="N25" s="72">
        <f t="shared" si="5"/>
        <v>0</v>
      </c>
      <c r="O25" s="1" t="str">
        <f t="shared" si="6"/>
        <v xml:space="preserve"> </v>
      </c>
      <c r="P25" s="22"/>
      <c r="Q25" s="26">
        <v>21</v>
      </c>
      <c r="R25" s="29" t="str">
        <f>IF(ABS(LARGE($N$5:$N$54,21))&gt;=10^-5,VLOOKUP(LARGE($N$5:$N$54,21),$N$5:$O$54,2,FALSE),"")</f>
        <v/>
      </c>
      <c r="S25" s="15" t="str">
        <f t="shared" si="7"/>
        <v/>
      </c>
      <c r="T25" s="16" t="str">
        <f t="shared" si="8"/>
        <v/>
      </c>
      <c r="U25" s="20" t="str">
        <f t="shared" si="9"/>
        <v/>
      </c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</row>
    <row r="26" spans="1:44" ht="18.75" x14ac:dyDescent="0.25">
      <c r="A26" s="36"/>
      <c r="B26" s="37"/>
      <c r="C26" s="33" t="str">
        <f t="shared" si="0"/>
        <v xml:space="preserve"> </v>
      </c>
      <c r="D26" s="38"/>
      <c r="E26" s="39"/>
      <c r="F26" s="5">
        <f t="shared" si="1"/>
        <v>0</v>
      </c>
      <c r="G26" s="46"/>
      <c r="H26" s="9">
        <f t="shared" si="2"/>
        <v>0</v>
      </c>
      <c r="I26" s="38"/>
      <c r="J26" s="39"/>
      <c r="K26" s="5">
        <f t="shared" si="3"/>
        <v>0</v>
      </c>
      <c r="L26" s="46"/>
      <c r="M26" s="9">
        <f t="shared" si="4"/>
        <v>0</v>
      </c>
      <c r="N26" s="72">
        <f t="shared" si="5"/>
        <v>0</v>
      </c>
      <c r="O26" s="1" t="str">
        <f t="shared" si="6"/>
        <v xml:space="preserve"> </v>
      </c>
      <c r="P26" s="22"/>
      <c r="Q26" s="26">
        <v>22</v>
      </c>
      <c r="R26" s="29" t="str">
        <f>IF(ABS(LARGE($N$5:$N$54,22))&gt;=10^-5,VLOOKUP(LARGE($N$5:$N$54,22),$N$5:$O$54,2,FALSE),"")</f>
        <v/>
      </c>
      <c r="S26" s="15" t="str">
        <f t="shared" si="7"/>
        <v/>
      </c>
      <c r="T26" s="16" t="str">
        <f t="shared" si="8"/>
        <v/>
      </c>
      <c r="U26" s="20" t="str">
        <f t="shared" si="9"/>
        <v/>
      </c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</row>
    <row r="27" spans="1:44" ht="18.75" x14ac:dyDescent="0.25">
      <c r="A27" s="36"/>
      <c r="B27" s="37"/>
      <c r="C27" s="33" t="str">
        <f t="shared" si="0"/>
        <v xml:space="preserve"> </v>
      </c>
      <c r="D27" s="38"/>
      <c r="E27" s="39"/>
      <c r="F27" s="5">
        <f t="shared" si="1"/>
        <v>0</v>
      </c>
      <c r="G27" s="46"/>
      <c r="H27" s="9">
        <f t="shared" si="2"/>
        <v>0</v>
      </c>
      <c r="I27" s="38"/>
      <c r="J27" s="39"/>
      <c r="K27" s="5">
        <f t="shared" si="3"/>
        <v>0</v>
      </c>
      <c r="L27" s="46"/>
      <c r="M27" s="9">
        <f t="shared" si="4"/>
        <v>0</v>
      </c>
      <c r="N27" s="72">
        <f t="shared" si="5"/>
        <v>0</v>
      </c>
      <c r="O27" s="1" t="str">
        <f t="shared" si="6"/>
        <v xml:space="preserve"> </v>
      </c>
      <c r="P27" s="22"/>
      <c r="Q27" s="26">
        <v>23</v>
      </c>
      <c r="R27" s="29" t="str">
        <f>IF(ABS(LARGE($N$5:$N$54,23))&gt;=10^-5,VLOOKUP(LARGE($N$5:$N$54,23),$N$5:$O$54,2,FALSE),"")</f>
        <v/>
      </c>
      <c r="S27" s="15" t="str">
        <f t="shared" si="7"/>
        <v/>
      </c>
      <c r="T27" s="16" t="str">
        <f t="shared" si="8"/>
        <v/>
      </c>
      <c r="U27" s="20" t="str">
        <f t="shared" si="9"/>
        <v/>
      </c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</row>
    <row r="28" spans="1:44" ht="18.75" x14ac:dyDescent="0.25">
      <c r="A28" s="36"/>
      <c r="B28" s="37"/>
      <c r="C28" s="33" t="str">
        <f t="shared" si="0"/>
        <v xml:space="preserve"> </v>
      </c>
      <c r="D28" s="38"/>
      <c r="E28" s="39"/>
      <c r="F28" s="5">
        <f t="shared" si="1"/>
        <v>0</v>
      </c>
      <c r="G28" s="46"/>
      <c r="H28" s="9">
        <f t="shared" si="2"/>
        <v>0</v>
      </c>
      <c r="I28" s="38"/>
      <c r="J28" s="39"/>
      <c r="K28" s="5">
        <f t="shared" si="3"/>
        <v>0</v>
      </c>
      <c r="L28" s="46"/>
      <c r="M28" s="9">
        <f t="shared" si="4"/>
        <v>0</v>
      </c>
      <c r="N28" s="72">
        <f t="shared" si="5"/>
        <v>0</v>
      </c>
      <c r="O28" s="1" t="str">
        <f t="shared" si="6"/>
        <v xml:space="preserve"> </v>
      </c>
      <c r="P28" s="22"/>
      <c r="Q28" s="26">
        <v>24</v>
      </c>
      <c r="R28" s="29" t="str">
        <f>IF(ABS(LARGE($N$5:$N$54,24))&gt;=10^-5,VLOOKUP(LARGE($N$5:$N$54,24),$N$5:$O$54,2,FALSE),"")</f>
        <v/>
      </c>
      <c r="S28" s="15" t="str">
        <f t="shared" si="7"/>
        <v/>
      </c>
      <c r="T28" s="16" t="str">
        <f t="shared" si="8"/>
        <v/>
      </c>
      <c r="U28" s="20" t="str">
        <f t="shared" si="9"/>
        <v/>
      </c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</row>
    <row r="29" spans="1:44" ht="18.75" x14ac:dyDescent="0.25">
      <c r="A29" s="36"/>
      <c r="B29" s="37"/>
      <c r="C29" s="33" t="str">
        <f t="shared" si="0"/>
        <v xml:space="preserve"> </v>
      </c>
      <c r="D29" s="38"/>
      <c r="E29" s="39"/>
      <c r="F29" s="5">
        <f t="shared" si="1"/>
        <v>0</v>
      </c>
      <c r="G29" s="46"/>
      <c r="H29" s="9">
        <f t="shared" si="2"/>
        <v>0</v>
      </c>
      <c r="I29" s="38"/>
      <c r="J29" s="39"/>
      <c r="K29" s="5">
        <f t="shared" si="3"/>
        <v>0</v>
      </c>
      <c r="L29" s="46"/>
      <c r="M29" s="9">
        <f t="shared" si="4"/>
        <v>0</v>
      </c>
      <c r="N29" s="72">
        <f t="shared" si="5"/>
        <v>0</v>
      </c>
      <c r="O29" s="1" t="str">
        <f t="shared" si="6"/>
        <v xml:space="preserve"> </v>
      </c>
      <c r="P29" s="22"/>
      <c r="Q29" s="26">
        <v>25</v>
      </c>
      <c r="R29" s="29" t="str">
        <f>IF(ABS(LARGE($N$5:$N$54,25))&gt;=10^-5,VLOOKUP(LARGE($N$5:$N$54,25),$N$5:$O$54,2,FALSE),"")</f>
        <v/>
      </c>
      <c r="S29" s="15" t="str">
        <f t="shared" si="7"/>
        <v/>
      </c>
      <c r="T29" s="16" t="str">
        <f t="shared" si="8"/>
        <v/>
      </c>
      <c r="U29" s="20" t="str">
        <f t="shared" si="9"/>
        <v/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</row>
    <row r="30" spans="1:44" ht="18.75" x14ac:dyDescent="0.25">
      <c r="A30" s="36"/>
      <c r="B30" s="37"/>
      <c r="C30" s="33" t="str">
        <f t="shared" si="0"/>
        <v xml:space="preserve"> </v>
      </c>
      <c r="D30" s="38"/>
      <c r="E30" s="39"/>
      <c r="F30" s="5">
        <f t="shared" si="1"/>
        <v>0</v>
      </c>
      <c r="G30" s="46"/>
      <c r="H30" s="9">
        <f t="shared" si="2"/>
        <v>0</v>
      </c>
      <c r="I30" s="38"/>
      <c r="J30" s="39"/>
      <c r="K30" s="5">
        <f t="shared" si="3"/>
        <v>0</v>
      </c>
      <c r="L30" s="46"/>
      <c r="M30" s="9">
        <f t="shared" si="4"/>
        <v>0</v>
      </c>
      <c r="N30" s="72">
        <f t="shared" si="5"/>
        <v>0</v>
      </c>
      <c r="O30" s="1" t="str">
        <f t="shared" si="6"/>
        <v xml:space="preserve"> </v>
      </c>
      <c r="P30" s="22"/>
      <c r="Q30" s="26">
        <v>26</v>
      </c>
      <c r="R30" s="29" t="str">
        <f>IF(ABS(LARGE($N$5:$N$54,26))&gt;=10^-5,VLOOKUP(LARGE($N$5:$N$54,26),$N$5:$O$54,2,FALSE),"")</f>
        <v/>
      </c>
      <c r="S30" s="15" t="str">
        <f t="shared" si="7"/>
        <v/>
      </c>
      <c r="T30" s="16" t="str">
        <f t="shared" si="8"/>
        <v/>
      </c>
      <c r="U30" s="20" t="str">
        <f t="shared" si="9"/>
        <v/>
      </c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</row>
    <row r="31" spans="1:44" ht="18.75" x14ac:dyDescent="0.25">
      <c r="A31" s="36"/>
      <c r="B31" s="37"/>
      <c r="C31" s="33" t="str">
        <f t="shared" si="0"/>
        <v xml:space="preserve"> </v>
      </c>
      <c r="D31" s="38"/>
      <c r="E31" s="39"/>
      <c r="F31" s="5">
        <f t="shared" si="1"/>
        <v>0</v>
      </c>
      <c r="G31" s="46"/>
      <c r="H31" s="9">
        <f t="shared" si="2"/>
        <v>0</v>
      </c>
      <c r="I31" s="38"/>
      <c r="J31" s="39"/>
      <c r="K31" s="5">
        <f t="shared" si="3"/>
        <v>0</v>
      </c>
      <c r="L31" s="46"/>
      <c r="M31" s="9">
        <f t="shared" si="4"/>
        <v>0</v>
      </c>
      <c r="N31" s="72">
        <f t="shared" si="5"/>
        <v>0</v>
      </c>
      <c r="O31" s="1" t="str">
        <f t="shared" si="6"/>
        <v xml:space="preserve"> </v>
      </c>
      <c r="P31" s="22"/>
      <c r="Q31" s="26">
        <v>27</v>
      </c>
      <c r="R31" s="29" t="str">
        <f>IF(ABS(LARGE($N$5:$N$54,27))&gt;=10^-5,VLOOKUP(LARGE($N$5:$N$54,27),$N$5:$O$54,2,FALSE),"")</f>
        <v/>
      </c>
      <c r="S31" s="15" t="str">
        <f t="shared" si="7"/>
        <v/>
      </c>
      <c r="T31" s="16" t="str">
        <f t="shared" si="8"/>
        <v/>
      </c>
      <c r="U31" s="20" t="str">
        <f t="shared" si="9"/>
        <v/>
      </c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</row>
    <row r="32" spans="1:44" ht="18.75" x14ac:dyDescent="0.25">
      <c r="A32" s="36"/>
      <c r="B32" s="37"/>
      <c r="C32" s="33" t="str">
        <f t="shared" si="0"/>
        <v xml:space="preserve"> </v>
      </c>
      <c r="D32" s="38"/>
      <c r="E32" s="39"/>
      <c r="F32" s="5">
        <f t="shared" si="1"/>
        <v>0</v>
      </c>
      <c r="G32" s="46"/>
      <c r="H32" s="9">
        <f t="shared" si="2"/>
        <v>0</v>
      </c>
      <c r="I32" s="38"/>
      <c r="J32" s="39"/>
      <c r="K32" s="5">
        <f t="shared" si="3"/>
        <v>0</v>
      </c>
      <c r="L32" s="46"/>
      <c r="M32" s="9">
        <f t="shared" si="4"/>
        <v>0</v>
      </c>
      <c r="N32" s="72">
        <f t="shared" si="5"/>
        <v>0</v>
      </c>
      <c r="O32" s="1" t="str">
        <f t="shared" si="6"/>
        <v xml:space="preserve"> </v>
      </c>
      <c r="P32" s="22"/>
      <c r="Q32" s="26">
        <v>28</v>
      </c>
      <c r="R32" s="29" t="str">
        <f>IF(ABS(LARGE($N$5:$N$54,28))&gt;=10^-5,VLOOKUP(LARGE($N$5:$N$54,28),$N$5:$O$54,2,FALSE),"")</f>
        <v/>
      </c>
      <c r="S32" s="15" t="str">
        <f t="shared" si="7"/>
        <v/>
      </c>
      <c r="T32" s="16" t="str">
        <f t="shared" si="8"/>
        <v/>
      </c>
      <c r="U32" s="20" t="str">
        <f t="shared" si="9"/>
        <v/>
      </c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</row>
    <row r="33" spans="1:44" ht="18.75" x14ac:dyDescent="0.25">
      <c r="A33" s="36"/>
      <c r="B33" s="37"/>
      <c r="C33" s="33" t="str">
        <f t="shared" si="0"/>
        <v xml:space="preserve"> </v>
      </c>
      <c r="D33" s="38"/>
      <c r="E33" s="39"/>
      <c r="F33" s="5">
        <f t="shared" si="1"/>
        <v>0</v>
      </c>
      <c r="G33" s="46"/>
      <c r="H33" s="9">
        <f t="shared" si="2"/>
        <v>0</v>
      </c>
      <c r="I33" s="38"/>
      <c r="J33" s="39"/>
      <c r="K33" s="5">
        <f t="shared" si="3"/>
        <v>0</v>
      </c>
      <c r="L33" s="46"/>
      <c r="M33" s="9">
        <f t="shared" si="4"/>
        <v>0</v>
      </c>
      <c r="N33" s="72">
        <f t="shared" si="5"/>
        <v>0</v>
      </c>
      <c r="O33" s="1" t="str">
        <f t="shared" si="6"/>
        <v xml:space="preserve"> </v>
      </c>
      <c r="P33" s="22"/>
      <c r="Q33" s="26">
        <v>29</v>
      </c>
      <c r="R33" s="29" t="str">
        <f>IF(ABS(LARGE($N$5:$N$54,29))&gt;=10^-5,VLOOKUP(LARGE($N$5:$N$54,2),$N$5:$O$54,29,FALSE),"")</f>
        <v/>
      </c>
      <c r="S33" s="15" t="str">
        <f t="shared" si="7"/>
        <v/>
      </c>
      <c r="T33" s="16" t="str">
        <f t="shared" si="8"/>
        <v/>
      </c>
      <c r="U33" s="20" t="str">
        <f t="shared" si="9"/>
        <v/>
      </c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</row>
    <row r="34" spans="1:44" ht="18.75" x14ac:dyDescent="0.25">
      <c r="A34" s="36"/>
      <c r="B34" s="37"/>
      <c r="C34" s="33" t="str">
        <f t="shared" si="0"/>
        <v xml:space="preserve"> </v>
      </c>
      <c r="D34" s="38"/>
      <c r="E34" s="39"/>
      <c r="F34" s="5">
        <f t="shared" si="1"/>
        <v>0</v>
      </c>
      <c r="G34" s="46"/>
      <c r="H34" s="9">
        <f t="shared" si="2"/>
        <v>0</v>
      </c>
      <c r="I34" s="38"/>
      <c r="J34" s="39"/>
      <c r="K34" s="5">
        <f t="shared" si="3"/>
        <v>0</v>
      </c>
      <c r="L34" s="46"/>
      <c r="M34" s="9">
        <f t="shared" si="4"/>
        <v>0</v>
      </c>
      <c r="N34" s="72">
        <f t="shared" si="5"/>
        <v>0</v>
      </c>
      <c r="O34" s="1" t="str">
        <f t="shared" si="6"/>
        <v xml:space="preserve"> </v>
      </c>
      <c r="P34" s="22"/>
      <c r="Q34" s="26">
        <v>30</v>
      </c>
      <c r="R34" s="29" t="str">
        <f>IF(ABS(LARGE($N$5:$N$54,30))&gt;=10^-5,VLOOKUP(LARGE($N$5:$N$54,30),$N$5:$O$54,2,FALSE),"")</f>
        <v/>
      </c>
      <c r="S34" s="15" t="str">
        <f t="shared" si="7"/>
        <v/>
      </c>
      <c r="T34" s="16" t="str">
        <f t="shared" si="8"/>
        <v/>
      </c>
      <c r="U34" s="20" t="str">
        <f t="shared" si="9"/>
        <v/>
      </c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</row>
    <row r="35" spans="1:44" ht="18.75" x14ac:dyDescent="0.25">
      <c r="A35" s="36"/>
      <c r="B35" s="37"/>
      <c r="C35" s="33" t="str">
        <f t="shared" si="0"/>
        <v xml:space="preserve"> </v>
      </c>
      <c r="D35" s="38"/>
      <c r="E35" s="39"/>
      <c r="F35" s="5">
        <f t="shared" si="1"/>
        <v>0</v>
      </c>
      <c r="G35" s="46"/>
      <c r="H35" s="9">
        <f t="shared" si="2"/>
        <v>0</v>
      </c>
      <c r="I35" s="38"/>
      <c r="J35" s="39"/>
      <c r="K35" s="5">
        <f t="shared" si="3"/>
        <v>0</v>
      </c>
      <c r="L35" s="46"/>
      <c r="M35" s="9">
        <f t="shared" si="4"/>
        <v>0</v>
      </c>
      <c r="N35" s="72">
        <f t="shared" si="5"/>
        <v>0</v>
      </c>
      <c r="O35" s="1" t="str">
        <f t="shared" si="6"/>
        <v xml:space="preserve"> </v>
      </c>
      <c r="P35" s="22"/>
      <c r="Q35" s="26">
        <v>31</v>
      </c>
      <c r="R35" s="29" t="str">
        <f>IF(ABS(LARGE($N$5:$N$54,31))&gt;=10^-5,VLOOKUP(LARGE($N$5:$N$54,31),$N$5:$O$54,2,FALSE),"")</f>
        <v/>
      </c>
      <c r="S35" s="15" t="str">
        <f t="shared" si="7"/>
        <v/>
      </c>
      <c r="T35" s="16" t="str">
        <f t="shared" si="8"/>
        <v/>
      </c>
      <c r="U35" s="20" t="str">
        <f t="shared" si="9"/>
        <v/>
      </c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22"/>
    </row>
    <row r="36" spans="1:44" ht="18.75" x14ac:dyDescent="0.25">
      <c r="A36" s="36"/>
      <c r="B36" s="37"/>
      <c r="C36" s="33" t="str">
        <f t="shared" si="0"/>
        <v xml:space="preserve"> </v>
      </c>
      <c r="D36" s="38"/>
      <c r="E36" s="39"/>
      <c r="F36" s="5">
        <f t="shared" si="1"/>
        <v>0</v>
      </c>
      <c r="G36" s="46"/>
      <c r="H36" s="9">
        <f t="shared" si="2"/>
        <v>0</v>
      </c>
      <c r="I36" s="38"/>
      <c r="J36" s="39"/>
      <c r="K36" s="5">
        <f t="shared" si="3"/>
        <v>0</v>
      </c>
      <c r="L36" s="46"/>
      <c r="M36" s="9">
        <f t="shared" si="4"/>
        <v>0</v>
      </c>
      <c r="N36" s="72">
        <f t="shared" si="5"/>
        <v>0</v>
      </c>
      <c r="O36" s="1" t="str">
        <f t="shared" si="6"/>
        <v xml:space="preserve"> </v>
      </c>
      <c r="P36" s="22"/>
      <c r="Q36" s="26">
        <v>32</v>
      </c>
      <c r="R36" s="29" t="str">
        <f>IF(ABS(LARGE($N$5:$N$54,32))&gt;=10^-5,VLOOKUP(LARGE($N$5:$N$54,32),$N$5:$O$54,2,FALSE),"")</f>
        <v/>
      </c>
      <c r="S36" s="15" t="str">
        <f t="shared" si="7"/>
        <v/>
      </c>
      <c r="T36" s="16" t="str">
        <f t="shared" si="8"/>
        <v/>
      </c>
      <c r="U36" s="20" t="str">
        <f t="shared" si="9"/>
        <v/>
      </c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2"/>
    </row>
    <row r="37" spans="1:44" ht="18.75" x14ac:dyDescent="0.25">
      <c r="A37" s="36"/>
      <c r="B37" s="37"/>
      <c r="C37" s="33" t="str">
        <f t="shared" si="0"/>
        <v xml:space="preserve"> </v>
      </c>
      <c r="D37" s="38"/>
      <c r="E37" s="39"/>
      <c r="F37" s="5">
        <f t="shared" si="1"/>
        <v>0</v>
      </c>
      <c r="G37" s="46"/>
      <c r="H37" s="9">
        <f t="shared" si="2"/>
        <v>0</v>
      </c>
      <c r="I37" s="38"/>
      <c r="J37" s="39"/>
      <c r="K37" s="5">
        <f t="shared" si="3"/>
        <v>0</v>
      </c>
      <c r="L37" s="46"/>
      <c r="M37" s="9">
        <f t="shared" si="4"/>
        <v>0</v>
      </c>
      <c r="N37" s="72">
        <f t="shared" si="5"/>
        <v>0</v>
      </c>
      <c r="O37" s="1" t="str">
        <f t="shared" si="6"/>
        <v xml:space="preserve"> </v>
      </c>
      <c r="P37" s="22"/>
      <c r="Q37" s="26">
        <v>33</v>
      </c>
      <c r="R37" s="29" t="str">
        <f>IF(ABS(LARGE($N$5:$N$54,33))&gt;=10^-5,VLOOKUP(LARGE($N$5:$N$54,33),$N$5:$O$54,2,FALSE),"")</f>
        <v/>
      </c>
      <c r="S37" s="15" t="str">
        <f t="shared" si="7"/>
        <v/>
      </c>
      <c r="T37" s="16" t="str">
        <f t="shared" si="8"/>
        <v/>
      </c>
      <c r="U37" s="20" t="str">
        <f t="shared" si="9"/>
        <v/>
      </c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22"/>
    </row>
    <row r="38" spans="1:44" ht="18.75" x14ac:dyDescent="0.25">
      <c r="A38" s="36"/>
      <c r="B38" s="37"/>
      <c r="C38" s="33" t="str">
        <f t="shared" si="0"/>
        <v xml:space="preserve"> </v>
      </c>
      <c r="D38" s="38"/>
      <c r="E38" s="39"/>
      <c r="F38" s="5">
        <f t="shared" si="1"/>
        <v>0</v>
      </c>
      <c r="G38" s="46"/>
      <c r="H38" s="9">
        <f t="shared" si="2"/>
        <v>0</v>
      </c>
      <c r="I38" s="38"/>
      <c r="J38" s="39"/>
      <c r="K38" s="5">
        <f t="shared" si="3"/>
        <v>0</v>
      </c>
      <c r="L38" s="46"/>
      <c r="M38" s="9">
        <f t="shared" si="4"/>
        <v>0</v>
      </c>
      <c r="N38" s="72">
        <f t="shared" si="5"/>
        <v>0</v>
      </c>
      <c r="O38" s="1" t="str">
        <f t="shared" si="6"/>
        <v xml:space="preserve"> </v>
      </c>
      <c r="P38" s="22"/>
      <c r="Q38" s="26">
        <v>34</v>
      </c>
      <c r="R38" s="29" t="str">
        <f>IF(ABS(LARGE($N$5:$N$54,34))&gt;=10^-5,VLOOKUP(LARGE($N$5:$N$54,34),$N$5:$O$54,2,FALSE),"")</f>
        <v/>
      </c>
      <c r="S38" s="15" t="str">
        <f t="shared" si="7"/>
        <v/>
      </c>
      <c r="T38" s="16" t="str">
        <f t="shared" si="8"/>
        <v/>
      </c>
      <c r="U38" s="20" t="str">
        <f t="shared" si="9"/>
        <v/>
      </c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</row>
    <row r="39" spans="1:44" ht="18.75" x14ac:dyDescent="0.25">
      <c r="A39" s="36"/>
      <c r="B39" s="37"/>
      <c r="C39" s="33" t="str">
        <f t="shared" si="0"/>
        <v xml:space="preserve"> </v>
      </c>
      <c r="D39" s="38"/>
      <c r="E39" s="39"/>
      <c r="F39" s="5">
        <f t="shared" si="1"/>
        <v>0</v>
      </c>
      <c r="G39" s="46"/>
      <c r="H39" s="9">
        <f t="shared" si="2"/>
        <v>0</v>
      </c>
      <c r="I39" s="38"/>
      <c r="J39" s="39"/>
      <c r="K39" s="5">
        <f t="shared" si="3"/>
        <v>0</v>
      </c>
      <c r="L39" s="46"/>
      <c r="M39" s="9">
        <f t="shared" si="4"/>
        <v>0</v>
      </c>
      <c r="N39" s="72">
        <f t="shared" si="5"/>
        <v>0</v>
      </c>
      <c r="O39" s="1" t="str">
        <f t="shared" si="6"/>
        <v xml:space="preserve"> </v>
      </c>
      <c r="P39" s="22"/>
      <c r="Q39" s="26">
        <v>35</v>
      </c>
      <c r="R39" s="29" t="str">
        <f>IF(ABS(LARGE($N$5:$N$54,35))&gt;=10^-5,VLOOKUP(LARGE($N$5:$N$54,35),$N$5:$O$54,2,FALSE),"")</f>
        <v/>
      </c>
      <c r="S39" s="15" t="str">
        <f t="shared" si="7"/>
        <v/>
      </c>
      <c r="T39" s="16" t="str">
        <f t="shared" si="8"/>
        <v/>
      </c>
      <c r="U39" s="20" t="str">
        <f t="shared" si="9"/>
        <v/>
      </c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2"/>
    </row>
    <row r="40" spans="1:44" ht="18.75" x14ac:dyDescent="0.25">
      <c r="A40" s="36"/>
      <c r="B40" s="37"/>
      <c r="C40" s="33" t="str">
        <f t="shared" si="0"/>
        <v xml:space="preserve"> </v>
      </c>
      <c r="D40" s="38"/>
      <c r="E40" s="39"/>
      <c r="F40" s="5">
        <f t="shared" si="1"/>
        <v>0</v>
      </c>
      <c r="G40" s="46"/>
      <c r="H40" s="9">
        <f t="shared" si="2"/>
        <v>0</v>
      </c>
      <c r="I40" s="38"/>
      <c r="J40" s="39"/>
      <c r="K40" s="5">
        <f t="shared" si="3"/>
        <v>0</v>
      </c>
      <c r="L40" s="46"/>
      <c r="M40" s="9">
        <f t="shared" si="4"/>
        <v>0</v>
      </c>
      <c r="N40" s="72">
        <f t="shared" si="5"/>
        <v>0</v>
      </c>
      <c r="O40" s="1" t="str">
        <f t="shared" si="6"/>
        <v xml:space="preserve"> </v>
      </c>
      <c r="P40" s="22"/>
      <c r="Q40" s="26">
        <v>36</v>
      </c>
      <c r="R40" s="29" t="str">
        <f>IF(ABS(LARGE($N$5:$N$54,36))&gt;=10^-5,VLOOKUP(LARGE($N$5:$N$54,36),$N$5:$O$54,2,FALSE),"")</f>
        <v/>
      </c>
      <c r="S40" s="15" t="str">
        <f t="shared" si="7"/>
        <v/>
      </c>
      <c r="T40" s="16" t="str">
        <f t="shared" si="8"/>
        <v/>
      </c>
      <c r="U40" s="20" t="str">
        <f t="shared" si="9"/>
        <v/>
      </c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</row>
    <row r="41" spans="1:44" ht="18.75" x14ac:dyDescent="0.25">
      <c r="A41" s="36"/>
      <c r="B41" s="37"/>
      <c r="C41" s="33" t="str">
        <f t="shared" si="0"/>
        <v xml:space="preserve"> </v>
      </c>
      <c r="D41" s="38"/>
      <c r="E41" s="39"/>
      <c r="F41" s="5">
        <f t="shared" si="1"/>
        <v>0</v>
      </c>
      <c r="G41" s="46"/>
      <c r="H41" s="9">
        <f t="shared" si="2"/>
        <v>0</v>
      </c>
      <c r="I41" s="38"/>
      <c r="J41" s="39"/>
      <c r="K41" s="5">
        <f t="shared" si="3"/>
        <v>0</v>
      </c>
      <c r="L41" s="46"/>
      <c r="M41" s="9">
        <f t="shared" si="4"/>
        <v>0</v>
      </c>
      <c r="N41" s="72">
        <f t="shared" si="5"/>
        <v>0</v>
      </c>
      <c r="O41" s="1" t="str">
        <f t="shared" si="6"/>
        <v xml:space="preserve"> </v>
      </c>
      <c r="P41" s="22"/>
      <c r="Q41" s="26">
        <v>37</v>
      </c>
      <c r="R41" s="29" t="str">
        <f>IF(ABS(LARGE($N$5:$N$54,37))&gt;=10^-5,VLOOKUP(LARGE($N$5:$N$54,37),$N$5:$O$54,2,FALSE),"")</f>
        <v/>
      </c>
      <c r="S41" s="15" t="str">
        <f t="shared" si="7"/>
        <v/>
      </c>
      <c r="T41" s="16" t="str">
        <f t="shared" si="8"/>
        <v/>
      </c>
      <c r="U41" s="20" t="str">
        <f t="shared" si="9"/>
        <v/>
      </c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2"/>
    </row>
    <row r="42" spans="1:44" ht="18.75" x14ac:dyDescent="0.25">
      <c r="A42" s="36"/>
      <c r="B42" s="37"/>
      <c r="C42" s="33" t="str">
        <f t="shared" si="0"/>
        <v xml:space="preserve"> </v>
      </c>
      <c r="D42" s="38"/>
      <c r="E42" s="39"/>
      <c r="F42" s="5">
        <f t="shared" si="1"/>
        <v>0</v>
      </c>
      <c r="G42" s="46"/>
      <c r="H42" s="9">
        <f t="shared" si="2"/>
        <v>0</v>
      </c>
      <c r="I42" s="38"/>
      <c r="J42" s="39"/>
      <c r="K42" s="5">
        <f t="shared" si="3"/>
        <v>0</v>
      </c>
      <c r="L42" s="46"/>
      <c r="M42" s="9">
        <f t="shared" si="4"/>
        <v>0</v>
      </c>
      <c r="N42" s="72">
        <f t="shared" si="5"/>
        <v>0</v>
      </c>
      <c r="O42" s="1" t="str">
        <f t="shared" si="6"/>
        <v xml:space="preserve"> </v>
      </c>
      <c r="P42" s="22"/>
      <c r="Q42" s="26">
        <v>38</v>
      </c>
      <c r="R42" s="29" t="str">
        <f>IF(ABS(LARGE($N$5:$N$54,38))&gt;=10^-5,VLOOKUP(LARGE($N$5:$N$54,38),$N$5:$O$54,2,FALSE),"")</f>
        <v/>
      </c>
      <c r="S42" s="15" t="str">
        <f t="shared" si="7"/>
        <v/>
      </c>
      <c r="T42" s="16" t="str">
        <f t="shared" si="8"/>
        <v/>
      </c>
      <c r="U42" s="20" t="str">
        <f t="shared" si="9"/>
        <v/>
      </c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2"/>
    </row>
    <row r="43" spans="1:44" ht="18.75" x14ac:dyDescent="0.25">
      <c r="A43" s="36"/>
      <c r="B43" s="37"/>
      <c r="C43" s="33" t="str">
        <f t="shared" si="0"/>
        <v xml:space="preserve"> </v>
      </c>
      <c r="D43" s="38"/>
      <c r="E43" s="39"/>
      <c r="F43" s="5">
        <f t="shared" si="1"/>
        <v>0</v>
      </c>
      <c r="G43" s="46"/>
      <c r="H43" s="9">
        <f t="shared" si="2"/>
        <v>0</v>
      </c>
      <c r="I43" s="38"/>
      <c r="J43" s="39"/>
      <c r="K43" s="5">
        <f t="shared" si="3"/>
        <v>0</v>
      </c>
      <c r="L43" s="46"/>
      <c r="M43" s="9">
        <f t="shared" si="4"/>
        <v>0</v>
      </c>
      <c r="N43" s="72">
        <f t="shared" si="5"/>
        <v>0</v>
      </c>
      <c r="O43" s="1" t="str">
        <f t="shared" si="6"/>
        <v xml:space="preserve"> </v>
      </c>
      <c r="P43" s="22"/>
      <c r="Q43" s="26">
        <v>39</v>
      </c>
      <c r="R43" s="29" t="str">
        <f>IF(ABS(LARGE($N$5:$N$54,39))&gt;=10^-5,VLOOKUP(LARGE($N$5:$N$54,39),$N$5:$O$54,2,FALSE),"")</f>
        <v/>
      </c>
      <c r="S43" s="15" t="str">
        <f t="shared" si="7"/>
        <v/>
      </c>
      <c r="T43" s="16" t="str">
        <f t="shared" si="8"/>
        <v/>
      </c>
      <c r="U43" s="20" t="str">
        <f t="shared" si="9"/>
        <v/>
      </c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2"/>
    </row>
    <row r="44" spans="1:44" ht="18.75" x14ac:dyDescent="0.25">
      <c r="A44" s="36"/>
      <c r="B44" s="37"/>
      <c r="C44" s="33" t="str">
        <f t="shared" si="0"/>
        <v xml:space="preserve"> </v>
      </c>
      <c r="D44" s="38"/>
      <c r="E44" s="39"/>
      <c r="F44" s="5">
        <f t="shared" si="1"/>
        <v>0</v>
      </c>
      <c r="G44" s="46"/>
      <c r="H44" s="9">
        <f t="shared" si="2"/>
        <v>0</v>
      </c>
      <c r="I44" s="38"/>
      <c r="J44" s="39"/>
      <c r="K44" s="5">
        <f t="shared" si="3"/>
        <v>0</v>
      </c>
      <c r="L44" s="46"/>
      <c r="M44" s="9">
        <f t="shared" si="4"/>
        <v>0</v>
      </c>
      <c r="N44" s="72">
        <f t="shared" si="5"/>
        <v>0</v>
      </c>
      <c r="O44" s="1" t="str">
        <f t="shared" si="6"/>
        <v xml:space="preserve"> </v>
      </c>
      <c r="P44" s="22"/>
      <c r="Q44" s="26">
        <v>40</v>
      </c>
      <c r="R44" s="29" t="str">
        <f>IF(ABS(LARGE($N$5:$N$54,40))&gt;=10^-5,VLOOKUP(LARGE($N$5:$N$54,40),$N$5:$O$54,2,FALSE),"")</f>
        <v/>
      </c>
      <c r="S44" s="15" t="str">
        <f t="shared" si="7"/>
        <v/>
      </c>
      <c r="T44" s="16" t="str">
        <f t="shared" si="8"/>
        <v/>
      </c>
      <c r="U44" s="20" t="str">
        <f t="shared" si="9"/>
        <v/>
      </c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2"/>
    </row>
    <row r="45" spans="1:44" ht="18.75" x14ac:dyDescent="0.25">
      <c r="A45" s="36"/>
      <c r="B45" s="37"/>
      <c r="C45" s="33" t="str">
        <f t="shared" si="0"/>
        <v xml:space="preserve"> </v>
      </c>
      <c r="D45" s="38"/>
      <c r="E45" s="39"/>
      <c r="F45" s="5">
        <f t="shared" si="1"/>
        <v>0</v>
      </c>
      <c r="G45" s="46"/>
      <c r="H45" s="9">
        <f t="shared" si="2"/>
        <v>0</v>
      </c>
      <c r="I45" s="38"/>
      <c r="J45" s="39"/>
      <c r="K45" s="5">
        <f t="shared" si="3"/>
        <v>0</v>
      </c>
      <c r="L45" s="46"/>
      <c r="M45" s="9">
        <f t="shared" si="4"/>
        <v>0</v>
      </c>
      <c r="N45" s="72">
        <f t="shared" si="5"/>
        <v>0</v>
      </c>
      <c r="O45" s="1" t="str">
        <f t="shared" si="6"/>
        <v xml:space="preserve"> </v>
      </c>
      <c r="P45" s="22"/>
      <c r="Q45" s="26">
        <v>41</v>
      </c>
      <c r="R45" s="29" t="str">
        <f>IF(ABS(LARGE($N$5:$N$54,41))&gt;=10^-5,VLOOKUP(LARGE($N$5:$N$54,41),$N$5:$O$54,2,FALSE),"")</f>
        <v/>
      </c>
      <c r="S45" s="15" t="str">
        <f t="shared" si="7"/>
        <v/>
      </c>
      <c r="T45" s="16" t="str">
        <f t="shared" si="8"/>
        <v/>
      </c>
      <c r="U45" s="20" t="str">
        <f t="shared" si="9"/>
        <v/>
      </c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2"/>
    </row>
    <row r="46" spans="1:44" ht="18.75" x14ac:dyDescent="0.25">
      <c r="A46" s="36"/>
      <c r="B46" s="37"/>
      <c r="C46" s="33" t="str">
        <f t="shared" si="0"/>
        <v xml:space="preserve"> </v>
      </c>
      <c r="D46" s="38"/>
      <c r="E46" s="39"/>
      <c r="F46" s="5">
        <f t="shared" si="1"/>
        <v>0</v>
      </c>
      <c r="G46" s="46"/>
      <c r="H46" s="9">
        <f t="shared" si="2"/>
        <v>0</v>
      </c>
      <c r="I46" s="38"/>
      <c r="J46" s="39"/>
      <c r="K46" s="5">
        <f t="shared" si="3"/>
        <v>0</v>
      </c>
      <c r="L46" s="46"/>
      <c r="M46" s="9">
        <f t="shared" si="4"/>
        <v>0</v>
      </c>
      <c r="N46" s="72">
        <f t="shared" si="5"/>
        <v>0</v>
      </c>
      <c r="O46" s="1" t="str">
        <f t="shared" si="6"/>
        <v xml:space="preserve"> </v>
      </c>
      <c r="P46" s="22"/>
      <c r="Q46" s="26">
        <v>42</v>
      </c>
      <c r="R46" s="29" t="str">
        <f>IF(ABS(LARGE($N$5:$N$54,42))&gt;=10^-5,VLOOKUP(LARGE($N$5:$N$54,42),$N$5:$O$54,2,FALSE),"")</f>
        <v/>
      </c>
      <c r="S46" s="15" t="str">
        <f t="shared" si="7"/>
        <v/>
      </c>
      <c r="T46" s="16" t="str">
        <f t="shared" si="8"/>
        <v/>
      </c>
      <c r="U46" s="20" t="str">
        <f t="shared" si="9"/>
        <v/>
      </c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2"/>
    </row>
    <row r="47" spans="1:44" ht="18.75" x14ac:dyDescent="0.25">
      <c r="A47" s="36"/>
      <c r="B47" s="37"/>
      <c r="C47" s="33" t="str">
        <f t="shared" si="0"/>
        <v xml:space="preserve"> </v>
      </c>
      <c r="D47" s="38"/>
      <c r="E47" s="39"/>
      <c r="F47" s="5">
        <f t="shared" si="1"/>
        <v>0</v>
      </c>
      <c r="G47" s="46"/>
      <c r="H47" s="9">
        <f t="shared" si="2"/>
        <v>0</v>
      </c>
      <c r="I47" s="38"/>
      <c r="J47" s="39"/>
      <c r="K47" s="5">
        <f t="shared" si="3"/>
        <v>0</v>
      </c>
      <c r="L47" s="46"/>
      <c r="M47" s="9">
        <f t="shared" si="4"/>
        <v>0</v>
      </c>
      <c r="N47" s="72">
        <f t="shared" si="5"/>
        <v>0</v>
      </c>
      <c r="O47" s="1" t="str">
        <f t="shared" si="6"/>
        <v xml:space="preserve"> </v>
      </c>
      <c r="P47" s="22"/>
      <c r="Q47" s="26">
        <v>43</v>
      </c>
      <c r="R47" s="29" t="str">
        <f>IF(ABS(LARGE($N$5:$N$54,43))&gt;=10^-5,VLOOKUP(LARGE($N$5:$N$54,43),$N$5:$O$54,2,FALSE),"")</f>
        <v/>
      </c>
      <c r="S47" s="15" t="str">
        <f t="shared" si="7"/>
        <v/>
      </c>
      <c r="T47" s="16" t="str">
        <f t="shared" si="8"/>
        <v/>
      </c>
      <c r="U47" s="20" t="str">
        <f t="shared" si="9"/>
        <v/>
      </c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2"/>
    </row>
    <row r="48" spans="1:44" ht="18.75" x14ac:dyDescent="0.25">
      <c r="A48" s="36"/>
      <c r="B48" s="37"/>
      <c r="C48" s="33" t="str">
        <f t="shared" si="0"/>
        <v xml:space="preserve"> </v>
      </c>
      <c r="D48" s="38"/>
      <c r="E48" s="39"/>
      <c r="F48" s="5">
        <f t="shared" si="1"/>
        <v>0</v>
      </c>
      <c r="G48" s="46"/>
      <c r="H48" s="9">
        <f t="shared" si="2"/>
        <v>0</v>
      </c>
      <c r="I48" s="38"/>
      <c r="J48" s="39"/>
      <c r="K48" s="5">
        <f t="shared" si="3"/>
        <v>0</v>
      </c>
      <c r="L48" s="46"/>
      <c r="M48" s="9">
        <f t="shared" si="4"/>
        <v>0</v>
      </c>
      <c r="N48" s="72">
        <f t="shared" si="5"/>
        <v>0</v>
      </c>
      <c r="O48" s="1" t="str">
        <f t="shared" si="6"/>
        <v xml:space="preserve"> </v>
      </c>
      <c r="P48" s="22"/>
      <c r="Q48" s="26">
        <v>44</v>
      </c>
      <c r="R48" s="29" t="str">
        <f>IF(ABS(LARGE($N$5:$N$54,44))&gt;=10^-5,VLOOKUP(LARGE($N$5:$N$54,44),$N$5:$O$54,2,FALSE),"")</f>
        <v/>
      </c>
      <c r="S48" s="15" t="str">
        <f t="shared" si="7"/>
        <v/>
      </c>
      <c r="T48" s="16" t="str">
        <f t="shared" si="8"/>
        <v/>
      </c>
      <c r="U48" s="20" t="str">
        <f t="shared" si="9"/>
        <v/>
      </c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</row>
    <row r="49" spans="1:44" ht="18.75" x14ac:dyDescent="0.25">
      <c r="A49" s="36"/>
      <c r="B49" s="37"/>
      <c r="C49" s="33" t="str">
        <f t="shared" si="0"/>
        <v xml:space="preserve"> </v>
      </c>
      <c r="D49" s="38"/>
      <c r="E49" s="39"/>
      <c r="F49" s="5">
        <f t="shared" si="1"/>
        <v>0</v>
      </c>
      <c r="G49" s="46"/>
      <c r="H49" s="9">
        <f t="shared" si="2"/>
        <v>0</v>
      </c>
      <c r="I49" s="38"/>
      <c r="J49" s="39"/>
      <c r="K49" s="5">
        <f t="shared" si="3"/>
        <v>0</v>
      </c>
      <c r="L49" s="46"/>
      <c r="M49" s="9">
        <f t="shared" si="4"/>
        <v>0</v>
      </c>
      <c r="N49" s="72">
        <f t="shared" si="5"/>
        <v>0</v>
      </c>
      <c r="O49" s="1" t="str">
        <f t="shared" si="6"/>
        <v xml:space="preserve"> </v>
      </c>
      <c r="P49" s="22"/>
      <c r="Q49" s="26">
        <v>45</v>
      </c>
      <c r="R49" s="29" t="str">
        <f>IF(ABS(LARGE($N$5:$N$54,45))&gt;=10^-5,VLOOKUP(LARGE($N$5:$N$54,45),$N$5:$O$54,2,FALSE),"")</f>
        <v/>
      </c>
      <c r="S49" s="15" t="str">
        <f t="shared" si="7"/>
        <v/>
      </c>
      <c r="T49" s="16" t="str">
        <f t="shared" si="8"/>
        <v/>
      </c>
      <c r="U49" s="20" t="str">
        <f t="shared" si="9"/>
        <v/>
      </c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22"/>
    </row>
    <row r="50" spans="1:44" ht="18.75" x14ac:dyDescent="0.25">
      <c r="A50" s="36"/>
      <c r="B50" s="37"/>
      <c r="C50" s="33" t="str">
        <f t="shared" si="0"/>
        <v xml:space="preserve"> </v>
      </c>
      <c r="D50" s="38"/>
      <c r="E50" s="39"/>
      <c r="F50" s="5">
        <f t="shared" si="1"/>
        <v>0</v>
      </c>
      <c r="G50" s="46"/>
      <c r="H50" s="9">
        <f t="shared" si="2"/>
        <v>0</v>
      </c>
      <c r="I50" s="38"/>
      <c r="J50" s="39"/>
      <c r="K50" s="5">
        <f t="shared" si="3"/>
        <v>0</v>
      </c>
      <c r="L50" s="46"/>
      <c r="M50" s="9">
        <f t="shared" si="4"/>
        <v>0</v>
      </c>
      <c r="N50" s="72">
        <f t="shared" si="5"/>
        <v>0</v>
      </c>
      <c r="O50" s="1" t="str">
        <f t="shared" si="6"/>
        <v xml:space="preserve"> </v>
      </c>
      <c r="P50" s="22"/>
      <c r="Q50" s="26">
        <v>46</v>
      </c>
      <c r="R50" s="29" t="str">
        <f>IF(ABS(LARGE($N$5:$N$54,46))&gt;=10^-5,VLOOKUP(LARGE($N$5:$N$54,46),$N$5:$O$54,2,FALSE),"")</f>
        <v/>
      </c>
      <c r="S50" s="15" t="str">
        <f t="shared" si="7"/>
        <v/>
      </c>
      <c r="T50" s="16" t="str">
        <f t="shared" si="8"/>
        <v/>
      </c>
      <c r="U50" s="20" t="str">
        <f t="shared" si="9"/>
        <v/>
      </c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2"/>
    </row>
    <row r="51" spans="1:44" ht="18.75" x14ac:dyDescent="0.25">
      <c r="A51" s="36"/>
      <c r="B51" s="37"/>
      <c r="C51" s="33" t="str">
        <f t="shared" si="0"/>
        <v xml:space="preserve"> </v>
      </c>
      <c r="D51" s="38"/>
      <c r="E51" s="39"/>
      <c r="F51" s="5">
        <f t="shared" si="1"/>
        <v>0</v>
      </c>
      <c r="G51" s="46"/>
      <c r="H51" s="9">
        <f t="shared" si="2"/>
        <v>0</v>
      </c>
      <c r="I51" s="38"/>
      <c r="J51" s="39"/>
      <c r="K51" s="5">
        <f t="shared" si="3"/>
        <v>0</v>
      </c>
      <c r="L51" s="46"/>
      <c r="M51" s="9">
        <f t="shared" si="4"/>
        <v>0</v>
      </c>
      <c r="N51" s="72">
        <f t="shared" si="5"/>
        <v>0</v>
      </c>
      <c r="O51" s="1" t="str">
        <f t="shared" si="6"/>
        <v xml:space="preserve"> </v>
      </c>
      <c r="P51" s="22"/>
      <c r="Q51" s="26">
        <v>47</v>
      </c>
      <c r="R51" s="29" t="str">
        <f>IF(ABS(LARGE($N$5:$N$54,47))&gt;=10^-5,VLOOKUP(LARGE($N$5:$N$54,47),$N$5:$O$54,2,FALSE),"")</f>
        <v/>
      </c>
      <c r="S51" s="15" t="str">
        <f t="shared" si="7"/>
        <v/>
      </c>
      <c r="T51" s="16" t="str">
        <f t="shared" si="8"/>
        <v/>
      </c>
      <c r="U51" s="20" t="str">
        <f t="shared" si="9"/>
        <v/>
      </c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2"/>
    </row>
    <row r="52" spans="1:44" ht="18.75" x14ac:dyDescent="0.25">
      <c r="A52" s="36"/>
      <c r="B52" s="37"/>
      <c r="C52" s="33" t="str">
        <f t="shared" si="0"/>
        <v xml:space="preserve"> </v>
      </c>
      <c r="D52" s="38"/>
      <c r="E52" s="39"/>
      <c r="F52" s="5">
        <f t="shared" si="1"/>
        <v>0</v>
      </c>
      <c r="G52" s="46"/>
      <c r="H52" s="9">
        <f t="shared" si="2"/>
        <v>0</v>
      </c>
      <c r="I52" s="38"/>
      <c r="J52" s="39"/>
      <c r="K52" s="5">
        <f t="shared" si="3"/>
        <v>0</v>
      </c>
      <c r="L52" s="46"/>
      <c r="M52" s="9">
        <f t="shared" si="4"/>
        <v>0</v>
      </c>
      <c r="N52" s="72">
        <f t="shared" si="5"/>
        <v>0</v>
      </c>
      <c r="O52" s="1" t="str">
        <f t="shared" si="6"/>
        <v xml:space="preserve"> </v>
      </c>
      <c r="P52" s="22"/>
      <c r="Q52" s="26">
        <v>48</v>
      </c>
      <c r="R52" s="29" t="str">
        <f>IF(ABS(LARGE($N$5:$N$54,48))&gt;=10^-5,VLOOKUP(LARGE($N$5:$N$54,48),$N$5:$O$54,2,FALSE),"")</f>
        <v/>
      </c>
      <c r="S52" s="15" t="str">
        <f t="shared" si="7"/>
        <v/>
      </c>
      <c r="T52" s="16" t="str">
        <f t="shared" si="8"/>
        <v/>
      </c>
      <c r="U52" s="20" t="str">
        <f t="shared" si="9"/>
        <v/>
      </c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2"/>
    </row>
    <row r="53" spans="1:44" ht="18.75" x14ac:dyDescent="0.25">
      <c r="A53" s="36"/>
      <c r="B53" s="37"/>
      <c r="C53" s="33" t="str">
        <f t="shared" si="0"/>
        <v xml:space="preserve"> </v>
      </c>
      <c r="D53" s="38"/>
      <c r="E53" s="39"/>
      <c r="F53" s="5">
        <f t="shared" si="1"/>
        <v>0</v>
      </c>
      <c r="G53" s="46"/>
      <c r="H53" s="9">
        <f t="shared" si="2"/>
        <v>0</v>
      </c>
      <c r="I53" s="38"/>
      <c r="J53" s="39"/>
      <c r="K53" s="5">
        <f t="shared" si="3"/>
        <v>0</v>
      </c>
      <c r="L53" s="46"/>
      <c r="M53" s="9">
        <f t="shared" si="4"/>
        <v>0</v>
      </c>
      <c r="N53" s="72">
        <f t="shared" si="5"/>
        <v>0</v>
      </c>
      <c r="O53" s="1" t="str">
        <f t="shared" si="6"/>
        <v xml:space="preserve"> </v>
      </c>
      <c r="P53" s="22"/>
      <c r="Q53" s="26">
        <v>49</v>
      </c>
      <c r="R53" s="29" t="str">
        <f>IF(ABS(LARGE($N$5:$N$54,49))&gt;=10^-5,VLOOKUP(LARGE($N$5:$N$54,49),$N$5:$O$54,2,FALSE),"")</f>
        <v/>
      </c>
      <c r="S53" s="15" t="str">
        <f t="shared" si="7"/>
        <v/>
      </c>
      <c r="T53" s="16" t="str">
        <f t="shared" si="8"/>
        <v/>
      </c>
      <c r="U53" s="20" t="str">
        <f t="shared" si="9"/>
        <v/>
      </c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2"/>
    </row>
    <row r="54" spans="1:44" ht="19.5" thickBot="1" x14ac:dyDescent="0.3">
      <c r="A54" s="40"/>
      <c r="B54" s="41"/>
      <c r="C54" s="42" t="str">
        <f t="shared" si="0"/>
        <v xml:space="preserve"> </v>
      </c>
      <c r="D54" s="43"/>
      <c r="E54" s="44"/>
      <c r="F54" s="6">
        <f t="shared" si="1"/>
        <v>0</v>
      </c>
      <c r="G54" s="47"/>
      <c r="H54" s="10">
        <f t="shared" si="2"/>
        <v>0</v>
      </c>
      <c r="I54" s="43"/>
      <c r="J54" s="44"/>
      <c r="K54" s="6">
        <f t="shared" si="3"/>
        <v>0</v>
      </c>
      <c r="L54" s="47"/>
      <c r="M54" s="10">
        <f t="shared" si="4"/>
        <v>0</v>
      </c>
      <c r="N54" s="73">
        <f t="shared" si="5"/>
        <v>0</v>
      </c>
      <c r="O54" s="1" t="str">
        <f t="shared" si="6"/>
        <v xml:space="preserve"> </v>
      </c>
      <c r="P54" s="22"/>
      <c r="Q54" s="27">
        <v>50</v>
      </c>
      <c r="R54" s="30" t="str">
        <f>IF(ABS(LARGE($N$5:$N$54,50))&gt;=10^-5,VLOOKUP(LARGE($N$5:$N$54,50),$N$5:$O$54,2,FALSE),"")</f>
        <v/>
      </c>
      <c r="S54" s="17" t="str">
        <f t="shared" si="7"/>
        <v/>
      </c>
      <c r="T54" s="18" t="str">
        <f t="shared" si="8"/>
        <v/>
      </c>
      <c r="U54" s="21" t="str">
        <f t="shared" si="9"/>
        <v/>
      </c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2"/>
    </row>
    <row r="55" spans="1:44" x14ac:dyDescent="0.25">
      <c r="A55" s="22"/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3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</row>
    <row r="56" spans="1:44" x14ac:dyDescent="0.25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3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2"/>
    </row>
    <row r="57" spans="1:44" x14ac:dyDescent="0.25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3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2"/>
    </row>
    <row r="58" spans="1:44" x14ac:dyDescent="0.25">
      <c r="A58" s="22"/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3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</row>
    <row r="59" spans="1:44" x14ac:dyDescent="0.25">
      <c r="A59" s="22"/>
      <c r="B59" s="22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3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2"/>
    </row>
    <row r="60" spans="1:44" x14ac:dyDescent="0.25">
      <c r="A60" s="22"/>
      <c r="B60" s="22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3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22"/>
    </row>
    <row r="61" spans="1:44" x14ac:dyDescent="0.25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3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2"/>
    </row>
    <row r="62" spans="1:44" x14ac:dyDescent="0.25">
      <c r="A62" s="22"/>
      <c r="B62" s="22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3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2"/>
    </row>
    <row r="63" spans="1:44" x14ac:dyDescent="0.25">
      <c r="A63" s="22"/>
      <c r="B63" s="22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3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</row>
    <row r="64" spans="1:44" x14ac:dyDescent="0.25">
      <c r="A64" s="22"/>
      <c r="B64" s="22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3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22"/>
    </row>
    <row r="65" spans="1:44" x14ac:dyDescent="0.25">
      <c r="A65" s="22"/>
      <c r="B65" s="22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3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2"/>
    </row>
    <row r="66" spans="1:44" x14ac:dyDescent="0.25">
      <c r="A66" s="22"/>
      <c r="B66" s="22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3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2"/>
    </row>
    <row r="67" spans="1:44" x14ac:dyDescent="0.25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3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2"/>
    </row>
    <row r="68" spans="1:44" x14ac:dyDescent="0.25">
      <c r="A68" s="22"/>
      <c r="B68" s="22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3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</row>
    <row r="69" spans="1:44" x14ac:dyDescent="0.25">
      <c r="A69" s="2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3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2"/>
    </row>
    <row r="70" spans="1:44" x14ac:dyDescent="0.25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3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</row>
    <row r="71" spans="1:44" x14ac:dyDescent="0.25">
      <c r="A71" s="22"/>
      <c r="B71" s="22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3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2"/>
    </row>
    <row r="72" spans="1:44" x14ac:dyDescent="0.25">
      <c r="A72" s="22"/>
      <c r="B72" s="2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3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2"/>
    </row>
    <row r="73" spans="1:44" x14ac:dyDescent="0.25">
      <c r="A73" s="22"/>
      <c r="B73" s="22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3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</row>
    <row r="74" spans="1:44" x14ac:dyDescent="0.25">
      <c r="A74" s="22"/>
      <c r="B74" s="22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3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2"/>
    </row>
    <row r="75" spans="1:44" x14ac:dyDescent="0.25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3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2"/>
    </row>
    <row r="76" spans="1:44" x14ac:dyDescent="0.25">
      <c r="A76" s="22"/>
      <c r="B76" s="22"/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  <c r="P76" s="22"/>
      <c r="Q76" s="23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22"/>
    </row>
    <row r="77" spans="1:44" x14ac:dyDescent="0.25">
      <c r="A77" s="22"/>
      <c r="B77" s="22"/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  <c r="P77" s="22"/>
      <c r="Q77" s="23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22"/>
    </row>
    <row r="78" spans="1:44" x14ac:dyDescent="0.25">
      <c r="A78" s="22"/>
      <c r="B78" s="22"/>
      <c r="C78" s="22"/>
      <c r="D78" s="22"/>
      <c r="E78" s="22"/>
      <c r="F78" s="22"/>
      <c r="G78" s="22"/>
      <c r="H78" s="22"/>
      <c r="I78" s="22"/>
      <c r="J78" s="22"/>
      <c r="K78" s="22"/>
      <c r="L78" s="22"/>
      <c r="M78" s="22"/>
      <c r="N78" s="22"/>
      <c r="O78" s="22"/>
      <c r="P78" s="22"/>
      <c r="Q78" s="23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22"/>
    </row>
    <row r="79" spans="1:44" x14ac:dyDescent="0.25">
      <c r="A79" s="22"/>
      <c r="B79" s="22"/>
      <c r="C79" s="22"/>
      <c r="D79" s="22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22"/>
      <c r="Q79" s="23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22"/>
    </row>
    <row r="80" spans="1:44" x14ac:dyDescent="0.25">
      <c r="A80" s="22"/>
      <c r="B80" s="22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3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22"/>
    </row>
    <row r="81" spans="1:44" x14ac:dyDescent="0.25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3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22"/>
    </row>
    <row r="82" spans="1:44" x14ac:dyDescent="0.25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3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</row>
    <row r="83" spans="1:44" x14ac:dyDescent="0.25">
      <c r="A83" s="22"/>
      <c r="B83" s="22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3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</row>
    <row r="84" spans="1:44" x14ac:dyDescent="0.25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3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</row>
    <row r="85" spans="1:44" x14ac:dyDescent="0.25">
      <c r="A85" s="22"/>
      <c r="B85" s="22"/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3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</row>
    <row r="86" spans="1:44" x14ac:dyDescent="0.25">
      <c r="A86" s="22"/>
      <c r="B86" s="22"/>
      <c r="C86" s="22"/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3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</row>
    <row r="87" spans="1:44" x14ac:dyDescent="0.25">
      <c r="A87" s="22"/>
      <c r="B87" s="22"/>
      <c r="C87" s="22"/>
      <c r="D87" s="22"/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3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</row>
    <row r="88" spans="1:44" x14ac:dyDescent="0.25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3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</row>
    <row r="89" spans="1:44" x14ac:dyDescent="0.25">
      <c r="A89" s="22"/>
      <c r="B89" s="22"/>
      <c r="C89" s="22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3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22"/>
    </row>
    <row r="90" spans="1:44" x14ac:dyDescent="0.25">
      <c r="A90" s="22"/>
      <c r="B90" s="22"/>
      <c r="C90" s="22"/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3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22"/>
    </row>
    <row r="91" spans="1:44" x14ac:dyDescent="0.25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3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22"/>
    </row>
    <row r="92" spans="1:44" x14ac:dyDescent="0.25">
      <c r="A92" s="22"/>
      <c r="B92" s="22"/>
      <c r="C92" s="22"/>
      <c r="D92" s="22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22"/>
      <c r="Q92" s="23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22"/>
    </row>
    <row r="93" spans="1:44" x14ac:dyDescent="0.25">
      <c r="A93" s="22"/>
      <c r="B93" s="22"/>
      <c r="C93" s="22"/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3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22"/>
    </row>
  </sheetData>
  <sheetProtection sheet="1" objects="1" scenarios="1"/>
  <mergeCells count="2">
    <mergeCell ref="A1:N2"/>
    <mergeCell ref="Q1:U2"/>
  </mergeCells>
  <conditionalFormatting sqref="A5:C54">
    <cfRule type="expression" dxfId="4" priority="5">
      <formula>MOD(ROW(),2)</formula>
    </cfRule>
  </conditionalFormatting>
  <conditionalFormatting sqref="D5:H54">
    <cfRule type="expression" dxfId="3" priority="4">
      <formula>MOD(ROW(),2)</formula>
    </cfRule>
  </conditionalFormatting>
  <conditionalFormatting sqref="I5:M54">
    <cfRule type="expression" dxfId="2" priority="3">
      <formula>MOD(ROW(),2)</formula>
    </cfRule>
  </conditionalFormatting>
  <conditionalFormatting sqref="N5:N54">
    <cfRule type="expression" dxfId="1" priority="2">
      <formula>MOD(ROW(),2)</formula>
    </cfRule>
  </conditionalFormatting>
  <conditionalFormatting sqref="Q5:U54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2017-08-23T23:14:49Z</dcterms:created>
  <dcterms:modified xsi:type="dcterms:W3CDTF">2017-08-24T00:27:11Z</dcterms:modified>
</cp:coreProperties>
</file>