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cuments\Football\Tournois\"/>
    </mc:Choice>
  </mc:AlternateContent>
  <xr:revisionPtr revIDLastSave="0" documentId="13_ncr:1_{E39183E6-1D10-4BDB-BFFC-05DBF76C87E1}" xr6:coauthVersionLast="45" xr6:coauthVersionMax="45" xr10:uidLastSave="{00000000-0000-0000-0000-000000000000}"/>
  <bookViews>
    <workbookView xWindow="28680" yWindow="-120" windowWidth="29040" windowHeight="15990" xr2:uid="{CD729897-3616-4881-8EFD-50D410CB434B}"/>
  </bookViews>
  <sheets>
    <sheet name="Equipes" sheetId="1" r:id="rId1"/>
    <sheet name="Poule_01" sheetId="3" r:id="rId2"/>
    <sheet name="Poule_02" sheetId="4" r:id="rId3"/>
    <sheet name="Poule_03" sheetId="5" r:id="rId4"/>
    <sheet name="Poule_04" sheetId="6" r:id="rId5"/>
    <sheet name="Champion's_League" sheetId="7" r:id="rId6"/>
    <sheet name="League Europe" sheetId="8" r:id="rId7"/>
    <sheet name="Coupe de la Ligue" sheetId="9" r:id="rId8"/>
    <sheet name="Données" sheetId="2" r:id="rId9"/>
  </sheets>
  <definedNames>
    <definedName name="Année">Données!$A$2:$A$103</definedName>
    <definedName name="Arbitres">Equipes!$I$2:$I$31</definedName>
    <definedName name="Poule_01">Equipes!$A$2:$A$6</definedName>
    <definedName name="Poule_02">Equipes!$C$2:$C$6</definedName>
    <definedName name="Poule_03">Equipes!$E$2:$E$6</definedName>
    <definedName name="Poule_04">Equipes!$G$2:$G$6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9" l="1"/>
  <c r="L4" i="9" s="1"/>
  <c r="B24" i="9"/>
  <c r="B23" i="9"/>
  <c r="B12" i="9"/>
  <c r="B11" i="9"/>
  <c r="B6" i="9"/>
  <c r="B5" i="9"/>
  <c r="B17" i="9" s="1"/>
  <c r="D22" i="9"/>
  <c r="D16" i="9"/>
  <c r="D10" i="9"/>
  <c r="D4" i="9"/>
  <c r="B24" i="8"/>
  <c r="B23" i="8"/>
  <c r="B18" i="8"/>
  <c r="B17" i="8"/>
  <c r="B12" i="8"/>
  <c r="B11" i="8"/>
  <c r="B6" i="8"/>
  <c r="B5" i="8"/>
  <c r="B18" i="9" l="1"/>
  <c r="L5" i="9" s="1"/>
  <c r="L6" i="9" s="1"/>
  <c r="N34" i="8" l="1"/>
  <c r="D34" i="8"/>
  <c r="B30" i="8"/>
  <c r="N28" i="8"/>
  <c r="D28" i="8"/>
  <c r="B36" i="8"/>
  <c r="X22" i="8"/>
  <c r="D22" i="8"/>
  <c r="N19" i="8"/>
  <c r="L20" i="8"/>
  <c r="D16" i="8"/>
  <c r="X13" i="8"/>
  <c r="L9" i="8"/>
  <c r="D10" i="8"/>
  <c r="N7" i="8"/>
  <c r="B29" i="8"/>
  <c r="L8" i="8"/>
  <c r="D4" i="8"/>
  <c r="L36" i="7"/>
  <c r="L30" i="7"/>
  <c r="B36" i="7"/>
  <c r="B35" i="7"/>
  <c r="B30" i="7"/>
  <c r="B29" i="7"/>
  <c r="L35" i="7" s="1"/>
  <c r="AF9" i="7" s="1"/>
  <c r="AF10" i="7" s="1"/>
  <c r="N34" i="7"/>
  <c r="N28" i="7"/>
  <c r="D34" i="7"/>
  <c r="D28" i="7"/>
  <c r="L29" i="7" l="1"/>
  <c r="AF7" i="7" s="1"/>
  <c r="AF8" i="7" s="1"/>
  <c r="V14" i="8"/>
  <c r="V23" i="8"/>
  <c r="L29" i="8"/>
  <c r="L35" i="8"/>
  <c r="B35" i="8"/>
  <c r="L21" i="8"/>
  <c r="V24" i="8" s="1"/>
  <c r="V24" i="7"/>
  <c r="V15" i="7"/>
  <c r="L21" i="7"/>
  <c r="L20" i="7"/>
  <c r="L9" i="7"/>
  <c r="L8" i="7"/>
  <c r="V14" i="7" s="1"/>
  <c r="AF3" i="7" s="1"/>
  <c r="AF4" i="7" s="1"/>
  <c r="X22" i="7"/>
  <c r="X13" i="7"/>
  <c r="N19" i="7"/>
  <c r="N7" i="7"/>
  <c r="D22" i="7"/>
  <c r="D16" i="7"/>
  <c r="D10" i="7"/>
  <c r="D4" i="7"/>
  <c r="B24" i="7"/>
  <c r="B23" i="7"/>
  <c r="B18" i="7"/>
  <c r="B17" i="7"/>
  <c r="B12" i="7"/>
  <c r="B11" i="7"/>
  <c r="V23" i="7" l="1"/>
  <c r="AF5" i="7" s="1"/>
  <c r="AF6" i="7" s="1"/>
  <c r="L36" i="8"/>
  <c r="AF9" i="8" s="1"/>
  <c r="AF10" i="8" s="1"/>
  <c r="L30" i="8"/>
  <c r="AF7" i="8" s="1"/>
  <c r="AF8" i="8" s="1"/>
  <c r="V15" i="8"/>
  <c r="AF5" i="8"/>
  <c r="AF6" i="8" s="1"/>
  <c r="AF3" i="8"/>
  <c r="AF4" i="8" s="1"/>
  <c r="W5" i="6"/>
  <c r="W6" i="6"/>
  <c r="W7" i="6"/>
  <c r="W8" i="6"/>
  <c r="BA8" i="6" s="1"/>
  <c r="W4" i="6"/>
  <c r="W5" i="5"/>
  <c r="W6" i="5"/>
  <c r="BA6" i="5" s="1"/>
  <c r="W7" i="5"/>
  <c r="W8" i="5"/>
  <c r="W4" i="5"/>
  <c r="W5" i="4"/>
  <c r="W6" i="4"/>
  <c r="W7" i="4"/>
  <c r="W8" i="4"/>
  <c r="W4" i="4"/>
  <c r="AW13" i="6"/>
  <c r="AV13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W12" i="6"/>
  <c r="AV12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W11" i="6"/>
  <c r="AV11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W10" i="6"/>
  <c r="AV10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W9" i="6"/>
  <c r="AV9" i="6"/>
  <c r="AU9" i="6"/>
  <c r="AT9" i="6"/>
  <c r="AS9" i="6"/>
  <c r="AR9" i="6"/>
  <c r="AQ9" i="6"/>
  <c r="AP9" i="6"/>
  <c r="AO9" i="6"/>
  <c r="AN9" i="6"/>
  <c r="AM9" i="6"/>
  <c r="AL9" i="6"/>
  <c r="AK9" i="6"/>
  <c r="AJ9" i="6"/>
  <c r="AW8" i="6"/>
  <c r="AV8" i="6"/>
  <c r="AU8" i="6"/>
  <c r="AT8" i="6"/>
  <c r="AS8" i="6"/>
  <c r="AR8" i="6"/>
  <c r="AQ8" i="6"/>
  <c r="AP8" i="6"/>
  <c r="AO8" i="6"/>
  <c r="AN8" i="6"/>
  <c r="AM8" i="6"/>
  <c r="AL8" i="6"/>
  <c r="AK8" i="6"/>
  <c r="AJ8" i="6"/>
  <c r="BA7" i="6"/>
  <c r="AW7" i="6"/>
  <c r="AV7" i="6"/>
  <c r="AU7" i="6"/>
  <c r="AT7" i="6"/>
  <c r="AS7" i="6"/>
  <c r="AR7" i="6"/>
  <c r="AQ7" i="6"/>
  <c r="AP7" i="6"/>
  <c r="AO7" i="6"/>
  <c r="AN7" i="6"/>
  <c r="AM7" i="6"/>
  <c r="AL7" i="6"/>
  <c r="AK7" i="6"/>
  <c r="AJ7" i="6"/>
  <c r="AW6" i="6"/>
  <c r="AV6" i="6"/>
  <c r="AU6" i="6"/>
  <c r="AT6" i="6"/>
  <c r="AS6" i="6"/>
  <c r="AR6" i="6"/>
  <c r="AQ6" i="6"/>
  <c r="AP6" i="6"/>
  <c r="AO6" i="6"/>
  <c r="AN6" i="6"/>
  <c r="AM6" i="6"/>
  <c r="AL6" i="6"/>
  <c r="AK6" i="6"/>
  <c r="AJ6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BA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X1" i="6"/>
  <c r="W1" i="6"/>
  <c r="G1" i="6"/>
  <c r="E1" i="6"/>
  <c r="AW13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W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BA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BA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X1" i="5"/>
  <c r="W1" i="5"/>
  <c r="G1" i="5"/>
  <c r="E1" i="5"/>
  <c r="AW13" i="4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W12" i="4"/>
  <c r="AV12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BA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BA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BA5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X1" i="4"/>
  <c r="W1" i="4"/>
  <c r="G1" i="4"/>
  <c r="E1" i="4"/>
  <c r="AR5" i="3"/>
  <c r="AS5" i="3"/>
  <c r="AR6" i="3"/>
  <c r="AS6" i="3"/>
  <c r="AR7" i="3"/>
  <c r="AS7" i="3"/>
  <c r="AR8" i="3"/>
  <c r="AS8" i="3"/>
  <c r="AR9" i="3"/>
  <c r="AS9" i="3"/>
  <c r="AR10" i="3"/>
  <c r="AS10" i="3"/>
  <c r="AR11" i="3"/>
  <c r="AS11" i="3"/>
  <c r="AR12" i="3"/>
  <c r="AS12" i="3"/>
  <c r="AR13" i="3"/>
  <c r="AS13" i="3"/>
  <c r="AS4" i="3"/>
  <c r="AR4" i="3"/>
  <c r="AP5" i="3"/>
  <c r="AQ5" i="3"/>
  <c r="AP6" i="3"/>
  <c r="AQ6" i="3"/>
  <c r="AP7" i="3"/>
  <c r="AQ7" i="3"/>
  <c r="AP8" i="3"/>
  <c r="AQ8" i="3"/>
  <c r="AP9" i="3"/>
  <c r="AQ9" i="3"/>
  <c r="AP10" i="3"/>
  <c r="AQ10" i="3"/>
  <c r="AP11" i="3"/>
  <c r="AQ11" i="3"/>
  <c r="AP12" i="3"/>
  <c r="AQ12" i="3"/>
  <c r="AP13" i="3"/>
  <c r="AQ13" i="3"/>
  <c r="AQ4" i="3"/>
  <c r="AP4" i="3"/>
  <c r="AN5" i="3"/>
  <c r="AO5" i="3"/>
  <c r="AN6" i="3"/>
  <c r="AO6" i="3"/>
  <c r="AN7" i="3"/>
  <c r="AO7" i="3"/>
  <c r="AN8" i="3"/>
  <c r="AO8" i="3"/>
  <c r="AN9" i="3"/>
  <c r="AO9" i="3"/>
  <c r="AN10" i="3"/>
  <c r="AO10" i="3"/>
  <c r="AN11" i="3"/>
  <c r="AO11" i="3"/>
  <c r="AN12" i="3"/>
  <c r="AO12" i="3"/>
  <c r="AN13" i="3"/>
  <c r="AO13" i="3"/>
  <c r="AO4" i="3"/>
  <c r="AN4" i="3"/>
  <c r="AL5" i="3"/>
  <c r="AM5" i="3"/>
  <c r="AL6" i="3"/>
  <c r="AM6" i="3"/>
  <c r="AL7" i="3"/>
  <c r="AM7" i="3"/>
  <c r="AL8" i="3"/>
  <c r="AM8" i="3"/>
  <c r="AL9" i="3"/>
  <c r="AM9" i="3"/>
  <c r="AL10" i="3"/>
  <c r="AM10" i="3"/>
  <c r="AL11" i="3"/>
  <c r="AM11" i="3"/>
  <c r="AL12" i="3"/>
  <c r="AM12" i="3"/>
  <c r="AL13" i="3"/>
  <c r="AM13" i="3"/>
  <c r="AM4" i="3"/>
  <c r="AL4" i="3"/>
  <c r="AK5" i="3"/>
  <c r="AK6" i="3"/>
  <c r="AK7" i="3"/>
  <c r="AK8" i="3"/>
  <c r="AK9" i="3"/>
  <c r="AK10" i="3"/>
  <c r="AK11" i="3"/>
  <c r="AK12" i="3"/>
  <c r="AK13" i="3"/>
  <c r="AK4" i="3"/>
  <c r="AJ5" i="3"/>
  <c r="AJ6" i="3"/>
  <c r="AJ7" i="3"/>
  <c r="AJ8" i="3"/>
  <c r="AJ9" i="3"/>
  <c r="AJ10" i="3"/>
  <c r="AJ11" i="3"/>
  <c r="AJ12" i="3"/>
  <c r="AJ13" i="3"/>
  <c r="AJ4" i="3"/>
  <c r="AT5" i="3"/>
  <c r="AU5" i="3"/>
  <c r="AV5" i="3"/>
  <c r="AW5" i="3"/>
  <c r="AT6" i="3"/>
  <c r="AU6" i="3"/>
  <c r="AV6" i="3"/>
  <c r="AW6" i="3"/>
  <c r="AT7" i="3"/>
  <c r="AU7" i="3"/>
  <c r="AV7" i="3"/>
  <c r="AW7" i="3"/>
  <c r="AT8" i="3"/>
  <c r="AU8" i="3"/>
  <c r="AV8" i="3"/>
  <c r="AW8" i="3"/>
  <c r="AT9" i="3"/>
  <c r="AU9" i="3"/>
  <c r="AV9" i="3"/>
  <c r="AW9" i="3"/>
  <c r="AT10" i="3"/>
  <c r="AU10" i="3"/>
  <c r="AV10" i="3"/>
  <c r="AW10" i="3"/>
  <c r="AT11" i="3"/>
  <c r="AU11" i="3"/>
  <c r="AV11" i="3"/>
  <c r="AW11" i="3"/>
  <c r="AT12" i="3"/>
  <c r="AU12" i="3"/>
  <c r="AV12" i="3"/>
  <c r="AW12" i="3"/>
  <c r="AT13" i="3"/>
  <c r="AU13" i="3"/>
  <c r="AV13" i="3"/>
  <c r="AW13" i="3"/>
  <c r="AW4" i="3"/>
  <c r="AV4" i="3"/>
  <c r="AU4" i="3"/>
  <c r="AT4" i="3"/>
  <c r="AE4" i="3" s="1"/>
  <c r="BA5" i="3"/>
  <c r="BA6" i="3"/>
  <c r="BA7" i="3"/>
  <c r="BA8" i="3"/>
  <c r="BA4" i="3"/>
  <c r="AX1" i="3"/>
  <c r="W1" i="3"/>
  <c r="W5" i="3"/>
  <c r="W6" i="3"/>
  <c r="W7" i="3"/>
  <c r="W8" i="3"/>
  <c r="W4" i="3"/>
  <c r="G1" i="3"/>
  <c r="E1" i="3"/>
  <c r="AA7" i="4" l="1"/>
  <c r="AE4" i="6"/>
  <c r="AD5" i="6"/>
  <c r="AB8" i="6"/>
  <c r="AF4" i="6"/>
  <c r="AF6" i="3"/>
  <c r="AC7" i="5"/>
  <c r="AF7" i="6"/>
  <c r="AF7" i="3"/>
  <c r="Z6" i="3"/>
  <c r="AA8" i="6"/>
  <c r="AD6" i="4"/>
  <c r="AA7" i="3"/>
  <c r="AC4" i="3"/>
  <c r="AA8" i="3"/>
  <c r="AF4" i="5"/>
  <c r="AC6" i="4"/>
  <c r="AB8" i="3"/>
  <c r="AD8" i="3"/>
  <c r="AD6" i="6"/>
  <c r="AB7" i="4"/>
  <c r="AF5" i="3"/>
  <c r="AC7" i="3"/>
  <c r="AB7" i="6"/>
  <c r="AA4" i="3"/>
  <c r="AA6" i="4"/>
  <c r="AC7" i="6"/>
  <c r="AD4" i="3"/>
  <c r="AD5" i="3"/>
  <c r="AF4" i="3"/>
  <c r="AG4" i="3" s="1"/>
  <c r="AE6" i="3"/>
  <c r="AF8" i="3"/>
  <c r="AE7" i="3"/>
  <c r="AG7" i="3" s="1"/>
  <c r="AD6" i="3"/>
  <c r="AC5" i="3"/>
  <c r="Z8" i="3"/>
  <c r="Z4" i="3"/>
  <c r="AE8" i="3"/>
  <c r="AD7" i="3"/>
  <c r="AC6" i="3"/>
  <c r="AB5" i="3"/>
  <c r="AA5" i="3"/>
  <c r="Z7" i="3"/>
  <c r="AE5" i="3"/>
  <c r="AB4" i="3"/>
  <c r="AC8" i="3"/>
  <c r="AB7" i="3"/>
  <c r="AA6" i="3"/>
  <c r="Z5" i="3"/>
  <c r="AB6" i="3"/>
  <c r="BA6" i="6"/>
  <c r="AG4" i="6"/>
  <c r="AD6" i="5"/>
  <c r="AD4" i="6"/>
  <c r="AC4" i="6"/>
  <c r="Z7" i="6"/>
  <c r="Z8" i="6"/>
  <c r="AA7" i="6"/>
  <c r="AA7" i="5"/>
  <c r="AB7" i="5"/>
  <c r="AF7" i="5"/>
  <c r="AE7" i="5"/>
  <c r="AC8" i="5"/>
  <c r="AD5" i="5"/>
  <c r="AA8" i="5"/>
  <c r="AB8" i="5"/>
  <c r="AE4" i="5"/>
  <c r="Z7" i="5"/>
  <c r="AD7" i="5"/>
  <c r="AD4" i="4"/>
  <c r="AD5" i="4"/>
  <c r="Z7" i="4"/>
  <c r="Z8" i="4"/>
  <c r="AC7" i="4"/>
  <c r="AA8" i="4"/>
  <c r="AF7" i="4"/>
  <c r="AB6" i="4"/>
  <c r="AE5" i="6"/>
  <c r="AF5" i="6"/>
  <c r="AD7" i="6"/>
  <c r="Z4" i="6"/>
  <c r="AF6" i="6"/>
  <c r="AE7" i="6"/>
  <c r="AD8" i="6"/>
  <c r="AA4" i="6"/>
  <c r="Z5" i="6"/>
  <c r="AE8" i="6"/>
  <c r="AC8" i="6"/>
  <c r="AB4" i="6"/>
  <c r="AA5" i="6"/>
  <c r="Z6" i="6"/>
  <c r="AF8" i="6"/>
  <c r="AE6" i="6"/>
  <c r="AB5" i="6"/>
  <c r="AA6" i="6"/>
  <c r="AC5" i="6"/>
  <c r="BA5" i="6"/>
  <c r="AB6" i="6"/>
  <c r="AC6" i="6"/>
  <c r="AE6" i="5"/>
  <c r="Z4" i="5"/>
  <c r="AF6" i="5"/>
  <c r="AD8" i="5"/>
  <c r="AA4" i="5"/>
  <c r="Z5" i="5"/>
  <c r="AE8" i="5"/>
  <c r="AB4" i="5"/>
  <c r="AA5" i="5"/>
  <c r="Z6" i="5"/>
  <c r="AF8" i="5"/>
  <c r="AE5" i="5"/>
  <c r="AC4" i="5"/>
  <c r="BA4" i="5"/>
  <c r="AB5" i="5"/>
  <c r="AA6" i="5"/>
  <c r="AD4" i="5"/>
  <c r="AC5" i="5"/>
  <c r="BA5" i="5"/>
  <c r="AB6" i="5"/>
  <c r="Z8" i="5"/>
  <c r="AF5" i="5"/>
  <c r="AC6" i="5"/>
  <c r="AB8" i="4"/>
  <c r="AF5" i="4"/>
  <c r="AE6" i="4"/>
  <c r="AD7" i="4"/>
  <c r="AC8" i="4"/>
  <c r="BA8" i="4"/>
  <c r="AE4" i="4"/>
  <c r="AE5" i="4"/>
  <c r="Z4" i="4"/>
  <c r="AF6" i="4"/>
  <c r="AE7" i="4"/>
  <c r="AD8" i="4"/>
  <c r="AF4" i="4"/>
  <c r="Z5" i="4"/>
  <c r="AE8" i="4"/>
  <c r="AB4" i="4"/>
  <c r="AA5" i="4"/>
  <c r="Z6" i="4"/>
  <c r="AF8" i="4"/>
  <c r="AA4" i="4"/>
  <c r="AC4" i="4"/>
  <c r="BA4" i="4"/>
  <c r="AB5" i="4"/>
  <c r="AC5" i="4"/>
  <c r="AG6" i="3" l="1"/>
  <c r="AG7" i="6"/>
  <c r="AH7" i="6" s="1"/>
  <c r="AI7" i="6" s="1"/>
  <c r="AG4" i="5"/>
  <c r="AH4" i="5" s="1"/>
  <c r="AI4" i="5" s="1"/>
  <c r="AG5" i="3"/>
  <c r="AH5" i="3" s="1"/>
  <c r="AI5" i="3" s="1"/>
  <c r="AH6" i="3"/>
  <c r="AI6" i="3" s="1"/>
  <c r="AH4" i="6"/>
  <c r="AI4" i="6" s="1"/>
  <c r="AG5" i="5"/>
  <c r="AH5" i="5" s="1"/>
  <c r="AG7" i="4"/>
  <c r="AH7" i="4" s="1"/>
  <c r="AI7" i="4" s="1"/>
  <c r="AG8" i="3"/>
  <c r="AH8" i="3" s="1"/>
  <c r="AI8" i="3" s="1"/>
  <c r="AH4" i="3"/>
  <c r="AH7" i="3"/>
  <c r="AI7" i="3" s="1"/>
  <c r="AG6" i="5"/>
  <c r="AH6" i="5" s="1"/>
  <c r="AG8" i="5"/>
  <c r="AH8" i="5" s="1"/>
  <c r="AI8" i="5" s="1"/>
  <c r="AG5" i="4"/>
  <c r="AH5" i="4" s="1"/>
  <c r="AI5" i="4" s="1"/>
  <c r="AG7" i="5"/>
  <c r="AH7" i="5" s="1"/>
  <c r="AI7" i="5" s="1"/>
  <c r="AG4" i="4"/>
  <c r="AH4" i="4" s="1"/>
  <c r="AG8" i="4"/>
  <c r="AH8" i="4" s="1"/>
  <c r="AI8" i="4" s="1"/>
  <c r="AG8" i="6"/>
  <c r="AH8" i="6" s="1"/>
  <c r="AG5" i="6"/>
  <c r="AH5" i="6" s="1"/>
  <c r="AG6" i="6"/>
  <c r="AH6" i="6" s="1"/>
  <c r="AG6" i="4"/>
  <c r="AH6" i="4" s="1"/>
  <c r="X6" i="3" l="1"/>
  <c r="X4" i="3"/>
  <c r="AI4" i="3"/>
  <c r="Y5" i="3" s="1"/>
  <c r="V5" i="3" s="1"/>
  <c r="X5" i="3"/>
  <c r="X8" i="3"/>
  <c r="X7" i="3"/>
  <c r="X7" i="4"/>
  <c r="AI6" i="6"/>
  <c r="X6" i="6"/>
  <c r="AI5" i="6"/>
  <c r="X5" i="6"/>
  <c r="X7" i="6"/>
  <c r="X4" i="6"/>
  <c r="AI8" i="6"/>
  <c r="X8" i="6"/>
  <c r="AI5" i="5"/>
  <c r="X5" i="5"/>
  <c r="X7" i="5"/>
  <c r="X4" i="5"/>
  <c r="AI6" i="5"/>
  <c r="X6" i="5"/>
  <c r="X8" i="5"/>
  <c r="X5" i="4"/>
  <c r="X8" i="4"/>
  <c r="AI6" i="4"/>
  <c r="X6" i="4"/>
  <c r="X4" i="4"/>
  <c r="AI4" i="4"/>
  <c r="Y7" i="3" l="1"/>
  <c r="V7" i="3" s="1"/>
  <c r="Y8" i="6"/>
  <c r="V8" i="6" s="1"/>
  <c r="Y4" i="5"/>
  <c r="V4" i="5" s="1"/>
  <c r="Y4" i="4"/>
  <c r="V4" i="4" s="1"/>
  <c r="L4" i="4" s="1"/>
  <c r="Y8" i="3"/>
  <c r="V8" i="3" s="1"/>
  <c r="Y4" i="3"/>
  <c r="V4" i="3" s="1"/>
  <c r="Y6" i="3"/>
  <c r="V6" i="3" s="1"/>
  <c r="Y5" i="5"/>
  <c r="V5" i="5" s="1"/>
  <c r="Y6" i="4"/>
  <c r="V6" i="4" s="1"/>
  <c r="Y5" i="6"/>
  <c r="V5" i="6" s="1"/>
  <c r="Y7" i="6"/>
  <c r="V7" i="6" s="1"/>
  <c r="Y4" i="6"/>
  <c r="V4" i="6" s="1"/>
  <c r="Y6" i="6"/>
  <c r="V6" i="6" s="1"/>
  <c r="Y8" i="5"/>
  <c r="V8" i="5" s="1"/>
  <c r="Y6" i="5"/>
  <c r="V6" i="5" s="1"/>
  <c r="Y7" i="5"/>
  <c r="V7" i="5" s="1"/>
  <c r="Y8" i="4"/>
  <c r="V8" i="4" s="1"/>
  <c r="Y5" i="4"/>
  <c r="V5" i="4" s="1"/>
  <c r="Y7" i="4"/>
  <c r="V7" i="4" s="1"/>
  <c r="L4" i="5" l="1"/>
  <c r="AX4" i="3"/>
  <c r="AY4" i="3" s="1"/>
  <c r="L6" i="5"/>
  <c r="M6" i="5" s="1"/>
  <c r="AX4" i="5"/>
  <c r="AY4" i="5" s="1"/>
  <c r="AX4" i="4"/>
  <c r="AY4" i="4" s="1"/>
  <c r="AX8" i="3"/>
  <c r="AY8" i="3" s="1"/>
  <c r="AX5" i="3"/>
  <c r="AY5" i="3" s="1"/>
  <c r="L7" i="3"/>
  <c r="O7" i="3" s="1"/>
  <c r="L6" i="3"/>
  <c r="R6" i="3" s="1"/>
  <c r="AX6" i="3"/>
  <c r="AY6" i="3" s="1"/>
  <c r="L8" i="3"/>
  <c r="N8" i="3" s="1"/>
  <c r="AX7" i="3"/>
  <c r="AY7" i="3" s="1"/>
  <c r="L4" i="3"/>
  <c r="N4" i="3" s="1"/>
  <c r="B5" i="7" s="1"/>
  <c r="L5" i="3"/>
  <c r="P5" i="3" s="1"/>
  <c r="L6" i="4"/>
  <c r="O6" i="4" s="1"/>
  <c r="L8" i="4"/>
  <c r="M8" i="4" s="1"/>
  <c r="L7" i="5"/>
  <c r="S7" i="5" s="1"/>
  <c r="AX7" i="5"/>
  <c r="AY7" i="5" s="1"/>
  <c r="AX7" i="4"/>
  <c r="AY7" i="4" s="1"/>
  <c r="AX8" i="4"/>
  <c r="AY8" i="4" s="1"/>
  <c r="L7" i="4"/>
  <c r="Q7" i="4" s="1"/>
  <c r="L6" i="6"/>
  <c r="L5" i="6"/>
  <c r="AX8" i="6"/>
  <c r="AY8" i="6" s="1"/>
  <c r="L7" i="6"/>
  <c r="AX7" i="6"/>
  <c r="AY7" i="6" s="1"/>
  <c r="L4" i="6"/>
  <c r="AX6" i="6"/>
  <c r="AY6" i="6" s="1"/>
  <c r="AX5" i="6"/>
  <c r="AY5" i="6" s="1"/>
  <c r="AX4" i="6"/>
  <c r="AY4" i="6" s="1"/>
  <c r="L8" i="6"/>
  <c r="AX5" i="5"/>
  <c r="AY5" i="5" s="1"/>
  <c r="AX8" i="5"/>
  <c r="AY8" i="5" s="1"/>
  <c r="AX6" i="5"/>
  <c r="AY6" i="5" s="1"/>
  <c r="N4" i="5"/>
  <c r="M4" i="5"/>
  <c r="P4" i="5"/>
  <c r="T4" i="5"/>
  <c r="S4" i="5"/>
  <c r="R4" i="5"/>
  <c r="Q4" i="5"/>
  <c r="O4" i="5"/>
  <c r="L5" i="5"/>
  <c r="L8" i="5"/>
  <c r="AX6" i="4"/>
  <c r="AY6" i="4" s="1"/>
  <c r="AX5" i="4"/>
  <c r="AY5" i="4" s="1"/>
  <c r="M4" i="4"/>
  <c r="T4" i="4"/>
  <c r="S4" i="4"/>
  <c r="R4" i="4"/>
  <c r="Q4" i="4"/>
  <c r="O4" i="4"/>
  <c r="N4" i="4"/>
  <c r="P4" i="4"/>
  <c r="L5" i="4"/>
  <c r="AZ7" i="3" l="1"/>
  <c r="AZ8" i="6"/>
  <c r="T6" i="5"/>
  <c r="N6" i="5"/>
  <c r="R6" i="5"/>
  <c r="S6" i="5"/>
  <c r="O6" i="5"/>
  <c r="P6" i="5"/>
  <c r="Q6" i="5"/>
  <c r="N7" i="5"/>
  <c r="T7" i="5"/>
  <c r="T7" i="4"/>
  <c r="M7" i="4"/>
  <c r="N7" i="4"/>
  <c r="P7" i="4"/>
  <c r="O7" i="4"/>
  <c r="R7" i="4"/>
  <c r="T4" i="3"/>
  <c r="P4" i="3"/>
  <c r="M5" i="3"/>
  <c r="O5" i="3"/>
  <c r="T5" i="3"/>
  <c r="N5" i="3"/>
  <c r="R5" i="3"/>
  <c r="R4" i="3"/>
  <c r="Q5" i="3"/>
  <c r="AZ5" i="3"/>
  <c r="M4" i="3"/>
  <c r="S4" i="3"/>
  <c r="Q4" i="3"/>
  <c r="O4" i="3"/>
  <c r="S6" i="3"/>
  <c r="Q6" i="3"/>
  <c r="O6" i="3"/>
  <c r="M6" i="3"/>
  <c r="N6" i="3"/>
  <c r="T6" i="3"/>
  <c r="N7" i="3"/>
  <c r="P6" i="3"/>
  <c r="S5" i="3"/>
  <c r="P7" i="3"/>
  <c r="M8" i="3"/>
  <c r="R8" i="3"/>
  <c r="AZ6" i="3"/>
  <c r="T7" i="3"/>
  <c r="AZ4" i="3"/>
  <c r="S7" i="3"/>
  <c r="R7" i="3"/>
  <c r="AZ8" i="3"/>
  <c r="Q7" i="3"/>
  <c r="M7" i="3"/>
  <c r="T8" i="3"/>
  <c r="S8" i="3"/>
  <c r="P8" i="3"/>
  <c r="O8" i="3"/>
  <c r="Q8" i="3"/>
  <c r="P7" i="5"/>
  <c r="M7" i="5"/>
  <c r="Q7" i="5"/>
  <c r="R7" i="5"/>
  <c r="O7" i="5"/>
  <c r="S8" i="4"/>
  <c r="Q6" i="4"/>
  <c r="P8" i="4"/>
  <c r="S7" i="4"/>
  <c r="N8" i="4"/>
  <c r="O8" i="4"/>
  <c r="Q8" i="4"/>
  <c r="P6" i="4"/>
  <c r="S6" i="4"/>
  <c r="T8" i="4"/>
  <c r="R6" i="4"/>
  <c r="R8" i="4"/>
  <c r="N6" i="4"/>
  <c r="T6" i="4"/>
  <c r="M6" i="4"/>
  <c r="AZ4" i="6"/>
  <c r="AZ5" i="6"/>
  <c r="AZ6" i="6"/>
  <c r="AZ7" i="6"/>
  <c r="AZ5" i="5"/>
  <c r="AZ8" i="4"/>
  <c r="AZ6" i="4"/>
  <c r="N4" i="6"/>
  <c r="M4" i="6"/>
  <c r="T4" i="6"/>
  <c r="S4" i="6"/>
  <c r="R4" i="6"/>
  <c r="O4" i="6"/>
  <c r="P4" i="6"/>
  <c r="Q4" i="6"/>
  <c r="S7" i="6"/>
  <c r="R7" i="6"/>
  <c r="T7" i="6"/>
  <c r="Q7" i="6"/>
  <c r="P7" i="6"/>
  <c r="O7" i="6"/>
  <c r="N7" i="6"/>
  <c r="M7" i="6"/>
  <c r="R8" i="6"/>
  <c r="Q8" i="6"/>
  <c r="P8" i="6"/>
  <c r="O8" i="6"/>
  <c r="N8" i="6"/>
  <c r="M8" i="6"/>
  <c r="T8" i="6"/>
  <c r="S8" i="6"/>
  <c r="M5" i="6"/>
  <c r="T5" i="6"/>
  <c r="N5" i="6"/>
  <c r="S5" i="6"/>
  <c r="O5" i="6"/>
  <c r="R5" i="6"/>
  <c r="Q5" i="6"/>
  <c r="P5" i="6"/>
  <c r="T6" i="6"/>
  <c r="S6" i="6"/>
  <c r="M6" i="6"/>
  <c r="R6" i="6"/>
  <c r="Q6" i="6"/>
  <c r="P6" i="6"/>
  <c r="N6" i="6"/>
  <c r="O6" i="6"/>
  <c r="AZ4" i="5"/>
  <c r="R8" i="5"/>
  <c r="Q8" i="5"/>
  <c r="P8" i="5"/>
  <c r="O8" i="5"/>
  <c r="N8" i="5"/>
  <c r="M8" i="5"/>
  <c r="T8" i="5"/>
  <c r="S8" i="5"/>
  <c r="M5" i="5"/>
  <c r="N5" i="5"/>
  <c r="T5" i="5"/>
  <c r="O5" i="5"/>
  <c r="S5" i="5"/>
  <c r="R5" i="5"/>
  <c r="Q5" i="5"/>
  <c r="P5" i="5"/>
  <c r="AZ6" i="5"/>
  <c r="AZ7" i="5"/>
  <c r="AZ8" i="5"/>
  <c r="AZ4" i="4"/>
  <c r="T5" i="4"/>
  <c r="S5" i="4"/>
  <c r="Q5" i="4"/>
  <c r="R5" i="4"/>
  <c r="N5" i="4"/>
  <c r="B6" i="7" s="1"/>
  <c r="P5" i="4"/>
  <c r="M5" i="4"/>
  <c r="O5" i="4"/>
  <c r="AZ5" i="4"/>
  <c r="AZ7" i="4"/>
</calcChain>
</file>

<file path=xl/sharedStrings.xml><?xml version="1.0" encoding="utf-8"?>
<sst xmlns="http://schemas.openxmlformats.org/spreadsheetml/2006/main" count="749" uniqueCount="229">
  <si>
    <t>Equipe 01</t>
  </si>
  <si>
    <t>Equipe 06</t>
  </si>
  <si>
    <t>Equipe 11</t>
  </si>
  <si>
    <t>Equipe 16</t>
  </si>
  <si>
    <t>Equipe 02</t>
  </si>
  <si>
    <t>Equipe 03</t>
  </si>
  <si>
    <t>Equipe 04</t>
  </si>
  <si>
    <t>Equipe 05</t>
  </si>
  <si>
    <t>Equipe 07</t>
  </si>
  <si>
    <t>Equipe 08</t>
  </si>
  <si>
    <t>Equipe 09</t>
  </si>
  <si>
    <t>Equipe 10</t>
  </si>
  <si>
    <t>Equipe 12</t>
  </si>
  <si>
    <t>Equipe 13</t>
  </si>
  <si>
    <t>Equipe 14</t>
  </si>
  <si>
    <t>Equipe 15</t>
  </si>
  <si>
    <t>Equipe 17</t>
  </si>
  <si>
    <t>Equipe 18</t>
  </si>
  <si>
    <t>Equipe 19</t>
  </si>
  <si>
    <t>Equipe 20</t>
  </si>
  <si>
    <t>Nom du tournoi</t>
  </si>
  <si>
    <t>Année 2000</t>
  </si>
  <si>
    <t>Année 2001</t>
  </si>
  <si>
    <t>Année 2002</t>
  </si>
  <si>
    <t>Année 2003</t>
  </si>
  <si>
    <t>Année 2004</t>
  </si>
  <si>
    <t>Année 2005</t>
  </si>
  <si>
    <t>Année 2006</t>
  </si>
  <si>
    <t>Année 2007</t>
  </si>
  <si>
    <t>Année 2008</t>
  </si>
  <si>
    <t>Année 2009</t>
  </si>
  <si>
    <t>Année 2010</t>
  </si>
  <si>
    <t>Année 2011</t>
  </si>
  <si>
    <t>Année 2012</t>
  </si>
  <si>
    <t>Année 2013</t>
  </si>
  <si>
    <t>Année 2014</t>
  </si>
  <si>
    <t>Année 2015</t>
  </si>
  <si>
    <t>Année 2016</t>
  </si>
  <si>
    <t>Année 2017</t>
  </si>
  <si>
    <t>Année 2018</t>
  </si>
  <si>
    <t>Année 2019</t>
  </si>
  <si>
    <t>Année 2020</t>
  </si>
  <si>
    <t>Année 2021</t>
  </si>
  <si>
    <t>Année 2022</t>
  </si>
  <si>
    <t>Année 2023</t>
  </si>
  <si>
    <t>Année 2024</t>
  </si>
  <si>
    <t>Année 2025</t>
  </si>
  <si>
    <t>Année 2026</t>
  </si>
  <si>
    <t>Année 2027</t>
  </si>
  <si>
    <t>Année 2028</t>
  </si>
  <si>
    <t>Année 2029</t>
  </si>
  <si>
    <t>Année 2030</t>
  </si>
  <si>
    <t>Année 2031</t>
  </si>
  <si>
    <t>Année 2032</t>
  </si>
  <si>
    <t>Année 2033</t>
  </si>
  <si>
    <t>Année 2034</t>
  </si>
  <si>
    <t>Année 2035</t>
  </si>
  <si>
    <t>Année 2036</t>
  </si>
  <si>
    <t>Année 2037</t>
  </si>
  <si>
    <t>Année 2038</t>
  </si>
  <si>
    <t>Année 2039</t>
  </si>
  <si>
    <t>Année 2040</t>
  </si>
  <si>
    <t>Année 2041</t>
  </si>
  <si>
    <t>Année 2042</t>
  </si>
  <si>
    <t>Année 2043</t>
  </si>
  <si>
    <t>Année 2044</t>
  </si>
  <si>
    <t>Année 2045</t>
  </si>
  <si>
    <t>Année 2046</t>
  </si>
  <si>
    <t>Année 2047</t>
  </si>
  <si>
    <t>Année 2048</t>
  </si>
  <si>
    <t>Année 2049</t>
  </si>
  <si>
    <t>Année 2050</t>
  </si>
  <si>
    <t>Année 2051</t>
  </si>
  <si>
    <t>Année 2052</t>
  </si>
  <si>
    <t>Année 2053</t>
  </si>
  <si>
    <t>Année 2054</t>
  </si>
  <si>
    <t>Année 2055</t>
  </si>
  <si>
    <t>Année 2056</t>
  </si>
  <si>
    <t>Année 2057</t>
  </si>
  <si>
    <t>Année 2058</t>
  </si>
  <si>
    <t>Année 2059</t>
  </si>
  <si>
    <t>Année 2060</t>
  </si>
  <si>
    <t>Année 2061</t>
  </si>
  <si>
    <t>Année 2062</t>
  </si>
  <si>
    <t>Année 2063</t>
  </si>
  <si>
    <t>Année 2064</t>
  </si>
  <si>
    <t>Année 2065</t>
  </si>
  <si>
    <t>Année 2066</t>
  </si>
  <si>
    <t>Année 2067</t>
  </si>
  <si>
    <t>Année 2068</t>
  </si>
  <si>
    <t>Année 2069</t>
  </si>
  <si>
    <t>Année 2070</t>
  </si>
  <si>
    <t>Année 2071</t>
  </si>
  <si>
    <t>Année 2072</t>
  </si>
  <si>
    <t>Année 2073</t>
  </si>
  <si>
    <t>Année 2074</t>
  </si>
  <si>
    <t>Année 2075</t>
  </si>
  <si>
    <t>Année 2076</t>
  </si>
  <si>
    <t>Année 2077</t>
  </si>
  <si>
    <t>Année 2078</t>
  </si>
  <si>
    <t>Année 2079</t>
  </si>
  <si>
    <t>Année 2080</t>
  </si>
  <si>
    <t>Année 2081</t>
  </si>
  <si>
    <t>Année 2082</t>
  </si>
  <si>
    <t>Année 2083</t>
  </si>
  <si>
    <t>Année 2084</t>
  </si>
  <si>
    <t>Année 2085</t>
  </si>
  <si>
    <t>Année 2086</t>
  </si>
  <si>
    <t>Année 2087</t>
  </si>
  <si>
    <t>Année 2088</t>
  </si>
  <si>
    <t>Année 2089</t>
  </si>
  <si>
    <t>Année 2090</t>
  </si>
  <si>
    <t>Année 2091</t>
  </si>
  <si>
    <t>Année 2092</t>
  </si>
  <si>
    <t>Année 2093</t>
  </si>
  <si>
    <t>Année 2094</t>
  </si>
  <si>
    <t>Année 2095</t>
  </si>
  <si>
    <t>Année 2096</t>
  </si>
  <si>
    <t>Année 2097</t>
  </si>
  <si>
    <t>Année 2098</t>
  </si>
  <si>
    <t>Année 2099</t>
  </si>
  <si>
    <t>Année 2100</t>
  </si>
  <si>
    <t>Choix année</t>
  </si>
  <si>
    <t>ARBITRES</t>
  </si>
  <si>
    <t>Arbitre 01</t>
  </si>
  <si>
    <t>Arbitre 02</t>
  </si>
  <si>
    <t>Arbitre 03</t>
  </si>
  <si>
    <t>Arbitre 04</t>
  </si>
  <si>
    <t>Arbitre 05</t>
  </si>
  <si>
    <t>Arbitre 06</t>
  </si>
  <si>
    <t>Arbitre 07</t>
  </si>
  <si>
    <t>Arbitre 08</t>
  </si>
  <si>
    <t>Arbitre 09</t>
  </si>
  <si>
    <t>Arbitre 10</t>
  </si>
  <si>
    <t>Arbitre 11</t>
  </si>
  <si>
    <t>Arbitre 12</t>
  </si>
  <si>
    <t>Arbitre 13</t>
  </si>
  <si>
    <t>Arbitre 14</t>
  </si>
  <si>
    <t>Arbitre 15</t>
  </si>
  <si>
    <t>Arbitre 16</t>
  </si>
  <si>
    <t>Arbitre 17</t>
  </si>
  <si>
    <t>Arbitre 18</t>
  </si>
  <si>
    <t>Arbitre 19</t>
  </si>
  <si>
    <t>Arbitre 20</t>
  </si>
  <si>
    <t>Arbitre 21</t>
  </si>
  <si>
    <t>Arbitre 22</t>
  </si>
  <si>
    <t>Arbitre 23</t>
  </si>
  <si>
    <t>Arbitre 24</t>
  </si>
  <si>
    <t>Arbitre 25</t>
  </si>
  <si>
    <t>Arbitre 26</t>
  </si>
  <si>
    <t>Arbitre 27</t>
  </si>
  <si>
    <t>Arbitre 28</t>
  </si>
  <si>
    <t>Arbitre 29</t>
  </si>
  <si>
    <t>Arbitre 30</t>
  </si>
  <si>
    <t>Equipes</t>
  </si>
  <si>
    <t>Scores</t>
  </si>
  <si>
    <t>Dates</t>
  </si>
  <si>
    <t>Horaires</t>
  </si>
  <si>
    <t>Arbitres</t>
  </si>
  <si>
    <t>Arbitres assistants</t>
  </si>
  <si>
    <t>Place</t>
  </si>
  <si>
    <t>Points</t>
  </si>
  <si>
    <t>Joués</t>
  </si>
  <si>
    <t>Gagnés</t>
  </si>
  <si>
    <t>Nuls</t>
  </si>
  <si>
    <t>Perdus</t>
  </si>
  <si>
    <t>Pour</t>
  </si>
  <si>
    <t>Contre</t>
  </si>
  <si>
    <t>Diff.</t>
  </si>
  <si>
    <t>CLASSEMENT POULE 01</t>
  </si>
  <si>
    <t>Qualifiés pour la Champion's League.</t>
  </si>
  <si>
    <t>Qualifiés pour l'Europa League.</t>
  </si>
  <si>
    <t>Qualifié pour la Coupe de la Ligue.</t>
  </si>
  <si>
    <t>Rang</t>
  </si>
  <si>
    <t>Pts</t>
  </si>
  <si>
    <t>J</t>
  </si>
  <si>
    <t>G</t>
  </si>
  <si>
    <t>N</t>
  </si>
  <si>
    <t>P</t>
  </si>
  <si>
    <t>B +</t>
  </si>
  <si>
    <t>B -</t>
  </si>
  <si>
    <t>Dom;</t>
  </si>
  <si>
    <t>Ext.</t>
  </si>
  <si>
    <t>POULE 01</t>
  </si>
  <si>
    <t>POULE 02</t>
  </si>
  <si>
    <t>POULE 03</t>
  </si>
  <si>
    <t>POULE 04</t>
  </si>
  <si>
    <t>CLASSEMENT POULE 02</t>
  </si>
  <si>
    <t>CLASSEMENT POULE 03</t>
  </si>
  <si>
    <t>CLASSEMENT POULE 04</t>
  </si>
  <si>
    <t>Score</t>
  </si>
  <si>
    <t>Date</t>
  </si>
  <si>
    <t>Horaire</t>
  </si>
  <si>
    <t>Arbitre</t>
  </si>
  <si>
    <t>Arbitre assistant</t>
  </si>
  <si>
    <t>QUART DE FINALE N° 01</t>
  </si>
  <si>
    <t>QUART DE FINALE N° 02</t>
  </si>
  <si>
    <t>QUART DE FINALE N° 03</t>
  </si>
  <si>
    <t>QUART DE FINALE N° 04</t>
  </si>
  <si>
    <t>DEMI-FINALE N° 01</t>
  </si>
  <si>
    <t>FINALE</t>
  </si>
  <si>
    <t>PETITE FINALE</t>
  </si>
  <si>
    <r>
      <t>1</t>
    </r>
    <r>
      <rPr>
        <vertAlign val="superscript"/>
        <sz val="8"/>
        <color rgb="FF0000FF"/>
        <rFont val="Calibri"/>
        <family val="2"/>
        <scheme val="minor"/>
      </rPr>
      <t>er</t>
    </r>
    <r>
      <rPr>
        <sz val="8"/>
        <color rgb="FF0000FF"/>
        <rFont val="Calibri"/>
        <family val="2"/>
        <scheme val="minor"/>
      </rPr>
      <t xml:space="preserve"> Poule 01 / 2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02</t>
    </r>
  </si>
  <si>
    <r>
      <t>1</t>
    </r>
    <r>
      <rPr>
        <vertAlign val="superscript"/>
        <sz val="8"/>
        <color rgb="FF0000FF"/>
        <rFont val="Calibri"/>
        <family val="2"/>
        <scheme val="minor"/>
      </rPr>
      <t>er</t>
    </r>
    <r>
      <rPr>
        <sz val="8"/>
        <color rgb="FF0000FF"/>
        <rFont val="Calibri"/>
        <family val="2"/>
        <scheme val="minor"/>
      </rPr>
      <t xml:space="preserve"> Poule 02 / 2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03</t>
    </r>
  </si>
  <si>
    <r>
      <t>1</t>
    </r>
    <r>
      <rPr>
        <vertAlign val="superscript"/>
        <sz val="8"/>
        <color rgb="FF0000FF"/>
        <rFont val="Calibri"/>
        <family val="2"/>
        <scheme val="minor"/>
      </rPr>
      <t>er</t>
    </r>
    <r>
      <rPr>
        <sz val="8"/>
        <color rgb="FF0000FF"/>
        <rFont val="Calibri"/>
        <family val="2"/>
        <scheme val="minor"/>
      </rPr>
      <t xml:space="preserve"> Poule 03 / 2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04</t>
    </r>
  </si>
  <si>
    <r>
      <t>1</t>
    </r>
    <r>
      <rPr>
        <vertAlign val="superscript"/>
        <sz val="8"/>
        <color rgb="FF0000FF"/>
        <rFont val="Calibri"/>
        <family val="2"/>
        <scheme val="minor"/>
      </rPr>
      <t>er</t>
    </r>
    <r>
      <rPr>
        <sz val="8"/>
        <color rgb="FF0000FF"/>
        <rFont val="Calibri"/>
        <family val="2"/>
        <scheme val="minor"/>
      </rPr>
      <t xml:space="preserve"> Poule 04 / 2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01</t>
    </r>
  </si>
  <si>
    <t>Gagnant Quart N° 01 - Gagnant Quart N° 02</t>
  </si>
  <si>
    <t>Gagnant Quart N° 03 - Gagnant Quart N° 04</t>
  </si>
  <si>
    <t>Gagnant Demi N° 01 - Gagnant Demi N° 02</t>
  </si>
  <si>
    <t>Perdant Demi N° 01 - Perdant Demi N° 02</t>
  </si>
  <si>
    <t>MATCH DE CLASSEMENT N° 01</t>
  </si>
  <si>
    <t>MATCH DE CLASSEMENT N° 02</t>
  </si>
  <si>
    <t>MATCH DE CLASSEMENT PLACES 5 ET 6</t>
  </si>
  <si>
    <t>MATCH DE CLASSEMENT 7 ET 8</t>
  </si>
  <si>
    <t>Perdant Quart N° 01 / Perdant Quart N° 03</t>
  </si>
  <si>
    <t>Perdant Quart N° 02 / Perdant Quart N° 04</t>
  </si>
  <si>
    <t>Gagnant Match N° 01 / Gagnant Match N° 02</t>
  </si>
  <si>
    <t>Perdant Match N° 01 / Perdant Match N° 02</t>
  </si>
  <si>
    <t>Classement</t>
  </si>
  <si>
    <r>
      <t>3ème Poule 01 / 4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02</t>
    </r>
  </si>
  <si>
    <r>
      <t>3ème Poule 02 / 4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03</t>
    </r>
  </si>
  <si>
    <r>
      <t>3ème Poule 03 / 4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04</t>
    </r>
  </si>
  <si>
    <r>
      <t>3ème Poule 04 / 4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01</t>
    </r>
  </si>
  <si>
    <t>DEMI FINALE N° 01</t>
  </si>
  <si>
    <t>DEMI FINALE N° 02</t>
  </si>
  <si>
    <r>
      <t>5ème Poule 01 / 5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03</t>
    </r>
  </si>
  <si>
    <r>
      <t>5ème Poule 02 / 5</t>
    </r>
    <r>
      <rPr>
        <vertAlign val="superscript"/>
        <sz val="8"/>
        <color rgb="FF0000FF"/>
        <rFont val="Calibri"/>
        <family val="2"/>
        <scheme val="minor"/>
      </rPr>
      <t>ème</t>
    </r>
    <r>
      <rPr>
        <sz val="8"/>
        <color rgb="FF0000FF"/>
        <rFont val="Calibri"/>
        <family val="2"/>
        <scheme val="minor"/>
      </rPr>
      <t xml:space="preserve"> Poule 04</t>
    </r>
  </si>
  <si>
    <t>Gagnant Demi N° 01 / Gagnant Demi N° 02</t>
  </si>
  <si>
    <t>Perdant Demi N° 01 / Perdant Demi N°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</si>
</sst>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[$-F800]dddd\,\ mmmm\ dd\,\ yyyy"/>
    <numFmt numFmtId="167" formatCode="hh&quot;h&quot;:mm;@"/>
    <numFmt numFmtId="168" formatCode="0.0000000"/>
    <numFmt numFmtId="169" formatCode="0_ ;[Red]\-0\ 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990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sz val="9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rgb="FFFF99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8"/>
      <color rgb="FF0000FF"/>
      <name val="Calibri"/>
      <family val="2"/>
      <scheme val="minor"/>
    </font>
    <font>
      <sz val="9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vertAlign val="superscript"/>
      <sz val="8"/>
      <color rgb="FF0000FF"/>
      <name val="Calibri"/>
      <family val="2"/>
      <scheme val="minor"/>
    </font>
    <font>
      <b/>
      <sz val="11"/>
      <color rgb="FFFF99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9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hair">
        <color rgb="FF0000FF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thin">
        <color rgb="FF0000FF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medium">
        <color rgb="FF0000FF"/>
      </left>
      <right style="medium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thin">
        <color rgb="FF0000FF"/>
      </bottom>
      <diagonal/>
    </border>
    <border>
      <left/>
      <right style="thin">
        <color rgb="FF0000FF"/>
      </right>
      <top style="thin">
        <color theme="0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theme="0"/>
      </left>
      <right style="hair">
        <color rgb="FFC0000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rgb="FF0000FF"/>
      </left>
      <right style="medium">
        <color rgb="FF0000FF"/>
      </right>
      <top style="thin">
        <color theme="0"/>
      </top>
      <bottom style="hair">
        <color rgb="FF0000FF"/>
      </bottom>
      <diagonal/>
    </border>
    <border>
      <left style="hair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hair">
        <color rgb="FF0000FF"/>
      </left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C0000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hair">
        <color rgb="FF0000FF"/>
      </bottom>
      <diagonal/>
    </border>
    <border>
      <left/>
      <right/>
      <top style="hair">
        <color rgb="FF0000FF"/>
      </top>
      <bottom style="hair">
        <color rgb="FF0000FF"/>
      </bottom>
      <diagonal/>
    </border>
    <border>
      <left/>
      <right/>
      <top style="hair">
        <color rgb="FF0000FF"/>
      </top>
      <bottom style="thin">
        <color rgb="FF0000FF"/>
      </bottom>
      <diagonal/>
    </border>
    <border>
      <left/>
      <right style="thin">
        <color theme="0"/>
      </right>
      <top style="thin">
        <color theme="0"/>
      </top>
      <bottom style="hair">
        <color rgb="FF0000FF"/>
      </bottom>
      <diagonal/>
    </border>
    <border>
      <left/>
      <right style="thin">
        <color theme="0"/>
      </right>
      <top style="hair">
        <color rgb="FF0000FF"/>
      </top>
      <bottom style="hair">
        <color rgb="FF0000FF"/>
      </bottom>
      <diagonal/>
    </border>
    <border>
      <left/>
      <right style="thin">
        <color theme="0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C00000"/>
      </left>
      <right style="hair">
        <color rgb="FFC0000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 style="thin">
        <color rgb="FF0000FF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/>
      <bottom style="hair">
        <color rgb="FF0000FF"/>
      </bottom>
      <diagonal/>
    </border>
    <border>
      <left style="thin">
        <color theme="0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 style="thin">
        <color rgb="FF0000FF"/>
      </right>
      <top/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rgb="FF0000FF"/>
      </top>
      <bottom style="thin">
        <color rgb="FF0000FF"/>
      </bottom>
      <diagonal/>
    </border>
    <border>
      <left/>
      <right style="medium">
        <color rgb="FF0000FF"/>
      </right>
      <top style="thin">
        <color rgb="FF0000FF"/>
      </top>
      <bottom style="thin">
        <color rgb="FF0000FF"/>
      </bottom>
      <diagonal/>
    </border>
    <border>
      <left/>
      <right style="medium">
        <color rgb="FF0000FF"/>
      </right>
      <top/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/>
      <bottom style="hair">
        <color rgb="FF0000FF"/>
      </bottom>
      <diagonal/>
    </border>
    <border>
      <left style="thin">
        <color rgb="FF0000FF"/>
      </left>
      <right style="thin">
        <color rgb="FF0000FF"/>
      </right>
      <top/>
      <bottom style="thin">
        <color rgb="FF0000FF"/>
      </bottom>
      <diagonal/>
    </border>
    <border>
      <left style="medium">
        <color rgb="FF0000FF"/>
      </left>
      <right style="thin">
        <color rgb="FF0000FF"/>
      </right>
      <top/>
      <bottom style="hair">
        <color rgb="FF0000FF"/>
      </bottom>
      <diagonal/>
    </border>
    <border>
      <left style="medium">
        <color rgb="FF0000FF"/>
      </left>
      <right style="thin">
        <color rgb="FF0000FF"/>
      </right>
      <top style="hair">
        <color rgb="FF0000FF"/>
      </top>
      <bottom/>
      <diagonal/>
    </border>
    <border>
      <left style="medium">
        <color rgb="FF0000FF"/>
      </left>
      <right/>
      <top style="thin">
        <color rgb="FF0000FF"/>
      </top>
      <bottom style="thin">
        <color rgb="FF0000FF"/>
      </bottom>
      <diagonal/>
    </border>
    <border>
      <left style="medium">
        <color rgb="FF0000FF"/>
      </left>
      <right/>
      <top/>
      <bottom style="hair">
        <color rgb="FF0000FF"/>
      </bottom>
      <diagonal/>
    </border>
    <border>
      <left style="medium">
        <color rgb="FF0000FF"/>
      </left>
      <right/>
      <top style="hair">
        <color rgb="FF0000FF"/>
      </top>
      <bottom style="hair">
        <color rgb="FF0000FF"/>
      </bottom>
      <diagonal/>
    </border>
    <border>
      <left style="medium">
        <color rgb="FF0000FF"/>
      </left>
      <right/>
      <top style="hair">
        <color rgb="FF0000FF"/>
      </top>
      <bottom style="thin">
        <color rgb="FF0000FF"/>
      </bottom>
      <diagonal/>
    </border>
    <border>
      <left style="thin">
        <color theme="0"/>
      </left>
      <right style="medium">
        <color rgb="FF0000FF"/>
      </right>
      <top/>
      <bottom/>
      <diagonal/>
    </border>
    <border>
      <left style="thin">
        <color rgb="FF0000FF"/>
      </left>
      <right style="hair">
        <color rgb="FF0000FF"/>
      </right>
      <top style="thin">
        <color rgb="FF0000FF"/>
      </top>
      <bottom style="thin">
        <color rgb="FF0000FF"/>
      </bottom>
      <diagonal/>
    </border>
    <border>
      <left style="hair">
        <color rgb="FF0000FF"/>
      </left>
      <right style="medium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medium">
        <color rgb="FF0000FF"/>
      </bottom>
      <diagonal/>
    </border>
    <border>
      <left style="thin">
        <color rgb="FF0000FF"/>
      </left>
      <right style="hair">
        <color rgb="FF0000FF"/>
      </right>
      <top/>
      <bottom style="thin">
        <color rgb="FF0000FF"/>
      </bottom>
      <diagonal/>
    </border>
    <border>
      <left style="hair">
        <color rgb="FF0000FF"/>
      </left>
      <right style="medium">
        <color rgb="FF0000FF"/>
      </right>
      <top/>
      <bottom style="thin">
        <color rgb="FF0000FF"/>
      </bottom>
      <diagonal/>
    </border>
    <border>
      <left/>
      <right/>
      <top/>
      <bottom style="thin">
        <color rgb="FF0000FF"/>
      </bottom>
      <diagonal/>
    </border>
    <border>
      <left style="hair">
        <color rgb="FF0000FF"/>
      </left>
      <right style="hair">
        <color rgb="FF0000FF"/>
      </right>
      <top/>
      <bottom style="thin">
        <color rgb="FF0000FF"/>
      </bottom>
      <diagonal/>
    </border>
    <border>
      <left/>
      <right style="thin">
        <color rgb="FF0000FF"/>
      </right>
      <top/>
      <bottom style="thin">
        <color rgb="FF0000FF"/>
      </bottom>
      <diagonal/>
    </border>
    <border>
      <left style="thin">
        <color rgb="FF0000FF"/>
      </left>
      <right style="hair">
        <color rgb="FF0000FF"/>
      </right>
      <top style="thin">
        <color rgb="FF0000FF"/>
      </top>
      <bottom style="medium">
        <color rgb="FF0000FF"/>
      </bottom>
      <diagonal/>
    </border>
    <border>
      <left style="hair">
        <color rgb="FF0000FF"/>
      </left>
      <right style="medium">
        <color rgb="FF0000FF"/>
      </right>
      <top style="thin">
        <color rgb="FF0000FF"/>
      </top>
      <bottom style="medium">
        <color rgb="FF0000FF"/>
      </bottom>
      <diagonal/>
    </border>
    <border>
      <left/>
      <right/>
      <top style="thin">
        <color rgb="FF0000FF"/>
      </top>
      <bottom style="medium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rgb="FF0000FF"/>
      </top>
      <bottom style="medium">
        <color rgb="FF0000FF"/>
      </bottom>
      <diagonal/>
    </border>
    <border>
      <left/>
      <right style="thin">
        <color rgb="FF0000FF"/>
      </right>
      <top style="thin">
        <color rgb="FF0000FF"/>
      </top>
      <bottom style="medium">
        <color rgb="FF0000FF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rgb="FF0000FF"/>
      </right>
      <top style="thin">
        <color theme="0"/>
      </top>
      <bottom/>
      <diagonal/>
    </border>
    <border>
      <left style="thin">
        <color theme="0"/>
      </left>
      <right style="thin">
        <color rgb="FF0000FF"/>
      </right>
      <top/>
      <bottom style="thin">
        <color theme="0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0" fillId="3" borderId="0" xfId="0" applyFill="1"/>
    <xf numFmtId="0" fontId="8" fillId="0" borderId="0" xfId="0" applyFont="1"/>
    <xf numFmtId="0" fontId="6" fillId="0" borderId="11" xfId="0" applyFont="1" applyBorder="1"/>
    <xf numFmtId="0" fontId="6" fillId="0" borderId="12" xfId="0" applyFont="1" applyBorder="1"/>
    <xf numFmtId="0" fontId="6" fillId="0" borderId="13" xfId="0" applyFont="1" applyBorder="1"/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42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5" xfId="0" applyFont="1" applyBorder="1" applyAlignment="1">
      <alignment horizontal="right" vertical="center"/>
    </xf>
    <xf numFmtId="0" fontId="2" fillId="0" borderId="16" xfId="0" applyFont="1" applyBorder="1" applyAlignment="1">
      <alignment horizontal="right" vertical="center"/>
    </xf>
    <xf numFmtId="0" fontId="2" fillId="0" borderId="17" xfId="0" applyFont="1" applyBorder="1" applyAlignment="1">
      <alignment horizontal="right" vertical="center"/>
    </xf>
    <xf numFmtId="0" fontId="12" fillId="7" borderId="6" xfId="0" applyFont="1" applyFill="1" applyBorder="1" applyAlignment="1">
      <alignment horizontal="left" vertical="center"/>
    </xf>
    <xf numFmtId="0" fontId="12" fillId="7" borderId="7" xfId="0" applyFont="1" applyFill="1" applyBorder="1" applyAlignment="1">
      <alignment horizontal="left" vertical="center"/>
    </xf>
    <xf numFmtId="0" fontId="12" fillId="7" borderId="9" xfId="0" applyFont="1" applyFill="1" applyBorder="1" applyAlignment="1">
      <alignment horizontal="left" vertical="center"/>
    </xf>
    <xf numFmtId="0" fontId="12" fillId="7" borderId="10" xfId="0" applyFont="1" applyFill="1" applyBorder="1" applyAlignment="1">
      <alignment horizontal="left" vertical="center"/>
    </xf>
    <xf numFmtId="0" fontId="12" fillId="7" borderId="45" xfId="0" applyFont="1" applyFill="1" applyBorder="1" applyAlignment="1">
      <alignment horizontal="left" vertical="center"/>
    </xf>
    <xf numFmtId="0" fontId="12" fillId="7" borderId="44" xfId="0" applyFont="1" applyFill="1" applyBorder="1" applyAlignment="1">
      <alignment horizontal="left" vertical="center"/>
    </xf>
    <xf numFmtId="0" fontId="14" fillId="3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4" fillId="0" borderId="47" xfId="0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4" fillId="0" borderId="48" xfId="0" applyFont="1" applyBorder="1" applyAlignment="1">
      <alignment horizontal="center" vertical="center"/>
    </xf>
    <xf numFmtId="0" fontId="15" fillId="0" borderId="47" xfId="0" applyFont="1" applyBorder="1" applyAlignment="1">
      <alignment horizontal="center" vertical="center"/>
    </xf>
    <xf numFmtId="0" fontId="14" fillId="0" borderId="47" xfId="0" applyFont="1" applyBorder="1" applyAlignment="1">
      <alignment horizontal="left" vertical="center"/>
    </xf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left" vertical="center"/>
    </xf>
    <xf numFmtId="0" fontId="14" fillId="3" borderId="49" xfId="0" applyFont="1" applyFill="1" applyBorder="1" applyAlignment="1">
      <alignment horizontal="center" vertical="center"/>
    </xf>
    <xf numFmtId="168" fontId="14" fillId="0" borderId="47" xfId="0" applyNumberFormat="1" applyFont="1" applyBorder="1" applyAlignment="1">
      <alignment horizontal="center" vertical="center"/>
    </xf>
    <xf numFmtId="0" fontId="14" fillId="0" borderId="47" xfId="0" applyFont="1" applyBorder="1" applyAlignment="1">
      <alignment horizontal="center" vertical="center" textRotation="90"/>
    </xf>
    <xf numFmtId="168" fontId="14" fillId="0" borderId="48" xfId="0" applyNumberFormat="1" applyFont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/>
    </xf>
    <xf numFmtId="0" fontId="13" fillId="9" borderId="51" xfId="0" applyFont="1" applyFill="1" applyBorder="1" applyAlignment="1">
      <alignment horizontal="center" vertical="center"/>
    </xf>
    <xf numFmtId="0" fontId="13" fillId="9" borderId="54" xfId="0" applyFont="1" applyFill="1" applyBorder="1" applyAlignment="1">
      <alignment horizontal="center" vertical="center"/>
    </xf>
    <xf numFmtId="0" fontId="12" fillId="9" borderId="58" xfId="0" applyFont="1" applyFill="1" applyBorder="1" applyAlignment="1">
      <alignment horizontal="center" vertical="center"/>
    </xf>
    <xf numFmtId="0" fontId="12" fillId="9" borderId="59" xfId="0" applyFont="1" applyFill="1" applyBorder="1" applyAlignment="1">
      <alignment horizontal="center" vertical="center"/>
    </xf>
    <xf numFmtId="0" fontId="12" fillId="9" borderId="56" xfId="0" applyFont="1" applyFill="1" applyBorder="1" applyAlignment="1">
      <alignment horizontal="center" vertical="center"/>
    </xf>
    <xf numFmtId="0" fontId="12" fillId="9" borderId="55" xfId="0" applyFont="1" applyFill="1" applyBorder="1" applyAlignment="1">
      <alignment horizontal="center" vertical="center"/>
    </xf>
    <xf numFmtId="0" fontId="2" fillId="9" borderId="63" xfId="0" applyFont="1" applyFill="1" applyBorder="1" applyAlignment="1">
      <alignment horizontal="left" vertical="center"/>
    </xf>
    <xf numFmtId="0" fontId="12" fillId="9" borderId="60" xfId="0" applyFont="1" applyFill="1" applyBorder="1" applyAlignment="1">
      <alignment horizontal="center" vertical="center"/>
    </xf>
    <xf numFmtId="0" fontId="16" fillId="9" borderId="57" xfId="0" applyFont="1" applyFill="1" applyBorder="1" applyAlignment="1">
      <alignment horizontal="center" vertical="center"/>
    </xf>
    <xf numFmtId="0" fontId="16" fillId="9" borderId="51" xfId="0" applyFont="1" applyFill="1" applyBorder="1" applyAlignment="1">
      <alignment horizontal="center" vertical="center"/>
    </xf>
    <xf numFmtId="169" fontId="16" fillId="9" borderId="51" xfId="0" applyNumberFormat="1" applyFont="1" applyFill="1" applyBorder="1" applyAlignment="1">
      <alignment horizontal="center" vertical="center"/>
    </xf>
    <xf numFmtId="0" fontId="2" fillId="9" borderId="37" xfId="0" applyFont="1" applyFill="1" applyBorder="1" applyAlignment="1">
      <alignment horizontal="left" vertical="center"/>
    </xf>
    <xf numFmtId="0" fontId="12" fillId="9" borderId="61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16" fillId="9" borderId="16" xfId="0" applyFont="1" applyFill="1" applyBorder="1" applyAlignment="1">
      <alignment horizontal="center" vertical="center"/>
    </xf>
    <xf numFmtId="169" fontId="16" fillId="9" borderId="16" xfId="0" applyNumberFormat="1" applyFont="1" applyFill="1" applyBorder="1" applyAlignment="1">
      <alignment horizontal="center" vertical="center"/>
    </xf>
    <xf numFmtId="0" fontId="2" fillId="9" borderId="38" xfId="0" applyFont="1" applyFill="1" applyBorder="1" applyAlignment="1">
      <alignment horizontal="left" vertical="center"/>
    </xf>
    <xf numFmtId="0" fontId="12" fillId="9" borderId="62" xfId="0" applyFont="1" applyFill="1" applyBorder="1" applyAlignment="1">
      <alignment horizontal="center" vertical="center"/>
    </xf>
    <xf numFmtId="0" fontId="16" fillId="9" borderId="20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/>
    </xf>
    <xf numFmtId="169" fontId="16" fillId="9" borderId="17" xfId="0" applyNumberFormat="1" applyFont="1" applyFill="1" applyBorder="1" applyAlignment="1">
      <alignment horizontal="center" vertical="center"/>
    </xf>
    <xf numFmtId="0" fontId="13" fillId="9" borderId="65" xfId="0" applyFont="1" applyFill="1" applyBorder="1" applyAlignment="1">
      <alignment horizontal="center" vertical="center"/>
    </xf>
    <xf numFmtId="0" fontId="13" fillId="9" borderId="66" xfId="0" applyFont="1" applyFill="1" applyBorder="1" applyAlignment="1">
      <alignment horizontal="center" vertical="center"/>
    </xf>
    <xf numFmtId="0" fontId="12" fillId="9" borderId="67" xfId="0" applyFont="1" applyFill="1" applyBorder="1" applyAlignment="1">
      <alignment horizontal="center" vertical="center"/>
    </xf>
    <xf numFmtId="0" fontId="1" fillId="5" borderId="68" xfId="0" applyFont="1" applyFill="1" applyBorder="1" applyAlignment="1">
      <alignment horizontal="center" vertical="center"/>
    </xf>
    <xf numFmtId="0" fontId="1" fillId="5" borderId="69" xfId="0" applyFont="1" applyFill="1" applyBorder="1" applyAlignment="1">
      <alignment horizontal="center" vertical="center"/>
    </xf>
    <xf numFmtId="0" fontId="1" fillId="6" borderId="69" xfId="0" applyFont="1" applyFill="1" applyBorder="1" applyAlignment="1">
      <alignment horizontal="center" vertical="center"/>
    </xf>
    <xf numFmtId="0" fontId="1" fillId="8" borderId="70" xfId="0" applyFont="1" applyFill="1" applyBorder="1" applyAlignment="1">
      <alignment horizontal="center" vertical="center"/>
    </xf>
    <xf numFmtId="0" fontId="2" fillId="3" borderId="7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0" fontId="17" fillId="4" borderId="29" xfId="0" applyFont="1" applyFill="1" applyBorder="1" applyAlignment="1">
      <alignment horizontal="center" vertical="center"/>
    </xf>
    <xf numFmtId="0" fontId="17" fillId="4" borderId="40" xfId="0" applyFont="1" applyFill="1" applyBorder="1" applyAlignment="1">
      <alignment horizontal="center" vertical="center"/>
    </xf>
    <xf numFmtId="0" fontId="17" fillId="4" borderId="39" xfId="0" applyFont="1" applyFill="1" applyBorder="1" applyAlignment="1">
      <alignment horizontal="center" vertical="center"/>
    </xf>
    <xf numFmtId="0" fontId="17" fillId="4" borderId="25" xfId="0" applyFont="1" applyFill="1" applyBorder="1" applyAlignment="1">
      <alignment horizontal="center" vertical="center"/>
    </xf>
    <xf numFmtId="0" fontId="20" fillId="5" borderId="50" xfId="0" applyFont="1" applyFill="1" applyBorder="1" applyAlignment="1">
      <alignment horizontal="center" vertical="center"/>
    </xf>
    <xf numFmtId="0" fontId="20" fillId="5" borderId="40" xfId="0" applyFont="1" applyFill="1" applyBorder="1" applyAlignment="1">
      <alignment horizontal="center" vertical="center"/>
    </xf>
    <xf numFmtId="0" fontId="20" fillId="5" borderId="25" xfId="0" applyFont="1" applyFill="1" applyBorder="1" applyAlignment="1">
      <alignment horizontal="center" vertical="center"/>
    </xf>
    <xf numFmtId="0" fontId="18" fillId="0" borderId="74" xfId="0" applyFont="1" applyBorder="1" applyAlignment="1">
      <alignment horizontal="center" vertical="center" wrapText="1"/>
    </xf>
    <xf numFmtId="0" fontId="19" fillId="0" borderId="74" xfId="0" applyFont="1" applyBorder="1" applyAlignment="1">
      <alignment horizontal="center" vertical="center" wrapText="1"/>
    </xf>
    <xf numFmtId="0" fontId="18" fillId="0" borderId="80" xfId="0" applyFont="1" applyBorder="1" applyAlignment="1">
      <alignment horizontal="center" vertical="center"/>
    </xf>
    <xf numFmtId="0" fontId="18" fillId="0" borderId="81" xfId="0" applyFont="1" applyBorder="1" applyAlignment="1">
      <alignment horizontal="center" vertical="center"/>
    </xf>
    <xf numFmtId="0" fontId="18" fillId="0" borderId="82" xfId="0" applyFont="1" applyBorder="1" applyAlignment="1">
      <alignment horizontal="center" vertical="center"/>
    </xf>
    <xf numFmtId="0" fontId="18" fillId="0" borderId="83" xfId="0" applyFont="1" applyBorder="1" applyAlignment="1">
      <alignment horizontal="center" vertical="center"/>
    </xf>
    <xf numFmtId="0" fontId="18" fillId="0" borderId="84" xfId="0" applyFont="1" applyBorder="1" applyAlignment="1">
      <alignment horizontal="center" vertical="center"/>
    </xf>
    <xf numFmtId="0" fontId="2" fillId="3" borderId="85" xfId="0" applyFont="1" applyFill="1" applyBorder="1" applyAlignment="1">
      <alignment horizontal="center" vertical="center"/>
    </xf>
    <xf numFmtId="0" fontId="2" fillId="3" borderId="86" xfId="0" applyFont="1" applyFill="1" applyBorder="1" applyAlignment="1">
      <alignment horizontal="center" vertical="center"/>
    </xf>
    <xf numFmtId="0" fontId="2" fillId="3" borderId="87" xfId="0" applyFont="1" applyFill="1" applyBorder="1" applyAlignment="1">
      <alignment horizontal="center" vertical="center"/>
    </xf>
    <xf numFmtId="0" fontId="2" fillId="3" borderId="88" xfId="0" applyFont="1" applyFill="1" applyBorder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  <xf numFmtId="0" fontId="20" fillId="3" borderId="87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6" fillId="3" borderId="8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6" xfId="0" applyFont="1" applyFill="1" applyBorder="1" applyAlignment="1">
      <alignment horizontal="center" vertical="center"/>
    </xf>
    <xf numFmtId="0" fontId="18" fillId="3" borderId="87" xfId="0" applyFont="1" applyFill="1" applyBorder="1" applyAlignment="1">
      <alignment horizontal="center" vertical="center"/>
    </xf>
    <xf numFmtId="0" fontId="6" fillId="3" borderId="88" xfId="0" applyFont="1" applyFill="1" applyBorder="1" applyAlignment="1">
      <alignment horizontal="center" vertical="center"/>
    </xf>
    <xf numFmtId="0" fontId="2" fillId="0" borderId="51" xfId="0" applyFont="1" applyBorder="1" applyAlignment="1" applyProtection="1">
      <alignment horizontal="center" vertical="center"/>
      <protection locked="0"/>
    </xf>
    <xf numFmtId="0" fontId="7" fillId="0" borderId="51" xfId="0" applyFont="1" applyBorder="1" applyAlignment="1" applyProtection="1">
      <alignment horizontal="center" vertical="center"/>
      <protection locked="0"/>
    </xf>
    <xf numFmtId="165" fontId="6" fillId="0" borderId="75" xfId="0" applyNumberFormat="1" applyFont="1" applyBorder="1" applyAlignment="1" applyProtection="1">
      <alignment horizontal="center" vertical="center"/>
      <protection locked="0"/>
    </xf>
    <xf numFmtId="167" fontId="6" fillId="0" borderId="76" xfId="0" applyNumberFormat="1" applyFont="1" applyBorder="1" applyAlignment="1" applyProtection="1">
      <alignment horizontal="center" vertical="center"/>
      <protection locked="0"/>
    </xf>
    <xf numFmtId="0" fontId="6" fillId="0" borderId="77" xfId="0" applyFont="1" applyBorder="1" applyAlignment="1" applyProtection="1">
      <alignment horizontal="center" vertical="center"/>
      <protection locked="0"/>
    </xf>
    <xf numFmtId="0" fontId="6" fillId="0" borderId="78" xfId="0" applyFont="1" applyBorder="1" applyAlignment="1" applyProtection="1">
      <alignment horizontal="center" vertical="center"/>
      <protection locked="0"/>
    </xf>
    <xf numFmtId="0" fontId="6" fillId="0" borderId="79" xfId="0" applyFont="1" applyBorder="1" applyAlignment="1" applyProtection="1">
      <alignment horizontal="center" vertical="center"/>
      <protection locked="0"/>
    </xf>
    <xf numFmtId="0" fontId="2" fillId="0" borderId="64" xfId="0" applyFont="1" applyBorder="1" applyAlignment="1" applyProtection="1">
      <alignment horizontal="center" vertical="center"/>
      <protection locked="0"/>
    </xf>
    <xf numFmtId="0" fontId="7" fillId="0" borderId="64" xfId="0" applyFont="1" applyBorder="1" applyAlignment="1" applyProtection="1">
      <alignment horizontal="center" vertical="center"/>
      <protection locked="0"/>
    </xf>
    <xf numFmtId="165" fontId="6" fillId="0" borderId="72" xfId="0" applyNumberFormat="1" applyFont="1" applyBorder="1" applyAlignment="1" applyProtection="1">
      <alignment horizontal="center" vertical="center"/>
      <protection locked="0"/>
    </xf>
    <xf numFmtId="167" fontId="6" fillId="0" borderId="73" xfId="0" applyNumberFormat="1" applyFont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0" fontId="6" fillId="0" borderId="58" xfId="0" applyFont="1" applyBorder="1" applyAlignment="1" applyProtection="1">
      <alignment horizontal="center" vertical="center"/>
      <protection locked="0"/>
    </xf>
    <xf numFmtId="0" fontId="6" fillId="0" borderId="56" xfId="0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right" vertical="center"/>
      <protection hidden="1"/>
    </xf>
    <xf numFmtId="0" fontId="2" fillId="0" borderId="64" xfId="0" applyFont="1" applyBorder="1" applyAlignment="1" applyProtection="1">
      <alignment horizontal="right" vertical="center"/>
      <protection hidden="1"/>
    </xf>
    <xf numFmtId="0" fontId="12" fillId="0" borderId="21" xfId="0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12" fillId="0" borderId="22" xfId="0" applyFont="1" applyBorder="1" applyAlignment="1" applyProtection="1">
      <alignment horizontal="center" vertical="center"/>
      <protection locked="0"/>
    </xf>
    <xf numFmtId="0" fontId="12" fillId="0" borderId="19" xfId="0" applyFont="1" applyBorder="1" applyAlignment="1" applyProtection="1">
      <alignment horizontal="center" vertical="center"/>
      <protection locked="0"/>
    </xf>
    <xf numFmtId="0" fontId="12" fillId="0" borderId="23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165" fontId="6" fillId="0" borderId="21" xfId="0" applyNumberFormat="1" applyFont="1" applyBorder="1" applyAlignment="1" applyProtection="1">
      <alignment horizontal="center" vertical="center"/>
      <protection locked="0"/>
    </xf>
    <xf numFmtId="167" fontId="6" fillId="0" borderId="26" xfId="0" applyNumberFormat="1" applyFont="1" applyBorder="1" applyAlignment="1" applyProtection="1">
      <alignment horizontal="center" vertical="center"/>
      <protection locked="0"/>
    </xf>
    <xf numFmtId="0" fontId="6" fillId="0" borderId="30" xfId="0" applyFont="1" applyBorder="1" applyAlignment="1" applyProtection="1">
      <alignment horizontal="left" vertical="center"/>
      <protection locked="0"/>
    </xf>
    <xf numFmtId="0" fontId="6" fillId="0" borderId="36" xfId="0" applyFont="1" applyBorder="1" applyAlignment="1" applyProtection="1">
      <alignment horizontal="left" vertical="center"/>
      <protection locked="0"/>
    </xf>
    <xf numFmtId="0" fontId="6" fillId="0" borderId="33" xfId="0" applyFont="1" applyBorder="1" applyAlignment="1" applyProtection="1">
      <alignment horizontal="left" vertical="center"/>
      <protection locked="0"/>
    </xf>
    <xf numFmtId="165" fontId="6" fillId="0" borderId="22" xfId="0" applyNumberFormat="1" applyFont="1" applyBorder="1" applyAlignment="1" applyProtection="1">
      <alignment horizontal="center" vertical="center"/>
      <protection locked="0"/>
    </xf>
    <xf numFmtId="167" fontId="6" fillId="0" borderId="27" xfId="0" applyNumberFormat="1" applyFont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left" vertical="center"/>
      <protection locked="0"/>
    </xf>
    <xf numFmtId="0" fontId="6" fillId="0" borderId="37" xfId="0" applyFont="1" applyBorder="1" applyAlignment="1" applyProtection="1">
      <alignment horizontal="left" vertical="center"/>
      <protection locked="0"/>
    </xf>
    <xf numFmtId="0" fontId="6" fillId="0" borderId="34" xfId="0" applyFont="1" applyBorder="1" applyAlignment="1" applyProtection="1">
      <alignment horizontal="left" vertical="center"/>
      <protection locked="0"/>
    </xf>
    <xf numFmtId="165" fontId="6" fillId="0" borderId="23" xfId="0" applyNumberFormat="1" applyFont="1" applyBorder="1" applyAlignment="1" applyProtection="1">
      <alignment horizontal="center" vertical="center"/>
      <protection locked="0"/>
    </xf>
    <xf numFmtId="167" fontId="6" fillId="0" borderId="28" xfId="0" applyNumberFormat="1" applyFont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left" vertical="center"/>
      <protection locked="0"/>
    </xf>
    <xf numFmtId="0" fontId="6" fillId="0" borderId="38" xfId="0" applyFont="1" applyBorder="1" applyAlignment="1" applyProtection="1">
      <alignment horizontal="left" vertical="center"/>
      <protection locked="0"/>
    </xf>
    <xf numFmtId="0" fontId="6" fillId="0" borderId="35" xfId="0" applyFont="1" applyBorder="1" applyAlignment="1" applyProtection="1">
      <alignment horizontal="left" vertical="center"/>
      <protection locked="0"/>
    </xf>
    <xf numFmtId="0" fontId="2" fillId="0" borderId="17" xfId="0" applyFont="1" applyBorder="1" applyAlignment="1" applyProtection="1">
      <alignment horizontal="right" vertical="center"/>
      <protection hidden="1"/>
    </xf>
    <xf numFmtId="0" fontId="20" fillId="4" borderId="50" xfId="0" applyFont="1" applyFill="1" applyBorder="1" applyAlignment="1">
      <alignment horizontal="center" vertical="center"/>
    </xf>
    <xf numFmtId="0" fontId="20" fillId="4" borderId="40" xfId="0" applyFont="1" applyFill="1" applyBorder="1" applyAlignment="1">
      <alignment horizontal="center" vertical="center"/>
    </xf>
    <xf numFmtId="0" fontId="20" fillId="4" borderId="25" xfId="0" applyFont="1" applyFill="1" applyBorder="1" applyAlignment="1">
      <alignment horizontal="center" vertical="center"/>
    </xf>
    <xf numFmtId="0" fontId="2" fillId="0" borderId="89" xfId="0" applyFont="1" applyFill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2" fillId="0" borderId="90" xfId="0" applyFont="1" applyFill="1" applyBorder="1" applyAlignment="1">
      <alignment horizontal="center" vertical="center"/>
    </xf>
    <xf numFmtId="0" fontId="22" fillId="2" borderId="25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/>
    </xf>
    <xf numFmtId="0" fontId="2" fillId="0" borderId="43" xfId="0" applyFont="1" applyFill="1" applyBorder="1" applyAlignment="1" applyProtection="1">
      <alignment horizontal="left" vertical="center"/>
      <protection hidden="1"/>
    </xf>
    <xf numFmtId="0" fontId="2" fillId="0" borderId="34" xfId="0" applyFont="1" applyFill="1" applyBorder="1" applyAlignment="1" applyProtection="1">
      <alignment horizontal="left" vertical="center"/>
      <protection hidden="1"/>
    </xf>
    <xf numFmtId="0" fontId="2" fillId="0" borderId="10" xfId="0" applyFont="1" applyFill="1" applyBorder="1" applyAlignment="1" applyProtection="1">
      <alignment horizontal="left" vertical="center"/>
      <protection hidden="1"/>
    </xf>
    <xf numFmtId="0" fontId="2" fillId="0" borderId="53" xfId="0" applyFont="1" applyFill="1" applyBorder="1" applyAlignment="1">
      <alignment horizontal="center" vertical="center"/>
    </xf>
    <xf numFmtId="0" fontId="2" fillId="0" borderId="35" xfId="0" applyFont="1" applyFill="1" applyBorder="1" applyAlignment="1" applyProtection="1">
      <alignment horizontal="left" vertical="center"/>
      <protection hidden="1"/>
    </xf>
    <xf numFmtId="0" fontId="2" fillId="0" borderId="2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left" vertical="center"/>
      <protection locked="0"/>
    </xf>
    <xf numFmtId="0" fontId="6" fillId="0" borderId="3" xfId="0" applyFont="1" applyFill="1" applyBorder="1" applyAlignment="1" applyProtection="1">
      <alignment horizontal="left" vertical="center"/>
      <protection locked="0"/>
    </xf>
    <xf numFmtId="0" fontId="6" fillId="0" borderId="14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80"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color rgb="FF009900"/>
      </font>
    </dxf>
    <dxf>
      <font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color rgb="FF009900"/>
      </font>
    </dxf>
    <dxf>
      <font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color rgb="FF009900"/>
      </font>
    </dxf>
    <dxf>
      <font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color rgb="FF009900"/>
      </font>
    </dxf>
    <dxf>
      <font>
        <color rgb="FF009900"/>
      </font>
    </dxf>
    <dxf>
      <fill>
        <patternFill>
          <bgColor rgb="FFCCFFFF"/>
        </patternFill>
      </fill>
    </dxf>
  </dxfs>
  <tableStyles count="0" defaultTableStyle="TableStyleMedium2" defaultPivotStyle="PivotStyleLight16"/>
  <colors>
    <mruColors>
      <color rgb="FF0000FF"/>
      <color rgb="FFFF9900"/>
      <color rgb="FF006600"/>
      <color rgb="FFCCFFFF"/>
      <color rgb="FF0099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5C9A3-275F-4B5A-833D-D11FFE1D75F2}">
  <sheetPr>
    <tabColor rgb="FFFFFF00"/>
  </sheetPr>
  <dimension ref="A1:AZ100"/>
  <sheetViews>
    <sheetView tabSelected="1" workbookViewId="0">
      <selection activeCell="A2" sqref="A2"/>
    </sheetView>
  </sheetViews>
  <sheetFormatPr baseColWidth="10" defaultRowHeight="15" x14ac:dyDescent="0.25"/>
  <cols>
    <col min="1" max="1" width="30.7109375" style="1" customWidth="1"/>
    <col min="2" max="2" width="1.7109375" style="1" customWidth="1"/>
    <col min="3" max="3" width="30.7109375" style="1" customWidth="1"/>
    <col min="4" max="4" width="1.7109375" style="1" customWidth="1"/>
    <col min="5" max="5" width="30.7109375" style="1" customWidth="1"/>
    <col min="6" max="6" width="1.7109375" style="1" customWidth="1"/>
    <col min="7" max="7" width="30.7109375" style="1" customWidth="1"/>
    <col min="8" max="8" width="1.7109375" style="1" customWidth="1"/>
    <col min="9" max="9" width="25.7109375" style="4" customWidth="1"/>
    <col min="10" max="37" width="11.42578125" style="1"/>
  </cols>
  <sheetData>
    <row r="1" spans="1:52" ht="20.100000000000001" customHeight="1" x14ac:dyDescent="0.25">
      <c r="A1" s="2" t="s">
        <v>183</v>
      </c>
      <c r="B1" s="3"/>
      <c r="C1" s="2" t="s">
        <v>184</v>
      </c>
      <c r="D1" s="3"/>
      <c r="E1" s="2" t="s">
        <v>185</v>
      </c>
      <c r="F1" s="3"/>
      <c r="G1" s="2" t="s">
        <v>186</v>
      </c>
      <c r="H1" s="3"/>
      <c r="I1" s="2" t="s">
        <v>123</v>
      </c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</row>
    <row r="2" spans="1:52" ht="20.100000000000001" customHeight="1" x14ac:dyDescent="0.25">
      <c r="A2" s="172" t="s">
        <v>0</v>
      </c>
      <c r="B2" s="3"/>
      <c r="C2" s="172" t="s">
        <v>1</v>
      </c>
      <c r="D2" s="3"/>
      <c r="E2" s="172" t="s">
        <v>2</v>
      </c>
      <c r="F2" s="3"/>
      <c r="G2" s="172" t="s">
        <v>3</v>
      </c>
      <c r="H2" s="3"/>
      <c r="I2" s="187" t="s">
        <v>124</v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</row>
    <row r="3" spans="1:52" ht="20.100000000000001" customHeight="1" x14ac:dyDescent="0.25">
      <c r="A3" s="173" t="s">
        <v>4</v>
      </c>
      <c r="B3" s="3"/>
      <c r="C3" s="173" t="s">
        <v>8</v>
      </c>
      <c r="D3" s="3"/>
      <c r="E3" s="173" t="s">
        <v>12</v>
      </c>
      <c r="F3" s="3"/>
      <c r="G3" s="173" t="s">
        <v>16</v>
      </c>
      <c r="H3" s="3"/>
      <c r="I3" s="188" t="s">
        <v>125</v>
      </c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</row>
    <row r="4" spans="1:52" ht="20.100000000000001" customHeight="1" x14ac:dyDescent="0.25">
      <c r="A4" s="173" t="s">
        <v>5</v>
      </c>
      <c r="B4" s="3"/>
      <c r="C4" s="173" t="s">
        <v>9</v>
      </c>
      <c r="D4" s="3"/>
      <c r="E4" s="173" t="s">
        <v>13</v>
      </c>
      <c r="F4" s="3"/>
      <c r="G4" s="173" t="s">
        <v>17</v>
      </c>
      <c r="H4" s="3"/>
      <c r="I4" s="188" t="s">
        <v>126</v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</row>
    <row r="5" spans="1:52" ht="20.100000000000001" customHeight="1" x14ac:dyDescent="0.25">
      <c r="A5" s="173" t="s">
        <v>6</v>
      </c>
      <c r="B5" s="3"/>
      <c r="C5" s="173" t="s">
        <v>10</v>
      </c>
      <c r="D5" s="3"/>
      <c r="E5" s="173" t="s">
        <v>14</v>
      </c>
      <c r="F5" s="3"/>
      <c r="G5" s="173" t="s">
        <v>18</v>
      </c>
      <c r="H5" s="3"/>
      <c r="I5" s="188" t="s">
        <v>127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</row>
    <row r="6" spans="1:52" ht="20.100000000000001" customHeight="1" x14ac:dyDescent="0.25">
      <c r="A6" s="174" t="s">
        <v>7</v>
      </c>
      <c r="B6" s="3"/>
      <c r="C6" s="174" t="s">
        <v>11</v>
      </c>
      <c r="D6" s="3"/>
      <c r="E6" s="174" t="s">
        <v>15</v>
      </c>
      <c r="F6" s="3"/>
      <c r="G6" s="174" t="s">
        <v>19</v>
      </c>
      <c r="H6" s="3"/>
      <c r="I6" s="188" t="s">
        <v>128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</row>
    <row r="7" spans="1:52" ht="20.100000000000001" customHeight="1" x14ac:dyDescent="0.25">
      <c r="A7" s="3"/>
      <c r="B7" s="3"/>
      <c r="C7" s="3"/>
      <c r="D7" s="3"/>
      <c r="E7" s="3"/>
      <c r="F7" s="3"/>
      <c r="G7" s="3"/>
      <c r="H7" s="3"/>
      <c r="I7" s="188" t="s">
        <v>129</v>
      </c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</row>
    <row r="8" spans="1:52" ht="20.100000000000001" customHeight="1" x14ac:dyDescent="0.25">
      <c r="A8" s="3"/>
      <c r="B8" s="3"/>
      <c r="C8" s="3"/>
      <c r="D8" s="3"/>
      <c r="E8" s="3"/>
      <c r="F8" s="3"/>
      <c r="G8" s="3"/>
      <c r="H8" s="3"/>
      <c r="I8" s="188" t="s">
        <v>130</v>
      </c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</row>
    <row r="9" spans="1:52" ht="20.100000000000001" customHeight="1" x14ac:dyDescent="0.25">
      <c r="A9" s="175" t="s">
        <v>20</v>
      </c>
      <c r="B9" s="176"/>
      <c r="C9" s="176"/>
      <c r="D9" s="176"/>
      <c r="E9" s="176"/>
      <c r="F9" s="176"/>
      <c r="G9" s="177"/>
      <c r="H9" s="3"/>
      <c r="I9" s="188" t="s">
        <v>131</v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</row>
    <row r="10" spans="1:52" ht="20.100000000000001" customHeight="1" x14ac:dyDescent="0.25">
      <c r="A10" s="178"/>
      <c r="B10" s="179"/>
      <c r="C10" s="179"/>
      <c r="D10" s="179"/>
      <c r="E10" s="179"/>
      <c r="F10" s="179"/>
      <c r="G10" s="180"/>
      <c r="H10" s="3"/>
      <c r="I10" s="188" t="s">
        <v>132</v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</row>
    <row r="11" spans="1:52" ht="20.100000000000001" customHeight="1" x14ac:dyDescent="0.25">
      <c r="A11" s="3"/>
      <c r="B11" s="3"/>
      <c r="C11" s="3"/>
      <c r="D11" s="3"/>
      <c r="E11" s="3"/>
      <c r="F11" s="3"/>
      <c r="G11" s="3"/>
      <c r="H11" s="3"/>
      <c r="I11" s="188" t="s">
        <v>133</v>
      </c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</row>
    <row r="12" spans="1:52" ht="20.100000000000001" customHeight="1" x14ac:dyDescent="0.25">
      <c r="A12" s="3"/>
      <c r="B12" s="3"/>
      <c r="C12" s="3"/>
      <c r="D12" s="3"/>
      <c r="E12" s="3"/>
      <c r="F12" s="3"/>
      <c r="G12" s="3"/>
      <c r="H12" s="3"/>
      <c r="I12" s="188" t="s">
        <v>134</v>
      </c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</row>
    <row r="13" spans="1:52" ht="20.100000000000001" customHeight="1" x14ac:dyDescent="0.25">
      <c r="A13" s="3"/>
      <c r="B13" s="3"/>
      <c r="C13" s="181" t="s">
        <v>122</v>
      </c>
      <c r="D13" s="182"/>
      <c r="E13" s="183"/>
      <c r="F13" s="3"/>
      <c r="G13" s="3"/>
      <c r="H13" s="3"/>
      <c r="I13" s="188" t="s">
        <v>135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</row>
    <row r="14" spans="1:52" ht="20.100000000000001" customHeight="1" x14ac:dyDescent="0.25">
      <c r="A14" s="3"/>
      <c r="B14" s="3"/>
      <c r="C14" s="184"/>
      <c r="D14" s="185"/>
      <c r="E14" s="186"/>
      <c r="F14" s="3"/>
      <c r="G14" s="3"/>
      <c r="H14" s="3"/>
      <c r="I14" s="188" t="s">
        <v>136</v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</row>
    <row r="15" spans="1:52" ht="20.100000000000001" customHeight="1" x14ac:dyDescent="0.25">
      <c r="A15" s="3"/>
      <c r="B15" s="3"/>
      <c r="C15" s="3"/>
      <c r="D15" s="3"/>
      <c r="E15" s="3"/>
      <c r="F15" s="3"/>
      <c r="G15" s="3"/>
      <c r="H15" s="3"/>
      <c r="I15" s="188" t="s">
        <v>137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</row>
    <row r="16" spans="1:52" ht="20.100000000000001" customHeight="1" x14ac:dyDescent="0.25">
      <c r="A16" s="3"/>
      <c r="B16" s="3"/>
      <c r="C16" s="3"/>
      <c r="D16" s="3"/>
      <c r="E16" s="3"/>
      <c r="F16" s="3"/>
      <c r="G16" s="3"/>
      <c r="H16" s="3"/>
      <c r="I16" s="188" t="s">
        <v>138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</row>
    <row r="17" spans="1:52" ht="20.100000000000001" customHeight="1" x14ac:dyDescent="0.25">
      <c r="A17" s="3"/>
      <c r="B17" s="3"/>
      <c r="C17" s="3"/>
      <c r="D17" s="3"/>
      <c r="E17" s="3"/>
      <c r="F17" s="3"/>
      <c r="G17" s="3"/>
      <c r="H17" s="3"/>
      <c r="I17" s="188" t="s">
        <v>139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</row>
    <row r="18" spans="1:52" ht="20.100000000000001" customHeight="1" x14ac:dyDescent="0.25">
      <c r="A18" s="3"/>
      <c r="B18" s="3"/>
      <c r="C18" s="3"/>
      <c r="D18" s="3"/>
      <c r="E18" s="3"/>
      <c r="F18" s="3"/>
      <c r="G18" s="3"/>
      <c r="H18" s="3"/>
      <c r="I18" s="188" t="s">
        <v>140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</row>
    <row r="19" spans="1:52" ht="20.100000000000001" customHeight="1" x14ac:dyDescent="0.25">
      <c r="A19" s="3"/>
      <c r="B19" s="3"/>
      <c r="C19" s="3"/>
      <c r="D19" s="3"/>
      <c r="E19" s="3"/>
      <c r="F19" s="3"/>
      <c r="G19" s="3"/>
      <c r="H19" s="3"/>
      <c r="I19" s="188" t="s">
        <v>141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</row>
    <row r="20" spans="1:52" ht="20.100000000000001" customHeight="1" x14ac:dyDescent="0.25">
      <c r="A20" s="3"/>
      <c r="B20" s="3"/>
      <c r="C20" s="3"/>
      <c r="D20" s="3"/>
      <c r="E20" s="3"/>
      <c r="F20" s="3"/>
      <c r="G20" s="3"/>
      <c r="H20" s="3"/>
      <c r="I20" s="188" t="s">
        <v>142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</row>
    <row r="21" spans="1:52" ht="20.100000000000001" customHeight="1" x14ac:dyDescent="0.25">
      <c r="A21" s="3"/>
      <c r="B21" s="3"/>
      <c r="C21" s="3"/>
      <c r="D21" s="3"/>
      <c r="E21" s="3"/>
      <c r="F21" s="3"/>
      <c r="G21" s="3"/>
      <c r="H21" s="3"/>
      <c r="I21" s="188" t="s">
        <v>143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</row>
    <row r="22" spans="1:52" ht="20.100000000000001" customHeight="1" x14ac:dyDescent="0.25">
      <c r="A22" s="3"/>
      <c r="B22" s="3"/>
      <c r="C22" s="3"/>
      <c r="D22" s="3"/>
      <c r="E22" s="3"/>
      <c r="F22" s="3"/>
      <c r="G22" s="3"/>
      <c r="H22" s="3"/>
      <c r="I22" s="188" t="s">
        <v>144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</row>
    <row r="23" spans="1:52" ht="20.100000000000001" customHeight="1" x14ac:dyDescent="0.25">
      <c r="A23" s="3"/>
      <c r="B23" s="3"/>
      <c r="C23" s="3"/>
      <c r="D23" s="3"/>
      <c r="E23" s="3"/>
      <c r="F23" s="3"/>
      <c r="G23" s="3"/>
      <c r="H23" s="3"/>
      <c r="I23" s="188" t="s">
        <v>145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</row>
    <row r="24" spans="1:52" ht="20.100000000000001" customHeight="1" x14ac:dyDescent="0.25">
      <c r="A24" s="3"/>
      <c r="B24" s="3"/>
      <c r="C24" s="3"/>
      <c r="D24" s="3"/>
      <c r="E24" s="3"/>
      <c r="F24" s="3"/>
      <c r="G24" s="3"/>
      <c r="H24" s="3"/>
      <c r="I24" s="188" t="s">
        <v>146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</row>
    <row r="25" spans="1:52" ht="20.100000000000001" customHeight="1" x14ac:dyDescent="0.25">
      <c r="A25" s="3"/>
      <c r="B25" s="3"/>
      <c r="C25" s="3"/>
      <c r="D25" s="3"/>
      <c r="E25" s="3"/>
      <c r="F25" s="3"/>
      <c r="G25" s="3"/>
      <c r="H25" s="3"/>
      <c r="I25" s="188" t="s">
        <v>147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</row>
    <row r="26" spans="1:52" ht="20.100000000000001" customHeight="1" x14ac:dyDescent="0.25">
      <c r="A26" s="3"/>
      <c r="B26" s="3"/>
      <c r="C26" s="3"/>
      <c r="D26" s="3"/>
      <c r="E26" s="3"/>
      <c r="F26" s="3"/>
      <c r="G26" s="3"/>
      <c r="H26" s="3"/>
      <c r="I26" s="188" t="s">
        <v>148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</row>
    <row r="27" spans="1:52" ht="20.100000000000001" customHeight="1" x14ac:dyDescent="0.25">
      <c r="A27" s="3"/>
      <c r="B27" s="3"/>
      <c r="C27" s="3"/>
      <c r="D27" s="3"/>
      <c r="E27" s="3"/>
      <c r="F27" s="3"/>
      <c r="G27" s="3"/>
      <c r="H27" s="3"/>
      <c r="I27" s="188" t="s">
        <v>149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</row>
    <row r="28" spans="1:52" ht="20.100000000000001" customHeight="1" x14ac:dyDescent="0.25">
      <c r="A28" s="3"/>
      <c r="B28" s="3"/>
      <c r="C28" s="3"/>
      <c r="D28" s="3"/>
      <c r="E28" s="3"/>
      <c r="F28" s="3"/>
      <c r="G28" s="3"/>
      <c r="H28" s="3"/>
      <c r="I28" s="188" t="s">
        <v>150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</row>
    <row r="29" spans="1:52" ht="20.100000000000001" customHeight="1" x14ac:dyDescent="0.25">
      <c r="A29" s="3"/>
      <c r="B29" s="3"/>
      <c r="C29" s="3"/>
      <c r="D29" s="3"/>
      <c r="E29" s="3"/>
      <c r="F29" s="3"/>
      <c r="G29" s="3"/>
      <c r="H29" s="3"/>
      <c r="I29" s="188" t="s">
        <v>151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</row>
    <row r="30" spans="1:52" ht="20.100000000000001" customHeight="1" x14ac:dyDescent="0.25">
      <c r="A30" s="3"/>
      <c r="B30" s="3"/>
      <c r="C30" s="3"/>
      <c r="D30" s="3"/>
      <c r="E30" s="3"/>
      <c r="F30" s="3"/>
      <c r="G30" s="3"/>
      <c r="H30" s="3"/>
      <c r="I30" s="188" t="s">
        <v>152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</row>
    <row r="31" spans="1:52" ht="20.100000000000001" customHeight="1" x14ac:dyDescent="0.25">
      <c r="A31" s="3"/>
      <c r="B31" s="3"/>
      <c r="C31" s="3"/>
      <c r="D31" s="3"/>
      <c r="E31" s="3"/>
      <c r="F31" s="3"/>
      <c r="G31" s="3"/>
      <c r="H31" s="3"/>
      <c r="I31" s="189" t="s">
        <v>153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</row>
    <row r="32" spans="1:52" x14ac:dyDescent="0.25">
      <c r="A32" s="3"/>
      <c r="B32" s="3"/>
      <c r="C32" s="3"/>
      <c r="D32" s="3"/>
      <c r="E32" s="3"/>
      <c r="F32" s="3"/>
      <c r="G32" s="3"/>
      <c r="H32" s="3"/>
      <c r="I32" s="5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</row>
    <row r="33" spans="1:52" x14ac:dyDescent="0.25">
      <c r="A33" s="3"/>
      <c r="B33" s="3"/>
      <c r="C33" s="3"/>
      <c r="D33" s="3"/>
      <c r="E33" s="3"/>
      <c r="F33" s="3"/>
      <c r="G33" s="3"/>
      <c r="H33" s="3"/>
      <c r="I33" s="5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</row>
    <row r="34" spans="1:52" x14ac:dyDescent="0.25">
      <c r="A34" s="3"/>
      <c r="B34" s="3"/>
      <c r="C34" s="3"/>
      <c r="D34" s="3"/>
      <c r="E34" s="3"/>
      <c r="F34" s="3"/>
      <c r="G34" s="3"/>
      <c r="H34" s="3"/>
      <c r="I34" s="5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</row>
    <row r="35" spans="1:52" x14ac:dyDescent="0.25">
      <c r="A35" s="3"/>
      <c r="B35" s="3"/>
      <c r="C35" s="3"/>
      <c r="D35" s="3"/>
      <c r="E35" s="3"/>
      <c r="F35" s="3"/>
      <c r="G35" s="3"/>
      <c r="H35" s="3"/>
      <c r="I35" s="5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</row>
    <row r="36" spans="1:52" x14ac:dyDescent="0.25">
      <c r="A36" s="3"/>
      <c r="B36" s="3"/>
      <c r="C36" s="3"/>
      <c r="D36" s="3"/>
      <c r="E36" s="3"/>
      <c r="F36" s="3"/>
      <c r="G36" s="3"/>
      <c r="H36" s="3"/>
      <c r="I36" s="5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</row>
    <row r="37" spans="1:52" x14ac:dyDescent="0.25">
      <c r="A37" s="3"/>
      <c r="B37" s="3"/>
      <c r="C37" s="3"/>
      <c r="D37" s="3"/>
      <c r="E37" s="3"/>
      <c r="F37" s="3"/>
      <c r="G37" s="3"/>
      <c r="H37" s="3"/>
      <c r="I37" s="5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</row>
    <row r="38" spans="1:52" x14ac:dyDescent="0.25">
      <c r="A38" s="3"/>
      <c r="B38" s="3"/>
      <c r="C38" s="3"/>
      <c r="D38" s="3"/>
      <c r="E38" s="3"/>
      <c r="F38" s="3"/>
      <c r="G38" s="3"/>
      <c r="H38" s="3"/>
      <c r="I38" s="5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</row>
    <row r="39" spans="1:52" x14ac:dyDescent="0.25">
      <c r="A39" s="3"/>
      <c r="B39" s="3"/>
      <c r="C39" s="3"/>
      <c r="D39" s="3"/>
      <c r="E39" s="3"/>
      <c r="F39" s="3"/>
      <c r="G39" s="3"/>
      <c r="H39" s="3"/>
      <c r="I39" s="5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</row>
    <row r="40" spans="1:52" x14ac:dyDescent="0.25">
      <c r="A40" s="3"/>
      <c r="B40" s="3"/>
      <c r="C40" s="3"/>
      <c r="D40" s="3"/>
      <c r="E40" s="3"/>
      <c r="F40" s="3"/>
      <c r="G40" s="3"/>
      <c r="H40" s="3"/>
      <c r="I40" s="5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</row>
    <row r="41" spans="1:52" x14ac:dyDescent="0.25">
      <c r="A41" s="3"/>
      <c r="B41" s="3"/>
      <c r="C41" s="3"/>
      <c r="D41" s="3"/>
      <c r="E41" s="3"/>
      <c r="F41" s="3"/>
      <c r="G41" s="3"/>
      <c r="H41" s="3"/>
      <c r="I41" s="5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</row>
    <row r="42" spans="1:52" x14ac:dyDescent="0.25">
      <c r="A42" s="3"/>
      <c r="B42" s="3"/>
      <c r="C42" s="3"/>
      <c r="D42" s="3"/>
      <c r="E42" s="3"/>
      <c r="F42" s="3"/>
      <c r="G42" s="3"/>
      <c r="H42" s="3"/>
      <c r="I42" s="5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</row>
    <row r="43" spans="1:52" x14ac:dyDescent="0.25">
      <c r="A43" s="3"/>
      <c r="B43" s="3"/>
      <c r="C43" s="3"/>
      <c r="D43" s="3"/>
      <c r="E43" s="3"/>
      <c r="F43" s="3"/>
      <c r="G43" s="3"/>
      <c r="H43" s="3"/>
      <c r="I43" s="5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</row>
    <row r="44" spans="1:52" x14ac:dyDescent="0.25">
      <c r="A44" s="3"/>
      <c r="B44" s="3"/>
      <c r="C44" s="3"/>
      <c r="D44" s="3"/>
      <c r="E44" s="3"/>
      <c r="F44" s="3"/>
      <c r="G44" s="3"/>
      <c r="H44" s="3"/>
      <c r="I44" s="5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</row>
    <row r="45" spans="1:52" x14ac:dyDescent="0.25">
      <c r="A45" s="3"/>
      <c r="B45" s="3"/>
      <c r="C45" s="3"/>
      <c r="D45" s="3"/>
      <c r="E45" s="3"/>
      <c r="F45" s="3"/>
      <c r="G45" s="3"/>
      <c r="H45" s="3"/>
      <c r="I45" s="5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</row>
    <row r="46" spans="1:52" x14ac:dyDescent="0.25">
      <c r="A46" s="3"/>
      <c r="B46" s="3"/>
      <c r="C46" s="3"/>
      <c r="D46" s="3"/>
      <c r="E46" s="3"/>
      <c r="F46" s="3"/>
      <c r="G46" s="3"/>
      <c r="H46" s="3"/>
      <c r="I46" s="5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</row>
    <row r="47" spans="1:52" x14ac:dyDescent="0.25">
      <c r="A47" s="3"/>
      <c r="B47" s="3"/>
      <c r="C47" s="3"/>
      <c r="D47" s="3"/>
      <c r="E47" s="3"/>
      <c r="F47" s="3"/>
      <c r="G47" s="3"/>
      <c r="H47" s="3"/>
      <c r="I47" s="5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</row>
    <row r="48" spans="1:52" x14ac:dyDescent="0.25">
      <c r="A48" s="3"/>
      <c r="B48" s="3"/>
      <c r="C48" s="3"/>
      <c r="D48" s="3"/>
      <c r="E48" s="3"/>
      <c r="F48" s="3"/>
      <c r="G48" s="3"/>
      <c r="H48" s="3"/>
      <c r="I48" s="5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</row>
    <row r="49" spans="1:52" x14ac:dyDescent="0.25">
      <c r="A49" s="3"/>
      <c r="B49" s="3"/>
      <c r="C49" s="3"/>
      <c r="D49" s="3"/>
      <c r="E49" s="3"/>
      <c r="F49" s="3"/>
      <c r="G49" s="3"/>
      <c r="H49" s="3"/>
      <c r="I49" s="5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</row>
    <row r="50" spans="1:52" x14ac:dyDescent="0.25">
      <c r="A50" s="3"/>
      <c r="B50" s="3"/>
      <c r="C50" s="3"/>
      <c r="D50" s="3"/>
      <c r="E50" s="3"/>
      <c r="F50" s="3"/>
      <c r="G50" s="3"/>
      <c r="H50" s="3"/>
      <c r="I50" s="5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</row>
    <row r="51" spans="1:52" x14ac:dyDescent="0.25">
      <c r="A51" s="3"/>
      <c r="B51" s="3"/>
      <c r="C51" s="3"/>
      <c r="D51" s="3"/>
      <c r="E51" s="3"/>
      <c r="F51" s="3"/>
      <c r="G51" s="3"/>
      <c r="H51" s="3"/>
      <c r="I51" s="5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</row>
    <row r="52" spans="1:52" x14ac:dyDescent="0.25">
      <c r="A52" s="3"/>
      <c r="B52" s="3"/>
      <c r="C52" s="3"/>
      <c r="D52" s="3"/>
      <c r="E52" s="3"/>
      <c r="F52" s="3"/>
      <c r="G52" s="3"/>
      <c r="H52" s="3"/>
      <c r="I52" s="5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</row>
    <row r="53" spans="1:52" x14ac:dyDescent="0.25">
      <c r="A53" s="3"/>
      <c r="B53" s="3"/>
      <c r="C53" s="3"/>
      <c r="D53" s="3"/>
      <c r="E53" s="3"/>
      <c r="F53" s="3"/>
      <c r="G53" s="3"/>
      <c r="H53" s="3"/>
      <c r="I53" s="5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</row>
    <row r="54" spans="1:52" x14ac:dyDescent="0.25">
      <c r="A54" s="3"/>
      <c r="B54" s="3"/>
      <c r="C54" s="3"/>
      <c r="D54" s="3"/>
      <c r="E54" s="3"/>
      <c r="F54" s="3"/>
      <c r="G54" s="3"/>
      <c r="H54" s="3"/>
      <c r="I54" s="5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</row>
    <row r="55" spans="1:52" x14ac:dyDescent="0.25">
      <c r="A55" s="3"/>
      <c r="B55" s="3"/>
      <c r="C55" s="3"/>
      <c r="D55" s="3"/>
      <c r="E55" s="3"/>
      <c r="F55" s="3"/>
      <c r="G55" s="3"/>
      <c r="H55" s="3"/>
      <c r="I55" s="5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</row>
    <row r="56" spans="1:52" x14ac:dyDescent="0.25">
      <c r="A56" s="3"/>
      <c r="B56" s="3"/>
      <c r="C56" s="3"/>
      <c r="D56" s="3"/>
      <c r="E56" s="3"/>
      <c r="F56" s="3"/>
      <c r="G56" s="3"/>
      <c r="H56" s="3"/>
      <c r="I56" s="5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</row>
    <row r="57" spans="1:52" x14ac:dyDescent="0.25">
      <c r="A57" s="3"/>
      <c r="B57" s="3"/>
      <c r="C57" s="3"/>
      <c r="D57" s="3"/>
      <c r="E57" s="3"/>
      <c r="F57" s="3"/>
      <c r="G57" s="3"/>
      <c r="H57" s="3"/>
      <c r="I57" s="5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</row>
    <row r="58" spans="1:52" x14ac:dyDescent="0.25">
      <c r="A58" s="3"/>
      <c r="B58" s="3"/>
      <c r="C58" s="3"/>
      <c r="D58" s="3"/>
      <c r="E58" s="3"/>
      <c r="F58" s="3"/>
      <c r="G58" s="3"/>
      <c r="H58" s="3"/>
      <c r="I58" s="5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</row>
    <row r="59" spans="1:52" x14ac:dyDescent="0.25">
      <c r="A59" s="3"/>
      <c r="B59" s="3"/>
      <c r="C59" s="3"/>
      <c r="D59" s="3"/>
      <c r="E59" s="3"/>
      <c r="F59" s="3"/>
      <c r="G59" s="3"/>
      <c r="H59" s="3"/>
      <c r="I59" s="5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</row>
    <row r="60" spans="1:52" x14ac:dyDescent="0.25">
      <c r="A60" s="3"/>
      <c r="B60" s="3"/>
      <c r="C60" s="3"/>
      <c r="D60" s="3"/>
      <c r="E60" s="3"/>
      <c r="F60" s="3"/>
      <c r="G60" s="3"/>
      <c r="H60" s="3"/>
      <c r="I60" s="5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</row>
    <row r="61" spans="1:52" x14ac:dyDescent="0.25">
      <c r="A61" s="3"/>
      <c r="B61" s="3"/>
      <c r="C61" s="3"/>
      <c r="D61" s="3"/>
      <c r="E61" s="3"/>
      <c r="F61" s="3"/>
      <c r="G61" s="3"/>
      <c r="H61" s="3"/>
      <c r="I61" s="5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</row>
    <row r="62" spans="1:52" x14ac:dyDescent="0.25">
      <c r="A62" s="3"/>
      <c r="B62" s="3"/>
      <c r="C62" s="3"/>
      <c r="D62" s="3"/>
      <c r="E62" s="3"/>
      <c r="F62" s="3"/>
      <c r="G62" s="3"/>
      <c r="H62" s="3"/>
      <c r="I62" s="5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</row>
    <row r="63" spans="1:52" x14ac:dyDescent="0.25">
      <c r="A63" s="3"/>
      <c r="B63" s="3"/>
      <c r="C63" s="3"/>
      <c r="D63" s="3"/>
      <c r="E63" s="3"/>
      <c r="F63" s="3"/>
      <c r="G63" s="3"/>
      <c r="H63" s="3"/>
      <c r="I63" s="5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</row>
    <row r="64" spans="1:52" x14ac:dyDescent="0.25">
      <c r="A64" s="3"/>
      <c r="B64" s="3"/>
      <c r="C64" s="3"/>
      <c r="D64" s="3"/>
      <c r="E64" s="3"/>
      <c r="F64" s="3"/>
      <c r="G64" s="3"/>
      <c r="H64" s="3"/>
      <c r="I64" s="5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</row>
    <row r="65" spans="1:52" x14ac:dyDescent="0.25">
      <c r="A65" s="3"/>
      <c r="B65" s="3"/>
      <c r="C65" s="3"/>
      <c r="D65" s="3"/>
      <c r="E65" s="3"/>
      <c r="F65" s="3"/>
      <c r="G65" s="3"/>
      <c r="H65" s="3"/>
      <c r="I65" s="5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</row>
    <row r="66" spans="1:52" x14ac:dyDescent="0.25">
      <c r="A66" s="3"/>
      <c r="B66" s="3"/>
      <c r="C66" s="3"/>
      <c r="D66" s="3"/>
      <c r="E66" s="3"/>
      <c r="F66" s="3"/>
      <c r="G66" s="3"/>
      <c r="H66" s="3"/>
      <c r="I66" s="5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</row>
    <row r="67" spans="1:52" x14ac:dyDescent="0.25">
      <c r="A67" s="3"/>
      <c r="B67" s="3"/>
      <c r="C67" s="3"/>
      <c r="D67" s="3"/>
      <c r="E67" s="3"/>
      <c r="F67" s="3"/>
      <c r="G67" s="3"/>
      <c r="H67" s="3"/>
      <c r="I67" s="5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</row>
    <row r="68" spans="1:52" x14ac:dyDescent="0.25">
      <c r="A68" s="3"/>
      <c r="B68" s="3"/>
      <c r="C68" s="3"/>
      <c r="D68" s="3"/>
      <c r="E68" s="3"/>
      <c r="F68" s="3"/>
      <c r="G68" s="3"/>
      <c r="H68" s="3"/>
      <c r="I68" s="5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</row>
    <row r="69" spans="1:52" x14ac:dyDescent="0.25">
      <c r="A69" s="3"/>
      <c r="B69" s="3"/>
      <c r="C69" s="3"/>
      <c r="D69" s="3"/>
      <c r="E69" s="3"/>
      <c r="F69" s="3"/>
      <c r="G69" s="3"/>
      <c r="H69" s="3"/>
      <c r="I69" s="5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</row>
    <row r="70" spans="1:52" x14ac:dyDescent="0.25">
      <c r="A70" s="3"/>
      <c r="B70" s="3"/>
      <c r="C70" s="3"/>
      <c r="D70" s="3"/>
      <c r="E70" s="3"/>
      <c r="F70" s="3"/>
      <c r="G70" s="3"/>
      <c r="H70" s="3"/>
      <c r="I70" s="5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</row>
    <row r="71" spans="1:52" x14ac:dyDescent="0.25">
      <c r="A71" s="3"/>
      <c r="B71" s="3"/>
      <c r="C71" s="3"/>
      <c r="D71" s="3"/>
      <c r="E71" s="3"/>
      <c r="F71" s="3"/>
      <c r="G71" s="3"/>
      <c r="H71" s="3"/>
      <c r="I71" s="5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</row>
    <row r="72" spans="1:52" x14ac:dyDescent="0.25">
      <c r="A72" s="3"/>
      <c r="B72" s="3"/>
      <c r="C72" s="3"/>
      <c r="D72" s="3"/>
      <c r="E72" s="3"/>
      <c r="F72" s="3"/>
      <c r="G72" s="3"/>
      <c r="H72" s="3"/>
      <c r="I72" s="5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</row>
    <row r="73" spans="1:52" x14ac:dyDescent="0.25">
      <c r="A73" s="3"/>
      <c r="B73" s="3"/>
      <c r="C73" s="3"/>
      <c r="D73" s="3"/>
      <c r="E73" s="3"/>
      <c r="F73" s="3"/>
      <c r="G73" s="3"/>
      <c r="H73" s="3"/>
      <c r="I73" s="5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</row>
    <row r="74" spans="1:52" x14ac:dyDescent="0.25">
      <c r="A74" s="3"/>
      <c r="B74" s="3"/>
      <c r="C74" s="3"/>
      <c r="D74" s="3"/>
      <c r="E74" s="3"/>
      <c r="F74" s="3"/>
      <c r="G74" s="3"/>
      <c r="H74" s="3"/>
      <c r="I74" s="5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</row>
    <row r="75" spans="1:52" x14ac:dyDescent="0.25">
      <c r="A75" s="3"/>
      <c r="B75" s="3"/>
      <c r="C75" s="3"/>
      <c r="D75" s="3"/>
      <c r="E75" s="3"/>
      <c r="F75" s="3"/>
      <c r="G75" s="3"/>
      <c r="H75" s="3"/>
      <c r="I75" s="5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</row>
    <row r="76" spans="1:52" x14ac:dyDescent="0.25">
      <c r="A76" s="3"/>
      <c r="B76" s="3"/>
      <c r="C76" s="3"/>
      <c r="D76" s="3"/>
      <c r="E76" s="3"/>
      <c r="F76" s="3"/>
      <c r="G76" s="3"/>
      <c r="H76" s="3"/>
      <c r="I76" s="5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</row>
    <row r="77" spans="1:52" x14ac:dyDescent="0.25">
      <c r="A77" s="3"/>
      <c r="B77" s="3"/>
      <c r="C77" s="3"/>
      <c r="D77" s="3"/>
      <c r="E77" s="3"/>
      <c r="F77" s="3"/>
      <c r="G77" s="3"/>
      <c r="H77" s="3"/>
      <c r="I77" s="5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</row>
    <row r="78" spans="1:52" x14ac:dyDescent="0.25">
      <c r="A78" s="3"/>
      <c r="B78" s="3"/>
      <c r="C78" s="3"/>
      <c r="D78" s="3"/>
      <c r="E78" s="3"/>
      <c r="F78" s="3"/>
      <c r="G78" s="3"/>
      <c r="H78" s="3"/>
      <c r="I78" s="5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</row>
    <row r="79" spans="1:52" x14ac:dyDescent="0.25">
      <c r="A79" s="3"/>
      <c r="B79" s="3"/>
      <c r="C79" s="3"/>
      <c r="D79" s="3"/>
      <c r="E79" s="3"/>
      <c r="F79" s="3"/>
      <c r="G79" s="3"/>
      <c r="H79" s="3"/>
      <c r="I79" s="5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</row>
    <row r="80" spans="1:52" x14ac:dyDescent="0.25">
      <c r="A80" s="3"/>
      <c r="B80" s="3"/>
      <c r="C80" s="3"/>
      <c r="D80" s="3"/>
      <c r="E80" s="3"/>
      <c r="F80" s="3"/>
      <c r="G80" s="3"/>
      <c r="H80" s="3"/>
      <c r="I80" s="5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</row>
    <row r="81" spans="1:52" x14ac:dyDescent="0.25">
      <c r="A81" s="3"/>
      <c r="B81" s="3"/>
      <c r="C81" s="3"/>
      <c r="D81" s="3"/>
      <c r="E81" s="3"/>
      <c r="F81" s="3"/>
      <c r="G81" s="3"/>
      <c r="H81" s="3"/>
      <c r="I81" s="5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</row>
    <row r="82" spans="1:52" x14ac:dyDescent="0.25">
      <c r="A82" s="3"/>
      <c r="B82" s="3"/>
      <c r="C82" s="3"/>
      <c r="D82" s="3"/>
      <c r="E82" s="3"/>
      <c r="F82" s="3"/>
      <c r="G82" s="3"/>
      <c r="H82" s="3"/>
      <c r="I82" s="5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</row>
    <row r="83" spans="1:52" x14ac:dyDescent="0.25">
      <c r="A83" s="3"/>
      <c r="B83" s="3"/>
      <c r="C83" s="3"/>
      <c r="D83" s="3"/>
      <c r="E83" s="3"/>
      <c r="F83" s="3"/>
      <c r="G83" s="3"/>
      <c r="H83" s="3"/>
      <c r="I83" s="5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</row>
    <row r="84" spans="1:52" x14ac:dyDescent="0.25">
      <c r="A84" s="3"/>
      <c r="B84" s="3"/>
      <c r="C84" s="3"/>
      <c r="D84" s="3"/>
      <c r="E84" s="3"/>
      <c r="F84" s="3"/>
      <c r="G84" s="3"/>
      <c r="H84" s="3"/>
      <c r="I84" s="5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</row>
    <row r="85" spans="1:52" x14ac:dyDescent="0.25">
      <c r="A85" s="3"/>
      <c r="B85" s="3"/>
      <c r="C85" s="3"/>
      <c r="D85" s="3"/>
      <c r="E85" s="3"/>
      <c r="F85" s="3"/>
      <c r="G85" s="3"/>
      <c r="H85" s="3"/>
      <c r="I85" s="5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</row>
    <row r="86" spans="1:52" x14ac:dyDescent="0.25">
      <c r="A86" s="3"/>
      <c r="B86" s="3"/>
      <c r="C86" s="3"/>
      <c r="D86" s="3"/>
      <c r="E86" s="3"/>
      <c r="F86" s="3"/>
      <c r="G86" s="3"/>
      <c r="H86" s="3"/>
      <c r="I86" s="5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</row>
    <row r="87" spans="1:52" x14ac:dyDescent="0.25">
      <c r="A87" s="3"/>
      <c r="B87" s="3"/>
      <c r="C87" s="3"/>
      <c r="D87" s="3"/>
      <c r="E87" s="3"/>
      <c r="F87" s="3"/>
      <c r="G87" s="3"/>
      <c r="H87" s="3"/>
      <c r="I87" s="5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</row>
    <row r="88" spans="1:52" x14ac:dyDescent="0.25">
      <c r="A88" s="3"/>
      <c r="B88" s="3"/>
      <c r="C88" s="3"/>
      <c r="D88" s="3"/>
      <c r="E88" s="3"/>
      <c r="F88" s="3"/>
      <c r="G88" s="3"/>
      <c r="H88" s="3"/>
      <c r="I88" s="5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</row>
    <row r="89" spans="1:52" x14ac:dyDescent="0.25">
      <c r="A89" s="3"/>
      <c r="B89" s="3"/>
      <c r="C89" s="3"/>
      <c r="D89" s="3"/>
      <c r="E89" s="3"/>
      <c r="F89" s="3"/>
      <c r="G89" s="3"/>
      <c r="H89" s="3"/>
      <c r="I89" s="5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</row>
    <row r="90" spans="1:52" x14ac:dyDescent="0.25">
      <c r="A90" s="3"/>
      <c r="B90" s="3"/>
      <c r="C90" s="3"/>
      <c r="D90" s="3"/>
      <c r="E90" s="3"/>
      <c r="F90" s="3"/>
      <c r="G90" s="3"/>
      <c r="H90" s="3"/>
      <c r="I90" s="5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</row>
    <row r="91" spans="1:52" x14ac:dyDescent="0.25">
      <c r="A91" s="3"/>
      <c r="B91" s="3"/>
      <c r="C91" s="3"/>
      <c r="D91" s="3"/>
      <c r="E91" s="3"/>
      <c r="F91" s="3"/>
      <c r="G91" s="3"/>
      <c r="H91" s="3"/>
      <c r="I91" s="5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</row>
    <row r="92" spans="1:52" x14ac:dyDescent="0.25">
      <c r="A92" s="3"/>
      <c r="B92" s="3"/>
      <c r="C92" s="3"/>
      <c r="D92" s="3"/>
      <c r="E92" s="3"/>
      <c r="F92" s="3"/>
      <c r="G92" s="3"/>
      <c r="H92" s="3"/>
      <c r="I92" s="5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</row>
    <row r="93" spans="1:52" x14ac:dyDescent="0.25">
      <c r="A93" s="3"/>
      <c r="B93" s="3"/>
      <c r="C93" s="3"/>
      <c r="D93" s="3"/>
      <c r="E93" s="3"/>
      <c r="F93" s="3"/>
      <c r="G93" s="3"/>
      <c r="H93" s="3"/>
      <c r="I93" s="5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</row>
    <row r="94" spans="1:52" x14ac:dyDescent="0.25">
      <c r="A94" s="3"/>
      <c r="B94" s="3"/>
      <c r="C94" s="3"/>
      <c r="D94" s="3"/>
      <c r="E94" s="3"/>
      <c r="F94" s="3"/>
      <c r="G94" s="3"/>
      <c r="H94" s="3"/>
      <c r="I94" s="5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</row>
    <row r="95" spans="1:52" x14ac:dyDescent="0.25">
      <c r="A95" s="3"/>
      <c r="B95" s="3"/>
      <c r="C95" s="3"/>
      <c r="D95" s="3"/>
      <c r="E95" s="3"/>
      <c r="F95" s="3"/>
      <c r="G95" s="3"/>
      <c r="H95" s="3"/>
      <c r="I95" s="5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</row>
    <row r="96" spans="1:52" x14ac:dyDescent="0.25">
      <c r="A96" s="3"/>
      <c r="B96" s="3"/>
      <c r="C96" s="3"/>
      <c r="D96" s="3"/>
      <c r="E96" s="3"/>
      <c r="F96" s="3"/>
      <c r="G96" s="3"/>
      <c r="H96" s="3"/>
      <c r="I96" s="5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</row>
    <row r="97" spans="1:52" x14ac:dyDescent="0.25">
      <c r="A97" s="3"/>
      <c r="B97" s="3"/>
      <c r="C97" s="3"/>
      <c r="D97" s="3"/>
      <c r="E97" s="3"/>
      <c r="F97" s="3"/>
      <c r="G97" s="3"/>
      <c r="H97" s="3"/>
      <c r="I97" s="5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</row>
    <row r="98" spans="1:52" x14ac:dyDescent="0.25">
      <c r="A98" s="3"/>
      <c r="B98" s="3"/>
      <c r="C98" s="3"/>
      <c r="D98" s="3"/>
      <c r="E98" s="3"/>
      <c r="F98" s="3"/>
      <c r="G98" s="3"/>
      <c r="H98" s="3"/>
      <c r="I98" s="5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x14ac:dyDescent="0.25">
      <c r="A99" s="3"/>
      <c r="B99" s="3"/>
      <c r="C99" s="3"/>
      <c r="D99" s="3"/>
      <c r="E99" s="3"/>
      <c r="F99" s="3"/>
      <c r="G99" s="3"/>
      <c r="H99" s="3"/>
      <c r="I99" s="5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</row>
    <row r="100" spans="1:52" x14ac:dyDescent="0.25">
      <c r="A100" s="3"/>
      <c r="B100" s="3"/>
      <c r="C100" s="3"/>
      <c r="D100" s="3"/>
      <c r="E100" s="3"/>
      <c r="F100" s="3"/>
      <c r="G100" s="3"/>
      <c r="H100" s="3"/>
      <c r="I100" s="5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</row>
  </sheetData>
  <sheetProtection sheet="1" objects="1" scenarios="1"/>
  <mergeCells count="2">
    <mergeCell ref="A9:G10"/>
    <mergeCell ref="C13:E14"/>
  </mergeCells>
  <phoneticPr fontId="3" type="noConversion"/>
  <dataValidations count="1">
    <dataValidation type="list" allowBlank="1" showInputMessage="1" showErrorMessage="1" sqref="C13:E14" xr:uid="{11F3A7C2-C51C-4000-B5BF-6A2A32AE4E4F}">
      <formula1>Année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AF884-CB62-49CC-9233-4B08A9730AC1}">
  <sheetPr>
    <tabColor rgb="FF0000FF"/>
  </sheetPr>
  <dimension ref="A1:CZ60"/>
  <sheetViews>
    <sheetView workbookViewId="0">
      <selection sqref="A1:D2"/>
    </sheetView>
  </sheetViews>
  <sheetFormatPr baseColWidth="10" defaultRowHeight="15" x14ac:dyDescent="0.25"/>
  <cols>
    <col min="1" max="1" width="30.7109375" style="11" customWidth="1"/>
    <col min="2" max="3" width="5.7109375" style="11" customWidth="1"/>
    <col min="4" max="4" width="30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0" width="1.7109375" style="11" customWidth="1"/>
    <col min="11" max="11" width="5.7109375" style="11" customWidth="1"/>
    <col min="12" max="12" width="30.7109375" style="11" customWidth="1"/>
    <col min="13" max="20" width="6.7109375" style="11" customWidth="1"/>
    <col min="21" max="22" width="5.7109375" style="40" hidden="1" customWidth="1"/>
    <col min="23" max="23" width="30.7109375" style="43" hidden="1" customWidth="1"/>
    <col min="24" max="33" width="5.7109375" style="40" hidden="1" customWidth="1"/>
    <col min="34" max="35" width="15.7109375" style="40" hidden="1" customWidth="1"/>
    <col min="36" max="49" width="5.7109375" style="40" hidden="1" customWidth="1"/>
    <col min="50" max="50" width="30.7109375" style="43" hidden="1" customWidth="1"/>
    <col min="51" max="51" width="15.7109375" style="40" hidden="1" customWidth="1"/>
    <col min="52" max="52" width="5.7109375" style="40" hidden="1" customWidth="1"/>
    <col min="53" max="53" width="30.7109375" style="43" hidden="1" customWidth="1"/>
    <col min="54" max="104" width="11.42578125" style="40"/>
  </cols>
  <sheetData>
    <row r="1" spans="1:104" ht="20.100000000000001" customHeight="1" x14ac:dyDescent="0.25">
      <c r="A1" s="13" t="s">
        <v>183</v>
      </c>
      <c r="B1" s="14"/>
      <c r="C1" s="14"/>
      <c r="D1" s="15"/>
      <c r="E1" s="19" t="str">
        <f>IF(Equipes!$C$13="","",Equipes!$C$13)</f>
        <v>Choix année</v>
      </c>
      <c r="F1" s="20"/>
      <c r="G1" s="23" t="str">
        <f>IF(Equipes!$A$9="","",Equipes!$A$9)</f>
        <v>Nom du tournoi</v>
      </c>
      <c r="H1" s="23"/>
      <c r="I1" s="24"/>
      <c r="J1" s="84"/>
      <c r="K1" s="77" t="s">
        <v>169</v>
      </c>
      <c r="L1" s="56"/>
      <c r="M1" s="56"/>
      <c r="N1" s="56"/>
      <c r="O1" s="56"/>
      <c r="P1" s="56"/>
      <c r="Q1" s="56"/>
      <c r="R1" s="56"/>
      <c r="S1" s="56"/>
      <c r="T1" s="56"/>
      <c r="U1" s="39"/>
      <c r="V1" s="39"/>
      <c r="W1" s="45" t="str">
        <f>K1</f>
        <v>CLASSEMENT POULE 01</v>
      </c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9"/>
      <c r="AI1" s="39"/>
      <c r="AJ1" s="51" t="s">
        <v>181</v>
      </c>
      <c r="AK1" s="51" t="s">
        <v>182</v>
      </c>
      <c r="AL1" s="51" t="s">
        <v>181</v>
      </c>
      <c r="AM1" s="51" t="s">
        <v>182</v>
      </c>
      <c r="AN1" s="51" t="s">
        <v>181</v>
      </c>
      <c r="AO1" s="51" t="s">
        <v>182</v>
      </c>
      <c r="AP1" s="51" t="s">
        <v>181</v>
      </c>
      <c r="AQ1" s="51" t="s">
        <v>182</v>
      </c>
      <c r="AR1" s="51" t="s">
        <v>181</v>
      </c>
      <c r="AS1" s="51" t="s">
        <v>182</v>
      </c>
      <c r="AT1" s="51" t="s">
        <v>181</v>
      </c>
      <c r="AU1" s="51" t="s">
        <v>182</v>
      </c>
      <c r="AV1" s="51" t="s">
        <v>181</v>
      </c>
      <c r="AW1" s="51" t="s">
        <v>182</v>
      </c>
      <c r="AX1" s="45" t="str">
        <f>K1</f>
        <v>CLASSEMENT POULE 01</v>
      </c>
      <c r="AY1" s="45"/>
      <c r="AZ1" s="45"/>
      <c r="BA1" s="45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</row>
    <row r="2" spans="1:104" ht="20.100000000000001" customHeight="1" x14ac:dyDescent="0.25">
      <c r="A2" s="16"/>
      <c r="B2" s="17"/>
      <c r="C2" s="17"/>
      <c r="D2" s="18"/>
      <c r="E2" s="21"/>
      <c r="F2" s="22"/>
      <c r="G2" s="25"/>
      <c r="H2" s="25"/>
      <c r="I2" s="26"/>
      <c r="J2" s="84"/>
      <c r="K2" s="78"/>
      <c r="L2" s="57"/>
      <c r="M2" s="57"/>
      <c r="N2" s="57"/>
      <c r="O2" s="57"/>
      <c r="P2" s="57"/>
      <c r="Q2" s="57"/>
      <c r="R2" s="57"/>
      <c r="S2" s="57"/>
      <c r="T2" s="57"/>
      <c r="U2" s="39"/>
      <c r="V2" s="39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9"/>
      <c r="AI2" s="39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45"/>
      <c r="AY2" s="45"/>
      <c r="AZ2" s="45"/>
      <c r="BA2" s="45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</row>
    <row r="3" spans="1:104" ht="20.100000000000001" customHeight="1" x14ac:dyDescent="0.25">
      <c r="A3" s="85" t="s">
        <v>154</v>
      </c>
      <c r="B3" s="86" t="s">
        <v>155</v>
      </c>
      <c r="C3" s="86"/>
      <c r="D3" s="85" t="s">
        <v>154</v>
      </c>
      <c r="E3" s="87" t="s">
        <v>156</v>
      </c>
      <c r="F3" s="88" t="s">
        <v>157</v>
      </c>
      <c r="G3" s="89" t="s">
        <v>158</v>
      </c>
      <c r="H3" s="90" t="s">
        <v>159</v>
      </c>
      <c r="I3" s="91" t="s">
        <v>159</v>
      </c>
      <c r="J3" s="84"/>
      <c r="K3" s="79" t="s">
        <v>160</v>
      </c>
      <c r="L3" s="58" t="s">
        <v>154</v>
      </c>
      <c r="M3" s="59" t="s">
        <v>161</v>
      </c>
      <c r="N3" s="60" t="s">
        <v>162</v>
      </c>
      <c r="O3" s="61" t="s">
        <v>163</v>
      </c>
      <c r="P3" s="61" t="s">
        <v>164</v>
      </c>
      <c r="Q3" s="61" t="s">
        <v>165</v>
      </c>
      <c r="R3" s="61" t="s">
        <v>166</v>
      </c>
      <c r="S3" s="61" t="s">
        <v>167</v>
      </c>
      <c r="T3" s="61" t="s">
        <v>168</v>
      </c>
      <c r="U3" s="41" t="s">
        <v>173</v>
      </c>
      <c r="V3" s="44" t="s">
        <v>160</v>
      </c>
      <c r="W3" s="42" t="s">
        <v>154</v>
      </c>
      <c r="X3" s="42" t="s">
        <v>173</v>
      </c>
      <c r="Y3" s="42" t="s">
        <v>160</v>
      </c>
      <c r="Z3" s="42" t="s">
        <v>174</v>
      </c>
      <c r="AA3" s="42" t="s">
        <v>175</v>
      </c>
      <c r="AB3" s="42" t="s">
        <v>176</v>
      </c>
      <c r="AC3" s="42" t="s">
        <v>177</v>
      </c>
      <c r="AD3" s="42" t="s">
        <v>178</v>
      </c>
      <c r="AE3" s="42" t="s">
        <v>179</v>
      </c>
      <c r="AF3" s="42" t="s">
        <v>180</v>
      </c>
      <c r="AG3" s="42" t="s">
        <v>168</v>
      </c>
      <c r="AH3" s="42" t="s">
        <v>173</v>
      </c>
      <c r="AI3" s="44" t="s">
        <v>160</v>
      </c>
      <c r="AJ3" s="42" t="s">
        <v>174</v>
      </c>
      <c r="AK3" s="42" t="s">
        <v>174</v>
      </c>
      <c r="AL3" s="42" t="s">
        <v>175</v>
      </c>
      <c r="AM3" s="42" t="s">
        <v>175</v>
      </c>
      <c r="AN3" s="42" t="s">
        <v>176</v>
      </c>
      <c r="AO3" s="42" t="s">
        <v>176</v>
      </c>
      <c r="AP3" s="42" t="s">
        <v>177</v>
      </c>
      <c r="AQ3" s="42" t="s">
        <v>177</v>
      </c>
      <c r="AR3" s="42" t="s">
        <v>178</v>
      </c>
      <c r="AS3" s="42" t="s">
        <v>178</v>
      </c>
      <c r="AT3" s="42" t="s">
        <v>179</v>
      </c>
      <c r="AU3" s="42" t="s">
        <v>179</v>
      </c>
      <c r="AV3" s="42" t="s">
        <v>180</v>
      </c>
      <c r="AW3" s="42" t="s">
        <v>180</v>
      </c>
      <c r="AX3" s="42" t="s">
        <v>154</v>
      </c>
      <c r="AY3" s="42" t="s">
        <v>173</v>
      </c>
      <c r="AZ3" s="42" t="s">
        <v>160</v>
      </c>
      <c r="BA3" s="42" t="s">
        <v>154</v>
      </c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</row>
    <row r="4" spans="1:104" ht="20.100000000000001" customHeight="1" x14ac:dyDescent="0.25">
      <c r="A4" s="30" t="s">
        <v>0</v>
      </c>
      <c r="B4" s="137">
        <v>2</v>
      </c>
      <c r="C4" s="138">
        <v>1</v>
      </c>
      <c r="D4" s="27" t="s">
        <v>4</v>
      </c>
      <c r="E4" s="143"/>
      <c r="F4" s="144"/>
      <c r="G4" s="145"/>
      <c r="H4" s="146"/>
      <c r="I4" s="147"/>
      <c r="J4" s="84"/>
      <c r="K4" s="80">
        <v>1</v>
      </c>
      <c r="L4" s="62" t="str">
        <f>VLOOKUP(U4,$V$4:$W$8,2,0)</f>
        <v>Equipe 03</v>
      </c>
      <c r="M4" s="63">
        <f>VLOOKUP(L4,$W$4:$AG$8,4,0)</f>
        <v>12</v>
      </c>
      <c r="N4" s="64">
        <f>VLOOKUP(L4,$W$4:$AG$8,5,0)</f>
        <v>4</v>
      </c>
      <c r="O4" s="65">
        <f>VLOOKUP(L4,$W$4:$AG$8,6,0)</f>
        <v>2</v>
      </c>
      <c r="P4" s="65">
        <f>VLOOKUP(L4,$W$4:$AG$8,7,0)</f>
        <v>2</v>
      </c>
      <c r="Q4" s="65">
        <f>VLOOKUP(L4,$W$4:$AG$8,8,0)</f>
        <v>0</v>
      </c>
      <c r="R4" s="65">
        <f>VLOOKUP(L4,$W$4:$AG$8,9,0)</f>
        <v>6</v>
      </c>
      <c r="S4" s="65">
        <f>VLOOKUP(L4,$W$4:$AG$8,10,0)</f>
        <v>4</v>
      </c>
      <c r="T4" s="66">
        <f>VLOOKUP(L4,$W$4:$AG$8,11,0)</f>
        <v>2</v>
      </c>
      <c r="U4" s="41">
        <v>1</v>
      </c>
      <c r="V4" s="44">
        <f>Y4</f>
        <v>3</v>
      </c>
      <c r="W4" s="46" t="str">
        <f>Equipes!A2</f>
        <v>Equipe 01</v>
      </c>
      <c r="X4" s="42">
        <f>RANK(AH4,$AH$4:$AH$8)</f>
        <v>3</v>
      </c>
      <c r="Y4" s="42">
        <f>RANK(AI4,$AI$4:$AI$8)</f>
        <v>3</v>
      </c>
      <c r="Z4" s="42">
        <f>SUMPRODUCT(($A$4:$A$13=W4)*($AJ$4:$AJ$13))+SUMPRODUCT(($D$4:$D$13=W4)*($AK$4:$AK$13))</f>
        <v>10</v>
      </c>
      <c r="AA4" s="42">
        <f>SUMPRODUCT(($A$4:$A$13=W4)*($AL$4:$AL$13))+SUMPRODUCT(($D$4:$D$13=W4)*($AM$4:$AM$13))</f>
        <v>4</v>
      </c>
      <c r="AB4" s="42">
        <f>SUMPRODUCT(($A$4:$A$13=W4)*($AN$4:$AN$13))+SUMPRODUCT(($D$4:$D$13=W4)*($AO$4:$AO$13))</f>
        <v>2</v>
      </c>
      <c r="AC4" s="42">
        <f>SUMPRODUCT(($A$4:$A$13=W4)*($AP$4:$AP$13))+SUMPRODUCT(($D$4:$D$13=W4)*($AQ$4:$AQ$13))</f>
        <v>0</v>
      </c>
      <c r="AD4" s="42">
        <f>SUMPRODUCT(($A$4:$A$13=W4)*($AR$4:$AR$13))+SUMPRODUCT(($D$4:$D$13=W4)*($AS$4:$AS$13))</f>
        <v>2</v>
      </c>
      <c r="AE4" s="42">
        <f>SUMPRODUCT(($A$4:$A$13=W4)*($AT$4:$AT$13))+SUMPRODUCT(($D$4:$D$13=W4)*($AU$4:$AU$13))</f>
        <v>6</v>
      </c>
      <c r="AF4" s="42">
        <f>SUMPRODUCT(($A$4:$A$13=W4)*($AV$4:$AV$13))+SUMPRODUCT(($D$4:$D$13=W4)*($AW$4:$AW$13))</f>
        <v>8</v>
      </c>
      <c r="AG4" s="42">
        <f>AE4-AF4</f>
        <v>-2</v>
      </c>
      <c r="AH4" s="50">
        <f>SUM(Z4*1000+(AG4)/100+(AE4)/10000)</f>
        <v>9999.980599999999</v>
      </c>
      <c r="AI4" s="52">
        <f>AH4+0.0000005</f>
        <v>9999.9806004999991</v>
      </c>
      <c r="AJ4" s="42">
        <f>IF(B4="",0,IF(B4&gt;C4,4,IF(B4=C4,2,IF(B4&lt;C4,1))))</f>
        <v>4</v>
      </c>
      <c r="AK4" s="42">
        <f>IF(C4="",0,IF(C4&gt;B4,4,IF(C4=B4,2,IF(C4&lt;B4,1))))</f>
        <v>1</v>
      </c>
      <c r="AL4" s="42">
        <f>IF(B4="",0,1)</f>
        <v>1</v>
      </c>
      <c r="AM4" s="42">
        <f>IF(C4="",0,1)</f>
        <v>1</v>
      </c>
      <c r="AN4" s="42">
        <f>IF(B4&lt;&gt;"",IF(B4&gt;C4,1))</f>
        <v>1</v>
      </c>
      <c r="AO4" s="42" t="b">
        <f>IF(C4&lt;&gt;"",IF(C4&gt;B4,1))</f>
        <v>0</v>
      </c>
      <c r="AP4" s="42" t="b">
        <f>IF(B4&lt;&gt;"",IF(B4=C4,1))</f>
        <v>0</v>
      </c>
      <c r="AQ4" s="42" t="b">
        <f>IF(C4&lt;&gt;"",IF(C4=B4,1))</f>
        <v>0</v>
      </c>
      <c r="AR4" s="42" t="b">
        <f>IF(B4&lt;&gt;"",IF(B4&lt;C4,1))</f>
        <v>0</v>
      </c>
      <c r="AS4" s="42">
        <f>IF(C4&lt;&gt;"",IF(C4&lt;B4,1))</f>
        <v>1</v>
      </c>
      <c r="AT4" s="42">
        <f>B4</f>
        <v>2</v>
      </c>
      <c r="AU4" s="42">
        <f>C4</f>
        <v>1</v>
      </c>
      <c r="AV4" s="42">
        <f>C4</f>
        <v>1</v>
      </c>
      <c r="AW4" s="42">
        <f>B4</f>
        <v>2</v>
      </c>
      <c r="AX4" s="46" t="str">
        <f>VLOOKUP(U4,$V$4:$W$8,2,0)</f>
        <v>Equipe 03</v>
      </c>
      <c r="AY4" s="50">
        <f>VLOOKUP(AX4,$W$4:$AH$8,12,0)</f>
        <v>12000.0206</v>
      </c>
      <c r="AZ4" s="42">
        <f>IF(AY4="","",RANK(AY4,$AY$4:$AY$8))</f>
        <v>1</v>
      </c>
      <c r="BA4" s="46" t="str">
        <f>W4</f>
        <v>Equipe 01</v>
      </c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</row>
    <row r="5" spans="1:104" ht="20.100000000000001" customHeight="1" x14ac:dyDescent="0.25">
      <c r="A5" s="31" t="s">
        <v>5</v>
      </c>
      <c r="B5" s="139">
        <v>1</v>
      </c>
      <c r="C5" s="140">
        <v>1</v>
      </c>
      <c r="D5" s="28" t="s">
        <v>6</v>
      </c>
      <c r="E5" s="148"/>
      <c r="F5" s="149"/>
      <c r="G5" s="150"/>
      <c r="H5" s="151"/>
      <c r="I5" s="152"/>
      <c r="J5" s="84"/>
      <c r="K5" s="81">
        <v>2</v>
      </c>
      <c r="L5" s="67" t="str">
        <f t="shared" ref="L5:L8" si="0">VLOOKUP(U5,$V$4:$W$8,2,0)</f>
        <v>Equipe 05</v>
      </c>
      <c r="M5" s="68">
        <f t="shared" ref="M5:M8" si="1">VLOOKUP(L5,$W$4:$AG$8,4,0)</f>
        <v>11</v>
      </c>
      <c r="N5" s="69">
        <f t="shared" ref="N5:N8" si="2">VLOOKUP(L5,$W$4:$AG$8,5,0)</f>
        <v>4</v>
      </c>
      <c r="O5" s="70">
        <f t="shared" ref="O5:O8" si="3">VLOOKUP(L5,$W$4:$AG$8,6,0)</f>
        <v>2</v>
      </c>
      <c r="P5" s="70">
        <f t="shared" ref="P5:P8" si="4">VLOOKUP(L5,$W$4:$AG$8,7,0)</f>
        <v>1</v>
      </c>
      <c r="Q5" s="70">
        <f t="shared" ref="Q5:Q8" si="5">VLOOKUP(L5,$W$4:$AG$8,8,0)</f>
        <v>1</v>
      </c>
      <c r="R5" s="70">
        <f t="shared" ref="R5:R8" si="6">VLOOKUP(L5,$W$4:$AG$8,9,0)</f>
        <v>9</v>
      </c>
      <c r="S5" s="70">
        <f t="shared" ref="S5:S8" si="7">VLOOKUP(L5,$W$4:$AG$8,10,0)</f>
        <v>7</v>
      </c>
      <c r="T5" s="71">
        <f t="shared" ref="T5:T8" si="8">VLOOKUP(L5,$W$4:$AG$8,11,0)</f>
        <v>2</v>
      </c>
      <c r="U5" s="41">
        <v>2</v>
      </c>
      <c r="V5" s="44">
        <f t="shared" ref="V5:V8" si="9">Y5</f>
        <v>5</v>
      </c>
      <c r="W5" s="46" t="str">
        <f>Equipes!A3</f>
        <v>Equipe 02</v>
      </c>
      <c r="X5" s="42">
        <f t="shared" ref="X5:X8" si="10">RANK(AH5,$AH$4:$AH$8)</f>
        <v>5</v>
      </c>
      <c r="Y5" s="42">
        <f t="shared" ref="Y5:Y8" si="11">RANK(AI5,$AI$4:$AI$8)</f>
        <v>5</v>
      </c>
      <c r="Z5" s="42">
        <f t="shared" ref="Z5:Z8" si="12">SUMPRODUCT(($A$4:$A$13=W5)*($AJ$4:$AJ$13))+SUMPRODUCT(($D$4:$D$13=W5)*($AK$4:$AK$13))</f>
        <v>5</v>
      </c>
      <c r="AA5" s="42">
        <f t="shared" ref="AA5:AA8" si="13">SUMPRODUCT(($A$4:$A$13=W5)*($AL$4:$AL$13))+SUMPRODUCT(($D$4:$D$13=W5)*($AM$4:$AM$13))</f>
        <v>4</v>
      </c>
      <c r="AB5" s="42">
        <f t="shared" ref="AB5:AB8" si="14">SUMPRODUCT(($A$4:$A$13=W5)*($AN$4:$AN$13))+SUMPRODUCT(($D$4:$D$13=W5)*($AO$4:$AO$13))</f>
        <v>0</v>
      </c>
      <c r="AC5" s="42">
        <f t="shared" ref="AC5:AC8" si="15">SUMPRODUCT(($A$4:$A$13=W5)*($AP$4:$AP$13))+SUMPRODUCT(($D$4:$D$13=W5)*($AQ$4:$AQ$13))</f>
        <v>1</v>
      </c>
      <c r="AD5" s="42">
        <f t="shared" ref="AD5:AD8" si="16">SUMPRODUCT(($A$4:$A$13=W5)*($AR$4:$AR$13))+SUMPRODUCT(($D$4:$D$13=W5)*($AS$4:$AS$13))</f>
        <v>3</v>
      </c>
      <c r="AE5" s="42">
        <f t="shared" ref="AE5:AE8" si="17">SUMPRODUCT(($A$4:$A$13=W5)*($AT$4:$AT$13))+SUMPRODUCT(($D$4:$D$13=W5)*($AU$4:$AU$13))</f>
        <v>4</v>
      </c>
      <c r="AF5" s="42">
        <f t="shared" ref="AF5:AF8" si="18">SUMPRODUCT(($A$4:$A$13=W5)*($AV$4:$AV$13))+SUMPRODUCT(($D$4:$D$13=W5)*($AW$4:$AW$13))</f>
        <v>8</v>
      </c>
      <c r="AG5" s="42">
        <f t="shared" ref="AG5:AG8" si="19">AE5-AF5</f>
        <v>-4</v>
      </c>
      <c r="AH5" s="50">
        <f t="shared" ref="AH5:AH8" si="20">SUM(Z5*1000+(AG5)/100+(AE5)/10000)</f>
        <v>4999.9603999999999</v>
      </c>
      <c r="AI5" s="52">
        <f>AH5+0.0000004</f>
        <v>4999.9604004000003</v>
      </c>
      <c r="AJ5" s="42">
        <f t="shared" ref="AJ5:AJ13" si="21">IF(B5="",0,IF(B5&gt;C5,4,IF(B5=C5,2,IF(B5&lt;C5,1))))</f>
        <v>2</v>
      </c>
      <c r="AK5" s="42">
        <f t="shared" ref="AK5:AK13" si="22">IF(C5="",0,IF(C5&gt;B5,4,IF(C5=B5,2,IF(C5&lt;B5,1))))</f>
        <v>2</v>
      </c>
      <c r="AL5" s="42">
        <f t="shared" ref="AL5:AL13" si="23">IF(B5="",0,1)</f>
        <v>1</v>
      </c>
      <c r="AM5" s="42">
        <f t="shared" ref="AM5:AM13" si="24">IF(C5="",0,1)</f>
        <v>1</v>
      </c>
      <c r="AN5" s="42" t="b">
        <f t="shared" ref="AN5:AN13" si="25">IF(B5&lt;&gt;"",IF(B5&gt;C5,1))</f>
        <v>0</v>
      </c>
      <c r="AO5" s="42" t="b">
        <f t="shared" ref="AO5:AO13" si="26">IF(C5&lt;&gt;"",IF(C5&gt;B5,1))</f>
        <v>0</v>
      </c>
      <c r="AP5" s="42">
        <f t="shared" ref="AP5:AP13" si="27">IF(B5&lt;&gt;"",IF(B5=C5,1))</f>
        <v>1</v>
      </c>
      <c r="AQ5" s="42">
        <f t="shared" ref="AQ5:AQ13" si="28">IF(C5&lt;&gt;"",IF(C5=B5,1))</f>
        <v>1</v>
      </c>
      <c r="AR5" s="42" t="b">
        <f t="shared" ref="AR5:AR13" si="29">IF(B5&lt;&gt;"",IF(B5&lt;C5,1))</f>
        <v>0</v>
      </c>
      <c r="AS5" s="42" t="b">
        <f t="shared" ref="AS5:AS13" si="30">IF(C5&lt;&gt;"",IF(C5&lt;B5,1))</f>
        <v>0</v>
      </c>
      <c r="AT5" s="42">
        <f t="shared" ref="AT5:AT13" si="31">B5</f>
        <v>1</v>
      </c>
      <c r="AU5" s="42">
        <f t="shared" ref="AU5:AU13" si="32">C5</f>
        <v>1</v>
      </c>
      <c r="AV5" s="42">
        <f t="shared" ref="AV5:AV13" si="33">C5</f>
        <v>1</v>
      </c>
      <c r="AW5" s="42">
        <f t="shared" ref="AW5:AW13" si="34">B5</f>
        <v>1</v>
      </c>
      <c r="AX5" s="46" t="str">
        <f t="shared" ref="AX5:AX8" si="35">VLOOKUP(U5,$V$4:$W$8,2,0)</f>
        <v>Equipe 05</v>
      </c>
      <c r="AY5" s="50">
        <f t="shared" ref="AY5:AY8" si="36">VLOOKUP(AX5,$W$4:$AH$8,12,0)</f>
        <v>11000.0209</v>
      </c>
      <c r="AZ5" s="42">
        <f t="shared" ref="AZ5:AZ8" si="37">IF(AY5="","",RANK(AY5,$AY$4:$AY$8))</f>
        <v>2</v>
      </c>
      <c r="BA5" s="46" t="str">
        <f t="shared" ref="BA5:BA8" si="38">W5</f>
        <v>Equipe 02</v>
      </c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</row>
    <row r="6" spans="1:104" ht="20.100000000000001" customHeight="1" x14ac:dyDescent="0.25">
      <c r="A6" s="31" t="s">
        <v>7</v>
      </c>
      <c r="B6" s="139">
        <v>3</v>
      </c>
      <c r="C6" s="140">
        <v>0</v>
      </c>
      <c r="D6" s="28" t="s">
        <v>0</v>
      </c>
      <c r="E6" s="148"/>
      <c r="F6" s="149"/>
      <c r="G6" s="150"/>
      <c r="H6" s="151"/>
      <c r="I6" s="152"/>
      <c r="J6" s="84"/>
      <c r="K6" s="82">
        <v>3</v>
      </c>
      <c r="L6" s="67" t="str">
        <f t="shared" si="0"/>
        <v>Equipe 01</v>
      </c>
      <c r="M6" s="68">
        <f t="shared" si="1"/>
        <v>10</v>
      </c>
      <c r="N6" s="69">
        <f t="shared" si="2"/>
        <v>4</v>
      </c>
      <c r="O6" s="70">
        <f t="shared" si="3"/>
        <v>2</v>
      </c>
      <c r="P6" s="70">
        <f t="shared" si="4"/>
        <v>0</v>
      </c>
      <c r="Q6" s="70">
        <f t="shared" si="5"/>
        <v>2</v>
      </c>
      <c r="R6" s="70">
        <f t="shared" si="6"/>
        <v>6</v>
      </c>
      <c r="S6" s="70">
        <f t="shared" si="7"/>
        <v>8</v>
      </c>
      <c r="T6" s="71">
        <f t="shared" si="8"/>
        <v>-2</v>
      </c>
      <c r="U6" s="41">
        <v>3</v>
      </c>
      <c r="V6" s="44">
        <f t="shared" si="9"/>
        <v>1</v>
      </c>
      <c r="W6" s="46" t="str">
        <f>Equipes!A4</f>
        <v>Equipe 03</v>
      </c>
      <c r="X6" s="42">
        <f t="shared" si="10"/>
        <v>1</v>
      </c>
      <c r="Y6" s="42">
        <f t="shared" si="11"/>
        <v>1</v>
      </c>
      <c r="Z6" s="42">
        <f t="shared" si="12"/>
        <v>12</v>
      </c>
      <c r="AA6" s="42">
        <f t="shared" si="13"/>
        <v>4</v>
      </c>
      <c r="AB6" s="42">
        <f t="shared" si="14"/>
        <v>2</v>
      </c>
      <c r="AC6" s="42">
        <f t="shared" si="15"/>
        <v>2</v>
      </c>
      <c r="AD6" s="42">
        <f t="shared" si="16"/>
        <v>0</v>
      </c>
      <c r="AE6" s="42">
        <f t="shared" si="17"/>
        <v>6</v>
      </c>
      <c r="AF6" s="42">
        <f t="shared" si="18"/>
        <v>4</v>
      </c>
      <c r="AG6" s="42">
        <f t="shared" si="19"/>
        <v>2</v>
      </c>
      <c r="AH6" s="50">
        <f t="shared" si="20"/>
        <v>12000.0206</v>
      </c>
      <c r="AI6" s="52">
        <f>AH6+0.0000003</f>
        <v>12000.0206003</v>
      </c>
      <c r="AJ6" s="42">
        <f t="shared" si="21"/>
        <v>4</v>
      </c>
      <c r="AK6" s="42">
        <f t="shared" si="22"/>
        <v>1</v>
      </c>
      <c r="AL6" s="42">
        <f t="shared" si="23"/>
        <v>1</v>
      </c>
      <c r="AM6" s="42">
        <f t="shared" si="24"/>
        <v>1</v>
      </c>
      <c r="AN6" s="42">
        <f t="shared" si="25"/>
        <v>1</v>
      </c>
      <c r="AO6" s="42" t="b">
        <f t="shared" si="26"/>
        <v>0</v>
      </c>
      <c r="AP6" s="42" t="b">
        <f t="shared" si="27"/>
        <v>0</v>
      </c>
      <c r="AQ6" s="42" t="b">
        <f t="shared" si="28"/>
        <v>0</v>
      </c>
      <c r="AR6" s="42" t="b">
        <f t="shared" si="29"/>
        <v>0</v>
      </c>
      <c r="AS6" s="42">
        <f t="shared" si="30"/>
        <v>1</v>
      </c>
      <c r="AT6" s="42">
        <f t="shared" si="31"/>
        <v>3</v>
      </c>
      <c r="AU6" s="42">
        <f t="shared" si="32"/>
        <v>0</v>
      </c>
      <c r="AV6" s="42">
        <f t="shared" si="33"/>
        <v>0</v>
      </c>
      <c r="AW6" s="42">
        <f t="shared" si="34"/>
        <v>3</v>
      </c>
      <c r="AX6" s="46" t="str">
        <f t="shared" si="35"/>
        <v>Equipe 01</v>
      </c>
      <c r="AY6" s="50">
        <f t="shared" si="36"/>
        <v>9999.980599999999</v>
      </c>
      <c r="AZ6" s="42">
        <f t="shared" si="37"/>
        <v>3</v>
      </c>
      <c r="BA6" s="46" t="str">
        <f t="shared" si="38"/>
        <v>Equipe 03</v>
      </c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</row>
    <row r="7" spans="1:104" ht="20.100000000000001" customHeight="1" x14ac:dyDescent="0.25">
      <c r="A7" s="31" t="s">
        <v>4</v>
      </c>
      <c r="B7" s="139">
        <v>1</v>
      </c>
      <c r="C7" s="140">
        <v>2</v>
      </c>
      <c r="D7" s="28" t="s">
        <v>5</v>
      </c>
      <c r="E7" s="148"/>
      <c r="F7" s="149"/>
      <c r="G7" s="150"/>
      <c r="H7" s="151"/>
      <c r="I7" s="152"/>
      <c r="J7" s="84"/>
      <c r="K7" s="82">
        <v>4</v>
      </c>
      <c r="L7" s="67" t="str">
        <f t="shared" si="0"/>
        <v>Equipe 04</v>
      </c>
      <c r="M7" s="68">
        <f t="shared" si="1"/>
        <v>9</v>
      </c>
      <c r="N7" s="69">
        <f t="shared" si="2"/>
        <v>4</v>
      </c>
      <c r="O7" s="70">
        <f t="shared" si="3"/>
        <v>1</v>
      </c>
      <c r="P7" s="70">
        <f t="shared" si="4"/>
        <v>2</v>
      </c>
      <c r="Q7" s="70">
        <f t="shared" si="5"/>
        <v>1</v>
      </c>
      <c r="R7" s="70">
        <f t="shared" si="6"/>
        <v>7</v>
      </c>
      <c r="S7" s="70">
        <f t="shared" si="7"/>
        <v>5</v>
      </c>
      <c r="T7" s="71">
        <f t="shared" si="8"/>
        <v>2</v>
      </c>
      <c r="U7" s="41">
        <v>4</v>
      </c>
      <c r="V7" s="44">
        <f t="shared" si="9"/>
        <v>4</v>
      </c>
      <c r="W7" s="46" t="str">
        <f>Equipes!A5</f>
        <v>Equipe 04</v>
      </c>
      <c r="X7" s="42">
        <f t="shared" si="10"/>
        <v>4</v>
      </c>
      <c r="Y7" s="42">
        <f t="shared" si="11"/>
        <v>4</v>
      </c>
      <c r="Z7" s="42">
        <f t="shared" si="12"/>
        <v>9</v>
      </c>
      <c r="AA7" s="42">
        <f t="shared" si="13"/>
        <v>4</v>
      </c>
      <c r="AB7" s="42">
        <f t="shared" si="14"/>
        <v>1</v>
      </c>
      <c r="AC7" s="42">
        <f t="shared" si="15"/>
        <v>2</v>
      </c>
      <c r="AD7" s="42">
        <f t="shared" si="16"/>
        <v>1</v>
      </c>
      <c r="AE7" s="42">
        <f t="shared" si="17"/>
        <v>7</v>
      </c>
      <c r="AF7" s="42">
        <f t="shared" si="18"/>
        <v>5</v>
      </c>
      <c r="AG7" s="42">
        <f t="shared" si="19"/>
        <v>2</v>
      </c>
      <c r="AH7" s="50">
        <f t="shared" si="20"/>
        <v>9000.0207000000009</v>
      </c>
      <c r="AI7" s="52">
        <f>AH7+0.0000002</f>
        <v>9000.0207002000006</v>
      </c>
      <c r="AJ7" s="42">
        <f t="shared" si="21"/>
        <v>1</v>
      </c>
      <c r="AK7" s="42">
        <f t="shared" si="22"/>
        <v>4</v>
      </c>
      <c r="AL7" s="42">
        <f t="shared" si="23"/>
        <v>1</v>
      </c>
      <c r="AM7" s="42">
        <f t="shared" si="24"/>
        <v>1</v>
      </c>
      <c r="AN7" s="42" t="b">
        <f t="shared" si="25"/>
        <v>0</v>
      </c>
      <c r="AO7" s="42">
        <f t="shared" si="26"/>
        <v>1</v>
      </c>
      <c r="AP7" s="42" t="b">
        <f t="shared" si="27"/>
        <v>0</v>
      </c>
      <c r="AQ7" s="42" t="b">
        <f t="shared" si="28"/>
        <v>0</v>
      </c>
      <c r="AR7" s="42">
        <f t="shared" si="29"/>
        <v>1</v>
      </c>
      <c r="AS7" s="42" t="b">
        <f t="shared" si="30"/>
        <v>0</v>
      </c>
      <c r="AT7" s="42">
        <f t="shared" si="31"/>
        <v>1</v>
      </c>
      <c r="AU7" s="42">
        <f t="shared" si="32"/>
        <v>2</v>
      </c>
      <c r="AV7" s="42">
        <f t="shared" si="33"/>
        <v>2</v>
      </c>
      <c r="AW7" s="42">
        <f t="shared" si="34"/>
        <v>1</v>
      </c>
      <c r="AX7" s="46" t="str">
        <f t="shared" si="35"/>
        <v>Equipe 04</v>
      </c>
      <c r="AY7" s="50">
        <f t="shared" si="36"/>
        <v>9000.0207000000009</v>
      </c>
      <c r="AZ7" s="42">
        <f t="shared" si="37"/>
        <v>4</v>
      </c>
      <c r="BA7" s="46" t="str">
        <f t="shared" si="38"/>
        <v>Equipe 04</v>
      </c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</row>
    <row r="8" spans="1:104" ht="20.100000000000001" customHeight="1" x14ac:dyDescent="0.25">
      <c r="A8" s="31" t="s">
        <v>6</v>
      </c>
      <c r="B8" s="139">
        <v>4</v>
      </c>
      <c r="C8" s="140">
        <v>1</v>
      </c>
      <c r="D8" s="28" t="s">
        <v>7</v>
      </c>
      <c r="E8" s="148"/>
      <c r="F8" s="149"/>
      <c r="G8" s="150"/>
      <c r="H8" s="151"/>
      <c r="I8" s="152"/>
      <c r="J8" s="84"/>
      <c r="K8" s="83">
        <v>5</v>
      </c>
      <c r="L8" s="72" t="str">
        <f t="shared" si="0"/>
        <v>Equipe 02</v>
      </c>
      <c r="M8" s="73">
        <f t="shared" si="1"/>
        <v>5</v>
      </c>
      <c r="N8" s="74">
        <f t="shared" si="2"/>
        <v>4</v>
      </c>
      <c r="O8" s="75">
        <f t="shared" si="3"/>
        <v>0</v>
      </c>
      <c r="P8" s="75">
        <f t="shared" si="4"/>
        <v>1</v>
      </c>
      <c r="Q8" s="75">
        <f t="shared" si="5"/>
        <v>3</v>
      </c>
      <c r="R8" s="75">
        <f t="shared" si="6"/>
        <v>4</v>
      </c>
      <c r="S8" s="75">
        <f t="shared" si="7"/>
        <v>8</v>
      </c>
      <c r="T8" s="76">
        <f t="shared" si="8"/>
        <v>-4</v>
      </c>
      <c r="U8" s="41">
        <v>5</v>
      </c>
      <c r="V8" s="44">
        <f t="shared" si="9"/>
        <v>2</v>
      </c>
      <c r="W8" s="46" t="str">
        <f>Equipes!A6</f>
        <v>Equipe 05</v>
      </c>
      <c r="X8" s="42">
        <f t="shared" si="10"/>
        <v>2</v>
      </c>
      <c r="Y8" s="42">
        <f t="shared" si="11"/>
        <v>2</v>
      </c>
      <c r="Z8" s="42">
        <f t="shared" si="12"/>
        <v>11</v>
      </c>
      <c r="AA8" s="42">
        <f t="shared" si="13"/>
        <v>4</v>
      </c>
      <c r="AB8" s="42">
        <f t="shared" si="14"/>
        <v>2</v>
      </c>
      <c r="AC8" s="42">
        <f t="shared" si="15"/>
        <v>1</v>
      </c>
      <c r="AD8" s="42">
        <f t="shared" si="16"/>
        <v>1</v>
      </c>
      <c r="AE8" s="42">
        <f t="shared" si="17"/>
        <v>9</v>
      </c>
      <c r="AF8" s="42">
        <f t="shared" si="18"/>
        <v>7</v>
      </c>
      <c r="AG8" s="42">
        <f t="shared" si="19"/>
        <v>2</v>
      </c>
      <c r="AH8" s="50">
        <f t="shared" si="20"/>
        <v>11000.0209</v>
      </c>
      <c r="AI8" s="52">
        <f>AH8+0.0000001</f>
        <v>11000.0209001</v>
      </c>
      <c r="AJ8" s="42">
        <f t="shared" si="21"/>
        <v>4</v>
      </c>
      <c r="AK8" s="42">
        <f t="shared" si="22"/>
        <v>1</v>
      </c>
      <c r="AL8" s="42">
        <f t="shared" si="23"/>
        <v>1</v>
      </c>
      <c r="AM8" s="42">
        <f t="shared" si="24"/>
        <v>1</v>
      </c>
      <c r="AN8" s="42">
        <f t="shared" si="25"/>
        <v>1</v>
      </c>
      <c r="AO8" s="42" t="b">
        <f t="shared" si="26"/>
        <v>0</v>
      </c>
      <c r="AP8" s="42" t="b">
        <f t="shared" si="27"/>
        <v>0</v>
      </c>
      <c r="AQ8" s="42" t="b">
        <f t="shared" si="28"/>
        <v>0</v>
      </c>
      <c r="AR8" s="42" t="b">
        <f t="shared" si="29"/>
        <v>0</v>
      </c>
      <c r="AS8" s="42">
        <f t="shared" si="30"/>
        <v>1</v>
      </c>
      <c r="AT8" s="42">
        <f t="shared" si="31"/>
        <v>4</v>
      </c>
      <c r="AU8" s="42">
        <f t="shared" si="32"/>
        <v>1</v>
      </c>
      <c r="AV8" s="42">
        <f t="shared" si="33"/>
        <v>1</v>
      </c>
      <c r="AW8" s="42">
        <f t="shared" si="34"/>
        <v>4</v>
      </c>
      <c r="AX8" s="46" t="str">
        <f t="shared" si="35"/>
        <v>Equipe 02</v>
      </c>
      <c r="AY8" s="50">
        <f t="shared" si="36"/>
        <v>4999.9603999999999</v>
      </c>
      <c r="AZ8" s="42">
        <f t="shared" si="37"/>
        <v>5</v>
      </c>
      <c r="BA8" s="46" t="str">
        <f t="shared" si="38"/>
        <v>Equipe 05</v>
      </c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</row>
    <row r="9" spans="1:104" ht="20.100000000000001" customHeight="1" x14ac:dyDescent="0.25">
      <c r="A9" s="31" t="s">
        <v>0</v>
      </c>
      <c r="B9" s="139">
        <v>1</v>
      </c>
      <c r="C9" s="140">
        <v>2</v>
      </c>
      <c r="D9" s="28" t="s">
        <v>5</v>
      </c>
      <c r="E9" s="148"/>
      <c r="F9" s="149"/>
      <c r="G9" s="150"/>
      <c r="H9" s="151"/>
      <c r="I9" s="15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47"/>
      <c r="V9" s="47"/>
      <c r="W9" s="48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2">
        <f t="shared" si="21"/>
        <v>1</v>
      </c>
      <c r="AK9" s="42">
        <f t="shared" si="22"/>
        <v>4</v>
      </c>
      <c r="AL9" s="42">
        <f t="shared" si="23"/>
        <v>1</v>
      </c>
      <c r="AM9" s="42">
        <f t="shared" si="24"/>
        <v>1</v>
      </c>
      <c r="AN9" s="42" t="b">
        <f t="shared" si="25"/>
        <v>0</v>
      </c>
      <c r="AO9" s="42">
        <f t="shared" si="26"/>
        <v>1</v>
      </c>
      <c r="AP9" s="42" t="b">
        <f t="shared" si="27"/>
        <v>0</v>
      </c>
      <c r="AQ9" s="42" t="b">
        <f t="shared" si="28"/>
        <v>0</v>
      </c>
      <c r="AR9" s="42">
        <f t="shared" si="29"/>
        <v>1</v>
      </c>
      <c r="AS9" s="42" t="b">
        <f t="shared" si="30"/>
        <v>0</v>
      </c>
      <c r="AT9" s="42">
        <f t="shared" si="31"/>
        <v>1</v>
      </c>
      <c r="AU9" s="42">
        <f t="shared" si="32"/>
        <v>2</v>
      </c>
      <c r="AV9" s="42">
        <f t="shared" si="33"/>
        <v>2</v>
      </c>
      <c r="AW9" s="42">
        <f t="shared" si="34"/>
        <v>1</v>
      </c>
      <c r="AX9" s="48"/>
      <c r="AY9" s="47"/>
      <c r="AZ9" s="47"/>
      <c r="BA9" s="48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</row>
    <row r="10" spans="1:104" ht="20.100000000000001" customHeight="1" x14ac:dyDescent="0.25">
      <c r="A10" s="31" t="s">
        <v>4</v>
      </c>
      <c r="B10" s="139">
        <v>0</v>
      </c>
      <c r="C10" s="140">
        <v>0</v>
      </c>
      <c r="D10" s="28" t="s">
        <v>6</v>
      </c>
      <c r="E10" s="148"/>
      <c r="F10" s="149"/>
      <c r="G10" s="150"/>
      <c r="H10" s="151"/>
      <c r="I10" s="152"/>
      <c r="J10" s="12"/>
      <c r="K10" s="53"/>
      <c r="L10" s="33" t="s">
        <v>170</v>
      </c>
      <c r="M10" s="34"/>
      <c r="N10" s="12"/>
      <c r="O10" s="12"/>
      <c r="P10" s="12"/>
      <c r="Q10" s="12"/>
      <c r="R10" s="12"/>
      <c r="S10" s="12"/>
      <c r="T10" s="12"/>
      <c r="U10" s="47"/>
      <c r="V10" s="47"/>
      <c r="W10" s="48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2">
        <f t="shared" si="21"/>
        <v>2</v>
      </c>
      <c r="AK10" s="42">
        <f t="shared" si="22"/>
        <v>2</v>
      </c>
      <c r="AL10" s="42">
        <f t="shared" si="23"/>
        <v>1</v>
      </c>
      <c r="AM10" s="42">
        <f t="shared" si="24"/>
        <v>1</v>
      </c>
      <c r="AN10" s="42" t="b">
        <f t="shared" si="25"/>
        <v>0</v>
      </c>
      <c r="AO10" s="42" t="b">
        <f t="shared" si="26"/>
        <v>0</v>
      </c>
      <c r="AP10" s="42">
        <f t="shared" si="27"/>
        <v>1</v>
      </c>
      <c r="AQ10" s="42">
        <f t="shared" si="28"/>
        <v>1</v>
      </c>
      <c r="AR10" s="42" t="b">
        <f t="shared" si="29"/>
        <v>0</v>
      </c>
      <c r="AS10" s="42" t="b">
        <f t="shared" si="30"/>
        <v>0</v>
      </c>
      <c r="AT10" s="42">
        <f t="shared" si="31"/>
        <v>0</v>
      </c>
      <c r="AU10" s="42">
        <f t="shared" si="32"/>
        <v>0</v>
      </c>
      <c r="AV10" s="42">
        <f t="shared" si="33"/>
        <v>0</v>
      </c>
      <c r="AW10" s="42">
        <f t="shared" si="34"/>
        <v>0</v>
      </c>
      <c r="AX10" s="48"/>
      <c r="AY10" s="47"/>
      <c r="AZ10" s="47"/>
      <c r="BA10" s="48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</row>
    <row r="11" spans="1:104" ht="20.100000000000001" customHeight="1" x14ac:dyDescent="0.25">
      <c r="A11" s="31" t="s">
        <v>5</v>
      </c>
      <c r="B11" s="139">
        <v>1</v>
      </c>
      <c r="C11" s="140">
        <v>1</v>
      </c>
      <c r="D11" s="28" t="s">
        <v>7</v>
      </c>
      <c r="E11" s="148"/>
      <c r="F11" s="149"/>
      <c r="G11" s="150"/>
      <c r="H11" s="151"/>
      <c r="I11" s="152"/>
      <c r="J11" s="12"/>
      <c r="K11" s="55"/>
      <c r="L11" s="37" t="s">
        <v>171</v>
      </c>
      <c r="M11" s="38"/>
      <c r="N11" s="12"/>
      <c r="O11" s="12"/>
      <c r="P11" s="12"/>
      <c r="Q11" s="12"/>
      <c r="R11" s="12"/>
      <c r="S11" s="12"/>
      <c r="T11" s="12"/>
      <c r="U11" s="47"/>
      <c r="V11" s="47"/>
      <c r="W11" s="48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2">
        <f t="shared" si="21"/>
        <v>2</v>
      </c>
      <c r="AK11" s="42">
        <f t="shared" si="22"/>
        <v>2</v>
      </c>
      <c r="AL11" s="42">
        <f t="shared" si="23"/>
        <v>1</v>
      </c>
      <c r="AM11" s="42">
        <f t="shared" si="24"/>
        <v>1</v>
      </c>
      <c r="AN11" s="42" t="b">
        <f t="shared" si="25"/>
        <v>0</v>
      </c>
      <c r="AO11" s="42" t="b">
        <f t="shared" si="26"/>
        <v>0</v>
      </c>
      <c r="AP11" s="42">
        <f t="shared" si="27"/>
        <v>1</v>
      </c>
      <c r="AQ11" s="42">
        <f t="shared" si="28"/>
        <v>1</v>
      </c>
      <c r="AR11" s="42" t="b">
        <f t="shared" si="29"/>
        <v>0</v>
      </c>
      <c r="AS11" s="42" t="b">
        <f t="shared" si="30"/>
        <v>0</v>
      </c>
      <c r="AT11" s="42">
        <f t="shared" si="31"/>
        <v>1</v>
      </c>
      <c r="AU11" s="42">
        <f t="shared" si="32"/>
        <v>1</v>
      </c>
      <c r="AV11" s="42">
        <f t="shared" si="33"/>
        <v>1</v>
      </c>
      <c r="AW11" s="42">
        <f t="shared" si="34"/>
        <v>1</v>
      </c>
      <c r="AX11" s="48"/>
      <c r="AY11" s="47"/>
      <c r="AZ11" s="47"/>
      <c r="BA11" s="48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</row>
    <row r="12" spans="1:104" ht="20.100000000000001" customHeight="1" x14ac:dyDescent="0.25">
      <c r="A12" s="31" t="s">
        <v>0</v>
      </c>
      <c r="B12" s="139">
        <v>3</v>
      </c>
      <c r="C12" s="140">
        <v>2</v>
      </c>
      <c r="D12" s="28" t="s">
        <v>6</v>
      </c>
      <c r="E12" s="148"/>
      <c r="F12" s="149"/>
      <c r="G12" s="150"/>
      <c r="H12" s="151"/>
      <c r="I12" s="152"/>
      <c r="J12" s="12"/>
      <c r="K12" s="54"/>
      <c r="L12" s="35" t="s">
        <v>172</v>
      </c>
      <c r="M12" s="36"/>
      <c r="N12" s="12"/>
      <c r="O12" s="12"/>
      <c r="P12" s="12"/>
      <c r="Q12" s="12"/>
      <c r="R12" s="12"/>
      <c r="S12" s="12"/>
      <c r="T12" s="12"/>
      <c r="U12" s="47"/>
      <c r="V12" s="47"/>
      <c r="W12" s="48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2">
        <f t="shared" si="21"/>
        <v>4</v>
      </c>
      <c r="AK12" s="42">
        <f t="shared" si="22"/>
        <v>1</v>
      </c>
      <c r="AL12" s="42">
        <f t="shared" si="23"/>
        <v>1</v>
      </c>
      <c r="AM12" s="42">
        <f t="shared" si="24"/>
        <v>1</v>
      </c>
      <c r="AN12" s="42">
        <f t="shared" si="25"/>
        <v>1</v>
      </c>
      <c r="AO12" s="42" t="b">
        <f t="shared" si="26"/>
        <v>0</v>
      </c>
      <c r="AP12" s="42" t="b">
        <f t="shared" si="27"/>
        <v>0</v>
      </c>
      <c r="AQ12" s="42" t="b">
        <f t="shared" si="28"/>
        <v>0</v>
      </c>
      <c r="AR12" s="42" t="b">
        <f t="shared" si="29"/>
        <v>0</v>
      </c>
      <c r="AS12" s="42">
        <f t="shared" si="30"/>
        <v>1</v>
      </c>
      <c r="AT12" s="42">
        <f t="shared" si="31"/>
        <v>3</v>
      </c>
      <c r="AU12" s="42">
        <f t="shared" si="32"/>
        <v>2</v>
      </c>
      <c r="AV12" s="42">
        <f t="shared" si="33"/>
        <v>2</v>
      </c>
      <c r="AW12" s="42">
        <f t="shared" si="34"/>
        <v>3</v>
      </c>
      <c r="AX12" s="48"/>
      <c r="AY12" s="47"/>
      <c r="AZ12" s="47"/>
      <c r="BA12" s="48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</row>
    <row r="13" spans="1:104" ht="20.100000000000001" customHeight="1" x14ac:dyDescent="0.25">
      <c r="A13" s="32" t="s">
        <v>4</v>
      </c>
      <c r="B13" s="141">
        <v>2</v>
      </c>
      <c r="C13" s="142">
        <v>4</v>
      </c>
      <c r="D13" s="29" t="s">
        <v>7</v>
      </c>
      <c r="E13" s="153"/>
      <c r="F13" s="154"/>
      <c r="G13" s="155"/>
      <c r="H13" s="156"/>
      <c r="I13" s="157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47"/>
      <c r="V13" s="47"/>
      <c r="W13" s="48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2">
        <f t="shared" si="21"/>
        <v>1</v>
      </c>
      <c r="AK13" s="42">
        <f t="shared" si="22"/>
        <v>4</v>
      </c>
      <c r="AL13" s="42">
        <f t="shared" si="23"/>
        <v>1</v>
      </c>
      <c r="AM13" s="42">
        <f t="shared" si="24"/>
        <v>1</v>
      </c>
      <c r="AN13" s="42" t="b">
        <f t="shared" si="25"/>
        <v>0</v>
      </c>
      <c r="AO13" s="42">
        <f t="shared" si="26"/>
        <v>1</v>
      </c>
      <c r="AP13" s="42" t="b">
        <f t="shared" si="27"/>
        <v>0</v>
      </c>
      <c r="AQ13" s="42" t="b">
        <f t="shared" si="28"/>
        <v>0</v>
      </c>
      <c r="AR13" s="42">
        <f t="shared" si="29"/>
        <v>1</v>
      </c>
      <c r="AS13" s="42" t="b">
        <f t="shared" si="30"/>
        <v>0</v>
      </c>
      <c r="AT13" s="42">
        <f t="shared" si="31"/>
        <v>2</v>
      </c>
      <c r="AU13" s="42">
        <f t="shared" si="32"/>
        <v>4</v>
      </c>
      <c r="AV13" s="42">
        <f t="shared" si="33"/>
        <v>4</v>
      </c>
      <c r="AW13" s="42">
        <f t="shared" si="34"/>
        <v>2</v>
      </c>
      <c r="AX13" s="48"/>
      <c r="AY13" s="47"/>
      <c r="AZ13" s="47"/>
      <c r="BA13" s="48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</row>
    <row r="14" spans="1:104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47"/>
      <c r="V14" s="47"/>
      <c r="W14" s="48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8"/>
      <c r="AY14" s="47"/>
      <c r="AZ14" s="47"/>
      <c r="BA14" s="48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</row>
    <row r="15" spans="1:104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47"/>
      <c r="V15" s="47"/>
      <c r="W15" s="48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8"/>
      <c r="AY15" s="47"/>
      <c r="AZ15" s="47"/>
      <c r="BA15" s="48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</row>
    <row r="16" spans="1:104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47"/>
      <c r="V16" s="47"/>
      <c r="W16" s="48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8"/>
      <c r="AY16" s="47"/>
      <c r="AZ16" s="47"/>
      <c r="BA16" s="48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</row>
    <row r="17" spans="1:104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47"/>
      <c r="V17" s="47"/>
      <c r="W17" s="48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8"/>
      <c r="AY17" s="47"/>
      <c r="AZ17" s="47"/>
      <c r="BA17" s="48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</row>
    <row r="18" spans="1:104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47"/>
      <c r="V18" s="47"/>
      <c r="W18" s="48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8"/>
      <c r="AY18" s="47"/>
      <c r="AZ18" s="47"/>
      <c r="BA18" s="48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</row>
    <row r="19" spans="1:104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47"/>
      <c r="V19" s="47"/>
      <c r="W19" s="48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8"/>
      <c r="AY19" s="47"/>
      <c r="AZ19" s="47"/>
      <c r="BA19" s="48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</row>
    <row r="20" spans="1:104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47"/>
      <c r="V20" s="47"/>
      <c r="W20" s="48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8"/>
      <c r="AY20" s="47"/>
      <c r="AZ20" s="47"/>
      <c r="BA20" s="48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</row>
    <row r="21" spans="1:104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47"/>
      <c r="V21" s="47"/>
      <c r="W21" s="48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8"/>
      <c r="AY21" s="47"/>
      <c r="AZ21" s="47"/>
      <c r="BA21" s="48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</row>
    <row r="22" spans="1:104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47"/>
      <c r="V22" s="47"/>
      <c r="W22" s="48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8"/>
      <c r="AY22" s="47"/>
      <c r="AZ22" s="47"/>
      <c r="BA22" s="48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</row>
    <row r="23" spans="1:104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47"/>
      <c r="V23" s="47"/>
      <c r="W23" s="48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8"/>
      <c r="AY23" s="47"/>
      <c r="AZ23" s="47"/>
      <c r="BA23" s="48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</row>
    <row r="24" spans="1:104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47"/>
      <c r="V24" s="47"/>
      <c r="W24" s="48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8"/>
      <c r="AY24" s="47"/>
      <c r="AZ24" s="47"/>
      <c r="BA24" s="48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</row>
    <row r="25" spans="1:10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47"/>
      <c r="V25" s="47"/>
      <c r="W25" s="48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8"/>
      <c r="AY25" s="47"/>
      <c r="AZ25" s="47"/>
      <c r="BA25" s="48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</row>
    <row r="26" spans="1:10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47"/>
      <c r="V26" s="47"/>
      <c r="W26" s="48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8"/>
      <c r="AY26" s="47"/>
      <c r="AZ26" s="47"/>
      <c r="BA26" s="48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</row>
    <row r="27" spans="1:10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47"/>
      <c r="V27" s="47"/>
      <c r="W27" s="48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8"/>
      <c r="AY27" s="47"/>
      <c r="AZ27" s="47"/>
      <c r="BA27" s="48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</row>
    <row r="28" spans="1:10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47"/>
      <c r="V28" s="47"/>
      <c r="W28" s="48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8"/>
      <c r="AY28" s="47"/>
      <c r="AZ28" s="47"/>
      <c r="BA28" s="48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</row>
    <row r="29" spans="1:10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47"/>
      <c r="V29" s="47"/>
      <c r="W29" s="48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8"/>
      <c r="AY29" s="47"/>
      <c r="AZ29" s="47"/>
      <c r="BA29" s="48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</row>
    <row r="30" spans="1:10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47"/>
      <c r="V30" s="47"/>
      <c r="W30" s="48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8"/>
      <c r="AY30" s="47"/>
      <c r="AZ30" s="47"/>
      <c r="BA30" s="48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</row>
    <row r="31" spans="1:10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47"/>
      <c r="V31" s="47"/>
      <c r="W31" s="48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8"/>
      <c r="AY31" s="47"/>
      <c r="AZ31" s="47"/>
      <c r="BA31" s="48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</row>
    <row r="32" spans="1:10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47"/>
      <c r="V32" s="47"/>
      <c r="W32" s="48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8"/>
      <c r="AY32" s="47"/>
      <c r="AZ32" s="47"/>
      <c r="BA32" s="48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</row>
    <row r="33" spans="1:10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47"/>
      <c r="V33" s="47"/>
      <c r="W33" s="48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8"/>
      <c r="AY33" s="47"/>
      <c r="AZ33" s="47"/>
      <c r="BA33" s="48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</row>
    <row r="34" spans="1:10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47"/>
      <c r="V34" s="47"/>
      <c r="W34" s="48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8"/>
      <c r="AY34" s="47"/>
      <c r="AZ34" s="47"/>
      <c r="BA34" s="48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</row>
    <row r="35" spans="1:104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47"/>
      <c r="V35" s="47"/>
      <c r="W35" s="48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8"/>
      <c r="AY35" s="47"/>
      <c r="AZ35" s="47"/>
      <c r="BA35" s="48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</row>
    <row r="36" spans="1:10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47"/>
      <c r="V36" s="47"/>
      <c r="W36" s="48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8"/>
      <c r="AY36" s="47"/>
      <c r="AZ36" s="47"/>
      <c r="BA36" s="48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</row>
    <row r="37" spans="1:10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47"/>
      <c r="V37" s="47"/>
      <c r="W37" s="48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8"/>
      <c r="AY37" s="47"/>
      <c r="AZ37" s="47"/>
      <c r="BA37" s="48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</row>
    <row r="38" spans="1:10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47"/>
      <c r="V38" s="47"/>
      <c r="W38" s="48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8"/>
      <c r="AY38" s="47"/>
      <c r="AZ38" s="47"/>
      <c r="BA38" s="48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</row>
    <row r="39" spans="1:10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47"/>
      <c r="V39" s="47"/>
      <c r="W39" s="48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8"/>
      <c r="AY39" s="47"/>
      <c r="AZ39" s="47"/>
      <c r="BA39" s="48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</row>
    <row r="40" spans="1:10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47"/>
      <c r="V40" s="47"/>
      <c r="W40" s="48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8"/>
      <c r="AY40" s="47"/>
      <c r="AZ40" s="47"/>
      <c r="BA40" s="48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</row>
    <row r="41" spans="1:10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47"/>
      <c r="V41" s="47"/>
      <c r="W41" s="48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8"/>
      <c r="AY41" s="47"/>
      <c r="AZ41" s="47"/>
      <c r="BA41" s="48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</row>
    <row r="42" spans="1:10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47"/>
      <c r="V42" s="47"/>
      <c r="W42" s="48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8"/>
      <c r="AY42" s="47"/>
      <c r="AZ42" s="47"/>
      <c r="BA42" s="48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</row>
    <row r="43" spans="1:10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47"/>
      <c r="V43" s="47"/>
      <c r="W43" s="48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8"/>
      <c r="AY43" s="47"/>
      <c r="AZ43" s="47"/>
      <c r="BA43" s="48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</row>
    <row r="44" spans="1:10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47"/>
      <c r="V44" s="47"/>
      <c r="W44" s="48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8"/>
      <c r="AY44" s="47"/>
      <c r="AZ44" s="47"/>
      <c r="BA44" s="48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</row>
    <row r="45" spans="1:10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47"/>
      <c r="V45" s="47"/>
      <c r="W45" s="48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8"/>
      <c r="AY45" s="47"/>
      <c r="AZ45" s="47"/>
      <c r="BA45" s="48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</row>
    <row r="46" spans="1:10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47"/>
      <c r="V46" s="47"/>
      <c r="W46" s="48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8"/>
      <c r="AY46" s="47"/>
      <c r="AZ46" s="47"/>
      <c r="BA46" s="48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</row>
    <row r="47" spans="1:10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47"/>
      <c r="V47" s="47"/>
      <c r="W47" s="48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8"/>
      <c r="AY47" s="47"/>
      <c r="AZ47" s="47"/>
      <c r="BA47" s="48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</row>
    <row r="48" spans="1:10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47"/>
      <c r="V48" s="47"/>
      <c r="W48" s="48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8"/>
      <c r="AY48" s="47"/>
      <c r="AZ48" s="47"/>
      <c r="BA48" s="48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</row>
    <row r="49" spans="1:10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47"/>
      <c r="V49" s="47"/>
      <c r="W49" s="48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8"/>
      <c r="AY49" s="47"/>
      <c r="AZ49" s="47"/>
      <c r="BA49" s="48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</row>
    <row r="50" spans="1:10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47"/>
      <c r="V50" s="47"/>
      <c r="W50" s="48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8"/>
      <c r="AY50" s="47"/>
      <c r="AZ50" s="47"/>
      <c r="BA50" s="48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</row>
    <row r="51" spans="1:10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47"/>
      <c r="V51" s="47"/>
      <c r="W51" s="48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8"/>
      <c r="AY51" s="47"/>
      <c r="AZ51" s="47"/>
      <c r="BA51" s="48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</row>
    <row r="52" spans="1:10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47"/>
      <c r="V52" s="47"/>
      <c r="W52" s="48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8"/>
      <c r="AY52" s="47"/>
      <c r="AZ52" s="47"/>
      <c r="BA52" s="48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</row>
    <row r="53" spans="1:10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47"/>
      <c r="V53" s="47"/>
      <c r="W53" s="48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8"/>
      <c r="AY53" s="47"/>
      <c r="AZ53" s="47"/>
      <c r="BA53" s="48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</row>
    <row r="54" spans="1:10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47"/>
      <c r="V54" s="47"/>
      <c r="W54" s="48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8"/>
      <c r="AY54" s="47"/>
      <c r="AZ54" s="47"/>
      <c r="BA54" s="48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</row>
    <row r="55" spans="1:10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47"/>
      <c r="V55" s="47"/>
      <c r="W55" s="48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8"/>
      <c r="AY55" s="47"/>
      <c r="AZ55" s="47"/>
      <c r="BA55" s="48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</row>
    <row r="56" spans="1:10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47"/>
      <c r="V56" s="47"/>
      <c r="W56" s="48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8"/>
      <c r="AY56" s="47"/>
      <c r="AZ56" s="47"/>
      <c r="BA56" s="48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</row>
    <row r="57" spans="1:10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47"/>
      <c r="V57" s="47"/>
      <c r="W57" s="48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8"/>
      <c r="AY57" s="47"/>
      <c r="AZ57" s="47"/>
      <c r="BA57" s="48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</row>
    <row r="58" spans="1:10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47"/>
      <c r="V58" s="47"/>
      <c r="W58" s="48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8"/>
      <c r="AY58" s="47"/>
      <c r="AZ58" s="47"/>
      <c r="BA58" s="48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</row>
    <row r="59" spans="1:10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47"/>
      <c r="V59" s="47"/>
      <c r="W59" s="48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8"/>
      <c r="AY59" s="47"/>
      <c r="AZ59" s="47"/>
      <c r="BA59" s="48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</row>
    <row r="60" spans="1:10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47"/>
      <c r="V60" s="47"/>
      <c r="W60" s="48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8"/>
      <c r="AY60" s="47"/>
      <c r="AZ60" s="47"/>
      <c r="BA60" s="48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</row>
  </sheetData>
  <sheetProtection sheet="1" objects="1" scenarios="1"/>
  <mergeCells count="26">
    <mergeCell ref="AX1:BA2"/>
    <mergeCell ref="AR1:AR2"/>
    <mergeCell ref="AS1:AS2"/>
    <mergeCell ref="AT1:AT2"/>
    <mergeCell ref="AU1:AU2"/>
    <mergeCell ref="AV1:AV2"/>
    <mergeCell ref="AW1:AW2"/>
    <mergeCell ref="AL1:AL2"/>
    <mergeCell ref="AM1:AM2"/>
    <mergeCell ref="AN1:AN2"/>
    <mergeCell ref="AO1:AO2"/>
    <mergeCell ref="AP1:AP2"/>
    <mergeCell ref="AQ1:AQ2"/>
    <mergeCell ref="L12:M12"/>
    <mergeCell ref="L11:M11"/>
    <mergeCell ref="U1:V2"/>
    <mergeCell ref="W1:AG2"/>
    <mergeCell ref="AH1:AI2"/>
    <mergeCell ref="AK1:AK2"/>
    <mergeCell ref="AJ1:AJ2"/>
    <mergeCell ref="B3:C3"/>
    <mergeCell ref="G1:I2"/>
    <mergeCell ref="E1:F2"/>
    <mergeCell ref="A1:D2"/>
    <mergeCell ref="K1:T2"/>
    <mergeCell ref="L10:M10"/>
  </mergeCells>
  <conditionalFormatting sqref="A4:I13">
    <cfRule type="expression" dxfId="79" priority="4">
      <formula>MOD(ROW(),2)</formula>
    </cfRule>
  </conditionalFormatting>
  <conditionalFormatting sqref="A4:B13">
    <cfRule type="expression" dxfId="78" priority="3">
      <formula>$B4&gt;$C4</formula>
    </cfRule>
  </conditionalFormatting>
  <conditionalFormatting sqref="C4:D13">
    <cfRule type="expression" dxfId="77" priority="2">
      <formula>$C4&gt;$B4</formula>
    </cfRule>
  </conditionalFormatting>
  <conditionalFormatting sqref="A5:I13">
    <cfRule type="expression" dxfId="76" priority="1">
      <formula>$E5&gt;$E4</formula>
    </cfRule>
  </conditionalFormatting>
  <dataValidations count="2">
    <dataValidation type="list" allowBlank="1" showInputMessage="1" showErrorMessage="1" sqref="A4:A13 D4:D13" xr:uid="{A7656ABA-2B1E-4207-B552-C6321E0149D5}">
      <formula1>Poule_01</formula1>
    </dataValidation>
    <dataValidation type="list" allowBlank="1" showInputMessage="1" showErrorMessage="1" sqref="G4:I13" xr:uid="{A67CC836-5AB0-4506-A43F-FC7E8E38F1F4}">
      <formula1>Arbitres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478F4-54AC-4379-8FB2-0151BBD9A66C}">
  <sheetPr>
    <tabColor rgb="FF0000FF"/>
  </sheetPr>
  <dimension ref="A1:CZ60"/>
  <sheetViews>
    <sheetView workbookViewId="0">
      <selection sqref="A1:D2"/>
    </sheetView>
  </sheetViews>
  <sheetFormatPr baseColWidth="10" defaultRowHeight="15" x14ac:dyDescent="0.25"/>
  <cols>
    <col min="1" max="1" width="30.7109375" style="11" customWidth="1"/>
    <col min="2" max="3" width="5.7109375" style="11" customWidth="1"/>
    <col min="4" max="4" width="30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0" width="1.7109375" style="11" customWidth="1"/>
    <col min="11" max="11" width="5.7109375" style="11" customWidth="1"/>
    <col min="12" max="12" width="30.7109375" style="11" customWidth="1"/>
    <col min="13" max="20" width="6.7109375" style="11" customWidth="1"/>
    <col min="21" max="22" width="5.7109375" style="40" hidden="1" customWidth="1"/>
    <col min="23" max="23" width="30.7109375" style="43" hidden="1" customWidth="1"/>
    <col min="24" max="33" width="5.7109375" style="40" hidden="1" customWidth="1"/>
    <col min="34" max="35" width="15.7109375" style="40" hidden="1" customWidth="1"/>
    <col min="36" max="49" width="5.7109375" style="40" hidden="1" customWidth="1"/>
    <col min="50" max="50" width="30.7109375" style="43" hidden="1" customWidth="1"/>
    <col min="51" max="51" width="15.7109375" style="40" hidden="1" customWidth="1"/>
    <col min="52" max="52" width="5.7109375" style="40" hidden="1" customWidth="1"/>
    <col min="53" max="53" width="30.7109375" style="43" hidden="1" customWidth="1"/>
    <col min="54" max="104" width="11.42578125" style="40"/>
  </cols>
  <sheetData>
    <row r="1" spans="1:104" ht="20.100000000000001" customHeight="1" x14ac:dyDescent="0.25">
      <c r="A1" s="13" t="s">
        <v>184</v>
      </c>
      <c r="B1" s="14"/>
      <c r="C1" s="14"/>
      <c r="D1" s="15"/>
      <c r="E1" s="19" t="str">
        <f>IF(Equipes!$C$13="","",Equipes!$C$13)</f>
        <v>Choix année</v>
      </c>
      <c r="F1" s="20"/>
      <c r="G1" s="23" t="str">
        <f>IF(Equipes!$A$9="","",Equipes!$A$9)</f>
        <v>Nom du tournoi</v>
      </c>
      <c r="H1" s="23"/>
      <c r="I1" s="24"/>
      <c r="J1" s="84"/>
      <c r="K1" s="77" t="s">
        <v>187</v>
      </c>
      <c r="L1" s="56"/>
      <c r="M1" s="56"/>
      <c r="N1" s="56"/>
      <c r="O1" s="56"/>
      <c r="P1" s="56"/>
      <c r="Q1" s="56"/>
      <c r="R1" s="56"/>
      <c r="S1" s="56"/>
      <c r="T1" s="56"/>
      <c r="U1" s="39"/>
      <c r="V1" s="39"/>
      <c r="W1" s="45" t="str">
        <f>K1</f>
        <v>CLASSEMENT POULE 02</v>
      </c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9"/>
      <c r="AI1" s="39"/>
      <c r="AJ1" s="51" t="s">
        <v>181</v>
      </c>
      <c r="AK1" s="51" t="s">
        <v>182</v>
      </c>
      <c r="AL1" s="51" t="s">
        <v>181</v>
      </c>
      <c r="AM1" s="51" t="s">
        <v>182</v>
      </c>
      <c r="AN1" s="51" t="s">
        <v>181</v>
      </c>
      <c r="AO1" s="51" t="s">
        <v>182</v>
      </c>
      <c r="AP1" s="51" t="s">
        <v>181</v>
      </c>
      <c r="AQ1" s="51" t="s">
        <v>182</v>
      </c>
      <c r="AR1" s="51" t="s">
        <v>181</v>
      </c>
      <c r="AS1" s="51" t="s">
        <v>182</v>
      </c>
      <c r="AT1" s="51" t="s">
        <v>181</v>
      </c>
      <c r="AU1" s="51" t="s">
        <v>182</v>
      </c>
      <c r="AV1" s="51" t="s">
        <v>181</v>
      </c>
      <c r="AW1" s="51" t="s">
        <v>182</v>
      </c>
      <c r="AX1" s="45" t="str">
        <f>K1</f>
        <v>CLASSEMENT POULE 02</v>
      </c>
      <c r="AY1" s="45"/>
      <c r="AZ1" s="45"/>
      <c r="BA1" s="45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</row>
    <row r="2" spans="1:104" ht="20.100000000000001" customHeight="1" x14ac:dyDescent="0.25">
      <c r="A2" s="16"/>
      <c r="B2" s="17"/>
      <c r="C2" s="17"/>
      <c r="D2" s="18"/>
      <c r="E2" s="21"/>
      <c r="F2" s="22"/>
      <c r="G2" s="25"/>
      <c r="H2" s="25"/>
      <c r="I2" s="26"/>
      <c r="J2" s="84"/>
      <c r="K2" s="78"/>
      <c r="L2" s="57"/>
      <c r="M2" s="57"/>
      <c r="N2" s="57"/>
      <c r="O2" s="57"/>
      <c r="P2" s="57"/>
      <c r="Q2" s="57"/>
      <c r="R2" s="57"/>
      <c r="S2" s="57"/>
      <c r="T2" s="57"/>
      <c r="U2" s="39"/>
      <c r="V2" s="39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9"/>
      <c r="AI2" s="39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45"/>
      <c r="AY2" s="45"/>
      <c r="AZ2" s="45"/>
      <c r="BA2" s="45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</row>
    <row r="3" spans="1:104" ht="20.100000000000001" customHeight="1" x14ac:dyDescent="0.25">
      <c r="A3" s="92" t="s">
        <v>154</v>
      </c>
      <c r="B3" s="93" t="s">
        <v>155</v>
      </c>
      <c r="C3" s="93"/>
      <c r="D3" s="92" t="s">
        <v>154</v>
      </c>
      <c r="E3" s="94" t="s">
        <v>156</v>
      </c>
      <c r="F3" s="95" t="s">
        <v>157</v>
      </c>
      <c r="G3" s="96" t="s">
        <v>158</v>
      </c>
      <c r="H3" s="97" t="s">
        <v>159</v>
      </c>
      <c r="I3" s="98" t="s">
        <v>159</v>
      </c>
      <c r="J3" s="84"/>
      <c r="K3" s="79" t="s">
        <v>160</v>
      </c>
      <c r="L3" s="58" t="s">
        <v>154</v>
      </c>
      <c r="M3" s="59" t="s">
        <v>161</v>
      </c>
      <c r="N3" s="60" t="s">
        <v>162</v>
      </c>
      <c r="O3" s="61" t="s">
        <v>163</v>
      </c>
      <c r="P3" s="61" t="s">
        <v>164</v>
      </c>
      <c r="Q3" s="61" t="s">
        <v>165</v>
      </c>
      <c r="R3" s="61" t="s">
        <v>166</v>
      </c>
      <c r="S3" s="61" t="s">
        <v>167</v>
      </c>
      <c r="T3" s="61" t="s">
        <v>168</v>
      </c>
      <c r="U3" s="41" t="s">
        <v>173</v>
      </c>
      <c r="V3" s="44" t="s">
        <v>160</v>
      </c>
      <c r="W3" s="42" t="s">
        <v>154</v>
      </c>
      <c r="X3" s="42" t="s">
        <v>173</v>
      </c>
      <c r="Y3" s="42" t="s">
        <v>160</v>
      </c>
      <c r="Z3" s="42" t="s">
        <v>174</v>
      </c>
      <c r="AA3" s="42" t="s">
        <v>175</v>
      </c>
      <c r="AB3" s="42" t="s">
        <v>176</v>
      </c>
      <c r="AC3" s="42" t="s">
        <v>177</v>
      </c>
      <c r="AD3" s="42" t="s">
        <v>178</v>
      </c>
      <c r="AE3" s="42" t="s">
        <v>179</v>
      </c>
      <c r="AF3" s="42" t="s">
        <v>180</v>
      </c>
      <c r="AG3" s="42" t="s">
        <v>168</v>
      </c>
      <c r="AH3" s="42" t="s">
        <v>173</v>
      </c>
      <c r="AI3" s="44" t="s">
        <v>160</v>
      </c>
      <c r="AJ3" s="42" t="s">
        <v>174</v>
      </c>
      <c r="AK3" s="42" t="s">
        <v>174</v>
      </c>
      <c r="AL3" s="42" t="s">
        <v>175</v>
      </c>
      <c r="AM3" s="42" t="s">
        <v>175</v>
      </c>
      <c r="AN3" s="42" t="s">
        <v>176</v>
      </c>
      <c r="AO3" s="42" t="s">
        <v>176</v>
      </c>
      <c r="AP3" s="42" t="s">
        <v>177</v>
      </c>
      <c r="AQ3" s="42" t="s">
        <v>177</v>
      </c>
      <c r="AR3" s="42" t="s">
        <v>178</v>
      </c>
      <c r="AS3" s="42" t="s">
        <v>178</v>
      </c>
      <c r="AT3" s="42" t="s">
        <v>179</v>
      </c>
      <c r="AU3" s="42" t="s">
        <v>179</v>
      </c>
      <c r="AV3" s="42" t="s">
        <v>180</v>
      </c>
      <c r="AW3" s="42" t="s">
        <v>180</v>
      </c>
      <c r="AX3" s="42" t="s">
        <v>154</v>
      </c>
      <c r="AY3" s="42" t="s">
        <v>173</v>
      </c>
      <c r="AZ3" s="42" t="s">
        <v>160</v>
      </c>
      <c r="BA3" s="42" t="s">
        <v>154</v>
      </c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</row>
    <row r="4" spans="1:104" ht="20.100000000000001" customHeight="1" x14ac:dyDescent="0.25">
      <c r="A4" s="30" t="s">
        <v>1</v>
      </c>
      <c r="B4" s="137">
        <v>2</v>
      </c>
      <c r="C4" s="138">
        <v>1</v>
      </c>
      <c r="D4" s="27" t="s">
        <v>8</v>
      </c>
      <c r="E4" s="143"/>
      <c r="F4" s="144"/>
      <c r="G4" s="145"/>
      <c r="H4" s="146"/>
      <c r="I4" s="147"/>
      <c r="J4" s="84"/>
      <c r="K4" s="80">
        <v>1</v>
      </c>
      <c r="L4" s="62" t="str">
        <f>VLOOKUP(U4,$V$4:$W$8,2,0)</f>
        <v>Equipe 08</v>
      </c>
      <c r="M4" s="63">
        <f>VLOOKUP(L4,$W$4:$AG$8,4,0)</f>
        <v>12</v>
      </c>
      <c r="N4" s="64">
        <f>VLOOKUP(L4,$W$4:$AG$8,5,0)</f>
        <v>4</v>
      </c>
      <c r="O4" s="65">
        <f>VLOOKUP(L4,$W$4:$AG$8,6,0)</f>
        <v>2</v>
      </c>
      <c r="P4" s="65">
        <f>VLOOKUP(L4,$W$4:$AG$8,7,0)</f>
        <v>2</v>
      </c>
      <c r="Q4" s="65">
        <f>VLOOKUP(L4,$W$4:$AG$8,8,0)</f>
        <v>0</v>
      </c>
      <c r="R4" s="65">
        <f>VLOOKUP(L4,$W$4:$AG$8,9,0)</f>
        <v>6</v>
      </c>
      <c r="S4" s="65">
        <f>VLOOKUP(L4,$W$4:$AG$8,10,0)</f>
        <v>4</v>
      </c>
      <c r="T4" s="66">
        <f>VLOOKUP(L4,$W$4:$AG$8,11,0)</f>
        <v>2</v>
      </c>
      <c r="U4" s="41">
        <v>1</v>
      </c>
      <c r="V4" s="44">
        <f>Y4</f>
        <v>3</v>
      </c>
      <c r="W4" s="46" t="str">
        <f>Equipes!C2</f>
        <v>Equipe 06</v>
      </c>
      <c r="X4" s="42">
        <f>RANK(AH4,$AH$4:$AH$8)</f>
        <v>3</v>
      </c>
      <c r="Y4" s="42">
        <f>RANK(AI4,$AI$4:$AI$8)</f>
        <v>3</v>
      </c>
      <c r="Z4" s="42">
        <f>SUMPRODUCT(($A$4:$A$13=W4)*($AJ$4:$AJ$13))+SUMPRODUCT(($D$4:$D$13=W4)*($AK$4:$AK$13))</f>
        <v>10</v>
      </c>
      <c r="AA4" s="42">
        <f>SUMPRODUCT(($A$4:$A$13=W4)*($AL$4:$AL$13))+SUMPRODUCT(($D$4:$D$13=W4)*($AM$4:$AM$13))</f>
        <v>4</v>
      </c>
      <c r="AB4" s="42">
        <f>SUMPRODUCT(($A$4:$A$13=W4)*($AN$4:$AN$13))+SUMPRODUCT(($D$4:$D$13=W4)*($AO$4:$AO$13))</f>
        <v>2</v>
      </c>
      <c r="AC4" s="42">
        <f>SUMPRODUCT(($A$4:$A$13=W4)*($AP$4:$AP$13))+SUMPRODUCT(($D$4:$D$13=W4)*($AQ$4:$AQ$13))</f>
        <v>0</v>
      </c>
      <c r="AD4" s="42">
        <f>SUMPRODUCT(($A$4:$A$13=W4)*($AR$4:$AR$13))+SUMPRODUCT(($D$4:$D$13=W4)*($AS$4:$AS$13))</f>
        <v>2</v>
      </c>
      <c r="AE4" s="42">
        <f>SUMPRODUCT(($A$4:$A$13=W4)*($AT$4:$AT$13))+SUMPRODUCT(($D$4:$D$13=W4)*($AU$4:$AU$13))</f>
        <v>6</v>
      </c>
      <c r="AF4" s="42">
        <f>SUMPRODUCT(($A$4:$A$13=W4)*($AV$4:$AV$13))+SUMPRODUCT(($D$4:$D$13=W4)*($AW$4:$AW$13))</f>
        <v>8</v>
      </c>
      <c r="AG4" s="42">
        <f>AE4-AF4</f>
        <v>-2</v>
      </c>
      <c r="AH4" s="50">
        <f>SUM(Z4*1000+(AG4)/100+(AE4)/10000)</f>
        <v>9999.980599999999</v>
      </c>
      <c r="AI4" s="52">
        <f>AH4+0.0000005</f>
        <v>9999.9806004999991</v>
      </c>
      <c r="AJ4" s="42">
        <f>IF(B4="",0,IF(B4&gt;C4,4,IF(B4=C4,2,IF(B4&lt;C4,1))))</f>
        <v>4</v>
      </c>
      <c r="AK4" s="42">
        <f>IF(C4="",0,IF(C4&gt;B4,4,IF(C4=B4,2,IF(C4&lt;B4,1))))</f>
        <v>1</v>
      </c>
      <c r="AL4" s="42">
        <f>IF(B4="",0,1)</f>
        <v>1</v>
      </c>
      <c r="AM4" s="42">
        <f>IF(C4="",0,1)</f>
        <v>1</v>
      </c>
      <c r="AN4" s="42">
        <f>IF(B4&lt;&gt;"",IF(B4&gt;C4,1))</f>
        <v>1</v>
      </c>
      <c r="AO4" s="42" t="b">
        <f>IF(C4&lt;&gt;"",IF(C4&gt;B4,1))</f>
        <v>0</v>
      </c>
      <c r="AP4" s="42" t="b">
        <f>IF(B4&lt;&gt;"",IF(B4=C4,1))</f>
        <v>0</v>
      </c>
      <c r="AQ4" s="42" t="b">
        <f>IF(C4&lt;&gt;"",IF(C4=B4,1))</f>
        <v>0</v>
      </c>
      <c r="AR4" s="42" t="b">
        <f>IF(B4&lt;&gt;"",IF(B4&lt;C4,1))</f>
        <v>0</v>
      </c>
      <c r="AS4" s="42">
        <f>IF(C4&lt;&gt;"",IF(C4&lt;B4,1))</f>
        <v>1</v>
      </c>
      <c r="AT4" s="42">
        <f>B4</f>
        <v>2</v>
      </c>
      <c r="AU4" s="42">
        <f>C4</f>
        <v>1</v>
      </c>
      <c r="AV4" s="42">
        <f>C4</f>
        <v>1</v>
      </c>
      <c r="AW4" s="42">
        <f>B4</f>
        <v>2</v>
      </c>
      <c r="AX4" s="46" t="str">
        <f>VLOOKUP(U4,$V$4:$W$8,2,0)</f>
        <v>Equipe 08</v>
      </c>
      <c r="AY4" s="50">
        <f>VLOOKUP(AX4,$W$4:$AH$8,12,0)</f>
        <v>12000.0206</v>
      </c>
      <c r="AZ4" s="42">
        <f>IF(AY4="","",RANK(AY4,$AY$4:$AY$8))</f>
        <v>1</v>
      </c>
      <c r="BA4" s="46" t="str">
        <f>W4</f>
        <v>Equipe 06</v>
      </c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</row>
    <row r="5" spans="1:104" ht="20.100000000000001" customHeight="1" x14ac:dyDescent="0.25">
      <c r="A5" s="31" t="s">
        <v>9</v>
      </c>
      <c r="B5" s="139">
        <v>1</v>
      </c>
      <c r="C5" s="140">
        <v>1</v>
      </c>
      <c r="D5" s="28" t="s">
        <v>10</v>
      </c>
      <c r="E5" s="148"/>
      <c r="F5" s="149"/>
      <c r="G5" s="150"/>
      <c r="H5" s="151"/>
      <c r="I5" s="152"/>
      <c r="J5" s="84"/>
      <c r="K5" s="81">
        <v>2</v>
      </c>
      <c r="L5" s="67" t="str">
        <f t="shared" ref="L5:L8" si="0">VLOOKUP(U5,$V$4:$W$8,2,0)</f>
        <v>Equipe 10</v>
      </c>
      <c r="M5" s="68">
        <f t="shared" ref="M5:M8" si="1">VLOOKUP(L5,$W$4:$AG$8,4,0)</f>
        <v>11</v>
      </c>
      <c r="N5" s="69">
        <f t="shared" ref="N5:N8" si="2">VLOOKUP(L5,$W$4:$AG$8,5,0)</f>
        <v>4</v>
      </c>
      <c r="O5" s="70">
        <f t="shared" ref="O5:O8" si="3">VLOOKUP(L5,$W$4:$AG$8,6,0)</f>
        <v>2</v>
      </c>
      <c r="P5" s="70">
        <f t="shared" ref="P5:P8" si="4">VLOOKUP(L5,$W$4:$AG$8,7,0)</f>
        <v>1</v>
      </c>
      <c r="Q5" s="70">
        <f t="shared" ref="Q5:Q8" si="5">VLOOKUP(L5,$W$4:$AG$8,8,0)</f>
        <v>1</v>
      </c>
      <c r="R5" s="70">
        <f t="shared" ref="R5:R8" si="6">VLOOKUP(L5,$W$4:$AG$8,9,0)</f>
        <v>9</v>
      </c>
      <c r="S5" s="70">
        <f t="shared" ref="S5:S8" si="7">VLOOKUP(L5,$W$4:$AG$8,10,0)</f>
        <v>7</v>
      </c>
      <c r="T5" s="71">
        <f t="shared" ref="T5:T8" si="8">VLOOKUP(L5,$W$4:$AG$8,11,0)</f>
        <v>2</v>
      </c>
      <c r="U5" s="41">
        <v>2</v>
      </c>
      <c r="V5" s="44">
        <f t="shared" ref="V5:V8" si="9">Y5</f>
        <v>5</v>
      </c>
      <c r="W5" s="46" t="str">
        <f>Equipes!C3</f>
        <v>Equipe 07</v>
      </c>
      <c r="X5" s="42">
        <f t="shared" ref="X5:X8" si="10">RANK(AH5,$AH$4:$AH$8)</f>
        <v>5</v>
      </c>
      <c r="Y5" s="42">
        <f t="shared" ref="Y5:Y8" si="11">RANK(AI5,$AI$4:$AI$8)</f>
        <v>5</v>
      </c>
      <c r="Z5" s="42">
        <f t="shared" ref="Z5:Z8" si="12">SUMPRODUCT(($A$4:$A$13=W5)*($AJ$4:$AJ$13))+SUMPRODUCT(($D$4:$D$13=W5)*($AK$4:$AK$13))</f>
        <v>5</v>
      </c>
      <c r="AA5" s="42">
        <f t="shared" ref="AA5:AA8" si="13">SUMPRODUCT(($A$4:$A$13=W5)*($AL$4:$AL$13))+SUMPRODUCT(($D$4:$D$13=W5)*($AM$4:$AM$13))</f>
        <v>4</v>
      </c>
      <c r="AB5" s="42">
        <f t="shared" ref="AB5:AB8" si="14">SUMPRODUCT(($A$4:$A$13=W5)*($AN$4:$AN$13))+SUMPRODUCT(($D$4:$D$13=W5)*($AO$4:$AO$13))</f>
        <v>0</v>
      </c>
      <c r="AC5" s="42">
        <f t="shared" ref="AC5:AC8" si="15">SUMPRODUCT(($A$4:$A$13=W5)*($AP$4:$AP$13))+SUMPRODUCT(($D$4:$D$13=W5)*($AQ$4:$AQ$13))</f>
        <v>1</v>
      </c>
      <c r="AD5" s="42">
        <f t="shared" ref="AD5:AD8" si="16">SUMPRODUCT(($A$4:$A$13=W5)*($AR$4:$AR$13))+SUMPRODUCT(($D$4:$D$13=W5)*($AS$4:$AS$13))</f>
        <v>3</v>
      </c>
      <c r="AE5" s="42">
        <f t="shared" ref="AE5:AE8" si="17">SUMPRODUCT(($A$4:$A$13=W5)*($AT$4:$AT$13))+SUMPRODUCT(($D$4:$D$13=W5)*($AU$4:$AU$13))</f>
        <v>4</v>
      </c>
      <c r="AF5" s="42">
        <f t="shared" ref="AF5:AF8" si="18">SUMPRODUCT(($A$4:$A$13=W5)*($AV$4:$AV$13))+SUMPRODUCT(($D$4:$D$13=W5)*($AW$4:$AW$13))</f>
        <v>8</v>
      </c>
      <c r="AG5" s="42">
        <f t="shared" ref="AG5:AG8" si="19">AE5-AF5</f>
        <v>-4</v>
      </c>
      <c r="AH5" s="50">
        <f t="shared" ref="AH5:AH8" si="20">SUM(Z5*1000+(AG5)/100+(AE5)/10000)</f>
        <v>4999.9603999999999</v>
      </c>
      <c r="AI5" s="52">
        <f>AH5+0.0000004</f>
        <v>4999.9604004000003</v>
      </c>
      <c r="AJ5" s="42">
        <f t="shared" ref="AJ5:AJ13" si="21">IF(B5="",0,IF(B5&gt;C5,4,IF(B5=C5,2,IF(B5&lt;C5,1))))</f>
        <v>2</v>
      </c>
      <c r="AK5" s="42">
        <f t="shared" ref="AK5:AK13" si="22">IF(C5="",0,IF(C5&gt;B5,4,IF(C5=B5,2,IF(C5&lt;B5,1))))</f>
        <v>2</v>
      </c>
      <c r="AL5" s="42">
        <f t="shared" ref="AL5:AM13" si="23">IF(B5="",0,1)</f>
        <v>1</v>
      </c>
      <c r="AM5" s="42">
        <f t="shared" si="23"/>
        <v>1</v>
      </c>
      <c r="AN5" s="42" t="b">
        <f t="shared" ref="AN5:AN13" si="24">IF(B5&lt;&gt;"",IF(B5&gt;C5,1))</f>
        <v>0</v>
      </c>
      <c r="AO5" s="42" t="b">
        <f t="shared" ref="AO5:AO13" si="25">IF(C5&lt;&gt;"",IF(C5&gt;B5,1))</f>
        <v>0</v>
      </c>
      <c r="AP5" s="42">
        <f t="shared" ref="AP5:AP13" si="26">IF(B5&lt;&gt;"",IF(B5=C5,1))</f>
        <v>1</v>
      </c>
      <c r="AQ5" s="42">
        <f t="shared" ref="AQ5:AQ13" si="27">IF(C5&lt;&gt;"",IF(C5=B5,1))</f>
        <v>1</v>
      </c>
      <c r="AR5" s="42" t="b">
        <f t="shared" ref="AR5:AR13" si="28">IF(B5&lt;&gt;"",IF(B5&lt;C5,1))</f>
        <v>0</v>
      </c>
      <c r="AS5" s="42" t="b">
        <f t="shared" ref="AS5:AS13" si="29">IF(C5&lt;&gt;"",IF(C5&lt;B5,1))</f>
        <v>0</v>
      </c>
      <c r="AT5" s="42">
        <f t="shared" ref="AT5:AU13" si="30">B5</f>
        <v>1</v>
      </c>
      <c r="AU5" s="42">
        <f t="shared" si="30"/>
        <v>1</v>
      </c>
      <c r="AV5" s="42">
        <f t="shared" ref="AV5:AV13" si="31">C5</f>
        <v>1</v>
      </c>
      <c r="AW5" s="42">
        <f t="shared" ref="AW5:AW13" si="32">B5</f>
        <v>1</v>
      </c>
      <c r="AX5" s="46" t="str">
        <f t="shared" ref="AX5:AX8" si="33">VLOOKUP(U5,$V$4:$W$8,2,0)</f>
        <v>Equipe 10</v>
      </c>
      <c r="AY5" s="50">
        <f t="shared" ref="AY5:AY8" si="34">VLOOKUP(AX5,$W$4:$AH$8,12,0)</f>
        <v>11000.0209</v>
      </c>
      <c r="AZ5" s="42">
        <f t="shared" ref="AZ5:AZ8" si="35">IF(AY5="","",RANK(AY5,$AY$4:$AY$8))</f>
        <v>2</v>
      </c>
      <c r="BA5" s="46" t="str">
        <f t="shared" ref="BA5:BA8" si="36">W5</f>
        <v>Equipe 07</v>
      </c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</row>
    <row r="6" spans="1:104" ht="20.100000000000001" customHeight="1" x14ac:dyDescent="0.25">
      <c r="A6" s="31" t="s">
        <v>11</v>
      </c>
      <c r="B6" s="139">
        <v>3</v>
      </c>
      <c r="C6" s="140">
        <v>0</v>
      </c>
      <c r="D6" s="28" t="s">
        <v>1</v>
      </c>
      <c r="E6" s="148"/>
      <c r="F6" s="149"/>
      <c r="G6" s="150"/>
      <c r="H6" s="151"/>
      <c r="I6" s="152"/>
      <c r="J6" s="84"/>
      <c r="K6" s="82">
        <v>3</v>
      </c>
      <c r="L6" s="67" t="str">
        <f t="shared" si="0"/>
        <v>Equipe 06</v>
      </c>
      <c r="M6" s="68">
        <f t="shared" si="1"/>
        <v>10</v>
      </c>
      <c r="N6" s="69">
        <f t="shared" si="2"/>
        <v>4</v>
      </c>
      <c r="O6" s="70">
        <f t="shared" si="3"/>
        <v>2</v>
      </c>
      <c r="P6" s="70">
        <f t="shared" si="4"/>
        <v>0</v>
      </c>
      <c r="Q6" s="70">
        <f t="shared" si="5"/>
        <v>2</v>
      </c>
      <c r="R6" s="70">
        <f t="shared" si="6"/>
        <v>6</v>
      </c>
      <c r="S6" s="70">
        <f t="shared" si="7"/>
        <v>8</v>
      </c>
      <c r="T6" s="71">
        <f t="shared" si="8"/>
        <v>-2</v>
      </c>
      <c r="U6" s="41">
        <v>3</v>
      </c>
      <c r="V6" s="44">
        <f t="shared" si="9"/>
        <v>1</v>
      </c>
      <c r="W6" s="46" t="str">
        <f>Equipes!C4</f>
        <v>Equipe 08</v>
      </c>
      <c r="X6" s="42">
        <f t="shared" si="10"/>
        <v>1</v>
      </c>
      <c r="Y6" s="42">
        <f t="shared" si="11"/>
        <v>1</v>
      </c>
      <c r="Z6" s="42">
        <f t="shared" si="12"/>
        <v>12</v>
      </c>
      <c r="AA6" s="42">
        <f t="shared" si="13"/>
        <v>4</v>
      </c>
      <c r="AB6" s="42">
        <f t="shared" si="14"/>
        <v>2</v>
      </c>
      <c r="AC6" s="42">
        <f t="shared" si="15"/>
        <v>2</v>
      </c>
      <c r="AD6" s="42">
        <f t="shared" si="16"/>
        <v>0</v>
      </c>
      <c r="AE6" s="42">
        <f t="shared" si="17"/>
        <v>6</v>
      </c>
      <c r="AF6" s="42">
        <f t="shared" si="18"/>
        <v>4</v>
      </c>
      <c r="AG6" s="42">
        <f t="shared" si="19"/>
        <v>2</v>
      </c>
      <c r="AH6" s="50">
        <f t="shared" si="20"/>
        <v>12000.0206</v>
      </c>
      <c r="AI6" s="52">
        <f>AH6+0.0000003</f>
        <v>12000.0206003</v>
      </c>
      <c r="AJ6" s="42">
        <f t="shared" si="21"/>
        <v>4</v>
      </c>
      <c r="AK6" s="42">
        <f t="shared" si="22"/>
        <v>1</v>
      </c>
      <c r="AL6" s="42">
        <f t="shared" si="23"/>
        <v>1</v>
      </c>
      <c r="AM6" s="42">
        <f t="shared" si="23"/>
        <v>1</v>
      </c>
      <c r="AN6" s="42">
        <f t="shared" si="24"/>
        <v>1</v>
      </c>
      <c r="AO6" s="42" t="b">
        <f t="shared" si="25"/>
        <v>0</v>
      </c>
      <c r="AP6" s="42" t="b">
        <f t="shared" si="26"/>
        <v>0</v>
      </c>
      <c r="AQ6" s="42" t="b">
        <f t="shared" si="27"/>
        <v>0</v>
      </c>
      <c r="AR6" s="42" t="b">
        <f t="shared" si="28"/>
        <v>0</v>
      </c>
      <c r="AS6" s="42">
        <f t="shared" si="29"/>
        <v>1</v>
      </c>
      <c r="AT6" s="42">
        <f t="shared" si="30"/>
        <v>3</v>
      </c>
      <c r="AU6" s="42">
        <f t="shared" si="30"/>
        <v>0</v>
      </c>
      <c r="AV6" s="42">
        <f t="shared" si="31"/>
        <v>0</v>
      </c>
      <c r="AW6" s="42">
        <f t="shared" si="32"/>
        <v>3</v>
      </c>
      <c r="AX6" s="46" t="str">
        <f t="shared" si="33"/>
        <v>Equipe 06</v>
      </c>
      <c r="AY6" s="50">
        <f t="shared" si="34"/>
        <v>9999.980599999999</v>
      </c>
      <c r="AZ6" s="42">
        <f t="shared" si="35"/>
        <v>3</v>
      </c>
      <c r="BA6" s="46" t="str">
        <f t="shared" si="36"/>
        <v>Equipe 08</v>
      </c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</row>
    <row r="7" spans="1:104" ht="20.100000000000001" customHeight="1" x14ac:dyDescent="0.25">
      <c r="A7" s="31" t="s">
        <v>8</v>
      </c>
      <c r="B7" s="139">
        <v>1</v>
      </c>
      <c r="C7" s="140">
        <v>2</v>
      </c>
      <c r="D7" s="28" t="s">
        <v>9</v>
      </c>
      <c r="E7" s="148"/>
      <c r="F7" s="149"/>
      <c r="G7" s="150"/>
      <c r="H7" s="151"/>
      <c r="I7" s="152"/>
      <c r="J7" s="84"/>
      <c r="K7" s="82">
        <v>4</v>
      </c>
      <c r="L7" s="67" t="str">
        <f t="shared" si="0"/>
        <v>Equipe 09</v>
      </c>
      <c r="M7" s="68">
        <f t="shared" si="1"/>
        <v>9</v>
      </c>
      <c r="N7" s="69">
        <f t="shared" si="2"/>
        <v>4</v>
      </c>
      <c r="O7" s="70">
        <f t="shared" si="3"/>
        <v>1</v>
      </c>
      <c r="P7" s="70">
        <f t="shared" si="4"/>
        <v>2</v>
      </c>
      <c r="Q7" s="70">
        <f t="shared" si="5"/>
        <v>1</v>
      </c>
      <c r="R7" s="70">
        <f t="shared" si="6"/>
        <v>7</v>
      </c>
      <c r="S7" s="70">
        <f t="shared" si="7"/>
        <v>5</v>
      </c>
      <c r="T7" s="71">
        <f t="shared" si="8"/>
        <v>2</v>
      </c>
      <c r="U7" s="41">
        <v>4</v>
      </c>
      <c r="V7" s="44">
        <f t="shared" si="9"/>
        <v>4</v>
      </c>
      <c r="W7" s="46" t="str">
        <f>Equipes!C5</f>
        <v>Equipe 09</v>
      </c>
      <c r="X7" s="42">
        <f t="shared" si="10"/>
        <v>4</v>
      </c>
      <c r="Y7" s="42">
        <f t="shared" si="11"/>
        <v>4</v>
      </c>
      <c r="Z7" s="42">
        <f t="shared" si="12"/>
        <v>9</v>
      </c>
      <c r="AA7" s="42">
        <f t="shared" si="13"/>
        <v>4</v>
      </c>
      <c r="AB7" s="42">
        <f t="shared" si="14"/>
        <v>1</v>
      </c>
      <c r="AC7" s="42">
        <f t="shared" si="15"/>
        <v>2</v>
      </c>
      <c r="AD7" s="42">
        <f t="shared" si="16"/>
        <v>1</v>
      </c>
      <c r="AE7" s="42">
        <f t="shared" si="17"/>
        <v>7</v>
      </c>
      <c r="AF7" s="42">
        <f t="shared" si="18"/>
        <v>5</v>
      </c>
      <c r="AG7" s="42">
        <f t="shared" si="19"/>
        <v>2</v>
      </c>
      <c r="AH7" s="50">
        <f t="shared" si="20"/>
        <v>9000.0207000000009</v>
      </c>
      <c r="AI7" s="52">
        <f>AH7+0.0000002</f>
        <v>9000.0207002000006</v>
      </c>
      <c r="AJ7" s="42">
        <f t="shared" si="21"/>
        <v>1</v>
      </c>
      <c r="AK7" s="42">
        <f t="shared" si="22"/>
        <v>4</v>
      </c>
      <c r="AL7" s="42">
        <f t="shared" si="23"/>
        <v>1</v>
      </c>
      <c r="AM7" s="42">
        <f t="shared" si="23"/>
        <v>1</v>
      </c>
      <c r="AN7" s="42" t="b">
        <f t="shared" si="24"/>
        <v>0</v>
      </c>
      <c r="AO7" s="42">
        <f t="shared" si="25"/>
        <v>1</v>
      </c>
      <c r="AP7" s="42" t="b">
        <f t="shared" si="26"/>
        <v>0</v>
      </c>
      <c r="AQ7" s="42" t="b">
        <f t="shared" si="27"/>
        <v>0</v>
      </c>
      <c r="AR7" s="42">
        <f t="shared" si="28"/>
        <v>1</v>
      </c>
      <c r="AS7" s="42" t="b">
        <f t="shared" si="29"/>
        <v>0</v>
      </c>
      <c r="AT7" s="42">
        <f t="shared" si="30"/>
        <v>1</v>
      </c>
      <c r="AU7" s="42">
        <f t="shared" si="30"/>
        <v>2</v>
      </c>
      <c r="AV7" s="42">
        <f t="shared" si="31"/>
        <v>2</v>
      </c>
      <c r="AW7" s="42">
        <f t="shared" si="32"/>
        <v>1</v>
      </c>
      <c r="AX7" s="46" t="str">
        <f t="shared" si="33"/>
        <v>Equipe 09</v>
      </c>
      <c r="AY7" s="50">
        <f t="shared" si="34"/>
        <v>9000.0207000000009</v>
      </c>
      <c r="AZ7" s="42">
        <f t="shared" si="35"/>
        <v>4</v>
      </c>
      <c r="BA7" s="46" t="str">
        <f t="shared" si="36"/>
        <v>Equipe 09</v>
      </c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</row>
    <row r="8" spans="1:104" ht="20.100000000000001" customHeight="1" x14ac:dyDescent="0.25">
      <c r="A8" s="31" t="s">
        <v>10</v>
      </c>
      <c r="B8" s="139">
        <v>4</v>
      </c>
      <c r="C8" s="140">
        <v>1</v>
      </c>
      <c r="D8" s="28" t="s">
        <v>11</v>
      </c>
      <c r="E8" s="148"/>
      <c r="F8" s="149"/>
      <c r="G8" s="150"/>
      <c r="H8" s="151"/>
      <c r="I8" s="152"/>
      <c r="J8" s="84"/>
      <c r="K8" s="83">
        <v>5</v>
      </c>
      <c r="L8" s="72" t="str">
        <f t="shared" si="0"/>
        <v>Equipe 07</v>
      </c>
      <c r="M8" s="73">
        <f t="shared" si="1"/>
        <v>5</v>
      </c>
      <c r="N8" s="74">
        <f t="shared" si="2"/>
        <v>4</v>
      </c>
      <c r="O8" s="75">
        <f t="shared" si="3"/>
        <v>0</v>
      </c>
      <c r="P8" s="75">
        <f t="shared" si="4"/>
        <v>1</v>
      </c>
      <c r="Q8" s="75">
        <f t="shared" si="5"/>
        <v>3</v>
      </c>
      <c r="R8" s="75">
        <f t="shared" si="6"/>
        <v>4</v>
      </c>
      <c r="S8" s="75">
        <f t="shared" si="7"/>
        <v>8</v>
      </c>
      <c r="T8" s="76">
        <f t="shared" si="8"/>
        <v>-4</v>
      </c>
      <c r="U8" s="41">
        <v>5</v>
      </c>
      <c r="V8" s="44">
        <f t="shared" si="9"/>
        <v>2</v>
      </c>
      <c r="W8" s="46" t="str">
        <f>Equipes!C6</f>
        <v>Equipe 10</v>
      </c>
      <c r="X8" s="42">
        <f t="shared" si="10"/>
        <v>2</v>
      </c>
      <c r="Y8" s="42">
        <f t="shared" si="11"/>
        <v>2</v>
      </c>
      <c r="Z8" s="42">
        <f t="shared" si="12"/>
        <v>11</v>
      </c>
      <c r="AA8" s="42">
        <f t="shared" si="13"/>
        <v>4</v>
      </c>
      <c r="AB8" s="42">
        <f t="shared" si="14"/>
        <v>2</v>
      </c>
      <c r="AC8" s="42">
        <f t="shared" si="15"/>
        <v>1</v>
      </c>
      <c r="AD8" s="42">
        <f t="shared" si="16"/>
        <v>1</v>
      </c>
      <c r="AE8" s="42">
        <f t="shared" si="17"/>
        <v>9</v>
      </c>
      <c r="AF8" s="42">
        <f t="shared" si="18"/>
        <v>7</v>
      </c>
      <c r="AG8" s="42">
        <f t="shared" si="19"/>
        <v>2</v>
      </c>
      <c r="AH8" s="50">
        <f t="shared" si="20"/>
        <v>11000.0209</v>
      </c>
      <c r="AI8" s="52">
        <f>AH8+0.0000001</f>
        <v>11000.0209001</v>
      </c>
      <c r="AJ8" s="42">
        <f t="shared" si="21"/>
        <v>4</v>
      </c>
      <c r="AK8" s="42">
        <f t="shared" si="22"/>
        <v>1</v>
      </c>
      <c r="AL8" s="42">
        <f t="shared" si="23"/>
        <v>1</v>
      </c>
      <c r="AM8" s="42">
        <f t="shared" si="23"/>
        <v>1</v>
      </c>
      <c r="AN8" s="42">
        <f t="shared" si="24"/>
        <v>1</v>
      </c>
      <c r="AO8" s="42" t="b">
        <f t="shared" si="25"/>
        <v>0</v>
      </c>
      <c r="AP8" s="42" t="b">
        <f t="shared" si="26"/>
        <v>0</v>
      </c>
      <c r="AQ8" s="42" t="b">
        <f t="shared" si="27"/>
        <v>0</v>
      </c>
      <c r="AR8" s="42" t="b">
        <f t="shared" si="28"/>
        <v>0</v>
      </c>
      <c r="AS8" s="42">
        <f t="shared" si="29"/>
        <v>1</v>
      </c>
      <c r="AT8" s="42">
        <f t="shared" si="30"/>
        <v>4</v>
      </c>
      <c r="AU8" s="42">
        <f t="shared" si="30"/>
        <v>1</v>
      </c>
      <c r="AV8" s="42">
        <f t="shared" si="31"/>
        <v>1</v>
      </c>
      <c r="AW8" s="42">
        <f t="shared" si="32"/>
        <v>4</v>
      </c>
      <c r="AX8" s="46" t="str">
        <f t="shared" si="33"/>
        <v>Equipe 07</v>
      </c>
      <c r="AY8" s="50">
        <f t="shared" si="34"/>
        <v>4999.9603999999999</v>
      </c>
      <c r="AZ8" s="42">
        <f t="shared" si="35"/>
        <v>5</v>
      </c>
      <c r="BA8" s="46" t="str">
        <f t="shared" si="36"/>
        <v>Equipe 10</v>
      </c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</row>
    <row r="9" spans="1:104" ht="20.100000000000001" customHeight="1" x14ac:dyDescent="0.25">
      <c r="A9" s="31" t="s">
        <v>1</v>
      </c>
      <c r="B9" s="139">
        <v>1</v>
      </c>
      <c r="C9" s="140">
        <v>2</v>
      </c>
      <c r="D9" s="28" t="s">
        <v>9</v>
      </c>
      <c r="E9" s="148"/>
      <c r="F9" s="149"/>
      <c r="G9" s="150"/>
      <c r="H9" s="151"/>
      <c r="I9" s="15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47"/>
      <c r="V9" s="47"/>
      <c r="W9" s="48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2">
        <f t="shared" si="21"/>
        <v>1</v>
      </c>
      <c r="AK9" s="42">
        <f t="shared" si="22"/>
        <v>4</v>
      </c>
      <c r="AL9" s="42">
        <f t="shared" si="23"/>
        <v>1</v>
      </c>
      <c r="AM9" s="42">
        <f t="shared" si="23"/>
        <v>1</v>
      </c>
      <c r="AN9" s="42" t="b">
        <f t="shared" si="24"/>
        <v>0</v>
      </c>
      <c r="AO9" s="42">
        <f t="shared" si="25"/>
        <v>1</v>
      </c>
      <c r="AP9" s="42" t="b">
        <f t="shared" si="26"/>
        <v>0</v>
      </c>
      <c r="AQ9" s="42" t="b">
        <f t="shared" si="27"/>
        <v>0</v>
      </c>
      <c r="AR9" s="42">
        <f t="shared" si="28"/>
        <v>1</v>
      </c>
      <c r="AS9" s="42" t="b">
        <f t="shared" si="29"/>
        <v>0</v>
      </c>
      <c r="AT9" s="42">
        <f t="shared" si="30"/>
        <v>1</v>
      </c>
      <c r="AU9" s="42">
        <f t="shared" si="30"/>
        <v>2</v>
      </c>
      <c r="AV9" s="42">
        <f t="shared" si="31"/>
        <v>2</v>
      </c>
      <c r="AW9" s="42">
        <f t="shared" si="32"/>
        <v>1</v>
      </c>
      <c r="AX9" s="48"/>
      <c r="AY9" s="47"/>
      <c r="AZ9" s="47"/>
      <c r="BA9" s="48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</row>
    <row r="10" spans="1:104" ht="20.100000000000001" customHeight="1" x14ac:dyDescent="0.25">
      <c r="A10" s="31" t="s">
        <v>8</v>
      </c>
      <c r="B10" s="139">
        <v>0</v>
      </c>
      <c r="C10" s="140">
        <v>0</v>
      </c>
      <c r="D10" s="28" t="s">
        <v>10</v>
      </c>
      <c r="E10" s="148"/>
      <c r="F10" s="149"/>
      <c r="G10" s="150"/>
      <c r="H10" s="151"/>
      <c r="I10" s="152"/>
      <c r="J10" s="12"/>
      <c r="K10" s="53"/>
      <c r="L10" s="33" t="s">
        <v>170</v>
      </c>
      <c r="M10" s="34"/>
      <c r="N10" s="12"/>
      <c r="O10" s="12"/>
      <c r="P10" s="12"/>
      <c r="Q10" s="12"/>
      <c r="R10" s="12"/>
      <c r="S10" s="12"/>
      <c r="T10" s="12"/>
      <c r="U10" s="47"/>
      <c r="V10" s="47"/>
      <c r="W10" s="48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2">
        <f t="shared" si="21"/>
        <v>2</v>
      </c>
      <c r="AK10" s="42">
        <f t="shared" si="22"/>
        <v>2</v>
      </c>
      <c r="AL10" s="42">
        <f t="shared" si="23"/>
        <v>1</v>
      </c>
      <c r="AM10" s="42">
        <f t="shared" si="23"/>
        <v>1</v>
      </c>
      <c r="AN10" s="42" t="b">
        <f t="shared" si="24"/>
        <v>0</v>
      </c>
      <c r="AO10" s="42" t="b">
        <f t="shared" si="25"/>
        <v>0</v>
      </c>
      <c r="AP10" s="42">
        <f t="shared" si="26"/>
        <v>1</v>
      </c>
      <c r="AQ10" s="42">
        <f t="shared" si="27"/>
        <v>1</v>
      </c>
      <c r="AR10" s="42" t="b">
        <f t="shared" si="28"/>
        <v>0</v>
      </c>
      <c r="AS10" s="42" t="b">
        <f t="shared" si="29"/>
        <v>0</v>
      </c>
      <c r="AT10" s="42">
        <f t="shared" si="30"/>
        <v>0</v>
      </c>
      <c r="AU10" s="42">
        <f t="shared" si="30"/>
        <v>0</v>
      </c>
      <c r="AV10" s="42">
        <f t="shared" si="31"/>
        <v>0</v>
      </c>
      <c r="AW10" s="42">
        <f t="shared" si="32"/>
        <v>0</v>
      </c>
      <c r="AX10" s="48"/>
      <c r="AY10" s="47"/>
      <c r="AZ10" s="47"/>
      <c r="BA10" s="48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</row>
    <row r="11" spans="1:104" ht="20.100000000000001" customHeight="1" x14ac:dyDescent="0.25">
      <c r="A11" s="31" t="s">
        <v>9</v>
      </c>
      <c r="B11" s="139">
        <v>1</v>
      </c>
      <c r="C11" s="140">
        <v>1</v>
      </c>
      <c r="D11" s="28" t="s">
        <v>11</v>
      </c>
      <c r="E11" s="148"/>
      <c r="F11" s="149"/>
      <c r="G11" s="150"/>
      <c r="H11" s="151"/>
      <c r="I11" s="152"/>
      <c r="J11" s="12"/>
      <c r="K11" s="55"/>
      <c r="L11" s="37" t="s">
        <v>171</v>
      </c>
      <c r="M11" s="38"/>
      <c r="N11" s="12"/>
      <c r="O11" s="12"/>
      <c r="P11" s="12"/>
      <c r="Q11" s="12"/>
      <c r="R11" s="12"/>
      <c r="S11" s="12"/>
      <c r="T11" s="12"/>
      <c r="U11" s="47"/>
      <c r="V11" s="47"/>
      <c r="W11" s="48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2">
        <f t="shared" si="21"/>
        <v>2</v>
      </c>
      <c r="AK11" s="42">
        <f t="shared" si="22"/>
        <v>2</v>
      </c>
      <c r="AL11" s="42">
        <f t="shared" si="23"/>
        <v>1</v>
      </c>
      <c r="AM11" s="42">
        <f t="shared" si="23"/>
        <v>1</v>
      </c>
      <c r="AN11" s="42" t="b">
        <f t="shared" si="24"/>
        <v>0</v>
      </c>
      <c r="AO11" s="42" t="b">
        <f t="shared" si="25"/>
        <v>0</v>
      </c>
      <c r="AP11" s="42">
        <f t="shared" si="26"/>
        <v>1</v>
      </c>
      <c r="AQ11" s="42">
        <f t="shared" si="27"/>
        <v>1</v>
      </c>
      <c r="AR11" s="42" t="b">
        <f t="shared" si="28"/>
        <v>0</v>
      </c>
      <c r="AS11" s="42" t="b">
        <f t="shared" si="29"/>
        <v>0</v>
      </c>
      <c r="AT11" s="42">
        <f t="shared" si="30"/>
        <v>1</v>
      </c>
      <c r="AU11" s="42">
        <f t="shared" si="30"/>
        <v>1</v>
      </c>
      <c r="AV11" s="42">
        <f t="shared" si="31"/>
        <v>1</v>
      </c>
      <c r="AW11" s="42">
        <f t="shared" si="32"/>
        <v>1</v>
      </c>
      <c r="AX11" s="48"/>
      <c r="AY11" s="47"/>
      <c r="AZ11" s="47"/>
      <c r="BA11" s="48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</row>
    <row r="12" spans="1:104" ht="20.100000000000001" customHeight="1" x14ac:dyDescent="0.25">
      <c r="A12" s="31" t="s">
        <v>1</v>
      </c>
      <c r="B12" s="139">
        <v>3</v>
      </c>
      <c r="C12" s="140">
        <v>2</v>
      </c>
      <c r="D12" s="28" t="s">
        <v>10</v>
      </c>
      <c r="E12" s="148"/>
      <c r="F12" s="149"/>
      <c r="G12" s="150"/>
      <c r="H12" s="151"/>
      <c r="I12" s="152"/>
      <c r="J12" s="12"/>
      <c r="K12" s="54"/>
      <c r="L12" s="35" t="s">
        <v>172</v>
      </c>
      <c r="M12" s="36"/>
      <c r="N12" s="12"/>
      <c r="O12" s="12"/>
      <c r="P12" s="12"/>
      <c r="Q12" s="12"/>
      <c r="R12" s="12"/>
      <c r="S12" s="12"/>
      <c r="T12" s="12"/>
      <c r="U12" s="47"/>
      <c r="V12" s="47"/>
      <c r="W12" s="48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2">
        <f t="shared" si="21"/>
        <v>4</v>
      </c>
      <c r="AK12" s="42">
        <f t="shared" si="22"/>
        <v>1</v>
      </c>
      <c r="AL12" s="42">
        <f t="shared" si="23"/>
        <v>1</v>
      </c>
      <c r="AM12" s="42">
        <f t="shared" si="23"/>
        <v>1</v>
      </c>
      <c r="AN12" s="42">
        <f t="shared" si="24"/>
        <v>1</v>
      </c>
      <c r="AO12" s="42" t="b">
        <f t="shared" si="25"/>
        <v>0</v>
      </c>
      <c r="AP12" s="42" t="b">
        <f t="shared" si="26"/>
        <v>0</v>
      </c>
      <c r="AQ12" s="42" t="b">
        <f t="shared" si="27"/>
        <v>0</v>
      </c>
      <c r="AR12" s="42" t="b">
        <f t="shared" si="28"/>
        <v>0</v>
      </c>
      <c r="AS12" s="42">
        <f t="shared" si="29"/>
        <v>1</v>
      </c>
      <c r="AT12" s="42">
        <f t="shared" si="30"/>
        <v>3</v>
      </c>
      <c r="AU12" s="42">
        <f t="shared" si="30"/>
        <v>2</v>
      </c>
      <c r="AV12" s="42">
        <f t="shared" si="31"/>
        <v>2</v>
      </c>
      <c r="AW12" s="42">
        <f t="shared" si="32"/>
        <v>3</v>
      </c>
      <c r="AX12" s="48"/>
      <c r="AY12" s="47"/>
      <c r="AZ12" s="47"/>
      <c r="BA12" s="48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</row>
    <row r="13" spans="1:104" ht="20.100000000000001" customHeight="1" x14ac:dyDescent="0.25">
      <c r="A13" s="32" t="s">
        <v>8</v>
      </c>
      <c r="B13" s="141">
        <v>2</v>
      </c>
      <c r="C13" s="142">
        <v>4</v>
      </c>
      <c r="D13" s="29" t="s">
        <v>11</v>
      </c>
      <c r="E13" s="153"/>
      <c r="F13" s="154"/>
      <c r="G13" s="155"/>
      <c r="H13" s="156"/>
      <c r="I13" s="157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47"/>
      <c r="V13" s="47"/>
      <c r="W13" s="48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2">
        <f t="shared" si="21"/>
        <v>1</v>
      </c>
      <c r="AK13" s="42">
        <f t="shared" si="22"/>
        <v>4</v>
      </c>
      <c r="AL13" s="42">
        <f t="shared" si="23"/>
        <v>1</v>
      </c>
      <c r="AM13" s="42">
        <f t="shared" si="23"/>
        <v>1</v>
      </c>
      <c r="AN13" s="42" t="b">
        <f t="shared" si="24"/>
        <v>0</v>
      </c>
      <c r="AO13" s="42">
        <f t="shared" si="25"/>
        <v>1</v>
      </c>
      <c r="AP13" s="42" t="b">
        <f t="shared" si="26"/>
        <v>0</v>
      </c>
      <c r="AQ13" s="42" t="b">
        <f t="shared" si="27"/>
        <v>0</v>
      </c>
      <c r="AR13" s="42">
        <f t="shared" si="28"/>
        <v>1</v>
      </c>
      <c r="AS13" s="42" t="b">
        <f t="shared" si="29"/>
        <v>0</v>
      </c>
      <c r="AT13" s="42">
        <f t="shared" si="30"/>
        <v>2</v>
      </c>
      <c r="AU13" s="42">
        <f t="shared" si="30"/>
        <v>4</v>
      </c>
      <c r="AV13" s="42">
        <f t="shared" si="31"/>
        <v>4</v>
      </c>
      <c r="AW13" s="42">
        <f t="shared" si="32"/>
        <v>2</v>
      </c>
      <c r="AX13" s="48"/>
      <c r="AY13" s="47"/>
      <c r="AZ13" s="47"/>
      <c r="BA13" s="48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</row>
    <row r="14" spans="1:104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47"/>
      <c r="V14" s="47"/>
      <c r="W14" s="48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8"/>
      <c r="AY14" s="47"/>
      <c r="AZ14" s="47"/>
      <c r="BA14" s="48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</row>
    <row r="15" spans="1:104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47"/>
      <c r="V15" s="47"/>
      <c r="W15" s="48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8"/>
      <c r="AY15" s="47"/>
      <c r="AZ15" s="47"/>
      <c r="BA15" s="48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</row>
    <row r="16" spans="1:104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47"/>
      <c r="V16" s="47"/>
      <c r="W16" s="48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8"/>
      <c r="AY16" s="47"/>
      <c r="AZ16" s="47"/>
      <c r="BA16" s="48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</row>
    <row r="17" spans="1:104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47"/>
      <c r="V17" s="47"/>
      <c r="W17" s="48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8"/>
      <c r="AY17" s="47"/>
      <c r="AZ17" s="47"/>
      <c r="BA17" s="48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</row>
    <row r="18" spans="1:104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47"/>
      <c r="V18" s="47"/>
      <c r="W18" s="48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8"/>
      <c r="AY18" s="47"/>
      <c r="AZ18" s="47"/>
      <c r="BA18" s="48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</row>
    <row r="19" spans="1:104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47"/>
      <c r="V19" s="47"/>
      <c r="W19" s="48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8"/>
      <c r="AY19" s="47"/>
      <c r="AZ19" s="47"/>
      <c r="BA19" s="48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</row>
    <row r="20" spans="1:104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47"/>
      <c r="V20" s="47"/>
      <c r="W20" s="48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8"/>
      <c r="AY20" s="47"/>
      <c r="AZ20" s="47"/>
      <c r="BA20" s="48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</row>
    <row r="21" spans="1:104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47"/>
      <c r="V21" s="47"/>
      <c r="W21" s="48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8"/>
      <c r="AY21" s="47"/>
      <c r="AZ21" s="47"/>
      <c r="BA21" s="48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</row>
    <row r="22" spans="1:104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47"/>
      <c r="V22" s="47"/>
      <c r="W22" s="48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8"/>
      <c r="AY22" s="47"/>
      <c r="AZ22" s="47"/>
      <c r="BA22" s="48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</row>
    <row r="23" spans="1:104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47"/>
      <c r="V23" s="47"/>
      <c r="W23" s="48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8"/>
      <c r="AY23" s="47"/>
      <c r="AZ23" s="47"/>
      <c r="BA23" s="48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</row>
    <row r="24" spans="1:104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47"/>
      <c r="V24" s="47"/>
      <c r="W24" s="48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8"/>
      <c r="AY24" s="47"/>
      <c r="AZ24" s="47"/>
      <c r="BA24" s="48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</row>
    <row r="25" spans="1:10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47"/>
      <c r="V25" s="47"/>
      <c r="W25" s="48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8"/>
      <c r="AY25" s="47"/>
      <c r="AZ25" s="47"/>
      <c r="BA25" s="48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</row>
    <row r="26" spans="1:10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47"/>
      <c r="V26" s="47"/>
      <c r="W26" s="48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8"/>
      <c r="AY26" s="47"/>
      <c r="AZ26" s="47"/>
      <c r="BA26" s="48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</row>
    <row r="27" spans="1:10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47"/>
      <c r="V27" s="47"/>
      <c r="W27" s="48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8"/>
      <c r="AY27" s="47"/>
      <c r="AZ27" s="47"/>
      <c r="BA27" s="48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</row>
    <row r="28" spans="1:10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47"/>
      <c r="V28" s="47"/>
      <c r="W28" s="48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8"/>
      <c r="AY28" s="47"/>
      <c r="AZ28" s="47"/>
      <c r="BA28" s="48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</row>
    <row r="29" spans="1:10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47"/>
      <c r="V29" s="47"/>
      <c r="W29" s="48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8"/>
      <c r="AY29" s="47"/>
      <c r="AZ29" s="47"/>
      <c r="BA29" s="48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</row>
    <row r="30" spans="1:10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47"/>
      <c r="V30" s="47"/>
      <c r="W30" s="48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8"/>
      <c r="AY30" s="47"/>
      <c r="AZ30" s="47"/>
      <c r="BA30" s="48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</row>
    <row r="31" spans="1:10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47"/>
      <c r="V31" s="47"/>
      <c r="W31" s="48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8"/>
      <c r="AY31" s="47"/>
      <c r="AZ31" s="47"/>
      <c r="BA31" s="48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</row>
    <row r="32" spans="1:10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47"/>
      <c r="V32" s="47"/>
      <c r="W32" s="48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8"/>
      <c r="AY32" s="47"/>
      <c r="AZ32" s="47"/>
      <c r="BA32" s="48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</row>
    <row r="33" spans="1:10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47"/>
      <c r="V33" s="47"/>
      <c r="W33" s="48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8"/>
      <c r="AY33" s="47"/>
      <c r="AZ33" s="47"/>
      <c r="BA33" s="48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</row>
    <row r="34" spans="1:10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47"/>
      <c r="V34" s="47"/>
      <c r="W34" s="48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8"/>
      <c r="AY34" s="47"/>
      <c r="AZ34" s="47"/>
      <c r="BA34" s="48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</row>
    <row r="35" spans="1:104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47"/>
      <c r="V35" s="47"/>
      <c r="W35" s="48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8"/>
      <c r="AY35" s="47"/>
      <c r="AZ35" s="47"/>
      <c r="BA35" s="48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</row>
    <row r="36" spans="1:10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47"/>
      <c r="V36" s="47"/>
      <c r="W36" s="48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8"/>
      <c r="AY36" s="47"/>
      <c r="AZ36" s="47"/>
      <c r="BA36" s="48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</row>
    <row r="37" spans="1:10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47"/>
      <c r="V37" s="47"/>
      <c r="W37" s="48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8"/>
      <c r="AY37" s="47"/>
      <c r="AZ37" s="47"/>
      <c r="BA37" s="48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</row>
    <row r="38" spans="1:10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47"/>
      <c r="V38" s="47"/>
      <c r="W38" s="48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8"/>
      <c r="AY38" s="47"/>
      <c r="AZ38" s="47"/>
      <c r="BA38" s="48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</row>
    <row r="39" spans="1:10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47"/>
      <c r="V39" s="47"/>
      <c r="W39" s="48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8"/>
      <c r="AY39" s="47"/>
      <c r="AZ39" s="47"/>
      <c r="BA39" s="48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</row>
    <row r="40" spans="1:10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47"/>
      <c r="V40" s="47"/>
      <c r="W40" s="48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8"/>
      <c r="AY40" s="47"/>
      <c r="AZ40" s="47"/>
      <c r="BA40" s="48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</row>
    <row r="41" spans="1:10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47"/>
      <c r="V41" s="47"/>
      <c r="W41" s="48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8"/>
      <c r="AY41" s="47"/>
      <c r="AZ41" s="47"/>
      <c r="BA41" s="48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</row>
    <row r="42" spans="1:10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47"/>
      <c r="V42" s="47"/>
      <c r="W42" s="48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8"/>
      <c r="AY42" s="47"/>
      <c r="AZ42" s="47"/>
      <c r="BA42" s="48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</row>
    <row r="43" spans="1:10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47"/>
      <c r="V43" s="47"/>
      <c r="W43" s="48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8"/>
      <c r="AY43" s="47"/>
      <c r="AZ43" s="47"/>
      <c r="BA43" s="48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</row>
    <row r="44" spans="1:10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47"/>
      <c r="V44" s="47"/>
      <c r="W44" s="48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8"/>
      <c r="AY44" s="47"/>
      <c r="AZ44" s="47"/>
      <c r="BA44" s="48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</row>
    <row r="45" spans="1:10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47"/>
      <c r="V45" s="47"/>
      <c r="W45" s="48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8"/>
      <c r="AY45" s="47"/>
      <c r="AZ45" s="47"/>
      <c r="BA45" s="48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</row>
    <row r="46" spans="1:10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47"/>
      <c r="V46" s="47"/>
      <c r="W46" s="48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8"/>
      <c r="AY46" s="47"/>
      <c r="AZ46" s="47"/>
      <c r="BA46" s="48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</row>
    <row r="47" spans="1:10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47"/>
      <c r="V47" s="47"/>
      <c r="W47" s="48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8"/>
      <c r="AY47" s="47"/>
      <c r="AZ47" s="47"/>
      <c r="BA47" s="48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</row>
    <row r="48" spans="1:10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47"/>
      <c r="V48" s="47"/>
      <c r="W48" s="48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8"/>
      <c r="AY48" s="47"/>
      <c r="AZ48" s="47"/>
      <c r="BA48" s="48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</row>
    <row r="49" spans="1:10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47"/>
      <c r="V49" s="47"/>
      <c r="W49" s="48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8"/>
      <c r="AY49" s="47"/>
      <c r="AZ49" s="47"/>
      <c r="BA49" s="48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</row>
    <row r="50" spans="1:10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47"/>
      <c r="V50" s="47"/>
      <c r="W50" s="48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8"/>
      <c r="AY50" s="47"/>
      <c r="AZ50" s="47"/>
      <c r="BA50" s="48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</row>
    <row r="51" spans="1:10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47"/>
      <c r="V51" s="47"/>
      <c r="W51" s="48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8"/>
      <c r="AY51" s="47"/>
      <c r="AZ51" s="47"/>
      <c r="BA51" s="48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</row>
    <row r="52" spans="1:10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47"/>
      <c r="V52" s="47"/>
      <c r="W52" s="48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8"/>
      <c r="AY52" s="47"/>
      <c r="AZ52" s="47"/>
      <c r="BA52" s="48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</row>
    <row r="53" spans="1:10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47"/>
      <c r="V53" s="47"/>
      <c r="W53" s="48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8"/>
      <c r="AY53" s="47"/>
      <c r="AZ53" s="47"/>
      <c r="BA53" s="48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</row>
    <row r="54" spans="1:10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47"/>
      <c r="V54" s="47"/>
      <c r="W54" s="48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8"/>
      <c r="AY54" s="47"/>
      <c r="AZ54" s="47"/>
      <c r="BA54" s="48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</row>
    <row r="55" spans="1:10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47"/>
      <c r="V55" s="47"/>
      <c r="W55" s="48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8"/>
      <c r="AY55" s="47"/>
      <c r="AZ55" s="47"/>
      <c r="BA55" s="48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</row>
    <row r="56" spans="1:10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47"/>
      <c r="V56" s="47"/>
      <c r="W56" s="48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8"/>
      <c r="AY56" s="47"/>
      <c r="AZ56" s="47"/>
      <c r="BA56" s="48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</row>
    <row r="57" spans="1:10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47"/>
      <c r="V57" s="47"/>
      <c r="W57" s="48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8"/>
      <c r="AY57" s="47"/>
      <c r="AZ57" s="47"/>
      <c r="BA57" s="48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</row>
    <row r="58" spans="1:10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47"/>
      <c r="V58" s="47"/>
      <c r="W58" s="48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8"/>
      <c r="AY58" s="47"/>
      <c r="AZ58" s="47"/>
      <c r="BA58" s="48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</row>
    <row r="59" spans="1:10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47"/>
      <c r="V59" s="47"/>
      <c r="W59" s="48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8"/>
      <c r="AY59" s="47"/>
      <c r="AZ59" s="47"/>
      <c r="BA59" s="48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</row>
    <row r="60" spans="1:10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47"/>
      <c r="V60" s="47"/>
      <c r="W60" s="48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8"/>
      <c r="AY60" s="47"/>
      <c r="AZ60" s="47"/>
      <c r="BA60" s="48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</row>
  </sheetData>
  <sheetProtection sheet="1" objects="1" scenarios="1"/>
  <mergeCells count="26">
    <mergeCell ref="L11:M11"/>
    <mergeCell ref="L12:M12"/>
    <mergeCell ref="AU1:AU2"/>
    <mergeCell ref="AV1:AV2"/>
    <mergeCell ref="AW1:AW2"/>
    <mergeCell ref="AX1:BA2"/>
    <mergeCell ref="B3:C3"/>
    <mergeCell ref="L10:M10"/>
    <mergeCell ref="AO1:AO2"/>
    <mergeCell ref="AP1:AP2"/>
    <mergeCell ref="AQ1:AQ2"/>
    <mergeCell ref="AR1:AR2"/>
    <mergeCell ref="AS1:AS2"/>
    <mergeCell ref="AT1:AT2"/>
    <mergeCell ref="AH1:AI2"/>
    <mergeCell ref="AJ1:AJ2"/>
    <mergeCell ref="AK1:AK2"/>
    <mergeCell ref="AL1:AL2"/>
    <mergeCell ref="AM1:AM2"/>
    <mergeCell ref="AN1:AN2"/>
    <mergeCell ref="A1:D2"/>
    <mergeCell ref="E1:F2"/>
    <mergeCell ref="G1:I2"/>
    <mergeCell ref="K1:T2"/>
    <mergeCell ref="U1:V2"/>
    <mergeCell ref="W1:AG2"/>
  </mergeCells>
  <conditionalFormatting sqref="A4:F13">
    <cfRule type="expression" dxfId="75" priority="6">
      <formula>MOD(ROW(),2)</formula>
    </cfRule>
  </conditionalFormatting>
  <conditionalFormatting sqref="A4:B13">
    <cfRule type="expression" dxfId="74" priority="5">
      <formula>$B4&gt;$C4</formula>
    </cfRule>
  </conditionalFormatting>
  <conditionalFormatting sqref="C4:D13">
    <cfRule type="expression" dxfId="73" priority="4">
      <formula>$C4&gt;$B4</formula>
    </cfRule>
  </conditionalFormatting>
  <conditionalFormatting sqref="A5:F13">
    <cfRule type="expression" dxfId="72" priority="3">
      <formula>$E5&gt;$E4</formula>
    </cfRule>
  </conditionalFormatting>
  <conditionalFormatting sqref="G4:I13">
    <cfRule type="expression" dxfId="71" priority="2">
      <formula>MOD(ROW(),2)</formula>
    </cfRule>
  </conditionalFormatting>
  <conditionalFormatting sqref="G5:I13">
    <cfRule type="expression" dxfId="70" priority="1">
      <formula>$E5&gt;$E4</formula>
    </cfRule>
  </conditionalFormatting>
  <dataValidations count="2">
    <dataValidation type="list" allowBlank="1" showInputMessage="1" showErrorMessage="1" sqref="A4:A13 D4:D13" xr:uid="{89E3B0E0-7B0B-4638-B54A-CF5F74BB4128}">
      <formula1>Poule_02</formula1>
    </dataValidation>
    <dataValidation type="list" allowBlank="1" showInputMessage="1" showErrorMessage="1" sqref="G4:I13" xr:uid="{0234A8D1-AF86-431A-A285-9C8483F41D2F}">
      <formula1>Arbitres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278B6-1C34-4C40-945E-A331C2BF1587}">
  <sheetPr>
    <tabColor rgb="FF0000FF"/>
  </sheetPr>
  <dimension ref="A1:CZ60"/>
  <sheetViews>
    <sheetView workbookViewId="0">
      <selection sqref="A1:D2"/>
    </sheetView>
  </sheetViews>
  <sheetFormatPr baseColWidth="10" defaultRowHeight="15" x14ac:dyDescent="0.25"/>
  <cols>
    <col min="1" max="1" width="30.7109375" style="11" customWidth="1"/>
    <col min="2" max="3" width="5.7109375" style="11" customWidth="1"/>
    <col min="4" max="4" width="30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0" width="1.7109375" style="11" customWidth="1"/>
    <col min="11" max="11" width="5.7109375" style="11" customWidth="1"/>
    <col min="12" max="12" width="30.7109375" style="11" customWidth="1"/>
    <col min="13" max="20" width="6.7109375" style="11" customWidth="1"/>
    <col min="21" max="22" width="5.7109375" style="40" hidden="1" customWidth="1"/>
    <col min="23" max="23" width="30.7109375" style="43" hidden="1" customWidth="1"/>
    <col min="24" max="33" width="5.7109375" style="40" hidden="1" customWidth="1"/>
    <col min="34" max="35" width="15.7109375" style="40" hidden="1" customWidth="1"/>
    <col min="36" max="49" width="5.7109375" style="40" hidden="1" customWidth="1"/>
    <col min="50" max="50" width="30.7109375" style="43" hidden="1" customWidth="1"/>
    <col min="51" max="51" width="15.7109375" style="40" hidden="1" customWidth="1"/>
    <col min="52" max="52" width="5.7109375" style="40" hidden="1" customWidth="1"/>
    <col min="53" max="53" width="30.7109375" style="43" hidden="1" customWidth="1"/>
    <col min="54" max="104" width="11.42578125" style="40"/>
  </cols>
  <sheetData>
    <row r="1" spans="1:104" ht="20.100000000000001" customHeight="1" x14ac:dyDescent="0.25">
      <c r="A1" s="13" t="s">
        <v>185</v>
      </c>
      <c r="B1" s="14"/>
      <c r="C1" s="14"/>
      <c r="D1" s="15"/>
      <c r="E1" s="19" t="str">
        <f>IF(Equipes!$C$13="","",Equipes!$C$13)</f>
        <v>Choix année</v>
      </c>
      <c r="F1" s="20"/>
      <c r="G1" s="23" t="str">
        <f>IF(Equipes!$A$9="","",Equipes!$A$9)</f>
        <v>Nom du tournoi</v>
      </c>
      <c r="H1" s="23"/>
      <c r="I1" s="24"/>
      <c r="J1" s="84"/>
      <c r="K1" s="77" t="s">
        <v>188</v>
      </c>
      <c r="L1" s="56"/>
      <c r="M1" s="56"/>
      <c r="N1" s="56"/>
      <c r="O1" s="56"/>
      <c r="P1" s="56"/>
      <c r="Q1" s="56"/>
      <c r="R1" s="56"/>
      <c r="S1" s="56"/>
      <c r="T1" s="56"/>
      <c r="U1" s="39"/>
      <c r="V1" s="39"/>
      <c r="W1" s="45" t="str">
        <f>K1</f>
        <v>CLASSEMENT POULE 03</v>
      </c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9"/>
      <c r="AI1" s="39"/>
      <c r="AJ1" s="51" t="s">
        <v>181</v>
      </c>
      <c r="AK1" s="51" t="s">
        <v>182</v>
      </c>
      <c r="AL1" s="51" t="s">
        <v>181</v>
      </c>
      <c r="AM1" s="51" t="s">
        <v>182</v>
      </c>
      <c r="AN1" s="51" t="s">
        <v>181</v>
      </c>
      <c r="AO1" s="51" t="s">
        <v>182</v>
      </c>
      <c r="AP1" s="51" t="s">
        <v>181</v>
      </c>
      <c r="AQ1" s="51" t="s">
        <v>182</v>
      </c>
      <c r="AR1" s="51" t="s">
        <v>181</v>
      </c>
      <c r="AS1" s="51" t="s">
        <v>182</v>
      </c>
      <c r="AT1" s="51" t="s">
        <v>181</v>
      </c>
      <c r="AU1" s="51" t="s">
        <v>182</v>
      </c>
      <c r="AV1" s="51" t="s">
        <v>181</v>
      </c>
      <c r="AW1" s="51" t="s">
        <v>182</v>
      </c>
      <c r="AX1" s="45" t="str">
        <f>K1</f>
        <v>CLASSEMENT POULE 03</v>
      </c>
      <c r="AY1" s="45"/>
      <c r="AZ1" s="45"/>
      <c r="BA1" s="45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</row>
    <row r="2" spans="1:104" ht="20.100000000000001" customHeight="1" x14ac:dyDescent="0.25">
      <c r="A2" s="16"/>
      <c r="B2" s="17"/>
      <c r="C2" s="17"/>
      <c r="D2" s="18"/>
      <c r="E2" s="21"/>
      <c r="F2" s="22"/>
      <c r="G2" s="25"/>
      <c r="H2" s="25"/>
      <c r="I2" s="26"/>
      <c r="J2" s="84"/>
      <c r="K2" s="78"/>
      <c r="L2" s="57"/>
      <c r="M2" s="57"/>
      <c r="N2" s="57"/>
      <c r="O2" s="57"/>
      <c r="P2" s="57"/>
      <c r="Q2" s="57"/>
      <c r="R2" s="57"/>
      <c r="S2" s="57"/>
      <c r="T2" s="57"/>
      <c r="U2" s="39"/>
      <c r="V2" s="39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9"/>
      <c r="AI2" s="39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45"/>
      <c r="AY2" s="45"/>
      <c r="AZ2" s="45"/>
      <c r="BA2" s="45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</row>
    <row r="3" spans="1:104" ht="20.100000000000001" customHeight="1" x14ac:dyDescent="0.25">
      <c r="A3" s="92" t="s">
        <v>154</v>
      </c>
      <c r="B3" s="93" t="s">
        <v>155</v>
      </c>
      <c r="C3" s="93"/>
      <c r="D3" s="92" t="s">
        <v>154</v>
      </c>
      <c r="E3" s="94" t="s">
        <v>156</v>
      </c>
      <c r="F3" s="95" t="s">
        <v>157</v>
      </c>
      <c r="G3" s="96" t="s">
        <v>158</v>
      </c>
      <c r="H3" s="97" t="s">
        <v>159</v>
      </c>
      <c r="I3" s="98" t="s">
        <v>159</v>
      </c>
      <c r="J3" s="84"/>
      <c r="K3" s="79" t="s">
        <v>160</v>
      </c>
      <c r="L3" s="58" t="s">
        <v>154</v>
      </c>
      <c r="M3" s="59" t="s">
        <v>161</v>
      </c>
      <c r="N3" s="60" t="s">
        <v>162</v>
      </c>
      <c r="O3" s="61" t="s">
        <v>163</v>
      </c>
      <c r="P3" s="61" t="s">
        <v>164</v>
      </c>
      <c r="Q3" s="61" t="s">
        <v>165</v>
      </c>
      <c r="R3" s="61" t="s">
        <v>166</v>
      </c>
      <c r="S3" s="61" t="s">
        <v>167</v>
      </c>
      <c r="T3" s="61" t="s">
        <v>168</v>
      </c>
      <c r="U3" s="41" t="s">
        <v>173</v>
      </c>
      <c r="V3" s="44" t="s">
        <v>160</v>
      </c>
      <c r="W3" s="42" t="s">
        <v>154</v>
      </c>
      <c r="X3" s="42" t="s">
        <v>173</v>
      </c>
      <c r="Y3" s="42" t="s">
        <v>160</v>
      </c>
      <c r="Z3" s="42" t="s">
        <v>174</v>
      </c>
      <c r="AA3" s="42" t="s">
        <v>175</v>
      </c>
      <c r="AB3" s="42" t="s">
        <v>176</v>
      </c>
      <c r="AC3" s="42" t="s">
        <v>177</v>
      </c>
      <c r="AD3" s="42" t="s">
        <v>178</v>
      </c>
      <c r="AE3" s="42" t="s">
        <v>179</v>
      </c>
      <c r="AF3" s="42" t="s">
        <v>180</v>
      </c>
      <c r="AG3" s="42" t="s">
        <v>168</v>
      </c>
      <c r="AH3" s="42" t="s">
        <v>173</v>
      </c>
      <c r="AI3" s="44" t="s">
        <v>160</v>
      </c>
      <c r="AJ3" s="42" t="s">
        <v>174</v>
      </c>
      <c r="AK3" s="42" t="s">
        <v>174</v>
      </c>
      <c r="AL3" s="42" t="s">
        <v>175</v>
      </c>
      <c r="AM3" s="42" t="s">
        <v>175</v>
      </c>
      <c r="AN3" s="42" t="s">
        <v>176</v>
      </c>
      <c r="AO3" s="42" t="s">
        <v>176</v>
      </c>
      <c r="AP3" s="42" t="s">
        <v>177</v>
      </c>
      <c r="AQ3" s="42" t="s">
        <v>177</v>
      </c>
      <c r="AR3" s="42" t="s">
        <v>178</v>
      </c>
      <c r="AS3" s="42" t="s">
        <v>178</v>
      </c>
      <c r="AT3" s="42" t="s">
        <v>179</v>
      </c>
      <c r="AU3" s="42" t="s">
        <v>179</v>
      </c>
      <c r="AV3" s="42" t="s">
        <v>180</v>
      </c>
      <c r="AW3" s="42" t="s">
        <v>180</v>
      </c>
      <c r="AX3" s="42" t="s">
        <v>154</v>
      </c>
      <c r="AY3" s="42" t="s">
        <v>173</v>
      </c>
      <c r="AZ3" s="42" t="s">
        <v>160</v>
      </c>
      <c r="BA3" s="42" t="s">
        <v>154</v>
      </c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</row>
    <row r="4" spans="1:104" ht="20.100000000000001" customHeight="1" x14ac:dyDescent="0.25">
      <c r="A4" s="30" t="s">
        <v>2</v>
      </c>
      <c r="B4" s="137">
        <v>2</v>
      </c>
      <c r="C4" s="138">
        <v>1</v>
      </c>
      <c r="D4" s="27" t="s">
        <v>12</v>
      </c>
      <c r="E4" s="143"/>
      <c r="F4" s="144"/>
      <c r="G4" s="145"/>
      <c r="H4" s="146"/>
      <c r="I4" s="147"/>
      <c r="J4" s="84"/>
      <c r="K4" s="80">
        <v>1</v>
      </c>
      <c r="L4" s="62" t="str">
        <f>VLOOKUP(U4,$V$4:$W$8,2,0)</f>
        <v>Equipe 13</v>
      </c>
      <c r="M4" s="63">
        <f>VLOOKUP(L4,$W$4:$AG$8,4,0)</f>
        <v>12</v>
      </c>
      <c r="N4" s="64">
        <f>VLOOKUP(L4,$W$4:$AG$8,5,0)</f>
        <v>4</v>
      </c>
      <c r="O4" s="65">
        <f>VLOOKUP(L4,$W$4:$AG$8,6,0)</f>
        <v>2</v>
      </c>
      <c r="P4" s="65">
        <f>VLOOKUP(L4,$W$4:$AG$8,7,0)</f>
        <v>2</v>
      </c>
      <c r="Q4" s="65">
        <f>VLOOKUP(L4,$W$4:$AG$8,8,0)</f>
        <v>0</v>
      </c>
      <c r="R4" s="65">
        <f>VLOOKUP(L4,$W$4:$AG$8,9,0)</f>
        <v>6</v>
      </c>
      <c r="S4" s="65">
        <f>VLOOKUP(L4,$W$4:$AG$8,10,0)</f>
        <v>4</v>
      </c>
      <c r="T4" s="66">
        <f>VLOOKUP(L4,$W$4:$AG$8,11,0)</f>
        <v>2</v>
      </c>
      <c r="U4" s="41">
        <v>1</v>
      </c>
      <c r="V4" s="44">
        <f>Y4</f>
        <v>3</v>
      </c>
      <c r="W4" s="46" t="str">
        <f>Equipes!E2</f>
        <v>Equipe 11</v>
      </c>
      <c r="X4" s="42">
        <f>RANK(AH4,$AH$4:$AH$8)</f>
        <v>3</v>
      </c>
      <c r="Y4" s="42">
        <f>RANK(AI4,$AI$4:$AI$8)</f>
        <v>3</v>
      </c>
      <c r="Z4" s="42">
        <f>SUMPRODUCT(($A$4:$A$13=W4)*($AJ$4:$AJ$13))+SUMPRODUCT(($D$4:$D$13=W4)*($AK$4:$AK$13))</f>
        <v>10</v>
      </c>
      <c r="AA4" s="42">
        <f>SUMPRODUCT(($A$4:$A$13=W4)*($AL$4:$AL$13))+SUMPRODUCT(($D$4:$D$13=W4)*($AM$4:$AM$13))</f>
        <v>4</v>
      </c>
      <c r="AB4" s="42">
        <f>SUMPRODUCT(($A$4:$A$13=W4)*($AN$4:$AN$13))+SUMPRODUCT(($D$4:$D$13=W4)*($AO$4:$AO$13))</f>
        <v>2</v>
      </c>
      <c r="AC4" s="42">
        <f>SUMPRODUCT(($A$4:$A$13=W4)*($AP$4:$AP$13))+SUMPRODUCT(($D$4:$D$13=W4)*($AQ$4:$AQ$13))</f>
        <v>0</v>
      </c>
      <c r="AD4" s="42">
        <f>SUMPRODUCT(($A$4:$A$13=W4)*($AR$4:$AR$13))+SUMPRODUCT(($D$4:$D$13=W4)*($AS$4:$AS$13))</f>
        <v>2</v>
      </c>
      <c r="AE4" s="42">
        <f>SUMPRODUCT(($A$4:$A$13=W4)*($AT$4:$AT$13))+SUMPRODUCT(($D$4:$D$13=W4)*($AU$4:$AU$13))</f>
        <v>6</v>
      </c>
      <c r="AF4" s="42">
        <f>SUMPRODUCT(($A$4:$A$13=W4)*($AV$4:$AV$13))+SUMPRODUCT(($D$4:$D$13=W4)*($AW$4:$AW$13))</f>
        <v>8</v>
      </c>
      <c r="AG4" s="42">
        <f>AE4-AF4</f>
        <v>-2</v>
      </c>
      <c r="AH4" s="50">
        <f>SUM(Z4*1000+(AG4)/100+(AE4)/10000)</f>
        <v>9999.980599999999</v>
      </c>
      <c r="AI4" s="52">
        <f>AH4+0.0000005</f>
        <v>9999.9806004999991</v>
      </c>
      <c r="AJ4" s="42">
        <f>IF(B4="",0,IF(B4&gt;C4,4,IF(B4=C4,2,IF(B4&lt;C4,1))))</f>
        <v>4</v>
      </c>
      <c r="AK4" s="42">
        <f>IF(C4="",0,IF(C4&gt;B4,4,IF(C4=B4,2,IF(C4&lt;B4,1))))</f>
        <v>1</v>
      </c>
      <c r="AL4" s="42">
        <f>IF(B4="",0,1)</f>
        <v>1</v>
      </c>
      <c r="AM4" s="42">
        <f>IF(C4="",0,1)</f>
        <v>1</v>
      </c>
      <c r="AN4" s="42">
        <f>IF(B4&lt;&gt;"",IF(B4&gt;C4,1))</f>
        <v>1</v>
      </c>
      <c r="AO4" s="42" t="b">
        <f>IF(C4&lt;&gt;"",IF(C4&gt;B4,1))</f>
        <v>0</v>
      </c>
      <c r="AP4" s="42" t="b">
        <f>IF(B4&lt;&gt;"",IF(B4=C4,1))</f>
        <v>0</v>
      </c>
      <c r="AQ4" s="42" t="b">
        <f>IF(C4&lt;&gt;"",IF(C4=B4,1))</f>
        <v>0</v>
      </c>
      <c r="AR4" s="42" t="b">
        <f>IF(B4&lt;&gt;"",IF(B4&lt;C4,1))</f>
        <v>0</v>
      </c>
      <c r="AS4" s="42">
        <f>IF(C4&lt;&gt;"",IF(C4&lt;B4,1))</f>
        <v>1</v>
      </c>
      <c r="AT4" s="42">
        <f>B4</f>
        <v>2</v>
      </c>
      <c r="AU4" s="42">
        <f>C4</f>
        <v>1</v>
      </c>
      <c r="AV4" s="42">
        <f>C4</f>
        <v>1</v>
      </c>
      <c r="AW4" s="42">
        <f>B4</f>
        <v>2</v>
      </c>
      <c r="AX4" s="46" t="str">
        <f>VLOOKUP(U4,$V$4:$W$8,2,0)</f>
        <v>Equipe 13</v>
      </c>
      <c r="AY4" s="50">
        <f>VLOOKUP(AX4,$W$4:$AH$8,12,0)</f>
        <v>12000.0206</v>
      </c>
      <c r="AZ4" s="42">
        <f>IF(AY4="","",RANK(AY4,$AY$4:$AY$8))</f>
        <v>1</v>
      </c>
      <c r="BA4" s="46" t="str">
        <f>W4</f>
        <v>Equipe 11</v>
      </c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</row>
    <row r="5" spans="1:104" ht="20.100000000000001" customHeight="1" x14ac:dyDescent="0.25">
      <c r="A5" s="31" t="s">
        <v>13</v>
      </c>
      <c r="B5" s="139">
        <v>1</v>
      </c>
      <c r="C5" s="140">
        <v>1</v>
      </c>
      <c r="D5" s="28" t="s">
        <v>14</v>
      </c>
      <c r="E5" s="148"/>
      <c r="F5" s="149"/>
      <c r="G5" s="150"/>
      <c r="H5" s="151"/>
      <c r="I5" s="152"/>
      <c r="J5" s="84"/>
      <c r="K5" s="81">
        <v>2</v>
      </c>
      <c r="L5" s="67" t="str">
        <f t="shared" ref="L5:L8" si="0">VLOOKUP(U5,$V$4:$W$8,2,0)</f>
        <v>Equipe 15</v>
      </c>
      <c r="M5" s="68">
        <f t="shared" ref="M5:M8" si="1">VLOOKUP(L5,$W$4:$AG$8,4,0)</f>
        <v>11</v>
      </c>
      <c r="N5" s="69">
        <f t="shared" ref="N5:N8" si="2">VLOOKUP(L5,$W$4:$AG$8,5,0)</f>
        <v>4</v>
      </c>
      <c r="O5" s="70">
        <f t="shared" ref="O5:O8" si="3">VLOOKUP(L5,$W$4:$AG$8,6,0)</f>
        <v>2</v>
      </c>
      <c r="P5" s="70">
        <f t="shared" ref="P5:P8" si="4">VLOOKUP(L5,$W$4:$AG$8,7,0)</f>
        <v>1</v>
      </c>
      <c r="Q5" s="70">
        <f t="shared" ref="Q5:Q8" si="5">VLOOKUP(L5,$W$4:$AG$8,8,0)</f>
        <v>1</v>
      </c>
      <c r="R5" s="70">
        <f t="shared" ref="R5:R8" si="6">VLOOKUP(L5,$W$4:$AG$8,9,0)</f>
        <v>9</v>
      </c>
      <c r="S5" s="70">
        <f t="shared" ref="S5:S8" si="7">VLOOKUP(L5,$W$4:$AG$8,10,0)</f>
        <v>7</v>
      </c>
      <c r="T5" s="71">
        <f t="shared" ref="T5:T8" si="8">VLOOKUP(L5,$W$4:$AG$8,11,0)</f>
        <v>2</v>
      </c>
      <c r="U5" s="41">
        <v>2</v>
      </c>
      <c r="V5" s="44">
        <f t="shared" ref="V5:V8" si="9">Y5</f>
        <v>5</v>
      </c>
      <c r="W5" s="46" t="str">
        <f>Equipes!E3</f>
        <v>Equipe 12</v>
      </c>
      <c r="X5" s="42">
        <f t="shared" ref="X5:X8" si="10">RANK(AH5,$AH$4:$AH$8)</f>
        <v>5</v>
      </c>
      <c r="Y5" s="42">
        <f t="shared" ref="Y5:Y8" si="11">RANK(AI5,$AI$4:$AI$8)</f>
        <v>5</v>
      </c>
      <c r="Z5" s="42">
        <f t="shared" ref="Z5:Z8" si="12">SUMPRODUCT(($A$4:$A$13=W5)*($AJ$4:$AJ$13))+SUMPRODUCT(($D$4:$D$13=W5)*($AK$4:$AK$13))</f>
        <v>5</v>
      </c>
      <c r="AA5" s="42">
        <f t="shared" ref="AA5:AA8" si="13">SUMPRODUCT(($A$4:$A$13=W5)*($AL$4:$AL$13))+SUMPRODUCT(($D$4:$D$13=W5)*($AM$4:$AM$13))</f>
        <v>4</v>
      </c>
      <c r="AB5" s="42">
        <f t="shared" ref="AB5:AB8" si="14">SUMPRODUCT(($A$4:$A$13=W5)*($AN$4:$AN$13))+SUMPRODUCT(($D$4:$D$13=W5)*($AO$4:$AO$13))</f>
        <v>0</v>
      </c>
      <c r="AC5" s="42">
        <f t="shared" ref="AC5:AC8" si="15">SUMPRODUCT(($A$4:$A$13=W5)*($AP$4:$AP$13))+SUMPRODUCT(($D$4:$D$13=W5)*($AQ$4:$AQ$13))</f>
        <v>1</v>
      </c>
      <c r="AD5" s="42">
        <f t="shared" ref="AD5:AD8" si="16">SUMPRODUCT(($A$4:$A$13=W5)*($AR$4:$AR$13))+SUMPRODUCT(($D$4:$D$13=W5)*($AS$4:$AS$13))</f>
        <v>3</v>
      </c>
      <c r="AE5" s="42">
        <f t="shared" ref="AE5:AE8" si="17">SUMPRODUCT(($A$4:$A$13=W5)*($AT$4:$AT$13))+SUMPRODUCT(($D$4:$D$13=W5)*($AU$4:$AU$13))</f>
        <v>4</v>
      </c>
      <c r="AF5" s="42">
        <f t="shared" ref="AF5:AF8" si="18">SUMPRODUCT(($A$4:$A$13=W5)*($AV$4:$AV$13))+SUMPRODUCT(($D$4:$D$13=W5)*($AW$4:$AW$13))</f>
        <v>8</v>
      </c>
      <c r="AG5" s="42">
        <f t="shared" ref="AG5:AG8" si="19">AE5-AF5</f>
        <v>-4</v>
      </c>
      <c r="AH5" s="50">
        <f t="shared" ref="AH5:AH8" si="20">SUM(Z5*1000+(AG5)/100+(AE5)/10000)</f>
        <v>4999.9603999999999</v>
      </c>
      <c r="AI5" s="52">
        <f>AH5+0.0000004</f>
        <v>4999.9604004000003</v>
      </c>
      <c r="AJ5" s="42">
        <f t="shared" ref="AJ5:AJ13" si="21">IF(B5="",0,IF(B5&gt;C5,4,IF(B5=C5,2,IF(B5&lt;C5,1))))</f>
        <v>2</v>
      </c>
      <c r="AK5" s="42">
        <f t="shared" ref="AK5:AK13" si="22">IF(C5="",0,IF(C5&gt;B5,4,IF(C5=B5,2,IF(C5&lt;B5,1))))</f>
        <v>2</v>
      </c>
      <c r="AL5" s="42">
        <f t="shared" ref="AL5:AM13" si="23">IF(B5="",0,1)</f>
        <v>1</v>
      </c>
      <c r="AM5" s="42">
        <f t="shared" si="23"/>
        <v>1</v>
      </c>
      <c r="AN5" s="42" t="b">
        <f t="shared" ref="AN5:AN13" si="24">IF(B5&lt;&gt;"",IF(B5&gt;C5,1))</f>
        <v>0</v>
      </c>
      <c r="AO5" s="42" t="b">
        <f t="shared" ref="AO5:AO13" si="25">IF(C5&lt;&gt;"",IF(C5&gt;B5,1))</f>
        <v>0</v>
      </c>
      <c r="AP5" s="42">
        <f t="shared" ref="AP5:AP13" si="26">IF(B5&lt;&gt;"",IF(B5=C5,1))</f>
        <v>1</v>
      </c>
      <c r="AQ5" s="42">
        <f t="shared" ref="AQ5:AQ13" si="27">IF(C5&lt;&gt;"",IF(C5=B5,1))</f>
        <v>1</v>
      </c>
      <c r="AR5" s="42" t="b">
        <f t="shared" ref="AR5:AR13" si="28">IF(B5&lt;&gt;"",IF(B5&lt;C5,1))</f>
        <v>0</v>
      </c>
      <c r="AS5" s="42" t="b">
        <f t="shared" ref="AS5:AS13" si="29">IF(C5&lt;&gt;"",IF(C5&lt;B5,1))</f>
        <v>0</v>
      </c>
      <c r="AT5" s="42">
        <f t="shared" ref="AT5:AU13" si="30">B5</f>
        <v>1</v>
      </c>
      <c r="AU5" s="42">
        <f t="shared" si="30"/>
        <v>1</v>
      </c>
      <c r="AV5" s="42">
        <f t="shared" ref="AV5:AV13" si="31">C5</f>
        <v>1</v>
      </c>
      <c r="AW5" s="42">
        <f t="shared" ref="AW5:AW13" si="32">B5</f>
        <v>1</v>
      </c>
      <c r="AX5" s="46" t="str">
        <f t="shared" ref="AX5:AX8" si="33">VLOOKUP(U5,$V$4:$W$8,2,0)</f>
        <v>Equipe 15</v>
      </c>
      <c r="AY5" s="50">
        <f t="shared" ref="AY5:AY8" si="34">VLOOKUP(AX5,$W$4:$AH$8,12,0)</f>
        <v>11000.0209</v>
      </c>
      <c r="AZ5" s="42">
        <f t="shared" ref="AZ5:AZ8" si="35">IF(AY5="","",RANK(AY5,$AY$4:$AY$8))</f>
        <v>2</v>
      </c>
      <c r="BA5" s="46" t="str">
        <f t="shared" ref="BA5:BA8" si="36">W5</f>
        <v>Equipe 12</v>
      </c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</row>
    <row r="6" spans="1:104" ht="20.100000000000001" customHeight="1" x14ac:dyDescent="0.25">
      <c r="A6" s="31" t="s">
        <v>15</v>
      </c>
      <c r="B6" s="139">
        <v>3</v>
      </c>
      <c r="C6" s="140">
        <v>0</v>
      </c>
      <c r="D6" s="28" t="s">
        <v>2</v>
      </c>
      <c r="E6" s="148"/>
      <c r="F6" s="149"/>
      <c r="G6" s="150"/>
      <c r="H6" s="151"/>
      <c r="I6" s="152"/>
      <c r="J6" s="84"/>
      <c r="K6" s="82">
        <v>3</v>
      </c>
      <c r="L6" s="67" t="str">
        <f t="shared" si="0"/>
        <v>Equipe 11</v>
      </c>
      <c r="M6" s="68">
        <f t="shared" si="1"/>
        <v>10</v>
      </c>
      <c r="N6" s="69">
        <f t="shared" si="2"/>
        <v>4</v>
      </c>
      <c r="O6" s="70">
        <f t="shared" si="3"/>
        <v>2</v>
      </c>
      <c r="P6" s="70">
        <f t="shared" si="4"/>
        <v>0</v>
      </c>
      <c r="Q6" s="70">
        <f t="shared" si="5"/>
        <v>2</v>
      </c>
      <c r="R6" s="70">
        <f t="shared" si="6"/>
        <v>6</v>
      </c>
      <c r="S6" s="70">
        <f t="shared" si="7"/>
        <v>8</v>
      </c>
      <c r="T6" s="71">
        <f t="shared" si="8"/>
        <v>-2</v>
      </c>
      <c r="U6" s="41">
        <v>3</v>
      </c>
      <c r="V6" s="44">
        <f t="shared" si="9"/>
        <v>1</v>
      </c>
      <c r="W6" s="46" t="str">
        <f>Equipes!E4</f>
        <v>Equipe 13</v>
      </c>
      <c r="X6" s="42">
        <f t="shared" si="10"/>
        <v>1</v>
      </c>
      <c r="Y6" s="42">
        <f t="shared" si="11"/>
        <v>1</v>
      </c>
      <c r="Z6" s="42">
        <f t="shared" si="12"/>
        <v>12</v>
      </c>
      <c r="AA6" s="42">
        <f t="shared" si="13"/>
        <v>4</v>
      </c>
      <c r="AB6" s="42">
        <f t="shared" si="14"/>
        <v>2</v>
      </c>
      <c r="AC6" s="42">
        <f t="shared" si="15"/>
        <v>2</v>
      </c>
      <c r="AD6" s="42">
        <f t="shared" si="16"/>
        <v>0</v>
      </c>
      <c r="AE6" s="42">
        <f t="shared" si="17"/>
        <v>6</v>
      </c>
      <c r="AF6" s="42">
        <f t="shared" si="18"/>
        <v>4</v>
      </c>
      <c r="AG6" s="42">
        <f t="shared" si="19"/>
        <v>2</v>
      </c>
      <c r="AH6" s="50">
        <f t="shared" si="20"/>
        <v>12000.0206</v>
      </c>
      <c r="AI6" s="52">
        <f>AH6+0.0000003</f>
        <v>12000.0206003</v>
      </c>
      <c r="AJ6" s="42">
        <f t="shared" si="21"/>
        <v>4</v>
      </c>
      <c r="AK6" s="42">
        <f t="shared" si="22"/>
        <v>1</v>
      </c>
      <c r="AL6" s="42">
        <f t="shared" si="23"/>
        <v>1</v>
      </c>
      <c r="AM6" s="42">
        <f t="shared" si="23"/>
        <v>1</v>
      </c>
      <c r="AN6" s="42">
        <f t="shared" si="24"/>
        <v>1</v>
      </c>
      <c r="AO6" s="42" t="b">
        <f t="shared" si="25"/>
        <v>0</v>
      </c>
      <c r="AP6" s="42" t="b">
        <f t="shared" si="26"/>
        <v>0</v>
      </c>
      <c r="AQ6" s="42" t="b">
        <f t="shared" si="27"/>
        <v>0</v>
      </c>
      <c r="AR6" s="42" t="b">
        <f t="shared" si="28"/>
        <v>0</v>
      </c>
      <c r="AS6" s="42">
        <f t="shared" si="29"/>
        <v>1</v>
      </c>
      <c r="AT6" s="42">
        <f t="shared" si="30"/>
        <v>3</v>
      </c>
      <c r="AU6" s="42">
        <f t="shared" si="30"/>
        <v>0</v>
      </c>
      <c r="AV6" s="42">
        <f t="shared" si="31"/>
        <v>0</v>
      </c>
      <c r="AW6" s="42">
        <f t="shared" si="32"/>
        <v>3</v>
      </c>
      <c r="AX6" s="46" t="str">
        <f t="shared" si="33"/>
        <v>Equipe 11</v>
      </c>
      <c r="AY6" s="50">
        <f t="shared" si="34"/>
        <v>9999.980599999999</v>
      </c>
      <c r="AZ6" s="42">
        <f t="shared" si="35"/>
        <v>3</v>
      </c>
      <c r="BA6" s="46" t="str">
        <f t="shared" si="36"/>
        <v>Equipe 13</v>
      </c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</row>
    <row r="7" spans="1:104" ht="20.100000000000001" customHeight="1" x14ac:dyDescent="0.25">
      <c r="A7" s="31" t="s">
        <v>12</v>
      </c>
      <c r="B7" s="139">
        <v>1</v>
      </c>
      <c r="C7" s="140">
        <v>2</v>
      </c>
      <c r="D7" s="28" t="s">
        <v>13</v>
      </c>
      <c r="E7" s="148"/>
      <c r="F7" s="149"/>
      <c r="G7" s="150"/>
      <c r="H7" s="151"/>
      <c r="I7" s="152"/>
      <c r="J7" s="84"/>
      <c r="K7" s="82">
        <v>4</v>
      </c>
      <c r="L7" s="67" t="str">
        <f t="shared" si="0"/>
        <v>Equipe 14</v>
      </c>
      <c r="M7" s="68">
        <f t="shared" si="1"/>
        <v>9</v>
      </c>
      <c r="N7" s="69">
        <f t="shared" si="2"/>
        <v>4</v>
      </c>
      <c r="O7" s="70">
        <f t="shared" si="3"/>
        <v>1</v>
      </c>
      <c r="P7" s="70">
        <f t="shared" si="4"/>
        <v>2</v>
      </c>
      <c r="Q7" s="70">
        <f t="shared" si="5"/>
        <v>1</v>
      </c>
      <c r="R7" s="70">
        <f t="shared" si="6"/>
        <v>7</v>
      </c>
      <c r="S7" s="70">
        <f t="shared" si="7"/>
        <v>5</v>
      </c>
      <c r="T7" s="71">
        <f t="shared" si="8"/>
        <v>2</v>
      </c>
      <c r="U7" s="41">
        <v>4</v>
      </c>
      <c r="V7" s="44">
        <f t="shared" si="9"/>
        <v>4</v>
      </c>
      <c r="W7" s="46" t="str">
        <f>Equipes!E5</f>
        <v>Equipe 14</v>
      </c>
      <c r="X7" s="42">
        <f t="shared" si="10"/>
        <v>4</v>
      </c>
      <c r="Y7" s="42">
        <f t="shared" si="11"/>
        <v>4</v>
      </c>
      <c r="Z7" s="42">
        <f t="shared" si="12"/>
        <v>9</v>
      </c>
      <c r="AA7" s="42">
        <f t="shared" si="13"/>
        <v>4</v>
      </c>
      <c r="AB7" s="42">
        <f t="shared" si="14"/>
        <v>1</v>
      </c>
      <c r="AC7" s="42">
        <f t="shared" si="15"/>
        <v>2</v>
      </c>
      <c r="AD7" s="42">
        <f t="shared" si="16"/>
        <v>1</v>
      </c>
      <c r="AE7" s="42">
        <f t="shared" si="17"/>
        <v>7</v>
      </c>
      <c r="AF7" s="42">
        <f t="shared" si="18"/>
        <v>5</v>
      </c>
      <c r="AG7" s="42">
        <f t="shared" si="19"/>
        <v>2</v>
      </c>
      <c r="AH7" s="50">
        <f t="shared" si="20"/>
        <v>9000.0207000000009</v>
      </c>
      <c r="AI7" s="52">
        <f>AH7+0.0000002</f>
        <v>9000.0207002000006</v>
      </c>
      <c r="AJ7" s="42">
        <f t="shared" si="21"/>
        <v>1</v>
      </c>
      <c r="AK7" s="42">
        <f t="shared" si="22"/>
        <v>4</v>
      </c>
      <c r="AL7" s="42">
        <f t="shared" si="23"/>
        <v>1</v>
      </c>
      <c r="AM7" s="42">
        <f t="shared" si="23"/>
        <v>1</v>
      </c>
      <c r="AN7" s="42" t="b">
        <f t="shared" si="24"/>
        <v>0</v>
      </c>
      <c r="AO7" s="42">
        <f t="shared" si="25"/>
        <v>1</v>
      </c>
      <c r="AP7" s="42" t="b">
        <f t="shared" si="26"/>
        <v>0</v>
      </c>
      <c r="AQ7" s="42" t="b">
        <f t="shared" si="27"/>
        <v>0</v>
      </c>
      <c r="AR7" s="42">
        <f t="shared" si="28"/>
        <v>1</v>
      </c>
      <c r="AS7" s="42" t="b">
        <f t="shared" si="29"/>
        <v>0</v>
      </c>
      <c r="AT7" s="42">
        <f t="shared" si="30"/>
        <v>1</v>
      </c>
      <c r="AU7" s="42">
        <f t="shared" si="30"/>
        <v>2</v>
      </c>
      <c r="AV7" s="42">
        <f t="shared" si="31"/>
        <v>2</v>
      </c>
      <c r="AW7" s="42">
        <f t="shared" si="32"/>
        <v>1</v>
      </c>
      <c r="AX7" s="46" t="str">
        <f t="shared" si="33"/>
        <v>Equipe 14</v>
      </c>
      <c r="AY7" s="50">
        <f t="shared" si="34"/>
        <v>9000.0207000000009</v>
      </c>
      <c r="AZ7" s="42">
        <f t="shared" si="35"/>
        <v>4</v>
      </c>
      <c r="BA7" s="46" t="str">
        <f t="shared" si="36"/>
        <v>Equipe 14</v>
      </c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</row>
    <row r="8" spans="1:104" ht="20.100000000000001" customHeight="1" x14ac:dyDescent="0.25">
      <c r="A8" s="31" t="s">
        <v>14</v>
      </c>
      <c r="B8" s="139">
        <v>4</v>
      </c>
      <c r="C8" s="140">
        <v>1</v>
      </c>
      <c r="D8" s="28" t="s">
        <v>15</v>
      </c>
      <c r="E8" s="148"/>
      <c r="F8" s="149"/>
      <c r="G8" s="150"/>
      <c r="H8" s="151"/>
      <c r="I8" s="152"/>
      <c r="J8" s="84"/>
      <c r="K8" s="83">
        <v>5</v>
      </c>
      <c r="L8" s="72" t="str">
        <f t="shared" si="0"/>
        <v>Equipe 12</v>
      </c>
      <c r="M8" s="73">
        <f t="shared" si="1"/>
        <v>5</v>
      </c>
      <c r="N8" s="74">
        <f t="shared" si="2"/>
        <v>4</v>
      </c>
      <c r="O8" s="75">
        <f t="shared" si="3"/>
        <v>0</v>
      </c>
      <c r="P8" s="75">
        <f t="shared" si="4"/>
        <v>1</v>
      </c>
      <c r="Q8" s="75">
        <f t="shared" si="5"/>
        <v>3</v>
      </c>
      <c r="R8" s="75">
        <f t="shared" si="6"/>
        <v>4</v>
      </c>
      <c r="S8" s="75">
        <f t="shared" si="7"/>
        <v>8</v>
      </c>
      <c r="T8" s="76">
        <f t="shared" si="8"/>
        <v>-4</v>
      </c>
      <c r="U8" s="41">
        <v>5</v>
      </c>
      <c r="V8" s="44">
        <f t="shared" si="9"/>
        <v>2</v>
      </c>
      <c r="W8" s="46" t="str">
        <f>Equipes!E6</f>
        <v>Equipe 15</v>
      </c>
      <c r="X8" s="42">
        <f t="shared" si="10"/>
        <v>2</v>
      </c>
      <c r="Y8" s="42">
        <f t="shared" si="11"/>
        <v>2</v>
      </c>
      <c r="Z8" s="42">
        <f t="shared" si="12"/>
        <v>11</v>
      </c>
      <c r="AA8" s="42">
        <f t="shared" si="13"/>
        <v>4</v>
      </c>
      <c r="AB8" s="42">
        <f t="shared" si="14"/>
        <v>2</v>
      </c>
      <c r="AC8" s="42">
        <f t="shared" si="15"/>
        <v>1</v>
      </c>
      <c r="AD8" s="42">
        <f t="shared" si="16"/>
        <v>1</v>
      </c>
      <c r="AE8" s="42">
        <f t="shared" si="17"/>
        <v>9</v>
      </c>
      <c r="AF8" s="42">
        <f t="shared" si="18"/>
        <v>7</v>
      </c>
      <c r="AG8" s="42">
        <f t="shared" si="19"/>
        <v>2</v>
      </c>
      <c r="AH8" s="50">
        <f t="shared" si="20"/>
        <v>11000.0209</v>
      </c>
      <c r="AI8" s="52">
        <f>AH8+0.0000001</f>
        <v>11000.0209001</v>
      </c>
      <c r="AJ8" s="42">
        <f t="shared" si="21"/>
        <v>4</v>
      </c>
      <c r="AK8" s="42">
        <f t="shared" si="22"/>
        <v>1</v>
      </c>
      <c r="AL8" s="42">
        <f t="shared" si="23"/>
        <v>1</v>
      </c>
      <c r="AM8" s="42">
        <f t="shared" si="23"/>
        <v>1</v>
      </c>
      <c r="AN8" s="42">
        <f t="shared" si="24"/>
        <v>1</v>
      </c>
      <c r="AO8" s="42" t="b">
        <f t="shared" si="25"/>
        <v>0</v>
      </c>
      <c r="AP8" s="42" t="b">
        <f t="shared" si="26"/>
        <v>0</v>
      </c>
      <c r="AQ8" s="42" t="b">
        <f t="shared" si="27"/>
        <v>0</v>
      </c>
      <c r="AR8" s="42" t="b">
        <f t="shared" si="28"/>
        <v>0</v>
      </c>
      <c r="AS8" s="42">
        <f t="shared" si="29"/>
        <v>1</v>
      </c>
      <c r="AT8" s="42">
        <f t="shared" si="30"/>
        <v>4</v>
      </c>
      <c r="AU8" s="42">
        <f t="shared" si="30"/>
        <v>1</v>
      </c>
      <c r="AV8" s="42">
        <f t="shared" si="31"/>
        <v>1</v>
      </c>
      <c r="AW8" s="42">
        <f t="shared" si="32"/>
        <v>4</v>
      </c>
      <c r="AX8" s="46" t="str">
        <f t="shared" si="33"/>
        <v>Equipe 12</v>
      </c>
      <c r="AY8" s="50">
        <f t="shared" si="34"/>
        <v>4999.9603999999999</v>
      </c>
      <c r="AZ8" s="42">
        <f t="shared" si="35"/>
        <v>5</v>
      </c>
      <c r="BA8" s="46" t="str">
        <f t="shared" si="36"/>
        <v>Equipe 15</v>
      </c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</row>
    <row r="9" spans="1:104" ht="20.100000000000001" customHeight="1" x14ac:dyDescent="0.25">
      <c r="A9" s="31" t="s">
        <v>2</v>
      </c>
      <c r="B9" s="139">
        <v>1</v>
      </c>
      <c r="C9" s="140">
        <v>2</v>
      </c>
      <c r="D9" s="28" t="s">
        <v>13</v>
      </c>
      <c r="E9" s="148"/>
      <c r="F9" s="149"/>
      <c r="G9" s="150"/>
      <c r="H9" s="151"/>
      <c r="I9" s="15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47"/>
      <c r="V9" s="47"/>
      <c r="W9" s="48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2">
        <f t="shared" si="21"/>
        <v>1</v>
      </c>
      <c r="AK9" s="42">
        <f t="shared" si="22"/>
        <v>4</v>
      </c>
      <c r="AL9" s="42">
        <f t="shared" si="23"/>
        <v>1</v>
      </c>
      <c r="AM9" s="42">
        <f t="shared" si="23"/>
        <v>1</v>
      </c>
      <c r="AN9" s="42" t="b">
        <f t="shared" si="24"/>
        <v>0</v>
      </c>
      <c r="AO9" s="42">
        <f t="shared" si="25"/>
        <v>1</v>
      </c>
      <c r="AP9" s="42" t="b">
        <f t="shared" si="26"/>
        <v>0</v>
      </c>
      <c r="AQ9" s="42" t="b">
        <f t="shared" si="27"/>
        <v>0</v>
      </c>
      <c r="AR9" s="42">
        <f t="shared" si="28"/>
        <v>1</v>
      </c>
      <c r="AS9" s="42" t="b">
        <f t="shared" si="29"/>
        <v>0</v>
      </c>
      <c r="AT9" s="42">
        <f t="shared" si="30"/>
        <v>1</v>
      </c>
      <c r="AU9" s="42">
        <f t="shared" si="30"/>
        <v>2</v>
      </c>
      <c r="AV9" s="42">
        <f t="shared" si="31"/>
        <v>2</v>
      </c>
      <c r="AW9" s="42">
        <f t="shared" si="32"/>
        <v>1</v>
      </c>
      <c r="AX9" s="48"/>
      <c r="AY9" s="47"/>
      <c r="AZ9" s="47"/>
      <c r="BA9" s="48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</row>
    <row r="10" spans="1:104" ht="20.100000000000001" customHeight="1" x14ac:dyDescent="0.25">
      <c r="A10" s="31" t="s">
        <v>12</v>
      </c>
      <c r="B10" s="139">
        <v>0</v>
      </c>
      <c r="C10" s="140">
        <v>0</v>
      </c>
      <c r="D10" s="28" t="s">
        <v>14</v>
      </c>
      <c r="E10" s="148"/>
      <c r="F10" s="149"/>
      <c r="G10" s="150"/>
      <c r="H10" s="151"/>
      <c r="I10" s="152"/>
      <c r="J10" s="12"/>
      <c r="K10" s="53"/>
      <c r="L10" s="33" t="s">
        <v>170</v>
      </c>
      <c r="M10" s="34"/>
      <c r="N10" s="12"/>
      <c r="O10" s="12"/>
      <c r="P10" s="12"/>
      <c r="Q10" s="12"/>
      <c r="R10" s="12"/>
      <c r="S10" s="12"/>
      <c r="T10" s="12"/>
      <c r="U10" s="47"/>
      <c r="V10" s="47"/>
      <c r="W10" s="48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2">
        <f t="shared" si="21"/>
        <v>2</v>
      </c>
      <c r="AK10" s="42">
        <f t="shared" si="22"/>
        <v>2</v>
      </c>
      <c r="AL10" s="42">
        <f t="shared" si="23"/>
        <v>1</v>
      </c>
      <c r="AM10" s="42">
        <f t="shared" si="23"/>
        <v>1</v>
      </c>
      <c r="AN10" s="42" t="b">
        <f t="shared" si="24"/>
        <v>0</v>
      </c>
      <c r="AO10" s="42" t="b">
        <f t="shared" si="25"/>
        <v>0</v>
      </c>
      <c r="AP10" s="42">
        <f t="shared" si="26"/>
        <v>1</v>
      </c>
      <c r="AQ10" s="42">
        <f t="shared" si="27"/>
        <v>1</v>
      </c>
      <c r="AR10" s="42" t="b">
        <f t="shared" si="28"/>
        <v>0</v>
      </c>
      <c r="AS10" s="42" t="b">
        <f t="shared" si="29"/>
        <v>0</v>
      </c>
      <c r="AT10" s="42">
        <f t="shared" si="30"/>
        <v>0</v>
      </c>
      <c r="AU10" s="42">
        <f t="shared" si="30"/>
        <v>0</v>
      </c>
      <c r="AV10" s="42">
        <f t="shared" si="31"/>
        <v>0</v>
      </c>
      <c r="AW10" s="42">
        <f t="shared" si="32"/>
        <v>0</v>
      </c>
      <c r="AX10" s="48"/>
      <c r="AY10" s="47"/>
      <c r="AZ10" s="47"/>
      <c r="BA10" s="48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</row>
    <row r="11" spans="1:104" ht="20.100000000000001" customHeight="1" x14ac:dyDescent="0.25">
      <c r="A11" s="31" t="s">
        <v>13</v>
      </c>
      <c r="B11" s="139">
        <v>1</v>
      </c>
      <c r="C11" s="140">
        <v>1</v>
      </c>
      <c r="D11" s="28" t="s">
        <v>15</v>
      </c>
      <c r="E11" s="148"/>
      <c r="F11" s="149"/>
      <c r="G11" s="150"/>
      <c r="H11" s="151"/>
      <c r="I11" s="152"/>
      <c r="J11" s="12"/>
      <c r="K11" s="55"/>
      <c r="L11" s="37" t="s">
        <v>171</v>
      </c>
      <c r="M11" s="38"/>
      <c r="N11" s="12"/>
      <c r="O11" s="12"/>
      <c r="P11" s="12"/>
      <c r="Q11" s="12"/>
      <c r="R11" s="12"/>
      <c r="S11" s="12"/>
      <c r="T11" s="12"/>
      <c r="U11" s="47"/>
      <c r="V11" s="47"/>
      <c r="W11" s="48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2">
        <f t="shared" si="21"/>
        <v>2</v>
      </c>
      <c r="AK11" s="42">
        <f t="shared" si="22"/>
        <v>2</v>
      </c>
      <c r="AL11" s="42">
        <f t="shared" si="23"/>
        <v>1</v>
      </c>
      <c r="AM11" s="42">
        <f t="shared" si="23"/>
        <v>1</v>
      </c>
      <c r="AN11" s="42" t="b">
        <f t="shared" si="24"/>
        <v>0</v>
      </c>
      <c r="AO11" s="42" t="b">
        <f t="shared" si="25"/>
        <v>0</v>
      </c>
      <c r="AP11" s="42">
        <f t="shared" si="26"/>
        <v>1</v>
      </c>
      <c r="AQ11" s="42">
        <f t="shared" si="27"/>
        <v>1</v>
      </c>
      <c r="AR11" s="42" t="b">
        <f t="shared" si="28"/>
        <v>0</v>
      </c>
      <c r="AS11" s="42" t="b">
        <f t="shared" si="29"/>
        <v>0</v>
      </c>
      <c r="AT11" s="42">
        <f t="shared" si="30"/>
        <v>1</v>
      </c>
      <c r="AU11" s="42">
        <f t="shared" si="30"/>
        <v>1</v>
      </c>
      <c r="AV11" s="42">
        <f t="shared" si="31"/>
        <v>1</v>
      </c>
      <c r="AW11" s="42">
        <f t="shared" si="32"/>
        <v>1</v>
      </c>
      <c r="AX11" s="48"/>
      <c r="AY11" s="47"/>
      <c r="AZ11" s="47"/>
      <c r="BA11" s="48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</row>
    <row r="12" spans="1:104" ht="20.100000000000001" customHeight="1" x14ac:dyDescent="0.25">
      <c r="A12" s="31" t="s">
        <v>2</v>
      </c>
      <c r="B12" s="139">
        <v>3</v>
      </c>
      <c r="C12" s="140">
        <v>2</v>
      </c>
      <c r="D12" s="28" t="s">
        <v>14</v>
      </c>
      <c r="E12" s="148"/>
      <c r="F12" s="149"/>
      <c r="G12" s="150"/>
      <c r="H12" s="151"/>
      <c r="I12" s="152"/>
      <c r="J12" s="12"/>
      <c r="K12" s="54"/>
      <c r="L12" s="35" t="s">
        <v>172</v>
      </c>
      <c r="M12" s="36"/>
      <c r="N12" s="12"/>
      <c r="O12" s="12"/>
      <c r="P12" s="12"/>
      <c r="Q12" s="12"/>
      <c r="R12" s="12"/>
      <c r="S12" s="12"/>
      <c r="T12" s="12"/>
      <c r="U12" s="47"/>
      <c r="V12" s="47"/>
      <c r="W12" s="48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2">
        <f t="shared" si="21"/>
        <v>4</v>
      </c>
      <c r="AK12" s="42">
        <f t="shared" si="22"/>
        <v>1</v>
      </c>
      <c r="AL12" s="42">
        <f t="shared" si="23"/>
        <v>1</v>
      </c>
      <c r="AM12" s="42">
        <f t="shared" si="23"/>
        <v>1</v>
      </c>
      <c r="AN12" s="42">
        <f t="shared" si="24"/>
        <v>1</v>
      </c>
      <c r="AO12" s="42" t="b">
        <f t="shared" si="25"/>
        <v>0</v>
      </c>
      <c r="AP12" s="42" t="b">
        <f t="shared" si="26"/>
        <v>0</v>
      </c>
      <c r="AQ12" s="42" t="b">
        <f t="shared" si="27"/>
        <v>0</v>
      </c>
      <c r="AR12" s="42" t="b">
        <f t="shared" si="28"/>
        <v>0</v>
      </c>
      <c r="AS12" s="42">
        <f t="shared" si="29"/>
        <v>1</v>
      </c>
      <c r="AT12" s="42">
        <f t="shared" si="30"/>
        <v>3</v>
      </c>
      <c r="AU12" s="42">
        <f t="shared" si="30"/>
        <v>2</v>
      </c>
      <c r="AV12" s="42">
        <f t="shared" si="31"/>
        <v>2</v>
      </c>
      <c r="AW12" s="42">
        <f t="shared" si="32"/>
        <v>3</v>
      </c>
      <c r="AX12" s="48"/>
      <c r="AY12" s="47"/>
      <c r="AZ12" s="47"/>
      <c r="BA12" s="48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</row>
    <row r="13" spans="1:104" ht="20.100000000000001" customHeight="1" x14ac:dyDescent="0.25">
      <c r="A13" s="32" t="s">
        <v>12</v>
      </c>
      <c r="B13" s="141">
        <v>2</v>
      </c>
      <c r="C13" s="142">
        <v>4</v>
      </c>
      <c r="D13" s="29" t="s">
        <v>15</v>
      </c>
      <c r="E13" s="153"/>
      <c r="F13" s="154"/>
      <c r="G13" s="155"/>
      <c r="H13" s="156"/>
      <c r="I13" s="157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47"/>
      <c r="V13" s="47"/>
      <c r="W13" s="48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2">
        <f t="shared" si="21"/>
        <v>1</v>
      </c>
      <c r="AK13" s="42">
        <f t="shared" si="22"/>
        <v>4</v>
      </c>
      <c r="AL13" s="42">
        <f t="shared" si="23"/>
        <v>1</v>
      </c>
      <c r="AM13" s="42">
        <f t="shared" si="23"/>
        <v>1</v>
      </c>
      <c r="AN13" s="42" t="b">
        <f t="shared" si="24"/>
        <v>0</v>
      </c>
      <c r="AO13" s="42">
        <f t="shared" si="25"/>
        <v>1</v>
      </c>
      <c r="AP13" s="42" t="b">
        <f t="shared" si="26"/>
        <v>0</v>
      </c>
      <c r="AQ13" s="42" t="b">
        <f t="shared" si="27"/>
        <v>0</v>
      </c>
      <c r="AR13" s="42">
        <f t="shared" si="28"/>
        <v>1</v>
      </c>
      <c r="AS13" s="42" t="b">
        <f t="shared" si="29"/>
        <v>0</v>
      </c>
      <c r="AT13" s="42">
        <f t="shared" si="30"/>
        <v>2</v>
      </c>
      <c r="AU13" s="42">
        <f t="shared" si="30"/>
        <v>4</v>
      </c>
      <c r="AV13" s="42">
        <f t="shared" si="31"/>
        <v>4</v>
      </c>
      <c r="AW13" s="42">
        <f t="shared" si="32"/>
        <v>2</v>
      </c>
      <c r="AX13" s="48"/>
      <c r="AY13" s="47"/>
      <c r="AZ13" s="47"/>
      <c r="BA13" s="48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</row>
    <row r="14" spans="1:104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47"/>
      <c r="V14" s="47"/>
      <c r="W14" s="48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8"/>
      <c r="AY14" s="47"/>
      <c r="AZ14" s="47"/>
      <c r="BA14" s="48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</row>
    <row r="15" spans="1:104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47"/>
      <c r="V15" s="47"/>
      <c r="W15" s="48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8"/>
      <c r="AY15" s="47"/>
      <c r="AZ15" s="47"/>
      <c r="BA15" s="48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</row>
    <row r="16" spans="1:104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47"/>
      <c r="V16" s="47"/>
      <c r="W16" s="48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8"/>
      <c r="AY16" s="47"/>
      <c r="AZ16" s="47"/>
      <c r="BA16" s="48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</row>
    <row r="17" spans="1:104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47"/>
      <c r="V17" s="47"/>
      <c r="W17" s="48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8"/>
      <c r="AY17" s="47"/>
      <c r="AZ17" s="47"/>
      <c r="BA17" s="48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</row>
    <row r="18" spans="1:104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47"/>
      <c r="V18" s="47"/>
      <c r="W18" s="48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8"/>
      <c r="AY18" s="47"/>
      <c r="AZ18" s="47"/>
      <c r="BA18" s="48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</row>
    <row r="19" spans="1:104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47"/>
      <c r="V19" s="47"/>
      <c r="W19" s="48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8"/>
      <c r="AY19" s="47"/>
      <c r="AZ19" s="47"/>
      <c r="BA19" s="48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</row>
    <row r="20" spans="1:104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47"/>
      <c r="V20" s="47"/>
      <c r="W20" s="48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8"/>
      <c r="AY20" s="47"/>
      <c r="AZ20" s="47"/>
      <c r="BA20" s="48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</row>
    <row r="21" spans="1:104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47"/>
      <c r="V21" s="47"/>
      <c r="W21" s="48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8"/>
      <c r="AY21" s="47"/>
      <c r="AZ21" s="47"/>
      <c r="BA21" s="48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</row>
    <row r="22" spans="1:104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47"/>
      <c r="V22" s="47"/>
      <c r="W22" s="48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8"/>
      <c r="AY22" s="47"/>
      <c r="AZ22" s="47"/>
      <c r="BA22" s="48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</row>
    <row r="23" spans="1:104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47"/>
      <c r="V23" s="47"/>
      <c r="W23" s="48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8"/>
      <c r="AY23" s="47"/>
      <c r="AZ23" s="47"/>
      <c r="BA23" s="48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</row>
    <row r="24" spans="1:104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47"/>
      <c r="V24" s="47"/>
      <c r="W24" s="48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8"/>
      <c r="AY24" s="47"/>
      <c r="AZ24" s="47"/>
      <c r="BA24" s="48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</row>
    <row r="25" spans="1:10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47"/>
      <c r="V25" s="47"/>
      <c r="W25" s="48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8"/>
      <c r="AY25" s="47"/>
      <c r="AZ25" s="47"/>
      <c r="BA25" s="48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</row>
    <row r="26" spans="1:10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47"/>
      <c r="V26" s="47"/>
      <c r="W26" s="48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8"/>
      <c r="AY26" s="47"/>
      <c r="AZ26" s="47"/>
      <c r="BA26" s="48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</row>
    <row r="27" spans="1:10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47"/>
      <c r="V27" s="47"/>
      <c r="W27" s="48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8"/>
      <c r="AY27" s="47"/>
      <c r="AZ27" s="47"/>
      <c r="BA27" s="48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</row>
    <row r="28" spans="1:10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47"/>
      <c r="V28" s="47"/>
      <c r="W28" s="48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8"/>
      <c r="AY28" s="47"/>
      <c r="AZ28" s="47"/>
      <c r="BA28" s="48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</row>
    <row r="29" spans="1:10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47"/>
      <c r="V29" s="47"/>
      <c r="W29" s="48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8"/>
      <c r="AY29" s="47"/>
      <c r="AZ29" s="47"/>
      <c r="BA29" s="48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</row>
    <row r="30" spans="1:10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47"/>
      <c r="V30" s="47"/>
      <c r="W30" s="48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8"/>
      <c r="AY30" s="47"/>
      <c r="AZ30" s="47"/>
      <c r="BA30" s="48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</row>
    <row r="31" spans="1:10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47"/>
      <c r="V31" s="47"/>
      <c r="W31" s="48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8"/>
      <c r="AY31" s="47"/>
      <c r="AZ31" s="47"/>
      <c r="BA31" s="48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</row>
    <row r="32" spans="1:10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47"/>
      <c r="V32" s="47"/>
      <c r="W32" s="48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8"/>
      <c r="AY32" s="47"/>
      <c r="AZ32" s="47"/>
      <c r="BA32" s="48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</row>
    <row r="33" spans="1:10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47"/>
      <c r="V33" s="47"/>
      <c r="W33" s="48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8"/>
      <c r="AY33" s="47"/>
      <c r="AZ33" s="47"/>
      <c r="BA33" s="48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</row>
    <row r="34" spans="1:10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47"/>
      <c r="V34" s="47"/>
      <c r="W34" s="48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8"/>
      <c r="AY34" s="47"/>
      <c r="AZ34" s="47"/>
      <c r="BA34" s="48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</row>
    <row r="35" spans="1:104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47"/>
      <c r="V35" s="47"/>
      <c r="W35" s="48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8"/>
      <c r="AY35" s="47"/>
      <c r="AZ35" s="47"/>
      <c r="BA35" s="48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</row>
    <row r="36" spans="1:10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47"/>
      <c r="V36" s="47"/>
      <c r="W36" s="48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8"/>
      <c r="AY36" s="47"/>
      <c r="AZ36" s="47"/>
      <c r="BA36" s="48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</row>
    <row r="37" spans="1:10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47"/>
      <c r="V37" s="47"/>
      <c r="W37" s="48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8"/>
      <c r="AY37" s="47"/>
      <c r="AZ37" s="47"/>
      <c r="BA37" s="48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</row>
    <row r="38" spans="1:10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47"/>
      <c r="V38" s="47"/>
      <c r="W38" s="48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8"/>
      <c r="AY38" s="47"/>
      <c r="AZ38" s="47"/>
      <c r="BA38" s="48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</row>
    <row r="39" spans="1:10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47"/>
      <c r="V39" s="47"/>
      <c r="W39" s="48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8"/>
      <c r="AY39" s="47"/>
      <c r="AZ39" s="47"/>
      <c r="BA39" s="48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</row>
    <row r="40" spans="1:10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47"/>
      <c r="V40" s="47"/>
      <c r="W40" s="48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8"/>
      <c r="AY40" s="47"/>
      <c r="AZ40" s="47"/>
      <c r="BA40" s="48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</row>
    <row r="41" spans="1:10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47"/>
      <c r="V41" s="47"/>
      <c r="W41" s="48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8"/>
      <c r="AY41" s="47"/>
      <c r="AZ41" s="47"/>
      <c r="BA41" s="48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</row>
    <row r="42" spans="1:10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47"/>
      <c r="V42" s="47"/>
      <c r="W42" s="48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8"/>
      <c r="AY42" s="47"/>
      <c r="AZ42" s="47"/>
      <c r="BA42" s="48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</row>
    <row r="43" spans="1:10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47"/>
      <c r="V43" s="47"/>
      <c r="W43" s="48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8"/>
      <c r="AY43" s="47"/>
      <c r="AZ43" s="47"/>
      <c r="BA43" s="48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</row>
    <row r="44" spans="1:10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47"/>
      <c r="V44" s="47"/>
      <c r="W44" s="48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8"/>
      <c r="AY44" s="47"/>
      <c r="AZ44" s="47"/>
      <c r="BA44" s="48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</row>
    <row r="45" spans="1:10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47"/>
      <c r="V45" s="47"/>
      <c r="W45" s="48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8"/>
      <c r="AY45" s="47"/>
      <c r="AZ45" s="47"/>
      <c r="BA45" s="48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</row>
    <row r="46" spans="1:10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47"/>
      <c r="V46" s="47"/>
      <c r="W46" s="48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8"/>
      <c r="AY46" s="47"/>
      <c r="AZ46" s="47"/>
      <c r="BA46" s="48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</row>
    <row r="47" spans="1:10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47"/>
      <c r="V47" s="47"/>
      <c r="W47" s="48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8"/>
      <c r="AY47" s="47"/>
      <c r="AZ47" s="47"/>
      <c r="BA47" s="48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</row>
    <row r="48" spans="1:10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47"/>
      <c r="V48" s="47"/>
      <c r="W48" s="48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8"/>
      <c r="AY48" s="47"/>
      <c r="AZ48" s="47"/>
      <c r="BA48" s="48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</row>
    <row r="49" spans="1:10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47"/>
      <c r="V49" s="47"/>
      <c r="W49" s="48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8"/>
      <c r="AY49" s="47"/>
      <c r="AZ49" s="47"/>
      <c r="BA49" s="48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</row>
    <row r="50" spans="1:10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47"/>
      <c r="V50" s="47"/>
      <c r="W50" s="48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8"/>
      <c r="AY50" s="47"/>
      <c r="AZ50" s="47"/>
      <c r="BA50" s="48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</row>
    <row r="51" spans="1:10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47"/>
      <c r="V51" s="47"/>
      <c r="W51" s="48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8"/>
      <c r="AY51" s="47"/>
      <c r="AZ51" s="47"/>
      <c r="BA51" s="48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</row>
    <row r="52" spans="1:10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47"/>
      <c r="V52" s="47"/>
      <c r="W52" s="48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8"/>
      <c r="AY52" s="47"/>
      <c r="AZ52" s="47"/>
      <c r="BA52" s="48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</row>
    <row r="53" spans="1:10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47"/>
      <c r="V53" s="47"/>
      <c r="W53" s="48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8"/>
      <c r="AY53" s="47"/>
      <c r="AZ53" s="47"/>
      <c r="BA53" s="48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</row>
    <row r="54" spans="1:10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47"/>
      <c r="V54" s="47"/>
      <c r="W54" s="48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8"/>
      <c r="AY54" s="47"/>
      <c r="AZ54" s="47"/>
      <c r="BA54" s="48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</row>
    <row r="55" spans="1:10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47"/>
      <c r="V55" s="47"/>
      <c r="W55" s="48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8"/>
      <c r="AY55" s="47"/>
      <c r="AZ55" s="47"/>
      <c r="BA55" s="48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</row>
    <row r="56" spans="1:10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47"/>
      <c r="V56" s="47"/>
      <c r="W56" s="48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8"/>
      <c r="AY56" s="47"/>
      <c r="AZ56" s="47"/>
      <c r="BA56" s="48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</row>
    <row r="57" spans="1:10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47"/>
      <c r="V57" s="47"/>
      <c r="W57" s="48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8"/>
      <c r="AY57" s="47"/>
      <c r="AZ57" s="47"/>
      <c r="BA57" s="48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</row>
    <row r="58" spans="1:10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47"/>
      <c r="V58" s="47"/>
      <c r="W58" s="48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8"/>
      <c r="AY58" s="47"/>
      <c r="AZ58" s="47"/>
      <c r="BA58" s="48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</row>
    <row r="59" spans="1:10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47"/>
      <c r="V59" s="47"/>
      <c r="W59" s="48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8"/>
      <c r="AY59" s="47"/>
      <c r="AZ59" s="47"/>
      <c r="BA59" s="48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</row>
    <row r="60" spans="1:10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47"/>
      <c r="V60" s="47"/>
      <c r="W60" s="48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8"/>
      <c r="AY60" s="47"/>
      <c r="AZ60" s="47"/>
      <c r="BA60" s="48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</row>
  </sheetData>
  <sheetProtection sheet="1" objects="1" scenarios="1"/>
  <mergeCells count="26">
    <mergeCell ref="L11:M11"/>
    <mergeCell ref="L12:M12"/>
    <mergeCell ref="AU1:AU2"/>
    <mergeCell ref="AV1:AV2"/>
    <mergeCell ref="AW1:AW2"/>
    <mergeCell ref="AX1:BA2"/>
    <mergeCell ref="B3:C3"/>
    <mergeCell ref="L10:M10"/>
    <mergeCell ref="AO1:AO2"/>
    <mergeCell ref="AP1:AP2"/>
    <mergeCell ref="AQ1:AQ2"/>
    <mergeCell ref="AR1:AR2"/>
    <mergeCell ref="AS1:AS2"/>
    <mergeCell ref="AT1:AT2"/>
    <mergeCell ref="AH1:AI2"/>
    <mergeCell ref="AJ1:AJ2"/>
    <mergeCell ref="AK1:AK2"/>
    <mergeCell ref="AL1:AL2"/>
    <mergeCell ref="AM1:AM2"/>
    <mergeCell ref="AN1:AN2"/>
    <mergeCell ref="A1:D2"/>
    <mergeCell ref="E1:F2"/>
    <mergeCell ref="G1:I2"/>
    <mergeCell ref="K1:T2"/>
    <mergeCell ref="U1:V2"/>
    <mergeCell ref="W1:AG2"/>
  </mergeCells>
  <conditionalFormatting sqref="A4:F13">
    <cfRule type="expression" dxfId="69" priority="6">
      <formula>MOD(ROW(),2)</formula>
    </cfRule>
  </conditionalFormatting>
  <conditionalFormatting sqref="A4:B13">
    <cfRule type="expression" dxfId="68" priority="5">
      <formula>$B4&gt;$C4</formula>
    </cfRule>
  </conditionalFormatting>
  <conditionalFormatting sqref="C4:D13">
    <cfRule type="expression" dxfId="67" priority="4">
      <formula>$C4&gt;$B4</formula>
    </cfRule>
  </conditionalFormatting>
  <conditionalFormatting sqref="A5:F13">
    <cfRule type="expression" dxfId="66" priority="3">
      <formula>$E5&gt;$E4</formula>
    </cfRule>
  </conditionalFormatting>
  <conditionalFormatting sqref="G4:I13">
    <cfRule type="expression" dxfId="65" priority="2">
      <formula>MOD(ROW(),2)</formula>
    </cfRule>
  </conditionalFormatting>
  <conditionalFormatting sqref="G5:I13">
    <cfRule type="expression" dxfId="64" priority="1">
      <formula>$E5&gt;$E4</formula>
    </cfRule>
  </conditionalFormatting>
  <dataValidations count="2">
    <dataValidation type="list" allowBlank="1" showInputMessage="1" showErrorMessage="1" sqref="A4:A13 D4:D13" xr:uid="{50909B64-4B9E-4B86-B245-6966DFBA0243}">
      <formula1>Poule_03</formula1>
    </dataValidation>
    <dataValidation type="list" allowBlank="1" showInputMessage="1" showErrorMessage="1" sqref="G4:I13" xr:uid="{71E56E29-D389-434C-94F4-9A50DA43E4AA}">
      <formula1>Arbitres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B8D25-9E26-4A31-8938-6DF6AC5A776D}">
  <sheetPr>
    <tabColor rgb="FF0000FF"/>
  </sheetPr>
  <dimension ref="A1:CZ60"/>
  <sheetViews>
    <sheetView workbookViewId="0">
      <selection sqref="A1:D2"/>
    </sheetView>
  </sheetViews>
  <sheetFormatPr baseColWidth="10" defaultRowHeight="15" x14ac:dyDescent="0.25"/>
  <cols>
    <col min="1" max="1" width="30.7109375" style="11" customWidth="1"/>
    <col min="2" max="3" width="5.7109375" style="11" customWidth="1"/>
    <col min="4" max="4" width="30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0" width="1.7109375" style="11" customWidth="1"/>
    <col min="11" max="11" width="5.7109375" style="11" customWidth="1"/>
    <col min="12" max="12" width="30.7109375" style="11" customWidth="1"/>
    <col min="13" max="20" width="6.7109375" style="11" customWidth="1"/>
    <col min="21" max="22" width="5.7109375" style="40" hidden="1" customWidth="1"/>
    <col min="23" max="23" width="30.7109375" style="43" hidden="1" customWidth="1"/>
    <col min="24" max="33" width="5.7109375" style="40" hidden="1" customWidth="1"/>
    <col min="34" max="35" width="15.7109375" style="40" hidden="1" customWidth="1"/>
    <col min="36" max="49" width="5.7109375" style="40" hidden="1" customWidth="1"/>
    <col min="50" max="50" width="30.7109375" style="43" hidden="1" customWidth="1"/>
    <col min="51" max="51" width="15.7109375" style="40" hidden="1" customWidth="1"/>
    <col min="52" max="52" width="5.7109375" style="40" hidden="1" customWidth="1"/>
    <col min="53" max="53" width="30.7109375" style="43" hidden="1" customWidth="1"/>
    <col min="54" max="104" width="11.42578125" style="40"/>
  </cols>
  <sheetData>
    <row r="1" spans="1:104" ht="20.100000000000001" customHeight="1" x14ac:dyDescent="0.25">
      <c r="A1" s="13" t="s">
        <v>186</v>
      </c>
      <c r="B1" s="14"/>
      <c r="C1" s="14"/>
      <c r="D1" s="15"/>
      <c r="E1" s="19" t="str">
        <f>IF(Equipes!$C$13="","",Equipes!$C$13)</f>
        <v>Choix année</v>
      </c>
      <c r="F1" s="20"/>
      <c r="G1" s="23" t="str">
        <f>IF(Equipes!$A$9="","",Equipes!$A$9)</f>
        <v>Nom du tournoi</v>
      </c>
      <c r="H1" s="23"/>
      <c r="I1" s="24"/>
      <c r="J1" s="84"/>
      <c r="K1" s="77" t="s">
        <v>189</v>
      </c>
      <c r="L1" s="56"/>
      <c r="M1" s="56"/>
      <c r="N1" s="56"/>
      <c r="O1" s="56"/>
      <c r="P1" s="56"/>
      <c r="Q1" s="56"/>
      <c r="R1" s="56"/>
      <c r="S1" s="56"/>
      <c r="T1" s="56"/>
      <c r="U1" s="39"/>
      <c r="V1" s="39"/>
      <c r="W1" s="45" t="str">
        <f>K1</f>
        <v>CLASSEMENT POULE 04</v>
      </c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9"/>
      <c r="AI1" s="39"/>
      <c r="AJ1" s="51" t="s">
        <v>181</v>
      </c>
      <c r="AK1" s="51" t="s">
        <v>182</v>
      </c>
      <c r="AL1" s="51" t="s">
        <v>181</v>
      </c>
      <c r="AM1" s="51" t="s">
        <v>182</v>
      </c>
      <c r="AN1" s="51" t="s">
        <v>181</v>
      </c>
      <c r="AO1" s="51" t="s">
        <v>182</v>
      </c>
      <c r="AP1" s="51" t="s">
        <v>181</v>
      </c>
      <c r="AQ1" s="51" t="s">
        <v>182</v>
      </c>
      <c r="AR1" s="51" t="s">
        <v>181</v>
      </c>
      <c r="AS1" s="51" t="s">
        <v>182</v>
      </c>
      <c r="AT1" s="51" t="s">
        <v>181</v>
      </c>
      <c r="AU1" s="51" t="s">
        <v>182</v>
      </c>
      <c r="AV1" s="51" t="s">
        <v>181</v>
      </c>
      <c r="AW1" s="51" t="s">
        <v>182</v>
      </c>
      <c r="AX1" s="45" t="str">
        <f>K1</f>
        <v>CLASSEMENT POULE 04</v>
      </c>
      <c r="AY1" s="45"/>
      <c r="AZ1" s="45"/>
      <c r="BA1" s="45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</row>
    <row r="2" spans="1:104" ht="20.100000000000001" customHeight="1" x14ac:dyDescent="0.25">
      <c r="A2" s="16"/>
      <c r="B2" s="17"/>
      <c r="C2" s="17"/>
      <c r="D2" s="18"/>
      <c r="E2" s="21"/>
      <c r="F2" s="22"/>
      <c r="G2" s="25"/>
      <c r="H2" s="25"/>
      <c r="I2" s="26"/>
      <c r="J2" s="84"/>
      <c r="K2" s="78"/>
      <c r="L2" s="57"/>
      <c r="M2" s="57"/>
      <c r="N2" s="57"/>
      <c r="O2" s="57"/>
      <c r="P2" s="57"/>
      <c r="Q2" s="57"/>
      <c r="R2" s="57"/>
      <c r="S2" s="57"/>
      <c r="T2" s="57"/>
      <c r="U2" s="39"/>
      <c r="V2" s="39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9"/>
      <c r="AI2" s="39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45"/>
      <c r="AY2" s="45"/>
      <c r="AZ2" s="45"/>
      <c r="BA2" s="45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</row>
    <row r="3" spans="1:104" ht="20.100000000000001" customHeight="1" x14ac:dyDescent="0.25">
      <c r="A3" s="92" t="s">
        <v>154</v>
      </c>
      <c r="B3" s="93" t="s">
        <v>155</v>
      </c>
      <c r="C3" s="93"/>
      <c r="D3" s="92" t="s">
        <v>154</v>
      </c>
      <c r="E3" s="94" t="s">
        <v>156</v>
      </c>
      <c r="F3" s="95" t="s">
        <v>157</v>
      </c>
      <c r="G3" s="96" t="s">
        <v>158</v>
      </c>
      <c r="H3" s="97" t="s">
        <v>159</v>
      </c>
      <c r="I3" s="98" t="s">
        <v>159</v>
      </c>
      <c r="J3" s="84"/>
      <c r="K3" s="79" t="s">
        <v>160</v>
      </c>
      <c r="L3" s="58" t="s">
        <v>154</v>
      </c>
      <c r="M3" s="59" t="s">
        <v>161</v>
      </c>
      <c r="N3" s="60" t="s">
        <v>162</v>
      </c>
      <c r="O3" s="61" t="s">
        <v>163</v>
      </c>
      <c r="P3" s="61" t="s">
        <v>164</v>
      </c>
      <c r="Q3" s="61" t="s">
        <v>165</v>
      </c>
      <c r="R3" s="61" t="s">
        <v>166</v>
      </c>
      <c r="S3" s="61" t="s">
        <v>167</v>
      </c>
      <c r="T3" s="61" t="s">
        <v>168</v>
      </c>
      <c r="U3" s="41" t="s">
        <v>173</v>
      </c>
      <c r="V3" s="44" t="s">
        <v>160</v>
      </c>
      <c r="W3" s="42" t="s">
        <v>154</v>
      </c>
      <c r="X3" s="42" t="s">
        <v>173</v>
      </c>
      <c r="Y3" s="42" t="s">
        <v>160</v>
      </c>
      <c r="Z3" s="42" t="s">
        <v>174</v>
      </c>
      <c r="AA3" s="42" t="s">
        <v>175</v>
      </c>
      <c r="AB3" s="42" t="s">
        <v>176</v>
      </c>
      <c r="AC3" s="42" t="s">
        <v>177</v>
      </c>
      <c r="AD3" s="42" t="s">
        <v>178</v>
      </c>
      <c r="AE3" s="42" t="s">
        <v>179</v>
      </c>
      <c r="AF3" s="42" t="s">
        <v>180</v>
      </c>
      <c r="AG3" s="42" t="s">
        <v>168</v>
      </c>
      <c r="AH3" s="42" t="s">
        <v>173</v>
      </c>
      <c r="AI3" s="44" t="s">
        <v>160</v>
      </c>
      <c r="AJ3" s="42" t="s">
        <v>174</v>
      </c>
      <c r="AK3" s="42" t="s">
        <v>174</v>
      </c>
      <c r="AL3" s="42" t="s">
        <v>175</v>
      </c>
      <c r="AM3" s="42" t="s">
        <v>175</v>
      </c>
      <c r="AN3" s="42" t="s">
        <v>176</v>
      </c>
      <c r="AO3" s="42" t="s">
        <v>176</v>
      </c>
      <c r="AP3" s="42" t="s">
        <v>177</v>
      </c>
      <c r="AQ3" s="42" t="s">
        <v>177</v>
      </c>
      <c r="AR3" s="42" t="s">
        <v>178</v>
      </c>
      <c r="AS3" s="42" t="s">
        <v>178</v>
      </c>
      <c r="AT3" s="42" t="s">
        <v>179</v>
      </c>
      <c r="AU3" s="42" t="s">
        <v>179</v>
      </c>
      <c r="AV3" s="42" t="s">
        <v>180</v>
      </c>
      <c r="AW3" s="42" t="s">
        <v>180</v>
      </c>
      <c r="AX3" s="42" t="s">
        <v>154</v>
      </c>
      <c r="AY3" s="42" t="s">
        <v>173</v>
      </c>
      <c r="AZ3" s="42" t="s">
        <v>160</v>
      </c>
      <c r="BA3" s="42" t="s">
        <v>154</v>
      </c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</row>
    <row r="4" spans="1:104" ht="20.100000000000001" customHeight="1" x14ac:dyDescent="0.25">
      <c r="A4" s="30" t="s">
        <v>3</v>
      </c>
      <c r="B4" s="137">
        <v>2</v>
      </c>
      <c r="C4" s="138">
        <v>1</v>
      </c>
      <c r="D4" s="27" t="s">
        <v>16</v>
      </c>
      <c r="E4" s="143"/>
      <c r="F4" s="144"/>
      <c r="G4" s="145"/>
      <c r="H4" s="146"/>
      <c r="I4" s="147"/>
      <c r="J4" s="84"/>
      <c r="K4" s="80">
        <v>1</v>
      </c>
      <c r="L4" s="62" t="str">
        <f>VLOOKUP(U4,$V$4:$W$8,2,0)</f>
        <v>Equipe 18</v>
      </c>
      <c r="M4" s="63">
        <f>VLOOKUP(L4,$W$4:$AG$8,4,0)</f>
        <v>12</v>
      </c>
      <c r="N4" s="64">
        <f>VLOOKUP(L4,$W$4:$AG$8,5,0)</f>
        <v>4</v>
      </c>
      <c r="O4" s="65">
        <f>VLOOKUP(L4,$W$4:$AG$8,6,0)</f>
        <v>2</v>
      </c>
      <c r="P4" s="65">
        <f>VLOOKUP(L4,$W$4:$AG$8,7,0)</f>
        <v>2</v>
      </c>
      <c r="Q4" s="65">
        <f>VLOOKUP(L4,$W$4:$AG$8,8,0)</f>
        <v>0</v>
      </c>
      <c r="R4" s="65">
        <f>VLOOKUP(L4,$W$4:$AG$8,9,0)</f>
        <v>6</v>
      </c>
      <c r="S4" s="65">
        <f>VLOOKUP(L4,$W$4:$AG$8,10,0)</f>
        <v>4</v>
      </c>
      <c r="T4" s="66">
        <f>VLOOKUP(L4,$W$4:$AG$8,11,0)</f>
        <v>2</v>
      </c>
      <c r="U4" s="41">
        <v>1</v>
      </c>
      <c r="V4" s="44">
        <f>Y4</f>
        <v>3</v>
      </c>
      <c r="W4" s="46" t="str">
        <f>Equipes!G2</f>
        <v>Equipe 16</v>
      </c>
      <c r="X4" s="42">
        <f>RANK(AH4,$AH$4:$AH$8)</f>
        <v>3</v>
      </c>
      <c r="Y4" s="42">
        <f>RANK(AI4,$AI$4:$AI$8)</f>
        <v>3</v>
      </c>
      <c r="Z4" s="42">
        <f>SUMPRODUCT(($A$4:$A$13=W4)*($AJ$4:$AJ$13))+SUMPRODUCT(($D$4:$D$13=W4)*($AK$4:$AK$13))</f>
        <v>10</v>
      </c>
      <c r="AA4" s="42">
        <f>SUMPRODUCT(($A$4:$A$13=W4)*($AL$4:$AL$13))+SUMPRODUCT(($D$4:$D$13=W4)*($AM$4:$AM$13))</f>
        <v>4</v>
      </c>
      <c r="AB4" s="42">
        <f>SUMPRODUCT(($A$4:$A$13=W4)*($AN$4:$AN$13))+SUMPRODUCT(($D$4:$D$13=W4)*($AO$4:$AO$13))</f>
        <v>2</v>
      </c>
      <c r="AC4" s="42">
        <f>SUMPRODUCT(($A$4:$A$13=W4)*($AP$4:$AP$13))+SUMPRODUCT(($D$4:$D$13=W4)*($AQ$4:$AQ$13))</f>
        <v>0</v>
      </c>
      <c r="AD4" s="42">
        <f>SUMPRODUCT(($A$4:$A$13=W4)*($AR$4:$AR$13))+SUMPRODUCT(($D$4:$D$13=W4)*($AS$4:$AS$13))</f>
        <v>2</v>
      </c>
      <c r="AE4" s="42">
        <f>SUMPRODUCT(($A$4:$A$13=W4)*($AT$4:$AT$13))+SUMPRODUCT(($D$4:$D$13=W4)*($AU$4:$AU$13))</f>
        <v>6</v>
      </c>
      <c r="AF4" s="42">
        <f>SUMPRODUCT(($A$4:$A$13=W4)*($AV$4:$AV$13))+SUMPRODUCT(($D$4:$D$13=W4)*($AW$4:$AW$13))</f>
        <v>8</v>
      </c>
      <c r="AG4" s="42">
        <f>AE4-AF4</f>
        <v>-2</v>
      </c>
      <c r="AH4" s="50">
        <f>SUM(Z4*1000+(AG4)/100+(AE4)/10000)</f>
        <v>9999.980599999999</v>
      </c>
      <c r="AI4" s="52">
        <f>AH4+0.0000005</f>
        <v>9999.9806004999991</v>
      </c>
      <c r="AJ4" s="42">
        <f>IF(B4="",0,IF(B4&gt;C4,4,IF(B4=C4,2,IF(B4&lt;C4,1))))</f>
        <v>4</v>
      </c>
      <c r="AK4" s="42">
        <f>IF(C4="",0,IF(C4&gt;B4,4,IF(C4=B4,2,IF(C4&lt;B4,1))))</f>
        <v>1</v>
      </c>
      <c r="AL4" s="42">
        <f>IF(B4="",0,1)</f>
        <v>1</v>
      </c>
      <c r="AM4" s="42">
        <f>IF(C4="",0,1)</f>
        <v>1</v>
      </c>
      <c r="AN4" s="42">
        <f>IF(B4&lt;&gt;"",IF(B4&gt;C4,1))</f>
        <v>1</v>
      </c>
      <c r="AO4" s="42" t="b">
        <f>IF(C4&lt;&gt;"",IF(C4&gt;B4,1))</f>
        <v>0</v>
      </c>
      <c r="AP4" s="42" t="b">
        <f>IF(B4&lt;&gt;"",IF(B4=C4,1))</f>
        <v>0</v>
      </c>
      <c r="AQ4" s="42" t="b">
        <f>IF(C4&lt;&gt;"",IF(C4=B4,1))</f>
        <v>0</v>
      </c>
      <c r="AR4" s="42" t="b">
        <f>IF(B4&lt;&gt;"",IF(B4&lt;C4,1))</f>
        <v>0</v>
      </c>
      <c r="AS4" s="42">
        <f>IF(C4&lt;&gt;"",IF(C4&lt;B4,1))</f>
        <v>1</v>
      </c>
      <c r="AT4" s="42">
        <f>B4</f>
        <v>2</v>
      </c>
      <c r="AU4" s="42">
        <f>C4</f>
        <v>1</v>
      </c>
      <c r="AV4" s="42">
        <f>C4</f>
        <v>1</v>
      </c>
      <c r="AW4" s="42">
        <f>B4</f>
        <v>2</v>
      </c>
      <c r="AX4" s="46" t="str">
        <f>VLOOKUP(U4,$V$4:$W$8,2,0)</f>
        <v>Equipe 18</v>
      </c>
      <c r="AY4" s="50">
        <f>VLOOKUP(AX4,$W$4:$AH$8,12,0)</f>
        <v>12000.0206</v>
      </c>
      <c r="AZ4" s="42">
        <f>IF(AY4="","",RANK(AY4,$AY$4:$AY$8))</f>
        <v>1</v>
      </c>
      <c r="BA4" s="46" t="str">
        <f>W4</f>
        <v>Equipe 16</v>
      </c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</row>
    <row r="5" spans="1:104" ht="20.100000000000001" customHeight="1" x14ac:dyDescent="0.25">
      <c r="A5" s="31" t="s">
        <v>17</v>
      </c>
      <c r="B5" s="139">
        <v>1</v>
      </c>
      <c r="C5" s="140">
        <v>1</v>
      </c>
      <c r="D5" s="28" t="s">
        <v>18</v>
      </c>
      <c r="E5" s="148"/>
      <c r="F5" s="149"/>
      <c r="G5" s="150"/>
      <c r="H5" s="151"/>
      <c r="I5" s="152"/>
      <c r="J5" s="84"/>
      <c r="K5" s="81">
        <v>2</v>
      </c>
      <c r="L5" s="67" t="str">
        <f t="shared" ref="L5:L8" si="0">VLOOKUP(U5,$V$4:$W$8,2,0)</f>
        <v>Equipe 20</v>
      </c>
      <c r="M5" s="68">
        <f t="shared" ref="M5:M8" si="1">VLOOKUP(L5,$W$4:$AG$8,4,0)</f>
        <v>11</v>
      </c>
      <c r="N5" s="69">
        <f t="shared" ref="N5:N8" si="2">VLOOKUP(L5,$W$4:$AG$8,5,0)</f>
        <v>4</v>
      </c>
      <c r="O5" s="70">
        <f t="shared" ref="O5:O8" si="3">VLOOKUP(L5,$W$4:$AG$8,6,0)</f>
        <v>2</v>
      </c>
      <c r="P5" s="70">
        <f t="shared" ref="P5:P8" si="4">VLOOKUP(L5,$W$4:$AG$8,7,0)</f>
        <v>1</v>
      </c>
      <c r="Q5" s="70">
        <f t="shared" ref="Q5:Q8" si="5">VLOOKUP(L5,$W$4:$AG$8,8,0)</f>
        <v>1</v>
      </c>
      <c r="R5" s="70">
        <f t="shared" ref="R5:R8" si="6">VLOOKUP(L5,$W$4:$AG$8,9,0)</f>
        <v>9</v>
      </c>
      <c r="S5" s="70">
        <f t="shared" ref="S5:S8" si="7">VLOOKUP(L5,$W$4:$AG$8,10,0)</f>
        <v>7</v>
      </c>
      <c r="T5" s="71">
        <f t="shared" ref="T5:T8" si="8">VLOOKUP(L5,$W$4:$AG$8,11,0)</f>
        <v>2</v>
      </c>
      <c r="U5" s="41">
        <v>2</v>
      </c>
      <c r="V5" s="44">
        <f t="shared" ref="V5:V8" si="9">Y5</f>
        <v>5</v>
      </c>
      <c r="W5" s="46" t="str">
        <f>Equipes!G3</f>
        <v>Equipe 17</v>
      </c>
      <c r="X5" s="42">
        <f t="shared" ref="X5:X8" si="10">RANK(AH5,$AH$4:$AH$8)</f>
        <v>5</v>
      </c>
      <c r="Y5" s="42">
        <f t="shared" ref="Y5:Y8" si="11">RANK(AI5,$AI$4:$AI$8)</f>
        <v>5</v>
      </c>
      <c r="Z5" s="42">
        <f t="shared" ref="Z5:Z8" si="12">SUMPRODUCT(($A$4:$A$13=W5)*($AJ$4:$AJ$13))+SUMPRODUCT(($D$4:$D$13=W5)*($AK$4:$AK$13))</f>
        <v>5</v>
      </c>
      <c r="AA5" s="42">
        <f t="shared" ref="AA5:AA8" si="13">SUMPRODUCT(($A$4:$A$13=W5)*($AL$4:$AL$13))+SUMPRODUCT(($D$4:$D$13=W5)*($AM$4:$AM$13))</f>
        <v>4</v>
      </c>
      <c r="AB5" s="42">
        <f t="shared" ref="AB5:AB8" si="14">SUMPRODUCT(($A$4:$A$13=W5)*($AN$4:$AN$13))+SUMPRODUCT(($D$4:$D$13=W5)*($AO$4:$AO$13))</f>
        <v>0</v>
      </c>
      <c r="AC5" s="42">
        <f t="shared" ref="AC5:AC8" si="15">SUMPRODUCT(($A$4:$A$13=W5)*($AP$4:$AP$13))+SUMPRODUCT(($D$4:$D$13=W5)*($AQ$4:$AQ$13))</f>
        <v>1</v>
      </c>
      <c r="AD5" s="42">
        <f t="shared" ref="AD5:AD8" si="16">SUMPRODUCT(($A$4:$A$13=W5)*($AR$4:$AR$13))+SUMPRODUCT(($D$4:$D$13=W5)*($AS$4:$AS$13))</f>
        <v>3</v>
      </c>
      <c r="AE5" s="42">
        <f t="shared" ref="AE5:AE8" si="17">SUMPRODUCT(($A$4:$A$13=W5)*($AT$4:$AT$13))+SUMPRODUCT(($D$4:$D$13=W5)*($AU$4:$AU$13))</f>
        <v>4</v>
      </c>
      <c r="AF5" s="42">
        <f t="shared" ref="AF5:AF8" si="18">SUMPRODUCT(($A$4:$A$13=W5)*($AV$4:$AV$13))+SUMPRODUCT(($D$4:$D$13=W5)*($AW$4:$AW$13))</f>
        <v>8</v>
      </c>
      <c r="AG5" s="42">
        <f t="shared" ref="AG5:AG8" si="19">AE5-AF5</f>
        <v>-4</v>
      </c>
      <c r="AH5" s="50">
        <f t="shared" ref="AH5:AH8" si="20">SUM(Z5*1000+(AG5)/100+(AE5)/10000)</f>
        <v>4999.9603999999999</v>
      </c>
      <c r="AI5" s="52">
        <f>AH5+0.0000004</f>
        <v>4999.9604004000003</v>
      </c>
      <c r="AJ5" s="42">
        <f t="shared" ref="AJ5:AJ13" si="21">IF(B5="",0,IF(B5&gt;C5,4,IF(B5=C5,2,IF(B5&lt;C5,1))))</f>
        <v>2</v>
      </c>
      <c r="AK5" s="42">
        <f t="shared" ref="AK5:AK13" si="22">IF(C5="",0,IF(C5&gt;B5,4,IF(C5=B5,2,IF(C5&lt;B5,1))))</f>
        <v>2</v>
      </c>
      <c r="AL5" s="42">
        <f t="shared" ref="AL5:AM13" si="23">IF(B5="",0,1)</f>
        <v>1</v>
      </c>
      <c r="AM5" s="42">
        <f t="shared" si="23"/>
        <v>1</v>
      </c>
      <c r="AN5" s="42" t="b">
        <f t="shared" ref="AN5:AN13" si="24">IF(B5&lt;&gt;"",IF(B5&gt;C5,1))</f>
        <v>0</v>
      </c>
      <c r="AO5" s="42" t="b">
        <f t="shared" ref="AO5:AO13" si="25">IF(C5&lt;&gt;"",IF(C5&gt;B5,1))</f>
        <v>0</v>
      </c>
      <c r="AP5" s="42">
        <f t="shared" ref="AP5:AP13" si="26">IF(B5&lt;&gt;"",IF(B5=C5,1))</f>
        <v>1</v>
      </c>
      <c r="AQ5" s="42">
        <f t="shared" ref="AQ5:AQ13" si="27">IF(C5&lt;&gt;"",IF(C5=B5,1))</f>
        <v>1</v>
      </c>
      <c r="AR5" s="42" t="b">
        <f t="shared" ref="AR5:AR13" si="28">IF(B5&lt;&gt;"",IF(B5&lt;C5,1))</f>
        <v>0</v>
      </c>
      <c r="AS5" s="42" t="b">
        <f t="shared" ref="AS5:AS13" si="29">IF(C5&lt;&gt;"",IF(C5&lt;B5,1))</f>
        <v>0</v>
      </c>
      <c r="AT5" s="42">
        <f t="shared" ref="AT5:AU13" si="30">B5</f>
        <v>1</v>
      </c>
      <c r="AU5" s="42">
        <f t="shared" si="30"/>
        <v>1</v>
      </c>
      <c r="AV5" s="42">
        <f t="shared" ref="AV5:AV13" si="31">C5</f>
        <v>1</v>
      </c>
      <c r="AW5" s="42">
        <f t="shared" ref="AW5:AW13" si="32">B5</f>
        <v>1</v>
      </c>
      <c r="AX5" s="46" t="str">
        <f t="shared" ref="AX5:AX8" si="33">VLOOKUP(U5,$V$4:$W$8,2,0)</f>
        <v>Equipe 20</v>
      </c>
      <c r="AY5" s="50">
        <f t="shared" ref="AY5:AY8" si="34">VLOOKUP(AX5,$W$4:$AH$8,12,0)</f>
        <v>11000.0209</v>
      </c>
      <c r="AZ5" s="42">
        <f t="shared" ref="AZ5:AZ8" si="35">IF(AY5="","",RANK(AY5,$AY$4:$AY$8))</f>
        <v>2</v>
      </c>
      <c r="BA5" s="46" t="str">
        <f t="shared" ref="BA5:BA8" si="36">W5</f>
        <v>Equipe 17</v>
      </c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</row>
    <row r="6" spans="1:104" ht="20.100000000000001" customHeight="1" x14ac:dyDescent="0.25">
      <c r="A6" s="31" t="s">
        <v>19</v>
      </c>
      <c r="B6" s="139">
        <v>3</v>
      </c>
      <c r="C6" s="140">
        <v>0</v>
      </c>
      <c r="D6" s="28" t="s">
        <v>3</v>
      </c>
      <c r="E6" s="148"/>
      <c r="F6" s="149"/>
      <c r="G6" s="150"/>
      <c r="H6" s="151"/>
      <c r="I6" s="152"/>
      <c r="J6" s="84"/>
      <c r="K6" s="82">
        <v>3</v>
      </c>
      <c r="L6" s="67" t="str">
        <f t="shared" si="0"/>
        <v>Equipe 16</v>
      </c>
      <c r="M6" s="68">
        <f t="shared" si="1"/>
        <v>10</v>
      </c>
      <c r="N6" s="69">
        <f t="shared" si="2"/>
        <v>4</v>
      </c>
      <c r="O6" s="70">
        <f t="shared" si="3"/>
        <v>2</v>
      </c>
      <c r="P6" s="70">
        <f t="shared" si="4"/>
        <v>0</v>
      </c>
      <c r="Q6" s="70">
        <f t="shared" si="5"/>
        <v>2</v>
      </c>
      <c r="R6" s="70">
        <f t="shared" si="6"/>
        <v>6</v>
      </c>
      <c r="S6" s="70">
        <f t="shared" si="7"/>
        <v>8</v>
      </c>
      <c r="T6" s="71">
        <f t="shared" si="8"/>
        <v>-2</v>
      </c>
      <c r="U6" s="41">
        <v>3</v>
      </c>
      <c r="V6" s="44">
        <f t="shared" si="9"/>
        <v>1</v>
      </c>
      <c r="W6" s="46" t="str">
        <f>Equipes!G4</f>
        <v>Equipe 18</v>
      </c>
      <c r="X6" s="42">
        <f t="shared" si="10"/>
        <v>1</v>
      </c>
      <c r="Y6" s="42">
        <f t="shared" si="11"/>
        <v>1</v>
      </c>
      <c r="Z6" s="42">
        <f t="shared" si="12"/>
        <v>12</v>
      </c>
      <c r="AA6" s="42">
        <f t="shared" si="13"/>
        <v>4</v>
      </c>
      <c r="AB6" s="42">
        <f t="shared" si="14"/>
        <v>2</v>
      </c>
      <c r="AC6" s="42">
        <f t="shared" si="15"/>
        <v>2</v>
      </c>
      <c r="AD6" s="42">
        <f t="shared" si="16"/>
        <v>0</v>
      </c>
      <c r="AE6" s="42">
        <f t="shared" si="17"/>
        <v>6</v>
      </c>
      <c r="AF6" s="42">
        <f t="shared" si="18"/>
        <v>4</v>
      </c>
      <c r="AG6" s="42">
        <f t="shared" si="19"/>
        <v>2</v>
      </c>
      <c r="AH6" s="50">
        <f t="shared" si="20"/>
        <v>12000.0206</v>
      </c>
      <c r="AI6" s="52">
        <f>AH6+0.0000003</f>
        <v>12000.0206003</v>
      </c>
      <c r="AJ6" s="42">
        <f t="shared" si="21"/>
        <v>4</v>
      </c>
      <c r="AK6" s="42">
        <f t="shared" si="22"/>
        <v>1</v>
      </c>
      <c r="AL6" s="42">
        <f t="shared" si="23"/>
        <v>1</v>
      </c>
      <c r="AM6" s="42">
        <f t="shared" si="23"/>
        <v>1</v>
      </c>
      <c r="AN6" s="42">
        <f t="shared" si="24"/>
        <v>1</v>
      </c>
      <c r="AO6" s="42" t="b">
        <f t="shared" si="25"/>
        <v>0</v>
      </c>
      <c r="AP6" s="42" t="b">
        <f t="shared" si="26"/>
        <v>0</v>
      </c>
      <c r="AQ6" s="42" t="b">
        <f t="shared" si="27"/>
        <v>0</v>
      </c>
      <c r="AR6" s="42" t="b">
        <f t="shared" si="28"/>
        <v>0</v>
      </c>
      <c r="AS6" s="42">
        <f t="shared" si="29"/>
        <v>1</v>
      </c>
      <c r="AT6" s="42">
        <f t="shared" si="30"/>
        <v>3</v>
      </c>
      <c r="AU6" s="42">
        <f t="shared" si="30"/>
        <v>0</v>
      </c>
      <c r="AV6" s="42">
        <f t="shared" si="31"/>
        <v>0</v>
      </c>
      <c r="AW6" s="42">
        <f t="shared" si="32"/>
        <v>3</v>
      </c>
      <c r="AX6" s="46" t="str">
        <f t="shared" si="33"/>
        <v>Equipe 16</v>
      </c>
      <c r="AY6" s="50">
        <f t="shared" si="34"/>
        <v>9999.980599999999</v>
      </c>
      <c r="AZ6" s="42">
        <f t="shared" si="35"/>
        <v>3</v>
      </c>
      <c r="BA6" s="46" t="str">
        <f t="shared" si="36"/>
        <v>Equipe 18</v>
      </c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</row>
    <row r="7" spans="1:104" ht="20.100000000000001" customHeight="1" x14ac:dyDescent="0.25">
      <c r="A7" s="31" t="s">
        <v>16</v>
      </c>
      <c r="B7" s="139">
        <v>1</v>
      </c>
      <c r="C7" s="140">
        <v>2</v>
      </c>
      <c r="D7" s="28" t="s">
        <v>17</v>
      </c>
      <c r="E7" s="148"/>
      <c r="F7" s="149"/>
      <c r="G7" s="150"/>
      <c r="H7" s="151"/>
      <c r="I7" s="152"/>
      <c r="J7" s="84"/>
      <c r="K7" s="82">
        <v>4</v>
      </c>
      <c r="L7" s="67" t="str">
        <f t="shared" si="0"/>
        <v>Equipe 19</v>
      </c>
      <c r="M7" s="68">
        <f t="shared" si="1"/>
        <v>9</v>
      </c>
      <c r="N7" s="69">
        <f t="shared" si="2"/>
        <v>4</v>
      </c>
      <c r="O7" s="70">
        <f t="shared" si="3"/>
        <v>1</v>
      </c>
      <c r="P7" s="70">
        <f t="shared" si="4"/>
        <v>2</v>
      </c>
      <c r="Q7" s="70">
        <f t="shared" si="5"/>
        <v>1</v>
      </c>
      <c r="R7" s="70">
        <f t="shared" si="6"/>
        <v>7</v>
      </c>
      <c r="S7" s="70">
        <f t="shared" si="7"/>
        <v>5</v>
      </c>
      <c r="T7" s="71">
        <f t="shared" si="8"/>
        <v>2</v>
      </c>
      <c r="U7" s="41">
        <v>4</v>
      </c>
      <c r="V7" s="44">
        <f t="shared" si="9"/>
        <v>4</v>
      </c>
      <c r="W7" s="46" t="str">
        <f>Equipes!G5</f>
        <v>Equipe 19</v>
      </c>
      <c r="X7" s="42">
        <f t="shared" si="10"/>
        <v>4</v>
      </c>
      <c r="Y7" s="42">
        <f t="shared" si="11"/>
        <v>4</v>
      </c>
      <c r="Z7" s="42">
        <f t="shared" si="12"/>
        <v>9</v>
      </c>
      <c r="AA7" s="42">
        <f t="shared" si="13"/>
        <v>4</v>
      </c>
      <c r="AB7" s="42">
        <f t="shared" si="14"/>
        <v>1</v>
      </c>
      <c r="AC7" s="42">
        <f t="shared" si="15"/>
        <v>2</v>
      </c>
      <c r="AD7" s="42">
        <f t="shared" si="16"/>
        <v>1</v>
      </c>
      <c r="AE7" s="42">
        <f t="shared" si="17"/>
        <v>7</v>
      </c>
      <c r="AF7" s="42">
        <f t="shared" si="18"/>
        <v>5</v>
      </c>
      <c r="AG7" s="42">
        <f t="shared" si="19"/>
        <v>2</v>
      </c>
      <c r="AH7" s="50">
        <f t="shared" si="20"/>
        <v>9000.0207000000009</v>
      </c>
      <c r="AI7" s="52">
        <f>AH7+0.0000002</f>
        <v>9000.0207002000006</v>
      </c>
      <c r="AJ7" s="42">
        <f t="shared" si="21"/>
        <v>1</v>
      </c>
      <c r="AK7" s="42">
        <f t="shared" si="22"/>
        <v>4</v>
      </c>
      <c r="AL7" s="42">
        <f t="shared" si="23"/>
        <v>1</v>
      </c>
      <c r="AM7" s="42">
        <f t="shared" si="23"/>
        <v>1</v>
      </c>
      <c r="AN7" s="42" t="b">
        <f t="shared" si="24"/>
        <v>0</v>
      </c>
      <c r="AO7" s="42">
        <f t="shared" si="25"/>
        <v>1</v>
      </c>
      <c r="AP7" s="42" t="b">
        <f t="shared" si="26"/>
        <v>0</v>
      </c>
      <c r="AQ7" s="42" t="b">
        <f t="shared" si="27"/>
        <v>0</v>
      </c>
      <c r="AR7" s="42">
        <f t="shared" si="28"/>
        <v>1</v>
      </c>
      <c r="AS7" s="42" t="b">
        <f t="shared" si="29"/>
        <v>0</v>
      </c>
      <c r="AT7" s="42">
        <f t="shared" si="30"/>
        <v>1</v>
      </c>
      <c r="AU7" s="42">
        <f t="shared" si="30"/>
        <v>2</v>
      </c>
      <c r="AV7" s="42">
        <f t="shared" si="31"/>
        <v>2</v>
      </c>
      <c r="AW7" s="42">
        <f t="shared" si="32"/>
        <v>1</v>
      </c>
      <c r="AX7" s="46" t="str">
        <f t="shared" si="33"/>
        <v>Equipe 19</v>
      </c>
      <c r="AY7" s="50">
        <f t="shared" si="34"/>
        <v>9000.0207000000009</v>
      </c>
      <c r="AZ7" s="42">
        <f t="shared" si="35"/>
        <v>4</v>
      </c>
      <c r="BA7" s="46" t="str">
        <f t="shared" si="36"/>
        <v>Equipe 19</v>
      </c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</row>
    <row r="8" spans="1:104" ht="20.100000000000001" customHeight="1" x14ac:dyDescent="0.25">
      <c r="A8" s="31" t="s">
        <v>18</v>
      </c>
      <c r="B8" s="139">
        <v>4</v>
      </c>
      <c r="C8" s="140">
        <v>1</v>
      </c>
      <c r="D8" s="28" t="s">
        <v>19</v>
      </c>
      <c r="E8" s="148"/>
      <c r="F8" s="149"/>
      <c r="G8" s="150"/>
      <c r="H8" s="151"/>
      <c r="I8" s="152"/>
      <c r="J8" s="84"/>
      <c r="K8" s="83">
        <v>5</v>
      </c>
      <c r="L8" s="72" t="str">
        <f t="shared" si="0"/>
        <v>Equipe 17</v>
      </c>
      <c r="M8" s="73">
        <f t="shared" si="1"/>
        <v>5</v>
      </c>
      <c r="N8" s="74">
        <f t="shared" si="2"/>
        <v>4</v>
      </c>
      <c r="O8" s="75">
        <f t="shared" si="3"/>
        <v>0</v>
      </c>
      <c r="P8" s="75">
        <f t="shared" si="4"/>
        <v>1</v>
      </c>
      <c r="Q8" s="75">
        <f t="shared" si="5"/>
        <v>3</v>
      </c>
      <c r="R8" s="75">
        <f t="shared" si="6"/>
        <v>4</v>
      </c>
      <c r="S8" s="75">
        <f t="shared" si="7"/>
        <v>8</v>
      </c>
      <c r="T8" s="76">
        <f t="shared" si="8"/>
        <v>-4</v>
      </c>
      <c r="U8" s="41">
        <v>5</v>
      </c>
      <c r="V8" s="44">
        <f t="shared" si="9"/>
        <v>2</v>
      </c>
      <c r="W8" s="46" t="str">
        <f>Equipes!G6</f>
        <v>Equipe 20</v>
      </c>
      <c r="X8" s="42">
        <f t="shared" si="10"/>
        <v>2</v>
      </c>
      <c r="Y8" s="42">
        <f t="shared" si="11"/>
        <v>2</v>
      </c>
      <c r="Z8" s="42">
        <f t="shared" si="12"/>
        <v>11</v>
      </c>
      <c r="AA8" s="42">
        <f t="shared" si="13"/>
        <v>4</v>
      </c>
      <c r="AB8" s="42">
        <f t="shared" si="14"/>
        <v>2</v>
      </c>
      <c r="AC8" s="42">
        <f t="shared" si="15"/>
        <v>1</v>
      </c>
      <c r="AD8" s="42">
        <f t="shared" si="16"/>
        <v>1</v>
      </c>
      <c r="AE8" s="42">
        <f t="shared" si="17"/>
        <v>9</v>
      </c>
      <c r="AF8" s="42">
        <f t="shared" si="18"/>
        <v>7</v>
      </c>
      <c r="AG8" s="42">
        <f t="shared" si="19"/>
        <v>2</v>
      </c>
      <c r="AH8" s="50">
        <f t="shared" si="20"/>
        <v>11000.0209</v>
      </c>
      <c r="AI8" s="52">
        <f>AH8+0.0000001</f>
        <v>11000.0209001</v>
      </c>
      <c r="AJ8" s="42">
        <f t="shared" si="21"/>
        <v>4</v>
      </c>
      <c r="AK8" s="42">
        <f t="shared" si="22"/>
        <v>1</v>
      </c>
      <c r="AL8" s="42">
        <f t="shared" si="23"/>
        <v>1</v>
      </c>
      <c r="AM8" s="42">
        <f t="shared" si="23"/>
        <v>1</v>
      </c>
      <c r="AN8" s="42">
        <f t="shared" si="24"/>
        <v>1</v>
      </c>
      <c r="AO8" s="42" t="b">
        <f t="shared" si="25"/>
        <v>0</v>
      </c>
      <c r="AP8" s="42" t="b">
        <f t="shared" si="26"/>
        <v>0</v>
      </c>
      <c r="AQ8" s="42" t="b">
        <f t="shared" si="27"/>
        <v>0</v>
      </c>
      <c r="AR8" s="42" t="b">
        <f t="shared" si="28"/>
        <v>0</v>
      </c>
      <c r="AS8" s="42">
        <f t="shared" si="29"/>
        <v>1</v>
      </c>
      <c r="AT8" s="42">
        <f t="shared" si="30"/>
        <v>4</v>
      </c>
      <c r="AU8" s="42">
        <f t="shared" si="30"/>
        <v>1</v>
      </c>
      <c r="AV8" s="42">
        <f t="shared" si="31"/>
        <v>1</v>
      </c>
      <c r="AW8" s="42">
        <f t="shared" si="32"/>
        <v>4</v>
      </c>
      <c r="AX8" s="46" t="str">
        <f t="shared" si="33"/>
        <v>Equipe 17</v>
      </c>
      <c r="AY8" s="50">
        <f t="shared" si="34"/>
        <v>4999.9603999999999</v>
      </c>
      <c r="AZ8" s="42">
        <f t="shared" si="35"/>
        <v>5</v>
      </c>
      <c r="BA8" s="46" t="str">
        <f t="shared" si="36"/>
        <v>Equipe 20</v>
      </c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</row>
    <row r="9" spans="1:104" ht="20.100000000000001" customHeight="1" x14ac:dyDescent="0.25">
      <c r="A9" s="31" t="s">
        <v>3</v>
      </c>
      <c r="B9" s="139">
        <v>1</v>
      </c>
      <c r="C9" s="140">
        <v>2</v>
      </c>
      <c r="D9" s="28" t="s">
        <v>17</v>
      </c>
      <c r="E9" s="148"/>
      <c r="F9" s="149"/>
      <c r="G9" s="150"/>
      <c r="H9" s="151"/>
      <c r="I9" s="15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47"/>
      <c r="V9" s="47"/>
      <c r="W9" s="48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2">
        <f t="shared" si="21"/>
        <v>1</v>
      </c>
      <c r="AK9" s="42">
        <f t="shared" si="22"/>
        <v>4</v>
      </c>
      <c r="AL9" s="42">
        <f t="shared" si="23"/>
        <v>1</v>
      </c>
      <c r="AM9" s="42">
        <f t="shared" si="23"/>
        <v>1</v>
      </c>
      <c r="AN9" s="42" t="b">
        <f t="shared" si="24"/>
        <v>0</v>
      </c>
      <c r="AO9" s="42">
        <f t="shared" si="25"/>
        <v>1</v>
      </c>
      <c r="AP9" s="42" t="b">
        <f t="shared" si="26"/>
        <v>0</v>
      </c>
      <c r="AQ9" s="42" t="b">
        <f t="shared" si="27"/>
        <v>0</v>
      </c>
      <c r="AR9" s="42">
        <f t="shared" si="28"/>
        <v>1</v>
      </c>
      <c r="AS9" s="42" t="b">
        <f t="shared" si="29"/>
        <v>0</v>
      </c>
      <c r="AT9" s="42">
        <f t="shared" si="30"/>
        <v>1</v>
      </c>
      <c r="AU9" s="42">
        <f t="shared" si="30"/>
        <v>2</v>
      </c>
      <c r="AV9" s="42">
        <f t="shared" si="31"/>
        <v>2</v>
      </c>
      <c r="AW9" s="42">
        <f t="shared" si="32"/>
        <v>1</v>
      </c>
      <c r="AX9" s="48"/>
      <c r="AY9" s="47"/>
      <c r="AZ9" s="47"/>
      <c r="BA9" s="48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</row>
    <row r="10" spans="1:104" ht="20.100000000000001" customHeight="1" x14ac:dyDescent="0.25">
      <c r="A10" s="31" t="s">
        <v>16</v>
      </c>
      <c r="B10" s="139">
        <v>0</v>
      </c>
      <c r="C10" s="140">
        <v>0</v>
      </c>
      <c r="D10" s="28" t="s">
        <v>18</v>
      </c>
      <c r="E10" s="148"/>
      <c r="F10" s="149"/>
      <c r="G10" s="150"/>
      <c r="H10" s="151"/>
      <c r="I10" s="152"/>
      <c r="J10" s="12"/>
      <c r="K10" s="53"/>
      <c r="L10" s="33" t="s">
        <v>170</v>
      </c>
      <c r="M10" s="34"/>
      <c r="N10" s="12"/>
      <c r="O10" s="12"/>
      <c r="P10" s="12"/>
      <c r="Q10" s="12"/>
      <c r="R10" s="12"/>
      <c r="S10" s="12"/>
      <c r="T10" s="12"/>
      <c r="U10" s="47"/>
      <c r="V10" s="47"/>
      <c r="W10" s="48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2">
        <f t="shared" si="21"/>
        <v>2</v>
      </c>
      <c r="AK10" s="42">
        <f t="shared" si="22"/>
        <v>2</v>
      </c>
      <c r="AL10" s="42">
        <f t="shared" si="23"/>
        <v>1</v>
      </c>
      <c r="AM10" s="42">
        <f t="shared" si="23"/>
        <v>1</v>
      </c>
      <c r="AN10" s="42" t="b">
        <f t="shared" si="24"/>
        <v>0</v>
      </c>
      <c r="AO10" s="42" t="b">
        <f t="shared" si="25"/>
        <v>0</v>
      </c>
      <c r="AP10" s="42">
        <f t="shared" si="26"/>
        <v>1</v>
      </c>
      <c r="AQ10" s="42">
        <f t="shared" si="27"/>
        <v>1</v>
      </c>
      <c r="AR10" s="42" t="b">
        <f t="shared" si="28"/>
        <v>0</v>
      </c>
      <c r="AS10" s="42" t="b">
        <f t="shared" si="29"/>
        <v>0</v>
      </c>
      <c r="AT10" s="42">
        <f t="shared" si="30"/>
        <v>0</v>
      </c>
      <c r="AU10" s="42">
        <f t="shared" si="30"/>
        <v>0</v>
      </c>
      <c r="AV10" s="42">
        <f t="shared" si="31"/>
        <v>0</v>
      </c>
      <c r="AW10" s="42">
        <f t="shared" si="32"/>
        <v>0</v>
      </c>
      <c r="AX10" s="48"/>
      <c r="AY10" s="47"/>
      <c r="AZ10" s="47"/>
      <c r="BA10" s="48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</row>
    <row r="11" spans="1:104" ht="20.100000000000001" customHeight="1" x14ac:dyDescent="0.25">
      <c r="A11" s="31" t="s">
        <v>17</v>
      </c>
      <c r="B11" s="139">
        <v>1</v>
      </c>
      <c r="C11" s="140">
        <v>1</v>
      </c>
      <c r="D11" s="28" t="s">
        <v>19</v>
      </c>
      <c r="E11" s="148"/>
      <c r="F11" s="149"/>
      <c r="G11" s="150"/>
      <c r="H11" s="151"/>
      <c r="I11" s="152"/>
      <c r="J11" s="12"/>
      <c r="K11" s="55"/>
      <c r="L11" s="37" t="s">
        <v>171</v>
      </c>
      <c r="M11" s="38"/>
      <c r="N11" s="12"/>
      <c r="O11" s="12"/>
      <c r="P11" s="12"/>
      <c r="Q11" s="12"/>
      <c r="R11" s="12"/>
      <c r="S11" s="12"/>
      <c r="T11" s="12"/>
      <c r="U11" s="47"/>
      <c r="V11" s="47"/>
      <c r="W11" s="48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2">
        <f t="shared" si="21"/>
        <v>2</v>
      </c>
      <c r="AK11" s="42">
        <f t="shared" si="22"/>
        <v>2</v>
      </c>
      <c r="AL11" s="42">
        <f t="shared" si="23"/>
        <v>1</v>
      </c>
      <c r="AM11" s="42">
        <f t="shared" si="23"/>
        <v>1</v>
      </c>
      <c r="AN11" s="42" t="b">
        <f t="shared" si="24"/>
        <v>0</v>
      </c>
      <c r="AO11" s="42" t="b">
        <f t="shared" si="25"/>
        <v>0</v>
      </c>
      <c r="AP11" s="42">
        <f t="shared" si="26"/>
        <v>1</v>
      </c>
      <c r="AQ11" s="42">
        <f t="shared" si="27"/>
        <v>1</v>
      </c>
      <c r="AR11" s="42" t="b">
        <f t="shared" si="28"/>
        <v>0</v>
      </c>
      <c r="AS11" s="42" t="b">
        <f t="shared" si="29"/>
        <v>0</v>
      </c>
      <c r="AT11" s="42">
        <f t="shared" si="30"/>
        <v>1</v>
      </c>
      <c r="AU11" s="42">
        <f t="shared" si="30"/>
        <v>1</v>
      </c>
      <c r="AV11" s="42">
        <f t="shared" si="31"/>
        <v>1</v>
      </c>
      <c r="AW11" s="42">
        <f t="shared" si="32"/>
        <v>1</v>
      </c>
      <c r="AX11" s="48"/>
      <c r="AY11" s="47"/>
      <c r="AZ11" s="47"/>
      <c r="BA11" s="48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</row>
    <row r="12" spans="1:104" ht="20.100000000000001" customHeight="1" x14ac:dyDescent="0.25">
      <c r="A12" s="31" t="s">
        <v>3</v>
      </c>
      <c r="B12" s="139">
        <v>3</v>
      </c>
      <c r="C12" s="140">
        <v>2</v>
      </c>
      <c r="D12" s="28" t="s">
        <v>18</v>
      </c>
      <c r="E12" s="148"/>
      <c r="F12" s="149"/>
      <c r="G12" s="150"/>
      <c r="H12" s="151"/>
      <c r="I12" s="152"/>
      <c r="J12" s="12"/>
      <c r="K12" s="54"/>
      <c r="L12" s="35" t="s">
        <v>172</v>
      </c>
      <c r="M12" s="36"/>
      <c r="N12" s="12"/>
      <c r="O12" s="12"/>
      <c r="P12" s="12"/>
      <c r="Q12" s="12"/>
      <c r="R12" s="12"/>
      <c r="S12" s="12"/>
      <c r="T12" s="12"/>
      <c r="U12" s="47"/>
      <c r="V12" s="47"/>
      <c r="W12" s="48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2">
        <f t="shared" si="21"/>
        <v>4</v>
      </c>
      <c r="AK12" s="42">
        <f t="shared" si="22"/>
        <v>1</v>
      </c>
      <c r="AL12" s="42">
        <f t="shared" si="23"/>
        <v>1</v>
      </c>
      <c r="AM12" s="42">
        <f t="shared" si="23"/>
        <v>1</v>
      </c>
      <c r="AN12" s="42">
        <f t="shared" si="24"/>
        <v>1</v>
      </c>
      <c r="AO12" s="42" t="b">
        <f t="shared" si="25"/>
        <v>0</v>
      </c>
      <c r="AP12" s="42" t="b">
        <f t="shared" si="26"/>
        <v>0</v>
      </c>
      <c r="AQ12" s="42" t="b">
        <f t="shared" si="27"/>
        <v>0</v>
      </c>
      <c r="AR12" s="42" t="b">
        <f t="shared" si="28"/>
        <v>0</v>
      </c>
      <c r="AS12" s="42">
        <f t="shared" si="29"/>
        <v>1</v>
      </c>
      <c r="AT12" s="42">
        <f t="shared" si="30"/>
        <v>3</v>
      </c>
      <c r="AU12" s="42">
        <f t="shared" si="30"/>
        <v>2</v>
      </c>
      <c r="AV12" s="42">
        <f t="shared" si="31"/>
        <v>2</v>
      </c>
      <c r="AW12" s="42">
        <f t="shared" si="32"/>
        <v>3</v>
      </c>
      <c r="AX12" s="48"/>
      <c r="AY12" s="47"/>
      <c r="AZ12" s="47"/>
      <c r="BA12" s="48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</row>
    <row r="13" spans="1:104" ht="20.100000000000001" customHeight="1" x14ac:dyDescent="0.25">
      <c r="A13" s="32" t="s">
        <v>16</v>
      </c>
      <c r="B13" s="141">
        <v>2</v>
      </c>
      <c r="C13" s="142">
        <v>4</v>
      </c>
      <c r="D13" s="29" t="s">
        <v>19</v>
      </c>
      <c r="E13" s="153"/>
      <c r="F13" s="154"/>
      <c r="G13" s="155"/>
      <c r="H13" s="156"/>
      <c r="I13" s="157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47"/>
      <c r="V13" s="47"/>
      <c r="W13" s="48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2">
        <f t="shared" si="21"/>
        <v>1</v>
      </c>
      <c r="AK13" s="42">
        <f t="shared" si="22"/>
        <v>4</v>
      </c>
      <c r="AL13" s="42">
        <f t="shared" si="23"/>
        <v>1</v>
      </c>
      <c r="AM13" s="42">
        <f t="shared" si="23"/>
        <v>1</v>
      </c>
      <c r="AN13" s="42" t="b">
        <f t="shared" si="24"/>
        <v>0</v>
      </c>
      <c r="AO13" s="42">
        <f t="shared" si="25"/>
        <v>1</v>
      </c>
      <c r="AP13" s="42" t="b">
        <f t="shared" si="26"/>
        <v>0</v>
      </c>
      <c r="AQ13" s="42" t="b">
        <f t="shared" si="27"/>
        <v>0</v>
      </c>
      <c r="AR13" s="42">
        <f t="shared" si="28"/>
        <v>1</v>
      </c>
      <c r="AS13" s="42" t="b">
        <f t="shared" si="29"/>
        <v>0</v>
      </c>
      <c r="AT13" s="42">
        <f t="shared" si="30"/>
        <v>2</v>
      </c>
      <c r="AU13" s="42">
        <f t="shared" si="30"/>
        <v>4</v>
      </c>
      <c r="AV13" s="42">
        <f t="shared" si="31"/>
        <v>4</v>
      </c>
      <c r="AW13" s="42">
        <f t="shared" si="32"/>
        <v>2</v>
      </c>
      <c r="AX13" s="48"/>
      <c r="AY13" s="47"/>
      <c r="AZ13" s="47"/>
      <c r="BA13" s="48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</row>
    <row r="14" spans="1:104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47"/>
      <c r="V14" s="47"/>
      <c r="W14" s="48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8"/>
      <c r="AY14" s="47"/>
      <c r="AZ14" s="47"/>
      <c r="BA14" s="48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</row>
    <row r="15" spans="1:104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47"/>
      <c r="V15" s="47"/>
      <c r="W15" s="48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8"/>
      <c r="AY15" s="47"/>
      <c r="AZ15" s="47"/>
      <c r="BA15" s="48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</row>
    <row r="16" spans="1:104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47"/>
      <c r="V16" s="47"/>
      <c r="W16" s="48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8"/>
      <c r="AY16" s="47"/>
      <c r="AZ16" s="47"/>
      <c r="BA16" s="48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</row>
    <row r="17" spans="1:104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47"/>
      <c r="V17" s="47"/>
      <c r="W17" s="48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8"/>
      <c r="AY17" s="47"/>
      <c r="AZ17" s="47"/>
      <c r="BA17" s="48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</row>
    <row r="18" spans="1:104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47"/>
      <c r="V18" s="47"/>
      <c r="W18" s="48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8"/>
      <c r="AY18" s="47"/>
      <c r="AZ18" s="47"/>
      <c r="BA18" s="48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</row>
    <row r="19" spans="1:104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47"/>
      <c r="V19" s="47"/>
      <c r="W19" s="48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8"/>
      <c r="AY19" s="47"/>
      <c r="AZ19" s="47"/>
      <c r="BA19" s="48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</row>
    <row r="20" spans="1:104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47"/>
      <c r="V20" s="47"/>
      <c r="W20" s="48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8"/>
      <c r="AY20" s="47"/>
      <c r="AZ20" s="47"/>
      <c r="BA20" s="48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</row>
    <row r="21" spans="1:104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47"/>
      <c r="V21" s="47"/>
      <c r="W21" s="48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8"/>
      <c r="AY21" s="47"/>
      <c r="AZ21" s="47"/>
      <c r="BA21" s="48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</row>
    <row r="22" spans="1:104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47"/>
      <c r="V22" s="47"/>
      <c r="W22" s="48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8"/>
      <c r="AY22" s="47"/>
      <c r="AZ22" s="47"/>
      <c r="BA22" s="48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</row>
    <row r="23" spans="1:104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47"/>
      <c r="V23" s="47"/>
      <c r="W23" s="48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8"/>
      <c r="AY23" s="47"/>
      <c r="AZ23" s="47"/>
      <c r="BA23" s="48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</row>
    <row r="24" spans="1:104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47"/>
      <c r="V24" s="47"/>
      <c r="W24" s="48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8"/>
      <c r="AY24" s="47"/>
      <c r="AZ24" s="47"/>
      <c r="BA24" s="48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</row>
    <row r="25" spans="1:10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47"/>
      <c r="V25" s="47"/>
      <c r="W25" s="48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8"/>
      <c r="AY25" s="47"/>
      <c r="AZ25" s="47"/>
      <c r="BA25" s="48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</row>
    <row r="26" spans="1:10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47"/>
      <c r="V26" s="47"/>
      <c r="W26" s="48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8"/>
      <c r="AY26" s="47"/>
      <c r="AZ26" s="47"/>
      <c r="BA26" s="48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</row>
    <row r="27" spans="1:10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47"/>
      <c r="V27" s="47"/>
      <c r="W27" s="48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8"/>
      <c r="AY27" s="47"/>
      <c r="AZ27" s="47"/>
      <c r="BA27" s="48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</row>
    <row r="28" spans="1:10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47"/>
      <c r="V28" s="47"/>
      <c r="W28" s="48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8"/>
      <c r="AY28" s="47"/>
      <c r="AZ28" s="47"/>
      <c r="BA28" s="48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</row>
    <row r="29" spans="1:10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47"/>
      <c r="V29" s="47"/>
      <c r="W29" s="48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8"/>
      <c r="AY29" s="47"/>
      <c r="AZ29" s="47"/>
      <c r="BA29" s="48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</row>
    <row r="30" spans="1:10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47"/>
      <c r="V30" s="47"/>
      <c r="W30" s="48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8"/>
      <c r="AY30" s="47"/>
      <c r="AZ30" s="47"/>
      <c r="BA30" s="48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</row>
    <row r="31" spans="1:10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47"/>
      <c r="V31" s="47"/>
      <c r="W31" s="48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8"/>
      <c r="AY31" s="47"/>
      <c r="AZ31" s="47"/>
      <c r="BA31" s="48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</row>
    <row r="32" spans="1:10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47"/>
      <c r="V32" s="47"/>
      <c r="W32" s="48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8"/>
      <c r="AY32" s="47"/>
      <c r="AZ32" s="47"/>
      <c r="BA32" s="48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</row>
    <row r="33" spans="1:10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47"/>
      <c r="V33" s="47"/>
      <c r="W33" s="48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8"/>
      <c r="AY33" s="47"/>
      <c r="AZ33" s="47"/>
      <c r="BA33" s="48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</row>
    <row r="34" spans="1:10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47"/>
      <c r="V34" s="47"/>
      <c r="W34" s="48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8"/>
      <c r="AY34" s="47"/>
      <c r="AZ34" s="47"/>
      <c r="BA34" s="48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</row>
    <row r="35" spans="1:104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47"/>
      <c r="V35" s="47"/>
      <c r="W35" s="48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8"/>
      <c r="AY35" s="47"/>
      <c r="AZ35" s="47"/>
      <c r="BA35" s="48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</row>
    <row r="36" spans="1:10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47"/>
      <c r="V36" s="47"/>
      <c r="W36" s="48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8"/>
      <c r="AY36" s="47"/>
      <c r="AZ36" s="47"/>
      <c r="BA36" s="48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</row>
    <row r="37" spans="1:10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47"/>
      <c r="V37" s="47"/>
      <c r="W37" s="48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8"/>
      <c r="AY37" s="47"/>
      <c r="AZ37" s="47"/>
      <c r="BA37" s="48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</row>
    <row r="38" spans="1:10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47"/>
      <c r="V38" s="47"/>
      <c r="W38" s="48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8"/>
      <c r="AY38" s="47"/>
      <c r="AZ38" s="47"/>
      <c r="BA38" s="48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</row>
    <row r="39" spans="1:10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47"/>
      <c r="V39" s="47"/>
      <c r="W39" s="48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8"/>
      <c r="AY39" s="47"/>
      <c r="AZ39" s="47"/>
      <c r="BA39" s="48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</row>
    <row r="40" spans="1:10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47"/>
      <c r="V40" s="47"/>
      <c r="W40" s="48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8"/>
      <c r="AY40" s="47"/>
      <c r="AZ40" s="47"/>
      <c r="BA40" s="48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</row>
    <row r="41" spans="1:10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47"/>
      <c r="V41" s="47"/>
      <c r="W41" s="48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8"/>
      <c r="AY41" s="47"/>
      <c r="AZ41" s="47"/>
      <c r="BA41" s="48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</row>
    <row r="42" spans="1:10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47"/>
      <c r="V42" s="47"/>
      <c r="W42" s="48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8"/>
      <c r="AY42" s="47"/>
      <c r="AZ42" s="47"/>
      <c r="BA42" s="48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</row>
    <row r="43" spans="1:10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47"/>
      <c r="V43" s="47"/>
      <c r="W43" s="48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8"/>
      <c r="AY43" s="47"/>
      <c r="AZ43" s="47"/>
      <c r="BA43" s="48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</row>
    <row r="44" spans="1:10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47"/>
      <c r="V44" s="47"/>
      <c r="W44" s="48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8"/>
      <c r="AY44" s="47"/>
      <c r="AZ44" s="47"/>
      <c r="BA44" s="48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</row>
    <row r="45" spans="1:10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47"/>
      <c r="V45" s="47"/>
      <c r="W45" s="48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8"/>
      <c r="AY45" s="47"/>
      <c r="AZ45" s="47"/>
      <c r="BA45" s="48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</row>
    <row r="46" spans="1:10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47"/>
      <c r="V46" s="47"/>
      <c r="W46" s="48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8"/>
      <c r="AY46" s="47"/>
      <c r="AZ46" s="47"/>
      <c r="BA46" s="48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</row>
    <row r="47" spans="1:10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47"/>
      <c r="V47" s="47"/>
      <c r="W47" s="48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8"/>
      <c r="AY47" s="47"/>
      <c r="AZ47" s="47"/>
      <c r="BA47" s="48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</row>
    <row r="48" spans="1:10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47"/>
      <c r="V48" s="47"/>
      <c r="W48" s="48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8"/>
      <c r="AY48" s="47"/>
      <c r="AZ48" s="47"/>
      <c r="BA48" s="48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</row>
    <row r="49" spans="1:10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47"/>
      <c r="V49" s="47"/>
      <c r="W49" s="48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8"/>
      <c r="AY49" s="47"/>
      <c r="AZ49" s="47"/>
      <c r="BA49" s="48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</row>
    <row r="50" spans="1:10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47"/>
      <c r="V50" s="47"/>
      <c r="W50" s="48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8"/>
      <c r="AY50" s="47"/>
      <c r="AZ50" s="47"/>
      <c r="BA50" s="48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</row>
    <row r="51" spans="1:10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47"/>
      <c r="V51" s="47"/>
      <c r="W51" s="48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8"/>
      <c r="AY51" s="47"/>
      <c r="AZ51" s="47"/>
      <c r="BA51" s="48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</row>
    <row r="52" spans="1:10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47"/>
      <c r="V52" s="47"/>
      <c r="W52" s="48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8"/>
      <c r="AY52" s="47"/>
      <c r="AZ52" s="47"/>
      <c r="BA52" s="48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</row>
    <row r="53" spans="1:10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47"/>
      <c r="V53" s="47"/>
      <c r="W53" s="48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8"/>
      <c r="AY53" s="47"/>
      <c r="AZ53" s="47"/>
      <c r="BA53" s="48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</row>
    <row r="54" spans="1:10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47"/>
      <c r="V54" s="47"/>
      <c r="W54" s="48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8"/>
      <c r="AY54" s="47"/>
      <c r="AZ54" s="47"/>
      <c r="BA54" s="48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</row>
    <row r="55" spans="1:10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47"/>
      <c r="V55" s="47"/>
      <c r="W55" s="48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8"/>
      <c r="AY55" s="47"/>
      <c r="AZ55" s="47"/>
      <c r="BA55" s="48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</row>
    <row r="56" spans="1:10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47"/>
      <c r="V56" s="47"/>
      <c r="W56" s="48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8"/>
      <c r="AY56" s="47"/>
      <c r="AZ56" s="47"/>
      <c r="BA56" s="48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</row>
    <row r="57" spans="1:10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47"/>
      <c r="V57" s="47"/>
      <c r="W57" s="48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8"/>
      <c r="AY57" s="47"/>
      <c r="AZ57" s="47"/>
      <c r="BA57" s="48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</row>
    <row r="58" spans="1:10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47"/>
      <c r="V58" s="47"/>
      <c r="W58" s="48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8"/>
      <c r="AY58" s="47"/>
      <c r="AZ58" s="47"/>
      <c r="BA58" s="48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</row>
    <row r="59" spans="1:10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47"/>
      <c r="V59" s="47"/>
      <c r="W59" s="48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8"/>
      <c r="AY59" s="47"/>
      <c r="AZ59" s="47"/>
      <c r="BA59" s="48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</row>
    <row r="60" spans="1:10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47"/>
      <c r="V60" s="47"/>
      <c r="W60" s="48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8"/>
      <c r="AY60" s="47"/>
      <c r="AZ60" s="47"/>
      <c r="BA60" s="48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</row>
  </sheetData>
  <sheetProtection sheet="1" objects="1" scenarios="1"/>
  <mergeCells count="26">
    <mergeCell ref="L11:M11"/>
    <mergeCell ref="L12:M12"/>
    <mergeCell ref="AU1:AU2"/>
    <mergeCell ref="AV1:AV2"/>
    <mergeCell ref="AW1:AW2"/>
    <mergeCell ref="AX1:BA2"/>
    <mergeCell ref="B3:C3"/>
    <mergeCell ref="L10:M10"/>
    <mergeCell ref="AO1:AO2"/>
    <mergeCell ref="AP1:AP2"/>
    <mergeCell ref="AQ1:AQ2"/>
    <mergeCell ref="AR1:AR2"/>
    <mergeCell ref="AS1:AS2"/>
    <mergeCell ref="AT1:AT2"/>
    <mergeCell ref="AH1:AI2"/>
    <mergeCell ref="AJ1:AJ2"/>
    <mergeCell ref="AK1:AK2"/>
    <mergeCell ref="AL1:AL2"/>
    <mergeCell ref="AM1:AM2"/>
    <mergeCell ref="AN1:AN2"/>
    <mergeCell ref="A1:D2"/>
    <mergeCell ref="E1:F2"/>
    <mergeCell ref="G1:I2"/>
    <mergeCell ref="K1:T2"/>
    <mergeCell ref="U1:V2"/>
    <mergeCell ref="W1:AG2"/>
  </mergeCells>
  <conditionalFormatting sqref="A4:F13">
    <cfRule type="expression" dxfId="63" priority="6">
      <formula>MOD(ROW(),2)</formula>
    </cfRule>
  </conditionalFormatting>
  <conditionalFormatting sqref="A4:B13">
    <cfRule type="expression" dxfId="62" priority="5">
      <formula>$B4&gt;$C4</formula>
    </cfRule>
  </conditionalFormatting>
  <conditionalFormatting sqref="C4:D13">
    <cfRule type="expression" dxfId="61" priority="4">
      <formula>$C4&gt;$B4</formula>
    </cfRule>
  </conditionalFormatting>
  <conditionalFormatting sqref="A5:F13">
    <cfRule type="expression" dxfId="60" priority="3">
      <formula>$E5&gt;$E4</formula>
    </cfRule>
  </conditionalFormatting>
  <conditionalFormatting sqref="G4:I13">
    <cfRule type="expression" dxfId="59" priority="2">
      <formula>MOD(ROW(),2)</formula>
    </cfRule>
  </conditionalFormatting>
  <conditionalFormatting sqref="G5:I13">
    <cfRule type="expression" dxfId="58" priority="1">
      <formula>$E5&gt;$E4</formula>
    </cfRule>
  </conditionalFormatting>
  <dataValidations count="2">
    <dataValidation type="list" allowBlank="1" showInputMessage="1" showErrorMessage="1" sqref="A4:A13 D4:D13" xr:uid="{5E21F2DB-FDB4-4793-B1AF-9EC7B37F797C}">
      <formula1>Poule_04</formula1>
    </dataValidation>
    <dataValidation type="list" allowBlank="1" showInputMessage="1" showErrorMessage="1" sqref="G4:I13" xr:uid="{EF6EE5A1-CB47-44CE-A75A-FA2E4A003DBB}">
      <formula1>Arbitres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1AC075-ECC8-4A46-9DB8-BD56068A0FF6}">
  <sheetPr>
    <tabColor rgb="FF006600"/>
  </sheetPr>
  <dimension ref="A1:BD70"/>
  <sheetViews>
    <sheetView workbookViewId="0"/>
  </sheetViews>
  <sheetFormatPr baseColWidth="10" defaultRowHeight="15" x14ac:dyDescent="0.25"/>
  <cols>
    <col min="1" max="1" width="1.7109375" style="11" customWidth="1"/>
    <col min="2" max="2" width="30.7109375" style="11" customWidth="1"/>
    <col min="3" max="4" width="6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1" width="1.7109375" style="11" customWidth="1"/>
    <col min="12" max="12" width="30.7109375" style="11" customWidth="1"/>
    <col min="13" max="14" width="5.7109375" style="11" customWidth="1"/>
    <col min="15" max="15" width="25.7109375" style="11" customWidth="1"/>
    <col min="16" max="16" width="10.7109375" style="11" customWidth="1"/>
    <col min="17" max="19" width="25.7109375" style="11" customWidth="1"/>
    <col min="20" max="21" width="1.7109375" style="11" customWidth="1"/>
    <col min="22" max="22" width="30.7109375" style="11" customWidth="1"/>
    <col min="23" max="24" width="5.7109375" style="11" customWidth="1"/>
    <col min="25" max="25" width="25.7109375" style="11" customWidth="1"/>
    <col min="26" max="26" width="10.7109375" style="11" customWidth="1"/>
    <col min="27" max="29" width="25.7109375" style="11" customWidth="1"/>
    <col min="30" max="30" width="1.7109375" style="11" customWidth="1"/>
    <col min="31" max="31" width="5.7109375" style="11" customWidth="1"/>
    <col min="32" max="32" width="30.7109375" style="11" customWidth="1"/>
    <col min="33" max="56" width="11.42578125" style="11"/>
  </cols>
  <sheetData>
    <row r="1" spans="1:52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</row>
    <row r="2" spans="1:52" ht="20.100000000000001" customHeight="1" x14ac:dyDescent="0.25">
      <c r="A2" s="12"/>
      <c r="B2" s="99" t="s">
        <v>195</v>
      </c>
      <c r="C2" s="100"/>
      <c r="D2" s="100"/>
      <c r="E2" s="100"/>
      <c r="F2" s="100"/>
      <c r="G2" s="100"/>
      <c r="H2" s="100"/>
      <c r="I2" s="101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66" t="s">
        <v>160</v>
      </c>
      <c r="AF2" s="165" t="s">
        <v>218</v>
      </c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</row>
    <row r="3" spans="1:52" ht="20.100000000000001" customHeight="1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62">
        <v>1</v>
      </c>
      <c r="AF3" s="167" t="str">
        <f>IF(V14="","",IF(V15="","",IF(W14="","",IF(W15="","",IF(W14&gt;W15,V14,IF(W14&lt;W15,V15,IF(W14=W15,IF(X14="","",IF(X15="","",IF(X14&gt;X15,V14,IF(X14&lt;X15,V15)))))))))))</f>
        <v>Equipe 18</v>
      </c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</row>
    <row r="4" spans="1:52" ht="20.100000000000001" customHeight="1" thickBot="1" x14ac:dyDescent="0.3">
      <c r="A4" s="12"/>
      <c r="B4" s="102" t="s">
        <v>202</v>
      </c>
      <c r="C4" s="102" t="s">
        <v>190</v>
      </c>
      <c r="D4" s="103" t="str">
        <f>IF(C5="","",IF(C6="","",IF(C5=C6,"TAB","")))</f>
        <v/>
      </c>
      <c r="E4" s="104" t="s">
        <v>191</v>
      </c>
      <c r="F4" s="105" t="s">
        <v>192</v>
      </c>
      <c r="G4" s="106" t="s">
        <v>193</v>
      </c>
      <c r="H4" s="107" t="s">
        <v>194</v>
      </c>
      <c r="I4" s="108" t="s">
        <v>194</v>
      </c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63">
        <v>2</v>
      </c>
      <c r="AF4" s="168" t="str">
        <f>IF(AF3="","",IF(AF3=V14,V15,V14))</f>
        <v>Equipe 10</v>
      </c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</row>
    <row r="5" spans="1:52" ht="20.100000000000001" customHeight="1" thickBot="1" x14ac:dyDescent="0.3">
      <c r="A5" s="12"/>
      <c r="B5" s="135" t="str">
        <f>IF(Poule_01!N4=4,Poule_01!L4,"")</f>
        <v>Equipe 03</v>
      </c>
      <c r="C5" s="121">
        <v>1</v>
      </c>
      <c r="D5" s="122"/>
      <c r="E5" s="123"/>
      <c r="F5" s="124"/>
      <c r="G5" s="125"/>
      <c r="H5" s="126"/>
      <c r="I5" s="127"/>
      <c r="J5" s="109"/>
      <c r="K5" s="12"/>
      <c r="L5" s="99" t="s">
        <v>199</v>
      </c>
      <c r="M5" s="100"/>
      <c r="N5" s="100"/>
      <c r="O5" s="100"/>
      <c r="P5" s="100"/>
      <c r="Q5" s="100"/>
      <c r="R5" s="100"/>
      <c r="S5" s="101"/>
      <c r="T5" s="113"/>
      <c r="U5" s="113"/>
      <c r="V5" s="12"/>
      <c r="W5" s="12"/>
      <c r="X5" s="12"/>
      <c r="Y5" s="12"/>
      <c r="Z5" s="12"/>
      <c r="AA5" s="12"/>
      <c r="AB5" s="12"/>
      <c r="AC5" s="12"/>
      <c r="AD5" s="12"/>
      <c r="AE5" s="163">
        <v>3</v>
      </c>
      <c r="AF5" s="168" t="str">
        <f>IF(V23="","",IF(V24="","",IF(W23="","",IF(W24="","",IF(W23&gt;W24,V23,IF(W23&lt;W24,V24,IF(W23=W24,IF(X23="","",IF(X24="","",IF(X23&gt;X24,V23,IF(X23&lt;X24,V24)))))))))))</f>
        <v>Equipe 20</v>
      </c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</row>
    <row r="6" spans="1:52" ht="20.100000000000001" customHeight="1" x14ac:dyDescent="0.25">
      <c r="A6" s="12"/>
      <c r="B6" s="136" t="str">
        <f>IF(Poule_02!N5=4,Poule_02!L5,"")</f>
        <v>Equipe 10</v>
      </c>
      <c r="C6" s="128">
        <v>3</v>
      </c>
      <c r="D6" s="129"/>
      <c r="E6" s="130"/>
      <c r="F6" s="131"/>
      <c r="G6" s="132"/>
      <c r="H6" s="133"/>
      <c r="I6" s="134"/>
      <c r="J6" s="110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63">
        <v>4</v>
      </c>
      <c r="AF6" s="168" t="str">
        <f>IF(AF5="","",IF(AF5=V23,V24,V23))</f>
        <v>Equipe 15</v>
      </c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</row>
    <row r="7" spans="1:52" ht="20.100000000000001" customHeight="1" thickBot="1" x14ac:dyDescent="0.3">
      <c r="A7" s="12"/>
      <c r="B7" s="12"/>
      <c r="C7" s="12"/>
      <c r="D7" s="12"/>
      <c r="E7" s="12"/>
      <c r="F7" s="12"/>
      <c r="G7" s="12"/>
      <c r="H7" s="12"/>
      <c r="I7" s="12"/>
      <c r="J7" s="111"/>
      <c r="K7" s="12"/>
      <c r="L7" s="102" t="s">
        <v>206</v>
      </c>
      <c r="M7" s="102" t="s">
        <v>190</v>
      </c>
      <c r="N7" s="103" t="str">
        <f>IF(M8="","",IF(M9="","",IF(M8=M9,"TAB","")))</f>
        <v/>
      </c>
      <c r="O7" s="104" t="s">
        <v>191</v>
      </c>
      <c r="P7" s="105" t="s">
        <v>192</v>
      </c>
      <c r="Q7" s="106" t="s">
        <v>193</v>
      </c>
      <c r="R7" s="107" t="s">
        <v>194</v>
      </c>
      <c r="S7" s="108" t="s">
        <v>194</v>
      </c>
      <c r="T7" s="115"/>
      <c r="U7" s="115"/>
      <c r="V7" s="12"/>
      <c r="W7" s="12"/>
      <c r="X7" s="12"/>
      <c r="Y7" s="12"/>
      <c r="Z7" s="12"/>
      <c r="AA7" s="12"/>
      <c r="AB7" s="12"/>
      <c r="AC7" s="12"/>
      <c r="AD7" s="12"/>
      <c r="AE7" s="163">
        <v>5</v>
      </c>
      <c r="AF7" s="168" t="str">
        <f>IF(L29="","",IF(L30="","",IF(M29="","",IF(M30="","",IF(M29&gt;M30,L29,IF(M29&lt;M30,L30,IF(M29=M30,IF(N29="","",IF(N30="","",IF(N29&gt;N30,L29,IF(N29&lt;N30,L30)))))))))))</f>
        <v>Equipe 03</v>
      </c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</row>
    <row r="8" spans="1:52" ht="20.100000000000001" customHeight="1" thickBot="1" x14ac:dyDescent="0.3">
      <c r="A8" s="12"/>
      <c r="B8" s="99" t="s">
        <v>196</v>
      </c>
      <c r="C8" s="100"/>
      <c r="D8" s="100"/>
      <c r="E8" s="100"/>
      <c r="F8" s="100"/>
      <c r="G8" s="100"/>
      <c r="H8" s="100"/>
      <c r="I8" s="101"/>
      <c r="J8" s="111"/>
      <c r="K8" s="109"/>
      <c r="L8" s="135" t="str">
        <f>IF(B5="","",IF(B6="","",IF(C5="","",IF(C6="","",IF(C5&gt;C6,B5,IF(C5&lt;C6,B6,IF(C5=C6,IF(D5="","",IF(D6="","",IF(D5&gt;D6,B5,IF(D5&lt;D6,B6)))))))))))</f>
        <v>Equipe 10</v>
      </c>
      <c r="M8" s="121">
        <v>3</v>
      </c>
      <c r="N8" s="122"/>
      <c r="O8" s="123"/>
      <c r="P8" s="124"/>
      <c r="Q8" s="125"/>
      <c r="R8" s="126"/>
      <c r="S8" s="127"/>
      <c r="T8" s="116"/>
      <c r="U8" s="117"/>
      <c r="V8" s="12"/>
      <c r="W8" s="12"/>
      <c r="X8" s="12"/>
      <c r="Y8" s="12"/>
      <c r="Z8" s="12"/>
      <c r="AA8" s="12"/>
      <c r="AB8" s="12"/>
      <c r="AC8" s="12"/>
      <c r="AD8" s="12"/>
      <c r="AE8" s="163">
        <v>6</v>
      </c>
      <c r="AF8" s="168" t="str">
        <f>IF(AF7="","",IF(AF7=L29,L30,L29))</f>
        <v>Equipe 05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</row>
    <row r="9" spans="1:52" ht="20.100000000000001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111"/>
      <c r="K9" s="12"/>
      <c r="L9" s="136" t="str">
        <f>IF(B11="","",IF(B12="","",IF(C11="","",IF(C12="","",IF(C11&gt;C12,B11,IF(C11&lt;C12,B12,IF(C11=C12,IF(D11="","",IF(D12="","",IF(D11&gt;D12,B11,IF(D11&lt;D12,B12)))))))))))</f>
        <v>Equipe 15</v>
      </c>
      <c r="M9" s="128">
        <v>2</v>
      </c>
      <c r="N9" s="129"/>
      <c r="O9" s="130"/>
      <c r="P9" s="131"/>
      <c r="Q9" s="132"/>
      <c r="R9" s="133"/>
      <c r="S9" s="134"/>
      <c r="T9" s="118"/>
      <c r="U9" s="117"/>
      <c r="V9" s="12"/>
      <c r="W9" s="12"/>
      <c r="X9" s="12"/>
      <c r="Y9" s="12"/>
      <c r="Z9" s="12"/>
      <c r="AA9" s="12"/>
      <c r="AB9" s="12"/>
      <c r="AC9" s="12"/>
      <c r="AD9" s="12"/>
      <c r="AE9" s="163">
        <v>7</v>
      </c>
      <c r="AF9" s="168" t="str">
        <f>IF(L35="","",IF(L36="","",IF(M35="","",IF(M36="","",IF(M35&gt;M36,L35,IF(M35&lt;M36,L36,IF(M35=M36,IF(N35="","",IF(N36="","",IF(N35&gt;N36,L35,IF(N35&lt;N36,L36)))))))))))</f>
        <v>Equipe 08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</row>
    <row r="10" spans="1:52" ht="20.100000000000001" customHeight="1" thickBot="1" x14ac:dyDescent="0.3">
      <c r="A10" s="12"/>
      <c r="B10" s="102" t="s">
        <v>203</v>
      </c>
      <c r="C10" s="102" t="s">
        <v>190</v>
      </c>
      <c r="D10" s="103" t="str">
        <f>IF(C11="","",IF(C12="","",IF(C11=C12,"TAB","")))</f>
        <v>TAB</v>
      </c>
      <c r="E10" s="104" t="s">
        <v>191</v>
      </c>
      <c r="F10" s="105" t="s">
        <v>192</v>
      </c>
      <c r="G10" s="106" t="s">
        <v>193</v>
      </c>
      <c r="H10" s="107" t="s">
        <v>194</v>
      </c>
      <c r="I10" s="108" t="s">
        <v>194</v>
      </c>
      <c r="J10" s="111"/>
      <c r="K10" s="12"/>
      <c r="L10" s="12"/>
      <c r="M10" s="12"/>
      <c r="N10" s="12"/>
      <c r="O10" s="12"/>
      <c r="P10" s="12"/>
      <c r="Q10" s="12"/>
      <c r="R10" s="12"/>
      <c r="S10" s="12"/>
      <c r="T10" s="111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64">
        <v>8</v>
      </c>
      <c r="AF10" s="169" t="str">
        <f>IF(AF9="","",IF(AF9=L35,L36,L35))</f>
        <v>Equipe 13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</row>
    <row r="11" spans="1:52" ht="20.100000000000001" customHeight="1" thickBot="1" x14ac:dyDescent="0.3">
      <c r="A11" s="12"/>
      <c r="B11" s="135" t="str">
        <f>IF(Poule_02!N4=4,Poule_02!L4,"")</f>
        <v>Equipe 08</v>
      </c>
      <c r="C11" s="121">
        <v>3</v>
      </c>
      <c r="D11" s="122">
        <v>3</v>
      </c>
      <c r="E11" s="123"/>
      <c r="F11" s="124"/>
      <c r="G11" s="125"/>
      <c r="H11" s="126"/>
      <c r="I11" s="127"/>
      <c r="J11" s="112"/>
      <c r="K11" s="12"/>
      <c r="L11" s="12"/>
      <c r="M11" s="12"/>
      <c r="N11" s="12"/>
      <c r="O11" s="12"/>
      <c r="P11" s="12"/>
      <c r="Q11" s="12"/>
      <c r="R11" s="12"/>
      <c r="S11" s="12"/>
      <c r="T11" s="111"/>
      <c r="U11" s="12"/>
      <c r="V11" s="99" t="s">
        <v>200</v>
      </c>
      <c r="W11" s="100"/>
      <c r="X11" s="100"/>
      <c r="Y11" s="100"/>
      <c r="Z11" s="100"/>
      <c r="AA11" s="100"/>
      <c r="AB11" s="100"/>
      <c r="AC11" s="101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</row>
    <row r="12" spans="1:52" ht="20.100000000000001" customHeight="1" x14ac:dyDescent="0.25">
      <c r="A12" s="12"/>
      <c r="B12" s="136" t="str">
        <f>IF(Poule_03!N5=4,Poule_03!L5,"")</f>
        <v>Equipe 15</v>
      </c>
      <c r="C12" s="128">
        <v>3</v>
      </c>
      <c r="D12" s="129">
        <v>4</v>
      </c>
      <c r="E12" s="130"/>
      <c r="F12" s="131"/>
      <c r="G12" s="132"/>
      <c r="H12" s="133"/>
      <c r="I12" s="134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11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</row>
    <row r="13" spans="1:52" ht="20.100000000000001" customHeight="1" thickBot="1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11"/>
      <c r="U13" s="12"/>
      <c r="V13" s="102" t="s">
        <v>208</v>
      </c>
      <c r="W13" s="102" t="s">
        <v>190</v>
      </c>
      <c r="X13" s="103" t="str">
        <f>IF(W14="","",IF(W15="","",IF(W14=W15,"TAB","")))</f>
        <v>TAB</v>
      </c>
      <c r="Y13" s="104" t="s">
        <v>191</v>
      </c>
      <c r="Z13" s="105" t="s">
        <v>192</v>
      </c>
      <c r="AA13" s="106" t="s">
        <v>193</v>
      </c>
      <c r="AB13" s="107" t="s">
        <v>194</v>
      </c>
      <c r="AC13" s="108" t="s">
        <v>194</v>
      </c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</row>
    <row r="14" spans="1:52" ht="20.100000000000001" customHeight="1" thickBot="1" x14ac:dyDescent="0.3">
      <c r="A14" s="12"/>
      <c r="B14" s="99" t="s">
        <v>197</v>
      </c>
      <c r="C14" s="100"/>
      <c r="D14" s="100"/>
      <c r="E14" s="100"/>
      <c r="F14" s="100"/>
      <c r="G14" s="100"/>
      <c r="H14" s="100"/>
      <c r="I14" s="101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11"/>
      <c r="U14" s="109"/>
      <c r="V14" s="135" t="str">
        <f>IF(L8="","",IF(L9="","",IF(M8="","",IF(M9="","",IF(M8&gt;M9,L8,IF(M8&lt;M9,L9,IF(M8=M9,IF(N8="","",IF(N9="","",IF(N8&gt;N9,L8,IF(N8&lt;N9,L9)))))))))))</f>
        <v>Equipe 10</v>
      </c>
      <c r="W14" s="121">
        <v>3</v>
      </c>
      <c r="X14" s="122">
        <v>2</v>
      </c>
      <c r="Y14" s="123"/>
      <c r="Z14" s="124"/>
      <c r="AA14" s="125"/>
      <c r="AB14" s="126"/>
      <c r="AC14" s="127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</row>
    <row r="15" spans="1:52" ht="20.100000000000001" customHeight="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11"/>
      <c r="U15" s="12"/>
      <c r="V15" s="136" t="str">
        <f>IF(L20="","",IF(L21="","",IF(M20="","",IF(M21="","",IF(M20&gt;M21,L20,IF(M20&lt;M21,L21,IF(M20=M21,IF(N20="","",IF(N21="","",IF(N20&gt;N21,L20,IF(N20&lt;N21,L21)))))))))))</f>
        <v>Equipe 18</v>
      </c>
      <c r="W15" s="128">
        <v>3</v>
      </c>
      <c r="X15" s="129">
        <v>4</v>
      </c>
      <c r="Y15" s="130"/>
      <c r="Z15" s="131"/>
      <c r="AA15" s="132"/>
      <c r="AB15" s="133"/>
      <c r="AC15" s="134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</row>
    <row r="16" spans="1:52" ht="20.100000000000001" customHeight="1" thickBot="1" x14ac:dyDescent="0.3">
      <c r="A16" s="12"/>
      <c r="B16" s="102" t="s">
        <v>204</v>
      </c>
      <c r="C16" s="102" t="s">
        <v>190</v>
      </c>
      <c r="D16" s="103" t="str">
        <f>IF(C17="","",IF(C18="","",IF(C17=C18,"TAB","")))</f>
        <v/>
      </c>
      <c r="E16" s="104" t="s">
        <v>191</v>
      </c>
      <c r="F16" s="105" t="s">
        <v>192</v>
      </c>
      <c r="G16" s="106" t="s">
        <v>193</v>
      </c>
      <c r="H16" s="107" t="s">
        <v>194</v>
      </c>
      <c r="I16" s="108" t="s">
        <v>194</v>
      </c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11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</row>
    <row r="17" spans="1:52" ht="20.100000000000001" customHeight="1" thickBot="1" x14ac:dyDescent="0.3">
      <c r="A17" s="12"/>
      <c r="B17" s="135" t="str">
        <f>IF(Poule_03!N4=4,Poule_03!L4,"")</f>
        <v>Equipe 13</v>
      </c>
      <c r="C17" s="121">
        <v>1</v>
      </c>
      <c r="D17" s="122"/>
      <c r="E17" s="123"/>
      <c r="F17" s="124"/>
      <c r="G17" s="125"/>
      <c r="H17" s="126"/>
      <c r="I17" s="127"/>
      <c r="J17" s="109"/>
      <c r="K17" s="12"/>
      <c r="L17" s="99" t="s">
        <v>199</v>
      </c>
      <c r="M17" s="100"/>
      <c r="N17" s="100"/>
      <c r="O17" s="100"/>
      <c r="P17" s="100"/>
      <c r="Q17" s="100"/>
      <c r="R17" s="100"/>
      <c r="S17" s="101"/>
      <c r="T17" s="114"/>
      <c r="U17" s="113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</row>
    <row r="18" spans="1:52" ht="20.100000000000001" customHeight="1" x14ac:dyDescent="0.25">
      <c r="A18" s="12"/>
      <c r="B18" s="136" t="str">
        <f>IF(Poule_04!N5=4,Poule_04!L5,"")</f>
        <v>Equipe 20</v>
      </c>
      <c r="C18" s="128">
        <v>3</v>
      </c>
      <c r="D18" s="129"/>
      <c r="E18" s="130"/>
      <c r="F18" s="131"/>
      <c r="G18" s="132"/>
      <c r="H18" s="133"/>
      <c r="I18" s="134"/>
      <c r="J18" s="110"/>
      <c r="K18" s="12"/>
      <c r="L18" s="12"/>
      <c r="M18" s="12"/>
      <c r="N18" s="12"/>
      <c r="O18" s="12"/>
      <c r="P18" s="12"/>
      <c r="Q18" s="12"/>
      <c r="R18" s="12"/>
      <c r="S18" s="12"/>
      <c r="T18" s="111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</row>
    <row r="19" spans="1:52" ht="20.100000000000001" customHeight="1" thickBo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11"/>
      <c r="K19" s="12"/>
      <c r="L19" s="102" t="s">
        <v>207</v>
      </c>
      <c r="M19" s="102" t="s">
        <v>190</v>
      </c>
      <c r="N19" s="103" t="str">
        <f>IF(M20="","",IF(M21="","",IF(M20=M21,"TAB","")))</f>
        <v>TAB</v>
      </c>
      <c r="O19" s="104" t="s">
        <v>191</v>
      </c>
      <c r="P19" s="105" t="s">
        <v>192</v>
      </c>
      <c r="Q19" s="106" t="s">
        <v>193</v>
      </c>
      <c r="R19" s="107" t="s">
        <v>194</v>
      </c>
      <c r="S19" s="108" t="s">
        <v>194</v>
      </c>
      <c r="T19" s="119"/>
      <c r="U19" s="115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</row>
    <row r="20" spans="1:52" ht="20.100000000000001" customHeight="1" thickBot="1" x14ac:dyDescent="0.3">
      <c r="A20" s="12"/>
      <c r="B20" s="99" t="s">
        <v>198</v>
      </c>
      <c r="C20" s="100"/>
      <c r="D20" s="100"/>
      <c r="E20" s="100"/>
      <c r="F20" s="100"/>
      <c r="G20" s="100"/>
      <c r="H20" s="100"/>
      <c r="I20" s="101"/>
      <c r="J20" s="111"/>
      <c r="K20" s="109"/>
      <c r="L20" s="135" t="str">
        <f>IF(B17="","",IF(B18="","",IF(C17="","",IF(C18="","",IF(C17&gt;C18,B17,IF(C17&lt;C18,B18,IF(C17=C18,IF(D17="","",IF(D18="","",IF(D17&gt;D18,B17,IF(D17&lt;D18,B18)))))))))))</f>
        <v>Equipe 20</v>
      </c>
      <c r="M20" s="121">
        <v>0</v>
      </c>
      <c r="N20" s="122">
        <v>3</v>
      </c>
      <c r="O20" s="123"/>
      <c r="P20" s="124"/>
      <c r="Q20" s="125"/>
      <c r="R20" s="126"/>
      <c r="S20" s="127"/>
      <c r="T20" s="120"/>
      <c r="U20" s="117"/>
      <c r="V20" s="99" t="s">
        <v>201</v>
      </c>
      <c r="W20" s="100"/>
      <c r="X20" s="100"/>
      <c r="Y20" s="100"/>
      <c r="Z20" s="100"/>
      <c r="AA20" s="100"/>
      <c r="AB20" s="100"/>
      <c r="AC20" s="101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</row>
    <row r="21" spans="1:52" ht="20.100000000000001" customHeight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11"/>
      <c r="K21" s="12"/>
      <c r="L21" s="136" t="str">
        <f>IF(B23="","",IF(B24="","",IF(C23="","",IF(C24="","",IF(C23&gt;C24,B23,IF(C23&lt;C24,B24,IF(C23=C24,IF(D23="","",IF(D24="","",IF(D23&gt;D24,B23,IF(D23&lt;D24,B24)))))))))))</f>
        <v>Equipe 18</v>
      </c>
      <c r="M21" s="128">
        <v>0</v>
      </c>
      <c r="N21" s="129">
        <v>5</v>
      </c>
      <c r="O21" s="130"/>
      <c r="P21" s="131"/>
      <c r="Q21" s="132"/>
      <c r="R21" s="133"/>
      <c r="S21" s="134"/>
      <c r="T21" s="117"/>
      <c r="U21" s="117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</row>
    <row r="22" spans="1:52" ht="20.100000000000001" customHeight="1" thickBot="1" x14ac:dyDescent="0.3">
      <c r="A22" s="12"/>
      <c r="B22" s="102" t="s">
        <v>205</v>
      </c>
      <c r="C22" s="102" t="s">
        <v>190</v>
      </c>
      <c r="D22" s="103" t="str">
        <f>IF(C23="","",IF(C24="","",IF(C23=C24,"TAB","")))</f>
        <v>TAB</v>
      </c>
      <c r="E22" s="104" t="s">
        <v>191</v>
      </c>
      <c r="F22" s="105" t="s">
        <v>192</v>
      </c>
      <c r="G22" s="106" t="s">
        <v>193</v>
      </c>
      <c r="H22" s="107" t="s">
        <v>194</v>
      </c>
      <c r="I22" s="108" t="s">
        <v>194</v>
      </c>
      <c r="J22" s="111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02" t="s">
        <v>209</v>
      </c>
      <c r="W22" s="102" t="s">
        <v>190</v>
      </c>
      <c r="X22" s="103" t="str">
        <f>IF(W23="","",IF(W24="","",IF(W23=W24,"TAB","")))</f>
        <v>TAB</v>
      </c>
      <c r="Y22" s="104" t="s">
        <v>191</v>
      </c>
      <c r="Z22" s="105" t="s">
        <v>192</v>
      </c>
      <c r="AA22" s="106" t="s">
        <v>193</v>
      </c>
      <c r="AB22" s="107" t="s">
        <v>194</v>
      </c>
      <c r="AC22" s="108" t="s">
        <v>194</v>
      </c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</row>
    <row r="23" spans="1:52" ht="20.100000000000001" customHeight="1" thickBot="1" x14ac:dyDescent="0.3">
      <c r="A23" s="12"/>
      <c r="B23" s="135" t="str">
        <f>IF(Poule_04!N4=4,Poule_04!L4,"")</f>
        <v>Equipe 18</v>
      </c>
      <c r="C23" s="121">
        <v>4</v>
      </c>
      <c r="D23" s="122">
        <v>5</v>
      </c>
      <c r="E23" s="123"/>
      <c r="F23" s="124"/>
      <c r="G23" s="125"/>
      <c r="H23" s="126"/>
      <c r="I23" s="127"/>
      <c r="J23" s="1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35" t="str">
        <f>IF(L8="","",IF(L9="","",IF(M8="","",IF(M9="","",IF(M8&gt;M9,L9,IF(M8&lt;M9,L8,IF(M8=M9,IF(N8="","",IF(N9="","",IF(N8&gt;N9,L9,IF(N8&lt;N9,L8)))))))))))</f>
        <v>Equipe 15</v>
      </c>
      <c r="W23" s="121">
        <v>4</v>
      </c>
      <c r="X23" s="122">
        <v>4</v>
      </c>
      <c r="Y23" s="123"/>
      <c r="Z23" s="124"/>
      <c r="AA23" s="125"/>
      <c r="AB23" s="126"/>
      <c r="AC23" s="127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</row>
    <row r="24" spans="1:52" ht="20.100000000000001" customHeight="1" x14ac:dyDescent="0.25">
      <c r="A24" s="12"/>
      <c r="B24" s="136" t="str">
        <f>IF(Poule_01!N5=4,Poule_01!L5,"")</f>
        <v>Equipe 05</v>
      </c>
      <c r="C24" s="128">
        <v>4</v>
      </c>
      <c r="D24" s="129">
        <v>4</v>
      </c>
      <c r="E24" s="130"/>
      <c r="F24" s="131"/>
      <c r="G24" s="132"/>
      <c r="H24" s="133"/>
      <c r="I24" s="134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36" t="str">
        <f>IF(L20="","",IF(L21="","",IF(M20="","",IF(M21="","",IF(M20&gt;M21,L21,IF(M20&lt;M21,L20,IF(M20=M21,IF(N20="","",IF(N21="","",IF(N20&gt;N21,L21,IF(N20&lt;N21,L20)))))))))))</f>
        <v>Equipe 20</v>
      </c>
      <c r="W24" s="128">
        <v>4</v>
      </c>
      <c r="X24" s="129">
        <v>5</v>
      </c>
      <c r="Y24" s="130"/>
      <c r="Z24" s="131"/>
      <c r="AA24" s="132"/>
      <c r="AB24" s="133"/>
      <c r="AC24" s="134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</row>
    <row r="25" spans="1:52" ht="20.100000000000001" customHeight="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</row>
    <row r="26" spans="1:52" ht="20.100000000000001" customHeight="1" x14ac:dyDescent="0.25">
      <c r="A26" s="12"/>
      <c r="B26" s="159" t="s">
        <v>210</v>
      </c>
      <c r="C26" s="160"/>
      <c r="D26" s="160"/>
      <c r="E26" s="160"/>
      <c r="F26" s="160"/>
      <c r="G26" s="160"/>
      <c r="H26" s="160"/>
      <c r="I26" s="161"/>
      <c r="J26" s="12"/>
      <c r="K26" s="12"/>
      <c r="L26" s="159" t="s">
        <v>212</v>
      </c>
      <c r="M26" s="160"/>
      <c r="N26" s="160"/>
      <c r="O26" s="160"/>
      <c r="P26" s="160"/>
      <c r="Q26" s="160"/>
      <c r="R26" s="160"/>
      <c r="S26" s="161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</row>
    <row r="27" spans="1:52" ht="20.100000000000001" customHeight="1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</row>
    <row r="28" spans="1:52" ht="20.100000000000001" customHeight="1" thickBot="1" x14ac:dyDescent="0.3">
      <c r="A28" s="12"/>
      <c r="B28" s="102" t="s">
        <v>214</v>
      </c>
      <c r="C28" s="102" t="s">
        <v>190</v>
      </c>
      <c r="D28" s="103" t="str">
        <f>IF(C29="","",IF(C30="","",IF(C29=C30,"TAB","")))</f>
        <v>TAB</v>
      </c>
      <c r="E28" s="104" t="s">
        <v>191</v>
      </c>
      <c r="F28" s="105" t="s">
        <v>192</v>
      </c>
      <c r="G28" s="106" t="s">
        <v>193</v>
      </c>
      <c r="H28" s="107" t="s">
        <v>194</v>
      </c>
      <c r="I28" s="108" t="s">
        <v>194</v>
      </c>
      <c r="J28" s="12"/>
      <c r="K28" s="12"/>
      <c r="L28" s="102" t="s">
        <v>216</v>
      </c>
      <c r="M28" s="102" t="s">
        <v>190</v>
      </c>
      <c r="N28" s="103" t="str">
        <f>IF(M29="","",IF(M30="","",IF(M29=M30,"TAB","")))</f>
        <v/>
      </c>
      <c r="O28" s="104" t="s">
        <v>191</v>
      </c>
      <c r="P28" s="105" t="s">
        <v>192</v>
      </c>
      <c r="Q28" s="106" t="s">
        <v>193</v>
      </c>
      <c r="R28" s="107" t="s">
        <v>194</v>
      </c>
      <c r="S28" s="108" t="s">
        <v>194</v>
      </c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</row>
    <row r="29" spans="1:52" ht="20.100000000000001" customHeight="1" x14ac:dyDescent="0.25">
      <c r="A29" s="12"/>
      <c r="B29" s="135" t="str">
        <f>IF(B5="","",IF(B6="","",IF(C5="","",IF(C6="","",IF(C5&gt;C6,B6,IF(C5&lt;C6,B5,IF(C5=C6,IF(D5="","",IF(D6="","",IF(D5&gt;D6,B6,IF(D5&lt;D6,B5)))))))))))</f>
        <v>Equipe 03</v>
      </c>
      <c r="C29" s="121">
        <v>3</v>
      </c>
      <c r="D29" s="122">
        <v>5</v>
      </c>
      <c r="E29" s="123"/>
      <c r="F29" s="124"/>
      <c r="G29" s="125"/>
      <c r="H29" s="126"/>
      <c r="I29" s="127"/>
      <c r="J29" s="12"/>
      <c r="K29" s="12"/>
      <c r="L29" s="135" t="str">
        <f>IF(B29="","",IF(B30="","",IF(C29="","",IF(C30="","",IF(C29&gt;C30,B29,IF(C29&lt;C30,B30,IF(C29=C30,IF(D29="","",IF(D30="","",IF(D29&gt;D30,B29,IF(D29&lt;D30,B30)))))))))))</f>
        <v>Equipe 03</v>
      </c>
      <c r="M29" s="121">
        <v>2</v>
      </c>
      <c r="N29" s="122"/>
      <c r="O29" s="123"/>
      <c r="P29" s="124"/>
      <c r="Q29" s="125"/>
      <c r="R29" s="126"/>
      <c r="S29" s="127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</row>
    <row r="30" spans="1:52" ht="20.100000000000001" customHeight="1" x14ac:dyDescent="0.25">
      <c r="A30" s="12"/>
      <c r="B30" s="158" t="str">
        <f>IF(B17="","",IF(B18="","",IF(C17="","",IF(C18="","",IF(C17&gt;C18,B18,IF(C17&lt;C18,B17,IF(C17=C18,IF(D17="","",IF(D18="","",IF(D17&gt;D18,B18,IF(D17&lt;D18,B17)))))))))))</f>
        <v>Equipe 13</v>
      </c>
      <c r="C30" s="128">
        <v>3</v>
      </c>
      <c r="D30" s="129">
        <v>4</v>
      </c>
      <c r="E30" s="130"/>
      <c r="F30" s="131"/>
      <c r="G30" s="132"/>
      <c r="H30" s="133"/>
      <c r="I30" s="134"/>
      <c r="J30" s="12"/>
      <c r="K30" s="12"/>
      <c r="L30" s="136" t="str">
        <f>IF(B35="","",IF(B36="","",IF(C35="","",IF(C36="","",IF(C35&gt;C36,B35,IF(C35&lt;C36,B36,IF(C35=C36,IF(D35="","",IF(D36="","",IF(D35&gt;D36,B35,IF(D35&lt;D36,B36)))))))))))</f>
        <v>Equipe 05</v>
      </c>
      <c r="M30" s="128">
        <v>1</v>
      </c>
      <c r="N30" s="129"/>
      <c r="O30" s="130"/>
      <c r="P30" s="131"/>
      <c r="Q30" s="132"/>
      <c r="R30" s="133"/>
      <c r="S30" s="134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</row>
    <row r="31" spans="1:52" ht="20.100000000000001" customHeight="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</row>
    <row r="32" spans="1:52" ht="20.100000000000001" customHeight="1" x14ac:dyDescent="0.25">
      <c r="A32" s="12"/>
      <c r="B32" s="159" t="s">
        <v>211</v>
      </c>
      <c r="C32" s="160"/>
      <c r="D32" s="160"/>
      <c r="E32" s="160"/>
      <c r="F32" s="160"/>
      <c r="G32" s="160"/>
      <c r="H32" s="160"/>
      <c r="I32" s="161"/>
      <c r="J32" s="12"/>
      <c r="K32" s="12"/>
      <c r="L32" s="159" t="s">
        <v>213</v>
      </c>
      <c r="M32" s="160"/>
      <c r="N32" s="160"/>
      <c r="O32" s="160"/>
      <c r="P32" s="160"/>
      <c r="Q32" s="160"/>
      <c r="R32" s="160"/>
      <c r="S32" s="161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</row>
    <row r="33" spans="1:52" ht="20.100000000000001" customHeight="1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</row>
    <row r="34" spans="1:52" ht="20.100000000000001" customHeight="1" thickBot="1" x14ac:dyDescent="0.3">
      <c r="A34" s="12"/>
      <c r="B34" s="102" t="s">
        <v>215</v>
      </c>
      <c r="C34" s="102" t="s">
        <v>190</v>
      </c>
      <c r="D34" s="103" t="str">
        <f>IF(C35="","",IF(C36="","",IF(C35=C36,"TAB","")))</f>
        <v>TAB</v>
      </c>
      <c r="E34" s="104" t="s">
        <v>191</v>
      </c>
      <c r="F34" s="105" t="s">
        <v>192</v>
      </c>
      <c r="G34" s="106" t="s">
        <v>193</v>
      </c>
      <c r="H34" s="107" t="s">
        <v>194</v>
      </c>
      <c r="I34" s="108" t="s">
        <v>194</v>
      </c>
      <c r="J34" s="12"/>
      <c r="K34" s="12"/>
      <c r="L34" s="102" t="s">
        <v>217</v>
      </c>
      <c r="M34" s="102" t="s">
        <v>190</v>
      </c>
      <c r="N34" s="103" t="str">
        <f>IF(M35="","",IF(M36="","",IF(M35=M36,"TAB","")))</f>
        <v>TAB</v>
      </c>
      <c r="O34" s="104" t="s">
        <v>191</v>
      </c>
      <c r="P34" s="105" t="s">
        <v>192</v>
      </c>
      <c r="Q34" s="106" t="s">
        <v>193</v>
      </c>
      <c r="R34" s="107" t="s">
        <v>194</v>
      </c>
      <c r="S34" s="108" t="s">
        <v>194</v>
      </c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</row>
    <row r="35" spans="1:52" ht="20.100000000000001" customHeight="1" x14ac:dyDescent="0.25">
      <c r="A35" s="12"/>
      <c r="B35" s="135" t="str">
        <f>IF(B11="","",IF(B12="","",IF(C11="","",IF(C12="","",IF(C11&gt;C12,B12,IF(C11&lt;C12,B11,IF(C11=C12,IF(D11="","",IF(D12="","",IF(D11&gt;D12,B12,IF(D11&lt;D12,B11)))))))))))</f>
        <v>Equipe 08</v>
      </c>
      <c r="C35" s="121">
        <v>2</v>
      </c>
      <c r="D35" s="122">
        <v>4</v>
      </c>
      <c r="E35" s="123"/>
      <c r="F35" s="124"/>
      <c r="G35" s="125"/>
      <c r="H35" s="126"/>
      <c r="I35" s="127"/>
      <c r="J35" s="12"/>
      <c r="K35" s="12"/>
      <c r="L35" s="135" t="str">
        <f>IF(B29="","",IF(B30="","",IF(C29="","",IF(C30="","",IF(C29&gt;C30,B30,IF(C29&lt;C30,B29,IF(C29=C30,IF(D29="","",IF(D30="","",IF(D29&gt;D30,B30,IF(D29&lt;D30,B29)))))))))))</f>
        <v>Equipe 13</v>
      </c>
      <c r="M35" s="121">
        <v>2</v>
      </c>
      <c r="N35" s="122">
        <v>3</v>
      </c>
      <c r="O35" s="123"/>
      <c r="P35" s="124"/>
      <c r="Q35" s="125"/>
      <c r="R35" s="126"/>
      <c r="S35" s="127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</row>
    <row r="36" spans="1:52" ht="20.100000000000001" customHeight="1" x14ac:dyDescent="0.25">
      <c r="A36" s="12"/>
      <c r="B36" s="158" t="str">
        <f>IF(B23="","",IF(B24="","",IF(C23="","",IF(C24="","",IF(C23&gt;C24,B24,IF(C23&lt;C24,B23,IF(C23=C24,IF(D23="","",IF(D24="","",IF(D23&gt;D24,B24,IF(D23&lt;D24,B23)))))))))))</f>
        <v>Equipe 05</v>
      </c>
      <c r="C36" s="128">
        <v>2</v>
      </c>
      <c r="D36" s="129">
        <v>5</v>
      </c>
      <c r="E36" s="130"/>
      <c r="F36" s="131"/>
      <c r="G36" s="132"/>
      <c r="H36" s="133"/>
      <c r="I36" s="134"/>
      <c r="J36" s="12"/>
      <c r="K36" s="12"/>
      <c r="L36" s="136" t="str">
        <f>IF(B35="","",IF(B36="","",IF(C35="","",IF(C36="","",IF(C35&gt;C36,B36,IF(C35&lt;C36,B35,IF(C35=C36,IF(D35="","",IF(D36="","",IF(D35&gt;D36,B36,IF(D35&lt;D36,B35)))))))))))</f>
        <v>Equipe 08</v>
      </c>
      <c r="M36" s="128">
        <v>2</v>
      </c>
      <c r="N36" s="129">
        <v>5</v>
      </c>
      <c r="O36" s="130"/>
      <c r="P36" s="131"/>
      <c r="Q36" s="132"/>
      <c r="R36" s="133"/>
      <c r="S36" s="134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</row>
    <row r="37" spans="1:52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</row>
    <row r="38" spans="1:52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</row>
    <row r="39" spans="1:52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</row>
    <row r="40" spans="1:52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</row>
    <row r="41" spans="1:52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</row>
    <row r="42" spans="1:52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</row>
    <row r="43" spans="1:52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</row>
    <row r="44" spans="1:52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</row>
    <row r="45" spans="1:52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</row>
    <row r="46" spans="1:52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</row>
    <row r="47" spans="1:52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</row>
    <row r="48" spans="1:52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</row>
    <row r="49" spans="1:52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</row>
    <row r="50" spans="1:52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</row>
    <row r="51" spans="1:52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</row>
    <row r="52" spans="1:52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</row>
    <row r="53" spans="1:52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</row>
    <row r="54" spans="1:52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</row>
    <row r="55" spans="1:52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</row>
    <row r="56" spans="1:52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</row>
    <row r="57" spans="1:52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</row>
    <row r="58" spans="1:5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</row>
    <row r="59" spans="1:52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</row>
    <row r="60" spans="1:52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</row>
    <row r="61" spans="1:52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</row>
    <row r="62" spans="1:52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</row>
    <row r="63" spans="1:52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</row>
    <row r="64" spans="1:52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</row>
    <row r="65" spans="1:52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</row>
    <row r="66" spans="1:52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</row>
    <row r="67" spans="1:52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</row>
    <row r="68" spans="1:52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</row>
    <row r="69" spans="1:52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</row>
    <row r="70" spans="1:52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</row>
  </sheetData>
  <sheetProtection sheet="1" objects="1" scenarios="1"/>
  <mergeCells count="72">
    <mergeCell ref="Q29:Q30"/>
    <mergeCell ref="R29:R30"/>
    <mergeCell ref="S29:S30"/>
    <mergeCell ref="L32:S32"/>
    <mergeCell ref="O35:O36"/>
    <mergeCell ref="P35:P36"/>
    <mergeCell ref="Q35:Q36"/>
    <mergeCell ref="R35:R36"/>
    <mergeCell ref="S35:S36"/>
    <mergeCell ref="B32:I32"/>
    <mergeCell ref="E35:E36"/>
    <mergeCell ref="F35:F36"/>
    <mergeCell ref="G35:G36"/>
    <mergeCell ref="H35:H36"/>
    <mergeCell ref="I35:I36"/>
    <mergeCell ref="V11:AC11"/>
    <mergeCell ref="B26:I26"/>
    <mergeCell ref="E29:E30"/>
    <mergeCell ref="F29:F30"/>
    <mergeCell ref="G29:G30"/>
    <mergeCell ref="H29:H30"/>
    <mergeCell ref="I29:I30"/>
    <mergeCell ref="L26:S26"/>
    <mergeCell ref="O29:O30"/>
    <mergeCell ref="P29:P30"/>
    <mergeCell ref="Y23:Y24"/>
    <mergeCell ref="Z23:Z24"/>
    <mergeCell ref="AA23:AA24"/>
    <mergeCell ref="AB23:AB24"/>
    <mergeCell ref="AC23:AC24"/>
    <mergeCell ref="V20:AC20"/>
    <mergeCell ref="Y14:Y15"/>
    <mergeCell ref="Z14:Z15"/>
    <mergeCell ref="AA14:AA15"/>
    <mergeCell ref="AB14:AB15"/>
    <mergeCell ref="AC14:AC15"/>
    <mergeCell ref="Q8:Q9"/>
    <mergeCell ref="R8:R9"/>
    <mergeCell ref="S8:S9"/>
    <mergeCell ref="O20:O21"/>
    <mergeCell ref="P20:P21"/>
    <mergeCell ref="Q20:Q21"/>
    <mergeCell ref="R20:R21"/>
    <mergeCell ref="S20:S21"/>
    <mergeCell ref="L17:S17"/>
    <mergeCell ref="B20:I20"/>
    <mergeCell ref="B14:I14"/>
    <mergeCell ref="B8:I8"/>
    <mergeCell ref="B2:I2"/>
    <mergeCell ref="O8:O9"/>
    <mergeCell ref="P8:P9"/>
    <mergeCell ref="L5:S5"/>
    <mergeCell ref="E17:E18"/>
    <mergeCell ref="F17:F18"/>
    <mergeCell ref="G17:G18"/>
    <mergeCell ref="H17:H18"/>
    <mergeCell ref="I17:I18"/>
    <mergeCell ref="E23:E24"/>
    <mergeCell ref="F23:F24"/>
    <mergeCell ref="G23:G24"/>
    <mergeCell ref="H23:H24"/>
    <mergeCell ref="I23:I24"/>
    <mergeCell ref="I5:I6"/>
    <mergeCell ref="H5:H6"/>
    <mergeCell ref="G5:G6"/>
    <mergeCell ref="F5:F6"/>
    <mergeCell ref="E5:E6"/>
    <mergeCell ref="E11:E12"/>
    <mergeCell ref="F11:F12"/>
    <mergeCell ref="G11:G12"/>
    <mergeCell ref="H11:H12"/>
    <mergeCell ref="I11:I12"/>
  </mergeCells>
  <conditionalFormatting sqref="D4:D6">
    <cfRule type="notContainsBlanks" dxfId="57" priority="23">
      <formula>LEN(TRIM(D4))&gt;0</formula>
    </cfRule>
    <cfRule type="containsBlanks" dxfId="56" priority="24">
      <formula>LEN(TRIM(D4))=0</formula>
    </cfRule>
  </conditionalFormatting>
  <conditionalFormatting sqref="D10:D12">
    <cfRule type="notContainsBlanks" dxfId="55" priority="21">
      <formula>LEN(TRIM(D10))&gt;0</formula>
    </cfRule>
    <cfRule type="containsBlanks" dxfId="54" priority="22">
      <formula>LEN(TRIM(D10))=0</formula>
    </cfRule>
  </conditionalFormatting>
  <conditionalFormatting sqref="X22:X24">
    <cfRule type="notContainsBlanks" dxfId="53" priority="9">
      <formula>LEN(TRIM(X22))&gt;0</formula>
    </cfRule>
    <cfRule type="containsBlanks" dxfId="52" priority="10">
      <formula>LEN(TRIM(X22))=0</formula>
    </cfRule>
  </conditionalFormatting>
  <conditionalFormatting sqref="D16:D18">
    <cfRule type="notContainsBlanks" dxfId="51" priority="19">
      <formula>LEN(TRIM(D16))&gt;0</formula>
    </cfRule>
    <cfRule type="containsBlanks" dxfId="50" priority="20">
      <formula>LEN(TRIM(D16))=0</formula>
    </cfRule>
  </conditionalFormatting>
  <conditionalFormatting sqref="D22:D24">
    <cfRule type="notContainsBlanks" dxfId="49" priority="17">
      <formula>LEN(TRIM(D22))&gt;0</formula>
    </cfRule>
    <cfRule type="containsBlanks" dxfId="48" priority="18">
      <formula>LEN(TRIM(D22))=0</formula>
    </cfRule>
  </conditionalFormatting>
  <conditionalFormatting sqref="N7:N9">
    <cfRule type="notContainsBlanks" dxfId="47" priority="15">
      <formula>LEN(TRIM(N7))&gt;0</formula>
    </cfRule>
    <cfRule type="containsBlanks" dxfId="46" priority="16">
      <formula>LEN(TRIM(N7))=0</formula>
    </cfRule>
  </conditionalFormatting>
  <conditionalFormatting sqref="N19:N21">
    <cfRule type="notContainsBlanks" dxfId="45" priority="13">
      <formula>LEN(TRIM(N19))&gt;0</formula>
    </cfRule>
    <cfRule type="containsBlanks" dxfId="44" priority="14">
      <formula>LEN(TRIM(N19))=0</formula>
    </cfRule>
  </conditionalFormatting>
  <conditionalFormatting sqref="X13:X15">
    <cfRule type="notContainsBlanks" dxfId="43" priority="11">
      <formula>LEN(TRIM(X13))&gt;0</formula>
    </cfRule>
    <cfRule type="containsBlanks" dxfId="42" priority="12">
      <formula>LEN(TRIM(X13))=0</formula>
    </cfRule>
  </conditionalFormatting>
  <conditionalFormatting sqref="D28:D30">
    <cfRule type="notContainsBlanks" dxfId="39" priority="7">
      <formula>LEN(TRIM(D28))&gt;0</formula>
    </cfRule>
    <cfRule type="containsBlanks" dxfId="38" priority="8">
      <formula>LEN(TRIM(D28))=0</formula>
    </cfRule>
  </conditionalFormatting>
  <conditionalFormatting sqref="D34:D36">
    <cfRule type="notContainsBlanks" dxfId="37" priority="5">
      <formula>LEN(TRIM(D34))&gt;0</formula>
    </cfRule>
    <cfRule type="containsBlanks" dxfId="36" priority="6">
      <formula>LEN(TRIM(D34))=0</formula>
    </cfRule>
  </conditionalFormatting>
  <conditionalFormatting sqref="N28:N30">
    <cfRule type="notContainsBlanks" dxfId="35" priority="3">
      <formula>LEN(TRIM(N28))&gt;0</formula>
    </cfRule>
    <cfRule type="containsBlanks" dxfId="34" priority="4">
      <formula>LEN(TRIM(N28))=0</formula>
    </cfRule>
  </conditionalFormatting>
  <conditionalFormatting sqref="N34:N36">
    <cfRule type="notContainsBlanks" dxfId="33" priority="1">
      <formula>LEN(TRIM(N34))&gt;0</formula>
    </cfRule>
    <cfRule type="containsBlanks" dxfId="32" priority="2">
      <formula>LEN(TRIM(N34))=0</formula>
    </cfRule>
  </conditionalFormatting>
  <dataValidations count="1">
    <dataValidation type="list" allowBlank="1" showInputMessage="1" showErrorMessage="1" sqref="G5:I6 G11:I12 G17:I18 G23:I24 Q20:S21 AA23:AC24 AA14:AC15 Q8:S9 G29:I30 G35:I36 Q29:S30 Q35:S36" xr:uid="{843F1961-35EF-4BD0-8541-F04461586AF8}">
      <formula1>Arbitres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EE17F-52DE-4548-AE66-594F1D479ECD}">
  <sheetPr>
    <tabColor rgb="FF0070C0"/>
  </sheetPr>
  <dimension ref="A1:BD70"/>
  <sheetViews>
    <sheetView workbookViewId="0"/>
  </sheetViews>
  <sheetFormatPr baseColWidth="10" defaultRowHeight="15" x14ac:dyDescent="0.25"/>
  <cols>
    <col min="1" max="1" width="1.7109375" style="11" customWidth="1"/>
    <col min="2" max="2" width="30.7109375" style="11" customWidth="1"/>
    <col min="3" max="4" width="6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1" width="1.7109375" style="11" customWidth="1"/>
    <col min="12" max="12" width="30.7109375" style="11" customWidth="1"/>
    <col min="13" max="14" width="5.7109375" style="11" customWidth="1"/>
    <col min="15" max="15" width="25.7109375" style="11" customWidth="1"/>
    <col min="16" max="16" width="10.7109375" style="11" customWidth="1"/>
    <col min="17" max="19" width="25.7109375" style="11" customWidth="1"/>
    <col min="20" max="21" width="1.7109375" style="11" customWidth="1"/>
    <col min="22" max="22" width="30.7109375" style="11" customWidth="1"/>
    <col min="23" max="24" width="5.7109375" style="11" customWidth="1"/>
    <col min="25" max="25" width="25.7109375" style="11" customWidth="1"/>
    <col min="26" max="26" width="10.7109375" style="11" customWidth="1"/>
    <col min="27" max="29" width="25.7109375" style="11" customWidth="1"/>
    <col min="30" max="30" width="1.7109375" style="11" customWidth="1"/>
    <col min="31" max="31" width="5.7109375" style="11" customWidth="1"/>
    <col min="32" max="32" width="30.7109375" style="11" customWidth="1"/>
    <col min="33" max="56" width="11.42578125" style="11"/>
  </cols>
  <sheetData>
    <row r="1" spans="1:52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</row>
    <row r="2" spans="1:52" ht="20.100000000000001" customHeight="1" x14ac:dyDescent="0.25">
      <c r="A2" s="12"/>
      <c r="B2" s="99" t="s">
        <v>195</v>
      </c>
      <c r="C2" s="100"/>
      <c r="D2" s="100"/>
      <c r="E2" s="100"/>
      <c r="F2" s="100"/>
      <c r="G2" s="100"/>
      <c r="H2" s="100"/>
      <c r="I2" s="101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66" t="s">
        <v>160</v>
      </c>
      <c r="AF2" s="165" t="s">
        <v>218</v>
      </c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</row>
    <row r="3" spans="1:52" ht="20.100000000000001" customHeight="1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62">
        <v>9</v>
      </c>
      <c r="AF3" s="167" t="str">
        <f>IF(V14="","",IF(V15="","",IF(W14="","",IF(W15="","",IF(W14&gt;W15,V14,IF(W14&lt;W15,V15,IF(W14=W15,IF(X14="","",IF(X15="","",IF(X14&gt;X15,V14,IF(X14&lt;X15,V15)))))))))))</f>
        <v>Equipe 16</v>
      </c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</row>
    <row r="4" spans="1:52" ht="20.100000000000001" customHeight="1" thickBot="1" x14ac:dyDescent="0.3">
      <c r="A4" s="12"/>
      <c r="B4" s="102" t="s">
        <v>219</v>
      </c>
      <c r="C4" s="102" t="s">
        <v>190</v>
      </c>
      <c r="D4" s="103" t="str">
        <f>IF(C5="","",IF(C6="","",IF(C5=C6,"TAB","")))</f>
        <v/>
      </c>
      <c r="E4" s="104" t="s">
        <v>191</v>
      </c>
      <c r="F4" s="105" t="s">
        <v>192</v>
      </c>
      <c r="G4" s="106" t="s">
        <v>193</v>
      </c>
      <c r="H4" s="107" t="s">
        <v>194</v>
      </c>
      <c r="I4" s="108" t="s">
        <v>194</v>
      </c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63">
        <v>10</v>
      </c>
      <c r="AF4" s="168" t="str">
        <f>IF(AF3="","",IF(AF3=V14,V15,V14))</f>
        <v>Equipe 01</v>
      </c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</row>
    <row r="5" spans="1:52" ht="20.100000000000001" customHeight="1" thickBot="1" x14ac:dyDescent="0.3">
      <c r="A5" s="12"/>
      <c r="B5" s="135" t="str">
        <f>IF(Poule_01!N6=4,Poule_01!L6,"")</f>
        <v>Equipe 01</v>
      </c>
      <c r="C5" s="121">
        <v>3</v>
      </c>
      <c r="D5" s="122"/>
      <c r="E5" s="123"/>
      <c r="F5" s="124"/>
      <c r="G5" s="125"/>
      <c r="H5" s="126"/>
      <c r="I5" s="127"/>
      <c r="J5" s="109"/>
      <c r="K5" s="12"/>
      <c r="L5" s="99" t="s">
        <v>199</v>
      </c>
      <c r="M5" s="100"/>
      <c r="N5" s="100"/>
      <c r="O5" s="100"/>
      <c r="P5" s="100"/>
      <c r="Q5" s="100"/>
      <c r="R5" s="100"/>
      <c r="S5" s="101"/>
      <c r="T5" s="113"/>
      <c r="U5" s="113"/>
      <c r="V5" s="12"/>
      <c r="W5" s="12"/>
      <c r="X5" s="12"/>
      <c r="Y5" s="12"/>
      <c r="Z5" s="12"/>
      <c r="AA5" s="12"/>
      <c r="AB5" s="12"/>
      <c r="AC5" s="12"/>
      <c r="AD5" s="12"/>
      <c r="AE5" s="163">
        <v>11</v>
      </c>
      <c r="AF5" s="168" t="str">
        <f>IF(V23="","",IF(V24="","",IF(W23="","",IF(W24="","",IF(W23&gt;W24,V23,IF(W23&lt;W24,V24,IF(W23=W24,IF(X23="","",IF(X24="","",IF(X23&gt;X24,V23,IF(X23&lt;X24,V24)))))))))))</f>
        <v>Equipe 19</v>
      </c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</row>
    <row r="6" spans="1:52" ht="20.100000000000001" customHeight="1" x14ac:dyDescent="0.25">
      <c r="A6" s="12"/>
      <c r="B6" s="136" t="str">
        <f>IF(Poule_02!N7=4,Poule_02!L7,"")</f>
        <v>Equipe 09</v>
      </c>
      <c r="C6" s="128">
        <v>2</v>
      </c>
      <c r="D6" s="129"/>
      <c r="E6" s="130"/>
      <c r="F6" s="131"/>
      <c r="G6" s="132"/>
      <c r="H6" s="133"/>
      <c r="I6" s="134"/>
      <c r="J6" s="110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63">
        <v>12</v>
      </c>
      <c r="AF6" s="168" t="str">
        <f>IF(AF5="","",IF(AF5=V23,V24,V23))</f>
        <v>Equipe 14</v>
      </c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</row>
    <row r="7" spans="1:52" ht="20.100000000000001" customHeight="1" thickBot="1" x14ac:dyDescent="0.3">
      <c r="A7" s="12"/>
      <c r="B7" s="12"/>
      <c r="C7" s="12"/>
      <c r="D7" s="12"/>
      <c r="E7" s="12"/>
      <c r="F7" s="12"/>
      <c r="G7" s="12"/>
      <c r="H7" s="12"/>
      <c r="I7" s="12"/>
      <c r="J7" s="111"/>
      <c r="K7" s="12"/>
      <c r="L7" s="102" t="s">
        <v>206</v>
      </c>
      <c r="M7" s="102" t="s">
        <v>190</v>
      </c>
      <c r="N7" s="103" t="str">
        <f>IF(M8="","",IF(M9="","",IF(M8=M9,"TAB","")))</f>
        <v/>
      </c>
      <c r="O7" s="104" t="s">
        <v>191</v>
      </c>
      <c r="P7" s="105" t="s">
        <v>192</v>
      </c>
      <c r="Q7" s="106" t="s">
        <v>193</v>
      </c>
      <c r="R7" s="107" t="s">
        <v>194</v>
      </c>
      <c r="S7" s="108" t="s">
        <v>194</v>
      </c>
      <c r="T7" s="115"/>
      <c r="U7" s="115"/>
      <c r="V7" s="12"/>
      <c r="W7" s="12"/>
      <c r="X7" s="12"/>
      <c r="Y7" s="12"/>
      <c r="Z7" s="12"/>
      <c r="AA7" s="12"/>
      <c r="AB7" s="12"/>
      <c r="AC7" s="12"/>
      <c r="AD7" s="12"/>
      <c r="AE7" s="163">
        <v>13</v>
      </c>
      <c r="AF7" s="168" t="str">
        <f>IF(L29="","",IF(L30="","",IF(M29="","",IF(M30="","",IF(M29&gt;M30,L29,IF(M29&lt;M30,L30,IF(M29=M30,IF(N29="","",IF(N30="","",IF(N29&gt;N30,L29,IF(N29&lt;N30,L30)))))))))))</f>
        <v>Equipe 09</v>
      </c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</row>
    <row r="8" spans="1:52" ht="20.100000000000001" customHeight="1" thickBot="1" x14ac:dyDescent="0.3">
      <c r="A8" s="12"/>
      <c r="B8" s="99" t="s">
        <v>196</v>
      </c>
      <c r="C8" s="100"/>
      <c r="D8" s="100"/>
      <c r="E8" s="100"/>
      <c r="F8" s="100"/>
      <c r="G8" s="100"/>
      <c r="H8" s="100"/>
      <c r="I8" s="101"/>
      <c r="J8" s="111"/>
      <c r="K8" s="109"/>
      <c r="L8" s="135" t="str">
        <f>IF(B5="","",IF(B6="","",IF(C5="","",IF(C6="","",IF(C5&gt;C6,B5,IF(C5&lt;C6,B6,IF(C5=C6,IF(D5="","",IF(D6="","",IF(D5&gt;D6,B5,IF(D5&lt;D6,B6)))))))))))</f>
        <v>Equipe 01</v>
      </c>
      <c r="M8" s="121">
        <v>3</v>
      </c>
      <c r="N8" s="122"/>
      <c r="O8" s="123"/>
      <c r="P8" s="124"/>
      <c r="Q8" s="125"/>
      <c r="R8" s="126"/>
      <c r="S8" s="127"/>
      <c r="T8" s="116"/>
      <c r="U8" s="117"/>
      <c r="V8" s="12"/>
      <c r="W8" s="12"/>
      <c r="X8" s="12"/>
      <c r="Y8" s="12"/>
      <c r="Z8" s="12"/>
      <c r="AA8" s="12"/>
      <c r="AB8" s="12"/>
      <c r="AC8" s="12"/>
      <c r="AD8" s="12"/>
      <c r="AE8" s="163">
        <v>14</v>
      </c>
      <c r="AF8" s="168" t="str">
        <f>IF(AF7="","",IF(AF7=L29,L30,L29))</f>
        <v>Equipe 04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</row>
    <row r="9" spans="1:52" ht="20.100000000000001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111"/>
      <c r="K9" s="12"/>
      <c r="L9" s="136" t="str">
        <f>IF(B11="","",IF(B12="","",IF(C11="","",IF(C12="","",IF(C11&gt;C12,B11,IF(C11&lt;C12,B12,IF(C11=C12,IF(D11="","",IF(D12="","",IF(D11&gt;D12,B11,IF(D11&lt;D12,B12)))))))))))</f>
        <v>Equipe 14</v>
      </c>
      <c r="M9" s="128">
        <v>2</v>
      </c>
      <c r="N9" s="129"/>
      <c r="O9" s="130"/>
      <c r="P9" s="131"/>
      <c r="Q9" s="132"/>
      <c r="R9" s="133"/>
      <c r="S9" s="134"/>
      <c r="T9" s="118"/>
      <c r="U9" s="117"/>
      <c r="V9" s="12"/>
      <c r="W9" s="12"/>
      <c r="X9" s="12"/>
      <c r="Y9" s="12"/>
      <c r="Z9" s="12"/>
      <c r="AA9" s="12"/>
      <c r="AB9" s="12"/>
      <c r="AC9" s="12"/>
      <c r="AD9" s="12"/>
      <c r="AE9" s="163">
        <v>15</v>
      </c>
      <c r="AF9" s="168" t="str">
        <f>IF(L35="","",IF(L36="","",IF(M35="","",IF(M36="","",IF(M35&gt;M36,L35,IF(M35&lt;M36,L36,IF(M35=M36,IF(N35="","",IF(N36="","",IF(N35&gt;N36,L35,IF(N35&lt;N36,L36)))))))))))</f>
        <v>Equipe 06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</row>
    <row r="10" spans="1:52" ht="20.100000000000001" customHeight="1" thickBot="1" x14ac:dyDescent="0.3">
      <c r="A10" s="12"/>
      <c r="B10" s="102" t="s">
        <v>220</v>
      </c>
      <c r="C10" s="102" t="s">
        <v>190</v>
      </c>
      <c r="D10" s="103" t="str">
        <f>IF(C11="","",IF(C12="","",IF(C11=C12,"TAB","")))</f>
        <v>TAB</v>
      </c>
      <c r="E10" s="104" t="s">
        <v>191</v>
      </c>
      <c r="F10" s="105" t="s">
        <v>192</v>
      </c>
      <c r="G10" s="106" t="s">
        <v>193</v>
      </c>
      <c r="H10" s="107" t="s">
        <v>194</v>
      </c>
      <c r="I10" s="108" t="s">
        <v>194</v>
      </c>
      <c r="J10" s="111"/>
      <c r="K10" s="12"/>
      <c r="L10" s="12"/>
      <c r="M10" s="12"/>
      <c r="N10" s="12"/>
      <c r="O10" s="12"/>
      <c r="P10" s="12"/>
      <c r="Q10" s="12"/>
      <c r="R10" s="12"/>
      <c r="S10" s="12"/>
      <c r="T10" s="111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64">
        <v>16</v>
      </c>
      <c r="AF10" s="169" t="str">
        <f>IF(AF9="","",IF(AF9=L35,L36,L35))</f>
        <v>Equipe 11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</row>
    <row r="11" spans="1:52" ht="20.100000000000001" customHeight="1" thickBot="1" x14ac:dyDescent="0.3">
      <c r="A11" s="12"/>
      <c r="B11" s="135" t="str">
        <f>IF(Poule_02!N6=4,Poule_02!L6,"")</f>
        <v>Equipe 06</v>
      </c>
      <c r="C11" s="121">
        <v>3</v>
      </c>
      <c r="D11" s="122">
        <v>3</v>
      </c>
      <c r="E11" s="123"/>
      <c r="F11" s="124"/>
      <c r="G11" s="125"/>
      <c r="H11" s="126"/>
      <c r="I11" s="127"/>
      <c r="J11" s="112"/>
      <c r="K11" s="12"/>
      <c r="L11" s="12"/>
      <c r="M11" s="12"/>
      <c r="N11" s="12"/>
      <c r="O11" s="12"/>
      <c r="P11" s="12"/>
      <c r="Q11" s="12"/>
      <c r="R11" s="12"/>
      <c r="S11" s="12"/>
      <c r="T11" s="111"/>
      <c r="U11" s="12"/>
      <c r="V11" s="99" t="s">
        <v>200</v>
      </c>
      <c r="W11" s="100"/>
      <c r="X11" s="100"/>
      <c r="Y11" s="100"/>
      <c r="Z11" s="100"/>
      <c r="AA11" s="100"/>
      <c r="AB11" s="100"/>
      <c r="AC11" s="101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</row>
    <row r="12" spans="1:52" ht="20.100000000000001" customHeight="1" x14ac:dyDescent="0.25">
      <c r="A12" s="12"/>
      <c r="B12" s="136" t="str">
        <f>IF(Poule_03!N7=4,Poule_03!L7,"")</f>
        <v>Equipe 14</v>
      </c>
      <c r="C12" s="128">
        <v>3</v>
      </c>
      <c r="D12" s="129">
        <v>4</v>
      </c>
      <c r="E12" s="130"/>
      <c r="F12" s="131"/>
      <c r="G12" s="132"/>
      <c r="H12" s="133"/>
      <c r="I12" s="134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11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</row>
    <row r="13" spans="1:52" ht="20.100000000000001" customHeight="1" thickBot="1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11"/>
      <c r="U13" s="12"/>
      <c r="V13" s="102" t="s">
        <v>208</v>
      </c>
      <c r="W13" s="102" t="s">
        <v>190</v>
      </c>
      <c r="X13" s="103" t="str">
        <f>IF(W14="","",IF(W15="","",IF(W14=W15,"TAB","")))</f>
        <v>TAB</v>
      </c>
      <c r="Y13" s="104" t="s">
        <v>191</v>
      </c>
      <c r="Z13" s="105" t="s">
        <v>192</v>
      </c>
      <c r="AA13" s="106" t="s">
        <v>193</v>
      </c>
      <c r="AB13" s="107" t="s">
        <v>194</v>
      </c>
      <c r="AC13" s="108" t="s">
        <v>194</v>
      </c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</row>
    <row r="14" spans="1:52" ht="20.100000000000001" customHeight="1" thickBot="1" x14ac:dyDescent="0.3">
      <c r="A14" s="12"/>
      <c r="B14" s="99" t="s">
        <v>197</v>
      </c>
      <c r="C14" s="100"/>
      <c r="D14" s="100"/>
      <c r="E14" s="100"/>
      <c r="F14" s="100"/>
      <c r="G14" s="100"/>
      <c r="H14" s="100"/>
      <c r="I14" s="101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11"/>
      <c r="U14" s="109"/>
      <c r="V14" s="135" t="str">
        <f>IF(L8="","",IF(L9="","",IF(M8="","",IF(M9="","",IF(M8&gt;M9,L8,IF(M8&lt;M9,L9,IF(M8=M9,IF(N8="","",IF(N9="","",IF(N8&gt;N9,L8,IF(N8&lt;N9,L9)))))))))))</f>
        <v>Equipe 01</v>
      </c>
      <c r="W14" s="121">
        <v>3</v>
      </c>
      <c r="X14" s="122">
        <v>2</v>
      </c>
      <c r="Y14" s="123"/>
      <c r="Z14" s="124"/>
      <c r="AA14" s="125"/>
      <c r="AB14" s="126"/>
      <c r="AC14" s="127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</row>
    <row r="15" spans="1:52" ht="20.100000000000001" customHeight="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11"/>
      <c r="U15" s="12"/>
      <c r="V15" s="136" t="str">
        <f>IF(L20="","",IF(L21="","",IF(M20="","",IF(M21="","",IF(M20&gt;M21,L20,IF(M20&lt;M21,L21,IF(M20=M21,IF(N20="","",IF(N21="","",IF(N20&gt;N21,L20,IF(N20&lt;N21,L21)))))))))))</f>
        <v>Equipe 16</v>
      </c>
      <c r="W15" s="128">
        <v>3</v>
      </c>
      <c r="X15" s="129">
        <v>4</v>
      </c>
      <c r="Y15" s="130"/>
      <c r="Z15" s="131"/>
      <c r="AA15" s="132"/>
      <c r="AB15" s="133"/>
      <c r="AC15" s="134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</row>
    <row r="16" spans="1:52" ht="20.100000000000001" customHeight="1" thickBot="1" x14ac:dyDescent="0.3">
      <c r="A16" s="12"/>
      <c r="B16" s="102" t="s">
        <v>221</v>
      </c>
      <c r="C16" s="102" t="s">
        <v>190</v>
      </c>
      <c r="D16" s="103" t="str">
        <f>IF(C17="","",IF(C18="","",IF(C17=C18,"TAB","")))</f>
        <v/>
      </c>
      <c r="E16" s="104" t="s">
        <v>191</v>
      </c>
      <c r="F16" s="105" t="s">
        <v>192</v>
      </c>
      <c r="G16" s="106" t="s">
        <v>193</v>
      </c>
      <c r="H16" s="107" t="s">
        <v>194</v>
      </c>
      <c r="I16" s="108" t="s">
        <v>194</v>
      </c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11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</row>
    <row r="17" spans="1:52" ht="20.100000000000001" customHeight="1" thickBot="1" x14ac:dyDescent="0.3">
      <c r="A17" s="12"/>
      <c r="B17" s="135" t="str">
        <f>IF(Poule_03!N6=4,Poule_03!L6,"")</f>
        <v>Equipe 11</v>
      </c>
      <c r="C17" s="121">
        <v>1</v>
      </c>
      <c r="D17" s="122"/>
      <c r="E17" s="123"/>
      <c r="F17" s="124"/>
      <c r="G17" s="125"/>
      <c r="H17" s="126"/>
      <c r="I17" s="127"/>
      <c r="J17" s="109"/>
      <c r="K17" s="12"/>
      <c r="L17" s="99" t="s">
        <v>199</v>
      </c>
      <c r="M17" s="100"/>
      <c r="N17" s="100"/>
      <c r="O17" s="100"/>
      <c r="P17" s="100"/>
      <c r="Q17" s="100"/>
      <c r="R17" s="100"/>
      <c r="S17" s="101"/>
      <c r="T17" s="114"/>
      <c r="U17" s="113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</row>
    <row r="18" spans="1:52" ht="20.100000000000001" customHeight="1" x14ac:dyDescent="0.25">
      <c r="A18" s="12"/>
      <c r="B18" s="136" t="str">
        <f>IF(Poule_04!N7=4,Poule_04!L7,"")</f>
        <v>Equipe 19</v>
      </c>
      <c r="C18" s="128">
        <v>3</v>
      </c>
      <c r="D18" s="129"/>
      <c r="E18" s="130"/>
      <c r="F18" s="131"/>
      <c r="G18" s="132"/>
      <c r="H18" s="133"/>
      <c r="I18" s="134"/>
      <c r="J18" s="110"/>
      <c r="K18" s="12"/>
      <c r="L18" s="12"/>
      <c r="M18" s="12"/>
      <c r="N18" s="12"/>
      <c r="O18" s="12"/>
      <c r="P18" s="12"/>
      <c r="Q18" s="12"/>
      <c r="R18" s="12"/>
      <c r="S18" s="12"/>
      <c r="T18" s="111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</row>
    <row r="19" spans="1:52" ht="20.100000000000001" customHeight="1" thickBo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11"/>
      <c r="K19" s="12"/>
      <c r="L19" s="102" t="s">
        <v>207</v>
      </c>
      <c r="M19" s="102" t="s">
        <v>190</v>
      </c>
      <c r="N19" s="103" t="str">
        <f>IF(M20="","",IF(M21="","",IF(M20=M21,"TAB","")))</f>
        <v>TAB</v>
      </c>
      <c r="O19" s="104" t="s">
        <v>191</v>
      </c>
      <c r="P19" s="105" t="s">
        <v>192</v>
      </c>
      <c r="Q19" s="106" t="s">
        <v>193</v>
      </c>
      <c r="R19" s="107" t="s">
        <v>194</v>
      </c>
      <c r="S19" s="108" t="s">
        <v>194</v>
      </c>
      <c r="T19" s="119"/>
      <c r="U19" s="115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</row>
    <row r="20" spans="1:52" ht="20.100000000000001" customHeight="1" thickBot="1" x14ac:dyDescent="0.3">
      <c r="A20" s="12"/>
      <c r="B20" s="99" t="s">
        <v>198</v>
      </c>
      <c r="C20" s="100"/>
      <c r="D20" s="100"/>
      <c r="E20" s="100"/>
      <c r="F20" s="100"/>
      <c r="G20" s="100"/>
      <c r="H20" s="100"/>
      <c r="I20" s="101"/>
      <c r="J20" s="111"/>
      <c r="K20" s="109"/>
      <c r="L20" s="135" t="str">
        <f>IF(B17="","",IF(B18="","",IF(C17="","",IF(C18="","",IF(C17&gt;C18,B17,IF(C17&lt;C18,B18,IF(C17=C18,IF(D17="","",IF(D18="","",IF(D17&gt;D18,B17,IF(D17&lt;D18,B18)))))))))))</f>
        <v>Equipe 19</v>
      </c>
      <c r="M20" s="121">
        <v>0</v>
      </c>
      <c r="N20" s="122">
        <v>3</v>
      </c>
      <c r="O20" s="123"/>
      <c r="P20" s="124"/>
      <c r="Q20" s="125"/>
      <c r="R20" s="126"/>
      <c r="S20" s="127"/>
      <c r="T20" s="120"/>
      <c r="U20" s="117"/>
      <c r="V20" s="99" t="s">
        <v>201</v>
      </c>
      <c r="W20" s="100"/>
      <c r="X20" s="100"/>
      <c r="Y20" s="100"/>
      <c r="Z20" s="100"/>
      <c r="AA20" s="100"/>
      <c r="AB20" s="100"/>
      <c r="AC20" s="101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</row>
    <row r="21" spans="1:52" ht="20.100000000000001" customHeight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11"/>
      <c r="K21" s="12"/>
      <c r="L21" s="136" t="str">
        <f>IF(B23="","",IF(B24="","",IF(C23="","",IF(C24="","",IF(C23&gt;C24,B23,IF(C23&lt;C24,B24,IF(C23=C24,IF(D23="","",IF(D24="","",IF(D23&gt;D24,B23,IF(D23&lt;D24,B24)))))))))))</f>
        <v>Equipe 16</v>
      </c>
      <c r="M21" s="128">
        <v>0</v>
      </c>
      <c r="N21" s="129">
        <v>5</v>
      </c>
      <c r="O21" s="130"/>
      <c r="P21" s="131"/>
      <c r="Q21" s="132"/>
      <c r="R21" s="133"/>
      <c r="S21" s="134"/>
      <c r="T21" s="117"/>
      <c r="U21" s="117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</row>
    <row r="22" spans="1:52" ht="20.100000000000001" customHeight="1" thickBot="1" x14ac:dyDescent="0.3">
      <c r="A22" s="12"/>
      <c r="B22" s="102" t="s">
        <v>222</v>
      </c>
      <c r="C22" s="102" t="s">
        <v>190</v>
      </c>
      <c r="D22" s="103" t="str">
        <f>IF(C23="","",IF(C24="","",IF(C23=C24,"TAB","")))</f>
        <v>TAB</v>
      </c>
      <c r="E22" s="104" t="s">
        <v>191</v>
      </c>
      <c r="F22" s="105" t="s">
        <v>192</v>
      </c>
      <c r="G22" s="106" t="s">
        <v>193</v>
      </c>
      <c r="H22" s="107" t="s">
        <v>194</v>
      </c>
      <c r="I22" s="108" t="s">
        <v>194</v>
      </c>
      <c r="J22" s="111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02" t="s">
        <v>209</v>
      </c>
      <c r="W22" s="102" t="s">
        <v>190</v>
      </c>
      <c r="X22" s="103" t="str">
        <f>IF(W23="","",IF(W24="","",IF(W23=W24,"TAB","")))</f>
        <v>TAB</v>
      </c>
      <c r="Y22" s="104" t="s">
        <v>191</v>
      </c>
      <c r="Z22" s="105" t="s">
        <v>192</v>
      </c>
      <c r="AA22" s="106" t="s">
        <v>193</v>
      </c>
      <c r="AB22" s="107" t="s">
        <v>194</v>
      </c>
      <c r="AC22" s="108" t="s">
        <v>194</v>
      </c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</row>
    <row r="23" spans="1:52" ht="20.100000000000001" customHeight="1" thickBot="1" x14ac:dyDescent="0.3">
      <c r="A23" s="12"/>
      <c r="B23" s="135" t="str">
        <f>IF(Poule_04!N6=4,Poule_04!L6,"")</f>
        <v>Equipe 16</v>
      </c>
      <c r="C23" s="121">
        <v>4</v>
      </c>
      <c r="D23" s="122">
        <v>5</v>
      </c>
      <c r="E23" s="123"/>
      <c r="F23" s="124"/>
      <c r="G23" s="125"/>
      <c r="H23" s="126"/>
      <c r="I23" s="127"/>
      <c r="J23" s="1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35" t="str">
        <f>IF(L8="","",IF(L9="","",IF(M8="","",IF(M9="","",IF(M8&gt;M9,L9,IF(M8&lt;M9,L8,IF(M8=M9,IF(N8="","",IF(N9="","",IF(N8&gt;N9,L9,IF(N8&lt;N9,L8)))))))))))</f>
        <v>Equipe 14</v>
      </c>
      <c r="W23" s="121">
        <v>4</v>
      </c>
      <c r="X23" s="122">
        <v>4</v>
      </c>
      <c r="Y23" s="123"/>
      <c r="Z23" s="124"/>
      <c r="AA23" s="125"/>
      <c r="AB23" s="126"/>
      <c r="AC23" s="127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</row>
    <row r="24" spans="1:52" ht="20.100000000000001" customHeight="1" x14ac:dyDescent="0.25">
      <c r="A24" s="12"/>
      <c r="B24" s="136" t="str">
        <f>IF(Poule_01!N7=4,Poule_01!L7,"")</f>
        <v>Equipe 04</v>
      </c>
      <c r="C24" s="128">
        <v>4</v>
      </c>
      <c r="D24" s="129">
        <v>4</v>
      </c>
      <c r="E24" s="130"/>
      <c r="F24" s="131"/>
      <c r="G24" s="132"/>
      <c r="H24" s="133"/>
      <c r="I24" s="134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36" t="str">
        <f>IF(L20="","",IF(L21="","",IF(M20="","",IF(M21="","",IF(M20&gt;M21,L21,IF(M20&lt;M21,L20,IF(M20=M21,IF(N20="","",IF(N21="","",IF(N20&gt;N21,L21,IF(N20&lt;N21,L20)))))))))))</f>
        <v>Equipe 19</v>
      </c>
      <c r="W24" s="128">
        <v>4</v>
      </c>
      <c r="X24" s="129">
        <v>5</v>
      </c>
      <c r="Y24" s="130"/>
      <c r="Z24" s="131"/>
      <c r="AA24" s="132"/>
      <c r="AB24" s="133"/>
      <c r="AC24" s="134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</row>
    <row r="25" spans="1:52" ht="20.100000000000001" customHeight="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</row>
    <row r="26" spans="1:52" ht="20.100000000000001" customHeight="1" x14ac:dyDescent="0.25">
      <c r="A26" s="12"/>
      <c r="B26" s="159" t="s">
        <v>210</v>
      </c>
      <c r="C26" s="160"/>
      <c r="D26" s="160"/>
      <c r="E26" s="160"/>
      <c r="F26" s="160"/>
      <c r="G26" s="160"/>
      <c r="H26" s="160"/>
      <c r="I26" s="161"/>
      <c r="J26" s="12"/>
      <c r="K26" s="12"/>
      <c r="L26" s="159" t="s">
        <v>212</v>
      </c>
      <c r="M26" s="160"/>
      <c r="N26" s="160"/>
      <c r="O26" s="160"/>
      <c r="P26" s="160"/>
      <c r="Q26" s="160"/>
      <c r="R26" s="160"/>
      <c r="S26" s="161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</row>
    <row r="27" spans="1:52" ht="20.100000000000001" customHeight="1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</row>
    <row r="28" spans="1:52" ht="20.100000000000001" customHeight="1" thickBot="1" x14ac:dyDescent="0.3">
      <c r="A28" s="12"/>
      <c r="B28" s="102" t="s">
        <v>214</v>
      </c>
      <c r="C28" s="102" t="s">
        <v>190</v>
      </c>
      <c r="D28" s="103" t="str">
        <f>IF(C29="","",IF(C30="","",IF(C29=C30,"TAB","")))</f>
        <v>TAB</v>
      </c>
      <c r="E28" s="104" t="s">
        <v>191</v>
      </c>
      <c r="F28" s="105" t="s">
        <v>192</v>
      </c>
      <c r="G28" s="106" t="s">
        <v>193</v>
      </c>
      <c r="H28" s="107" t="s">
        <v>194</v>
      </c>
      <c r="I28" s="108" t="s">
        <v>194</v>
      </c>
      <c r="J28" s="12"/>
      <c r="K28" s="12"/>
      <c r="L28" s="102" t="s">
        <v>216</v>
      </c>
      <c r="M28" s="102" t="s">
        <v>190</v>
      </c>
      <c r="N28" s="103" t="str">
        <f>IF(M29="","",IF(M30="","",IF(M29=M30,"TAB","")))</f>
        <v/>
      </c>
      <c r="O28" s="104" t="s">
        <v>191</v>
      </c>
      <c r="P28" s="105" t="s">
        <v>192</v>
      </c>
      <c r="Q28" s="106" t="s">
        <v>193</v>
      </c>
      <c r="R28" s="107" t="s">
        <v>194</v>
      </c>
      <c r="S28" s="108" t="s">
        <v>194</v>
      </c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</row>
    <row r="29" spans="1:52" ht="20.100000000000001" customHeight="1" x14ac:dyDescent="0.25">
      <c r="A29" s="12"/>
      <c r="B29" s="135" t="str">
        <f>IF(B5="","",IF(B6="","",IF(C5="","",IF(C6="","",IF(C5&gt;C6,B6,IF(C5&lt;C6,B5,IF(C5=C6,IF(D5="","",IF(D6="","",IF(D5&gt;D6,B6,IF(D5&lt;D6,B5)))))))))))</f>
        <v>Equipe 09</v>
      </c>
      <c r="C29" s="121">
        <v>3</v>
      </c>
      <c r="D29" s="122">
        <v>5</v>
      </c>
      <c r="E29" s="123"/>
      <c r="F29" s="124"/>
      <c r="G29" s="125"/>
      <c r="H29" s="126"/>
      <c r="I29" s="127"/>
      <c r="J29" s="12"/>
      <c r="K29" s="12"/>
      <c r="L29" s="135" t="str">
        <f>IF(B29="","",IF(B30="","",IF(C29="","",IF(C30="","",IF(C29&gt;C30,B29,IF(C29&lt;C30,B30,IF(C29=C30,IF(D29="","",IF(D30="","",IF(D29&gt;D30,B29,IF(D29&lt;D30,B30)))))))))))</f>
        <v>Equipe 09</v>
      </c>
      <c r="M29" s="121">
        <v>2</v>
      </c>
      <c r="N29" s="122"/>
      <c r="O29" s="123"/>
      <c r="P29" s="124"/>
      <c r="Q29" s="125"/>
      <c r="R29" s="126"/>
      <c r="S29" s="127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</row>
    <row r="30" spans="1:52" ht="20.100000000000001" customHeight="1" x14ac:dyDescent="0.25">
      <c r="A30" s="12"/>
      <c r="B30" s="158" t="str">
        <f>IF(B17="","",IF(B18="","",IF(C17="","",IF(C18="","",IF(C17&gt;C18,B18,IF(C17&lt;C18,B17,IF(C17=C18,IF(D17="","",IF(D18="","",IF(D17&gt;D18,B18,IF(D17&lt;D18,B17)))))))))))</f>
        <v>Equipe 11</v>
      </c>
      <c r="C30" s="128">
        <v>3</v>
      </c>
      <c r="D30" s="129">
        <v>4</v>
      </c>
      <c r="E30" s="130"/>
      <c r="F30" s="131"/>
      <c r="G30" s="132"/>
      <c r="H30" s="133"/>
      <c r="I30" s="134"/>
      <c r="J30" s="12"/>
      <c r="K30" s="12"/>
      <c r="L30" s="136" t="str">
        <f>IF(B35="","",IF(B36="","",IF(C35="","",IF(C36="","",IF(C35&gt;C36,B35,IF(C35&lt;C36,B36,IF(C35=C36,IF(D35="","",IF(D36="","",IF(D35&gt;D36,B35,IF(D35&lt;D36,B36)))))))))))</f>
        <v>Equipe 04</v>
      </c>
      <c r="M30" s="128">
        <v>1</v>
      </c>
      <c r="N30" s="129"/>
      <c r="O30" s="130"/>
      <c r="P30" s="131"/>
      <c r="Q30" s="132"/>
      <c r="R30" s="133"/>
      <c r="S30" s="134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</row>
    <row r="31" spans="1:52" ht="20.100000000000001" customHeight="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</row>
    <row r="32" spans="1:52" ht="20.100000000000001" customHeight="1" x14ac:dyDescent="0.25">
      <c r="A32" s="12"/>
      <c r="B32" s="159" t="s">
        <v>211</v>
      </c>
      <c r="C32" s="160"/>
      <c r="D32" s="160"/>
      <c r="E32" s="160"/>
      <c r="F32" s="160"/>
      <c r="G32" s="160"/>
      <c r="H32" s="160"/>
      <c r="I32" s="161"/>
      <c r="J32" s="12"/>
      <c r="K32" s="12"/>
      <c r="L32" s="159" t="s">
        <v>213</v>
      </c>
      <c r="M32" s="160"/>
      <c r="N32" s="160"/>
      <c r="O32" s="160"/>
      <c r="P32" s="160"/>
      <c r="Q32" s="160"/>
      <c r="R32" s="160"/>
      <c r="S32" s="161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</row>
    <row r="33" spans="1:52" ht="20.100000000000001" customHeight="1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</row>
    <row r="34" spans="1:52" ht="20.100000000000001" customHeight="1" thickBot="1" x14ac:dyDescent="0.3">
      <c r="A34" s="12"/>
      <c r="B34" s="102" t="s">
        <v>215</v>
      </c>
      <c r="C34" s="102" t="s">
        <v>190</v>
      </c>
      <c r="D34" s="103" t="str">
        <f>IF(C35="","",IF(C36="","",IF(C35=C36,"TAB","")))</f>
        <v>TAB</v>
      </c>
      <c r="E34" s="104" t="s">
        <v>191</v>
      </c>
      <c r="F34" s="105" t="s">
        <v>192</v>
      </c>
      <c r="G34" s="106" t="s">
        <v>193</v>
      </c>
      <c r="H34" s="107" t="s">
        <v>194</v>
      </c>
      <c r="I34" s="108" t="s">
        <v>194</v>
      </c>
      <c r="J34" s="12"/>
      <c r="K34" s="12"/>
      <c r="L34" s="102" t="s">
        <v>217</v>
      </c>
      <c r="M34" s="102" t="s">
        <v>190</v>
      </c>
      <c r="N34" s="103" t="str">
        <f>IF(M35="","",IF(M36="","",IF(M35=M36,"TAB","")))</f>
        <v>TAB</v>
      </c>
      <c r="O34" s="104" t="s">
        <v>191</v>
      </c>
      <c r="P34" s="105" t="s">
        <v>192</v>
      </c>
      <c r="Q34" s="106" t="s">
        <v>193</v>
      </c>
      <c r="R34" s="107" t="s">
        <v>194</v>
      </c>
      <c r="S34" s="108" t="s">
        <v>194</v>
      </c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</row>
    <row r="35" spans="1:52" ht="20.100000000000001" customHeight="1" x14ac:dyDescent="0.25">
      <c r="A35" s="12"/>
      <c r="B35" s="135" t="str">
        <f>IF(B11="","",IF(B12="","",IF(C11="","",IF(C12="","",IF(C11&gt;C12,B12,IF(C11&lt;C12,B11,IF(C11=C12,IF(D11="","",IF(D12="","",IF(D11&gt;D12,B12,IF(D11&lt;D12,B11)))))))))))</f>
        <v>Equipe 06</v>
      </c>
      <c r="C35" s="121">
        <v>2</v>
      </c>
      <c r="D35" s="122">
        <v>4</v>
      </c>
      <c r="E35" s="123"/>
      <c r="F35" s="124"/>
      <c r="G35" s="125"/>
      <c r="H35" s="126"/>
      <c r="I35" s="127"/>
      <c r="J35" s="12"/>
      <c r="K35" s="12"/>
      <c r="L35" s="135" t="str">
        <f>IF(B29="","",IF(B30="","",IF(C29="","",IF(C30="","",IF(C29&gt;C30,B30,IF(C29&lt;C30,B29,IF(C29=C30,IF(D29="","",IF(D30="","",IF(D29&gt;D30,B30,IF(D29&lt;D30,B29)))))))))))</f>
        <v>Equipe 11</v>
      </c>
      <c r="M35" s="121">
        <v>2</v>
      </c>
      <c r="N35" s="122">
        <v>3</v>
      </c>
      <c r="O35" s="123"/>
      <c r="P35" s="124"/>
      <c r="Q35" s="125"/>
      <c r="R35" s="126"/>
      <c r="S35" s="127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</row>
    <row r="36" spans="1:52" ht="20.100000000000001" customHeight="1" x14ac:dyDescent="0.25">
      <c r="A36" s="12"/>
      <c r="B36" s="158" t="str">
        <f>IF(B23="","",IF(B24="","",IF(C23="","",IF(C24="","",IF(C23&gt;C24,B24,IF(C23&lt;C24,B23,IF(C23=C24,IF(D23="","",IF(D24="","",IF(D23&gt;D24,B24,IF(D23&lt;D24,B23)))))))))))</f>
        <v>Equipe 04</v>
      </c>
      <c r="C36" s="128">
        <v>2</v>
      </c>
      <c r="D36" s="129">
        <v>5</v>
      </c>
      <c r="E36" s="130"/>
      <c r="F36" s="131"/>
      <c r="G36" s="132"/>
      <c r="H36" s="133"/>
      <c r="I36" s="134"/>
      <c r="J36" s="12"/>
      <c r="K36" s="12"/>
      <c r="L36" s="136" t="str">
        <f>IF(B35="","",IF(B36="","",IF(C35="","",IF(C36="","",IF(C35&gt;C36,B36,IF(C35&lt;C36,B35,IF(C35=C36,IF(D35="","",IF(D36="","",IF(D35&gt;D36,B36,IF(D35&lt;D36,B35)))))))))))</f>
        <v>Equipe 06</v>
      </c>
      <c r="M36" s="128">
        <v>2</v>
      </c>
      <c r="N36" s="129">
        <v>5</v>
      </c>
      <c r="O36" s="130"/>
      <c r="P36" s="131"/>
      <c r="Q36" s="132"/>
      <c r="R36" s="133"/>
      <c r="S36" s="134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</row>
    <row r="37" spans="1:52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</row>
    <row r="38" spans="1:52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</row>
    <row r="39" spans="1:52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</row>
    <row r="40" spans="1:52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</row>
    <row r="41" spans="1:52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</row>
    <row r="42" spans="1:52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</row>
    <row r="43" spans="1:52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</row>
    <row r="44" spans="1:52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</row>
    <row r="45" spans="1:52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</row>
    <row r="46" spans="1:52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</row>
    <row r="47" spans="1:52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</row>
    <row r="48" spans="1:52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</row>
    <row r="49" spans="1:52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</row>
    <row r="50" spans="1:52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</row>
    <row r="51" spans="1:52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</row>
    <row r="52" spans="1:52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</row>
    <row r="53" spans="1:52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</row>
    <row r="54" spans="1:52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</row>
    <row r="55" spans="1:52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</row>
    <row r="56" spans="1:52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</row>
    <row r="57" spans="1:52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</row>
    <row r="58" spans="1:5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</row>
    <row r="59" spans="1:52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</row>
    <row r="60" spans="1:52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</row>
    <row r="61" spans="1:52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</row>
    <row r="62" spans="1:52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</row>
    <row r="63" spans="1:52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</row>
    <row r="64" spans="1:52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</row>
    <row r="65" spans="1:52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</row>
    <row r="66" spans="1:52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</row>
    <row r="67" spans="1:52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</row>
    <row r="68" spans="1:52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</row>
    <row r="69" spans="1:52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</row>
    <row r="70" spans="1:52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</row>
  </sheetData>
  <sheetProtection sheet="1" objects="1" scenarios="1"/>
  <mergeCells count="72">
    <mergeCell ref="O35:O36"/>
    <mergeCell ref="P35:P36"/>
    <mergeCell ref="Q35:Q36"/>
    <mergeCell ref="R35:R36"/>
    <mergeCell ref="S35:S36"/>
    <mergeCell ref="Q29:Q30"/>
    <mergeCell ref="R29:R30"/>
    <mergeCell ref="S29:S30"/>
    <mergeCell ref="B32:I32"/>
    <mergeCell ref="L32:S32"/>
    <mergeCell ref="E35:E36"/>
    <mergeCell ref="F35:F36"/>
    <mergeCell ref="G35:G36"/>
    <mergeCell ref="H35:H36"/>
    <mergeCell ref="I35:I36"/>
    <mergeCell ref="AC23:AC24"/>
    <mergeCell ref="B26:I26"/>
    <mergeCell ref="L26:S26"/>
    <mergeCell ref="E29:E30"/>
    <mergeCell ref="F29:F30"/>
    <mergeCell ref="G29:G30"/>
    <mergeCell ref="H29:H30"/>
    <mergeCell ref="I29:I30"/>
    <mergeCell ref="O29:O30"/>
    <mergeCell ref="P29:P30"/>
    <mergeCell ref="V20:AC20"/>
    <mergeCell ref="E23:E24"/>
    <mergeCell ref="F23:F24"/>
    <mergeCell ref="G23:G24"/>
    <mergeCell ref="H23:H24"/>
    <mergeCell ref="I23:I24"/>
    <mergeCell ref="Y23:Y24"/>
    <mergeCell ref="Z23:Z24"/>
    <mergeCell ref="AA23:AA24"/>
    <mergeCell ref="AB23:AB24"/>
    <mergeCell ref="B20:I20"/>
    <mergeCell ref="O20:O21"/>
    <mergeCell ref="P20:P21"/>
    <mergeCell ref="Q20:Q21"/>
    <mergeCell ref="R20:R21"/>
    <mergeCell ref="S20:S21"/>
    <mergeCell ref="E17:E18"/>
    <mergeCell ref="F17:F18"/>
    <mergeCell ref="G17:G18"/>
    <mergeCell ref="H17:H18"/>
    <mergeCell ref="I17:I18"/>
    <mergeCell ref="L17:S17"/>
    <mergeCell ref="B14:I14"/>
    <mergeCell ref="Y14:Y15"/>
    <mergeCell ref="Z14:Z15"/>
    <mergeCell ref="AA14:AA15"/>
    <mergeCell ref="AB14:AB15"/>
    <mergeCell ref="AC14:AC15"/>
    <mergeCell ref="E11:E12"/>
    <mergeCell ref="F11:F12"/>
    <mergeCell ref="G11:G12"/>
    <mergeCell ref="H11:H12"/>
    <mergeCell ref="I11:I12"/>
    <mergeCell ref="V11:AC11"/>
    <mergeCell ref="L5:S5"/>
    <mergeCell ref="B8:I8"/>
    <mergeCell ref="O8:O9"/>
    <mergeCell ref="P8:P9"/>
    <mergeCell ref="Q8:Q9"/>
    <mergeCell ref="R8:R9"/>
    <mergeCell ref="S8:S9"/>
    <mergeCell ref="B2:I2"/>
    <mergeCell ref="E5:E6"/>
    <mergeCell ref="F5:F6"/>
    <mergeCell ref="G5:G6"/>
    <mergeCell ref="H5:H6"/>
    <mergeCell ref="I5:I6"/>
  </mergeCells>
  <conditionalFormatting sqref="D4:D6">
    <cfRule type="notContainsBlanks" dxfId="31" priority="23">
      <formula>LEN(TRIM(D4))&gt;0</formula>
    </cfRule>
    <cfRule type="containsBlanks" dxfId="30" priority="24">
      <formula>LEN(TRIM(D4))=0</formula>
    </cfRule>
  </conditionalFormatting>
  <conditionalFormatting sqref="D10:D12">
    <cfRule type="notContainsBlanks" dxfId="29" priority="21">
      <formula>LEN(TRIM(D10))&gt;0</formula>
    </cfRule>
    <cfRule type="containsBlanks" dxfId="28" priority="22">
      <formula>LEN(TRIM(D10))=0</formula>
    </cfRule>
  </conditionalFormatting>
  <conditionalFormatting sqref="X22:X24">
    <cfRule type="notContainsBlanks" dxfId="27" priority="9">
      <formula>LEN(TRIM(X22))&gt;0</formula>
    </cfRule>
    <cfRule type="containsBlanks" dxfId="26" priority="10">
      <formula>LEN(TRIM(X22))=0</formula>
    </cfRule>
  </conditionalFormatting>
  <conditionalFormatting sqref="D16:D18">
    <cfRule type="notContainsBlanks" dxfId="25" priority="19">
      <formula>LEN(TRIM(D16))&gt;0</formula>
    </cfRule>
    <cfRule type="containsBlanks" dxfId="24" priority="20">
      <formula>LEN(TRIM(D16))=0</formula>
    </cfRule>
  </conditionalFormatting>
  <conditionalFormatting sqref="D22:D24">
    <cfRule type="notContainsBlanks" dxfId="23" priority="17">
      <formula>LEN(TRIM(D22))&gt;0</formula>
    </cfRule>
    <cfRule type="containsBlanks" dxfId="22" priority="18">
      <formula>LEN(TRIM(D22))=0</formula>
    </cfRule>
  </conditionalFormatting>
  <conditionalFormatting sqref="N7:N9">
    <cfRule type="notContainsBlanks" dxfId="21" priority="15">
      <formula>LEN(TRIM(N7))&gt;0</formula>
    </cfRule>
    <cfRule type="containsBlanks" dxfId="20" priority="16">
      <formula>LEN(TRIM(N7))=0</formula>
    </cfRule>
  </conditionalFormatting>
  <conditionalFormatting sqref="N19:N21">
    <cfRule type="notContainsBlanks" dxfId="19" priority="13">
      <formula>LEN(TRIM(N19))&gt;0</formula>
    </cfRule>
    <cfRule type="containsBlanks" dxfId="18" priority="14">
      <formula>LEN(TRIM(N19))=0</formula>
    </cfRule>
  </conditionalFormatting>
  <conditionalFormatting sqref="X13:X15">
    <cfRule type="notContainsBlanks" dxfId="17" priority="11">
      <formula>LEN(TRIM(X13))&gt;0</formula>
    </cfRule>
    <cfRule type="containsBlanks" dxfId="16" priority="12">
      <formula>LEN(TRIM(X13))=0</formula>
    </cfRule>
  </conditionalFormatting>
  <conditionalFormatting sqref="D28:D30">
    <cfRule type="notContainsBlanks" dxfId="15" priority="7">
      <formula>LEN(TRIM(D28))&gt;0</formula>
    </cfRule>
    <cfRule type="containsBlanks" dxfId="14" priority="8">
      <formula>LEN(TRIM(D28))=0</formula>
    </cfRule>
  </conditionalFormatting>
  <conditionalFormatting sqref="D34:D36">
    <cfRule type="notContainsBlanks" dxfId="13" priority="5">
      <formula>LEN(TRIM(D34))&gt;0</formula>
    </cfRule>
    <cfRule type="containsBlanks" dxfId="12" priority="6">
      <formula>LEN(TRIM(D34))=0</formula>
    </cfRule>
  </conditionalFormatting>
  <conditionalFormatting sqref="N28:N30">
    <cfRule type="notContainsBlanks" dxfId="11" priority="3">
      <formula>LEN(TRIM(N28))&gt;0</formula>
    </cfRule>
    <cfRule type="containsBlanks" dxfId="10" priority="4">
      <formula>LEN(TRIM(N28))=0</formula>
    </cfRule>
  </conditionalFormatting>
  <conditionalFormatting sqref="N34:N36">
    <cfRule type="notContainsBlanks" dxfId="9" priority="1">
      <formula>LEN(TRIM(N34))&gt;0</formula>
    </cfRule>
    <cfRule type="containsBlanks" dxfId="8" priority="2">
      <formula>LEN(TRIM(N34))=0</formula>
    </cfRule>
  </conditionalFormatting>
  <dataValidations count="1">
    <dataValidation type="list" allowBlank="1" showInputMessage="1" showErrorMessage="1" sqref="G5:I6 G11:I12 G17:I18 G23:I24 Q20:S21 AA23:AC24 AA14:AC15 Q8:S9 G29:I30 G35:I36 Q29:S30 Q35:S36" xr:uid="{540995C1-2044-4E3C-BA34-47518CEFC97B}">
      <formula1>Arbitres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87558-BD07-4E19-9CE8-A78C2AEA923A}">
  <sheetPr>
    <tabColor rgb="FF002060"/>
  </sheetPr>
  <dimension ref="A1:AZ70"/>
  <sheetViews>
    <sheetView workbookViewId="0">
      <selection activeCell="C24" sqref="C24"/>
    </sheetView>
  </sheetViews>
  <sheetFormatPr baseColWidth="10" defaultRowHeight="15" x14ac:dyDescent="0.25"/>
  <cols>
    <col min="1" max="1" width="1.7109375" style="11" customWidth="1"/>
    <col min="2" max="2" width="30.7109375" style="11" customWidth="1"/>
    <col min="3" max="4" width="5.7109375" style="11" customWidth="1"/>
    <col min="5" max="5" width="25.7109375" style="11" customWidth="1"/>
    <col min="6" max="6" width="10.7109375" style="11" customWidth="1"/>
    <col min="7" max="9" width="25.7109375" style="11" customWidth="1"/>
    <col min="10" max="10" width="1.7109375" style="11" customWidth="1"/>
    <col min="11" max="11" width="5.7109375" style="11" customWidth="1"/>
    <col min="12" max="12" width="30.7109375" style="11" customWidth="1"/>
    <col min="13" max="30" width="11.42578125" style="11"/>
  </cols>
  <sheetData>
    <row r="1" spans="1:52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</row>
    <row r="2" spans="1:52" ht="21" x14ac:dyDescent="0.25">
      <c r="A2" s="12"/>
      <c r="B2" s="99" t="s">
        <v>223</v>
      </c>
      <c r="C2" s="100"/>
      <c r="D2" s="100"/>
      <c r="E2" s="100"/>
      <c r="F2" s="100"/>
      <c r="G2" s="100"/>
      <c r="H2" s="100"/>
      <c r="I2" s="101"/>
      <c r="J2" s="12"/>
      <c r="K2" s="166" t="s">
        <v>160</v>
      </c>
      <c r="L2" s="165" t="s">
        <v>218</v>
      </c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</row>
    <row r="3" spans="1:52" ht="20.100000000000001" customHeight="1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62">
        <v>17</v>
      </c>
      <c r="L3" s="167" t="str">
        <f>IF(B17="","",IF(B18="","",IF(C17="","",IF(C18="","",IF(C17&gt;C18,B17,IF(C17&lt;C18,B18,IF(C17=C18,IF(D17="","",IF(D18="","",IF(D17&gt;D18,B17,IF(D17&lt;D18,B18)))))))))))</f>
        <v>Equipe 17</v>
      </c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</row>
    <row r="4" spans="1:52" ht="20.100000000000001" customHeight="1" thickBot="1" x14ac:dyDescent="0.3">
      <c r="A4" s="12"/>
      <c r="B4" s="102" t="s">
        <v>225</v>
      </c>
      <c r="C4" s="102" t="s">
        <v>190</v>
      </c>
      <c r="D4" s="103" t="str">
        <f>IF(C5="","",IF(C6="","",IF(C5=C6,"TAB","")))</f>
        <v/>
      </c>
      <c r="E4" s="104" t="s">
        <v>191</v>
      </c>
      <c r="F4" s="105" t="s">
        <v>192</v>
      </c>
      <c r="G4" s="106" t="s">
        <v>193</v>
      </c>
      <c r="H4" s="107" t="s">
        <v>194</v>
      </c>
      <c r="I4" s="108" t="s">
        <v>194</v>
      </c>
      <c r="J4" s="12"/>
      <c r="K4" s="163">
        <v>18</v>
      </c>
      <c r="L4" s="168" t="str">
        <f>IF(L3="","",IF(L3=B17,B18,B17))</f>
        <v>Equipe 02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</row>
    <row r="5" spans="1:52" ht="20.100000000000001" customHeight="1" x14ac:dyDescent="0.25">
      <c r="A5" s="12"/>
      <c r="B5" s="135" t="str">
        <f>IF(Poule_01!N8=4,Poule_01!L8,"")</f>
        <v>Equipe 02</v>
      </c>
      <c r="C5" s="121">
        <v>3</v>
      </c>
      <c r="D5" s="122"/>
      <c r="E5" s="123"/>
      <c r="F5" s="124"/>
      <c r="G5" s="125"/>
      <c r="H5" s="126"/>
      <c r="I5" s="127"/>
      <c r="J5" s="12"/>
      <c r="K5" s="163">
        <v>19</v>
      </c>
      <c r="L5" s="168" t="str">
        <f>IF(B23="","",IF(B24="","",IF(C23="","",IF(C24="","",IF(C23&gt;C24,B23,IF(C23&lt;C24,B24,IF(C23=C24,IF(D23="","",IF(D24="","",IF(D23&gt;D24,B23,IF(D23&lt;D24,B24)))))))))))</f>
        <v>Equipe 07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</row>
    <row r="6" spans="1:52" ht="20.100000000000001" customHeight="1" x14ac:dyDescent="0.25">
      <c r="A6" s="12"/>
      <c r="B6" s="136" t="str">
        <f>IF(Poule_03!N8=4,Poule_03!L8,"")</f>
        <v>Equipe 12</v>
      </c>
      <c r="C6" s="128">
        <v>2</v>
      </c>
      <c r="D6" s="129"/>
      <c r="E6" s="130"/>
      <c r="F6" s="131"/>
      <c r="G6" s="132"/>
      <c r="H6" s="133"/>
      <c r="I6" s="134"/>
      <c r="J6" s="12"/>
      <c r="K6" s="170">
        <v>20</v>
      </c>
      <c r="L6" s="171" t="str">
        <f>IF(L5="","",IF(L5=B23,B24,B23))</f>
        <v>Equipe 12</v>
      </c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</row>
    <row r="7" spans="1:52" ht="20.100000000000001" customHeight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</row>
    <row r="8" spans="1:52" ht="20.100000000000001" customHeight="1" x14ac:dyDescent="0.25">
      <c r="A8" s="12"/>
      <c r="B8" s="99" t="s">
        <v>224</v>
      </c>
      <c r="C8" s="100"/>
      <c r="D8" s="100"/>
      <c r="E8" s="100"/>
      <c r="F8" s="100"/>
      <c r="G8" s="100"/>
      <c r="H8" s="100"/>
      <c r="I8" s="101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</row>
    <row r="9" spans="1:52" ht="20.100000000000001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</row>
    <row r="10" spans="1:52" ht="20.100000000000001" customHeight="1" thickBot="1" x14ac:dyDescent="0.3">
      <c r="A10" s="12"/>
      <c r="B10" s="102" t="s">
        <v>226</v>
      </c>
      <c r="C10" s="102" t="s">
        <v>190</v>
      </c>
      <c r="D10" s="103" t="str">
        <f>IF(C11="","",IF(C12="","",IF(C11=C12,"TAB","")))</f>
        <v>TAB</v>
      </c>
      <c r="E10" s="104" t="s">
        <v>191</v>
      </c>
      <c r="F10" s="105" t="s">
        <v>192</v>
      </c>
      <c r="G10" s="106" t="s">
        <v>193</v>
      </c>
      <c r="H10" s="107" t="s">
        <v>194</v>
      </c>
      <c r="I10" s="108" t="s">
        <v>194</v>
      </c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</row>
    <row r="11" spans="1:52" ht="20.100000000000001" customHeight="1" x14ac:dyDescent="0.25">
      <c r="A11" s="12"/>
      <c r="B11" s="135" t="str">
        <f>IF(Poule_02!N8=4,Poule_02!L8,"")</f>
        <v>Equipe 07</v>
      </c>
      <c r="C11" s="121">
        <v>3</v>
      </c>
      <c r="D11" s="122">
        <v>3</v>
      </c>
      <c r="E11" s="123"/>
      <c r="F11" s="124"/>
      <c r="G11" s="125"/>
      <c r="H11" s="126"/>
      <c r="I11" s="127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</row>
    <row r="12" spans="1:52" ht="20.100000000000001" customHeight="1" x14ac:dyDescent="0.25">
      <c r="A12" s="12"/>
      <c r="B12" s="136" t="str">
        <f>IF(Poule_04!N8=4,Poule_04!L8,"")</f>
        <v>Equipe 17</v>
      </c>
      <c r="C12" s="128">
        <v>3</v>
      </c>
      <c r="D12" s="129">
        <v>4</v>
      </c>
      <c r="E12" s="130"/>
      <c r="F12" s="131"/>
      <c r="G12" s="132"/>
      <c r="H12" s="133"/>
      <c r="I12" s="134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</row>
    <row r="13" spans="1:52" ht="20.100000000000001" customHeight="1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</row>
    <row r="14" spans="1:52" ht="20.100000000000001" customHeight="1" x14ac:dyDescent="0.25">
      <c r="A14" s="12"/>
      <c r="B14" s="99" t="s">
        <v>200</v>
      </c>
      <c r="C14" s="100"/>
      <c r="D14" s="100"/>
      <c r="E14" s="100"/>
      <c r="F14" s="100"/>
      <c r="G14" s="100"/>
      <c r="H14" s="100"/>
      <c r="I14" s="101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</row>
    <row r="15" spans="1:52" ht="20.100000000000001" customHeight="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</row>
    <row r="16" spans="1:52" ht="20.100000000000001" customHeight="1" thickBot="1" x14ac:dyDescent="0.3">
      <c r="A16" s="12"/>
      <c r="B16" s="102" t="s">
        <v>227</v>
      </c>
      <c r="C16" s="102" t="s">
        <v>190</v>
      </c>
      <c r="D16" s="103" t="str">
        <f>IF(C17="","",IF(C18="","",IF(C17=C18,"TAB","")))</f>
        <v>TAB</v>
      </c>
      <c r="E16" s="104" t="s">
        <v>191</v>
      </c>
      <c r="F16" s="105" t="s">
        <v>192</v>
      </c>
      <c r="G16" s="106" t="s">
        <v>193</v>
      </c>
      <c r="H16" s="107" t="s">
        <v>194</v>
      </c>
      <c r="I16" s="108" t="s">
        <v>194</v>
      </c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</row>
    <row r="17" spans="1:52" ht="20.100000000000001" customHeight="1" x14ac:dyDescent="0.25">
      <c r="A17" s="12"/>
      <c r="B17" s="135" t="str">
        <f>IF(B5="","",IF(B6="","",IF(C5="","",IF(C6="","",IF(C5&gt;C6,B5,IF(C5&lt;C6,B5,IF(C5=C6,IF(D5="","",IF(D6="","",IF(D5&gt;D6,B5,IF(D5&lt;D6,B6)))))))))))</f>
        <v>Equipe 02</v>
      </c>
      <c r="C17" s="121">
        <v>2</v>
      </c>
      <c r="D17" s="122">
        <v>3</v>
      </c>
      <c r="E17" s="123"/>
      <c r="F17" s="124"/>
      <c r="G17" s="125"/>
      <c r="H17" s="126"/>
      <c r="I17" s="127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</row>
    <row r="18" spans="1:52" ht="20.100000000000001" customHeight="1" x14ac:dyDescent="0.25">
      <c r="A18" s="12"/>
      <c r="B18" s="136" t="str">
        <f>IF(B11="","",IF(B12="","",IF(C11="","",IF(C12="","",IF(C11&gt;C12,B11,IF(C11&lt;C12,B12,IF(C11=C12,IF(D11="","",IF(D12="","",IF(D11&gt;D12,B11,IF(D11&lt;D12,B12)))))))))))</f>
        <v>Equipe 17</v>
      </c>
      <c r="C18" s="128">
        <v>2</v>
      </c>
      <c r="D18" s="129">
        <v>5</v>
      </c>
      <c r="E18" s="130"/>
      <c r="F18" s="131"/>
      <c r="G18" s="132"/>
      <c r="H18" s="133"/>
      <c r="I18" s="134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</row>
    <row r="19" spans="1:52" ht="20.100000000000001" customHeight="1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</row>
    <row r="20" spans="1:52" ht="20.100000000000001" customHeight="1" x14ac:dyDescent="0.25">
      <c r="A20" s="12"/>
      <c r="B20" s="99" t="s">
        <v>201</v>
      </c>
      <c r="C20" s="100"/>
      <c r="D20" s="100"/>
      <c r="E20" s="100"/>
      <c r="F20" s="100"/>
      <c r="G20" s="100"/>
      <c r="H20" s="100"/>
      <c r="I20" s="101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</row>
    <row r="21" spans="1:52" ht="20.100000000000001" customHeight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</row>
    <row r="22" spans="1:52" ht="20.100000000000001" customHeight="1" thickBot="1" x14ac:dyDescent="0.3">
      <c r="A22" s="12"/>
      <c r="B22" s="102" t="s">
        <v>228</v>
      </c>
      <c r="C22" s="102" t="s">
        <v>190</v>
      </c>
      <c r="D22" s="103" t="str">
        <f>IF(C23="","",IF(C24="","",IF(C23=C24,"TAB","")))</f>
        <v/>
      </c>
      <c r="E22" s="104" t="s">
        <v>191</v>
      </c>
      <c r="F22" s="105" t="s">
        <v>192</v>
      </c>
      <c r="G22" s="106" t="s">
        <v>193</v>
      </c>
      <c r="H22" s="107" t="s">
        <v>194</v>
      </c>
      <c r="I22" s="108" t="s">
        <v>194</v>
      </c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</row>
    <row r="23" spans="1:52" ht="20.100000000000001" customHeight="1" x14ac:dyDescent="0.25">
      <c r="A23" s="12"/>
      <c r="B23" s="135" t="str">
        <f>IF(B5="","",IF(B6="","",IF(C5="","",IF(C6="","",IF(C5&gt;C6,B6,IF(C5&lt;C6,B5,IF(C5=C6,IF(D5="","",IF(D6="","",IF(D5&gt;D6,B6,IF(D5&lt;D6,B5)))))))))))</f>
        <v>Equipe 12</v>
      </c>
      <c r="C23" s="121">
        <v>1</v>
      </c>
      <c r="D23" s="122"/>
      <c r="E23" s="123"/>
      <c r="F23" s="124"/>
      <c r="G23" s="125"/>
      <c r="H23" s="126"/>
      <c r="I23" s="127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</row>
    <row r="24" spans="1:52" ht="20.100000000000001" customHeight="1" x14ac:dyDescent="0.25">
      <c r="A24" s="12"/>
      <c r="B24" s="136" t="str">
        <f>IF(B11="","",IF(B12="","",IF(C11="","",IF(C12="","",IF(C11&gt;C12,B12,IF(C11&lt;C12,B11,IF(C11=C12,IF(D11="","",IF(D12="","",IF(D11&gt;D12,B12,IF(D11&lt;D12,B11)))))))))))</f>
        <v>Equipe 07</v>
      </c>
      <c r="C24" s="128">
        <v>2</v>
      </c>
      <c r="D24" s="129"/>
      <c r="E24" s="130"/>
      <c r="F24" s="131"/>
      <c r="G24" s="132"/>
      <c r="H24" s="133"/>
      <c r="I24" s="134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</row>
    <row r="25" spans="1:52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</row>
    <row r="26" spans="1:52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</row>
    <row r="27" spans="1:52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</row>
    <row r="28" spans="1:52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</row>
    <row r="29" spans="1:52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</row>
    <row r="30" spans="1:52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</row>
    <row r="31" spans="1:52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</row>
    <row r="32" spans="1:52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</row>
    <row r="33" spans="1:52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</row>
    <row r="34" spans="1:52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</row>
    <row r="35" spans="1:52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</row>
    <row r="36" spans="1:52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</row>
    <row r="37" spans="1:52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</row>
    <row r="38" spans="1:52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</row>
    <row r="39" spans="1:52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</row>
    <row r="40" spans="1:52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</row>
    <row r="41" spans="1:52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</row>
    <row r="42" spans="1:52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</row>
    <row r="43" spans="1:52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</row>
    <row r="44" spans="1:52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</row>
    <row r="45" spans="1:52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</row>
    <row r="46" spans="1:52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</row>
    <row r="47" spans="1:52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</row>
    <row r="48" spans="1:52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</row>
    <row r="49" spans="1:52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</row>
    <row r="50" spans="1:52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</row>
    <row r="51" spans="1:52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</row>
    <row r="52" spans="1:52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</row>
    <row r="53" spans="1:52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</row>
    <row r="54" spans="1:52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</row>
    <row r="55" spans="1:52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</row>
    <row r="56" spans="1:52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</row>
    <row r="57" spans="1:52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</row>
    <row r="58" spans="1:5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</row>
    <row r="59" spans="1:52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</row>
    <row r="60" spans="1:52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</row>
    <row r="61" spans="1:52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</row>
    <row r="62" spans="1:52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</row>
    <row r="63" spans="1:52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</row>
    <row r="64" spans="1:52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</row>
    <row r="65" spans="1:52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</row>
    <row r="66" spans="1:52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</row>
    <row r="67" spans="1:52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</row>
    <row r="68" spans="1:52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</row>
    <row r="69" spans="1:52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</row>
    <row r="70" spans="1:52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</row>
  </sheetData>
  <sheetProtection sheet="1" objects="1" scenarios="1"/>
  <mergeCells count="24">
    <mergeCell ref="B20:I20"/>
    <mergeCell ref="E23:E24"/>
    <mergeCell ref="F23:F24"/>
    <mergeCell ref="G23:G24"/>
    <mergeCell ref="H23:H24"/>
    <mergeCell ref="I23:I24"/>
    <mergeCell ref="B14:I14"/>
    <mergeCell ref="E17:E18"/>
    <mergeCell ref="F17:F18"/>
    <mergeCell ref="G17:G18"/>
    <mergeCell ref="H17:H18"/>
    <mergeCell ref="I17:I18"/>
    <mergeCell ref="B8:I8"/>
    <mergeCell ref="E11:E12"/>
    <mergeCell ref="F11:F12"/>
    <mergeCell ref="G11:G12"/>
    <mergeCell ref="H11:H12"/>
    <mergeCell ref="I11:I12"/>
    <mergeCell ref="B2:I2"/>
    <mergeCell ref="E5:E6"/>
    <mergeCell ref="F5:F6"/>
    <mergeCell ref="G5:G6"/>
    <mergeCell ref="H5:H6"/>
    <mergeCell ref="I5:I6"/>
  </mergeCells>
  <conditionalFormatting sqref="D4:D6">
    <cfRule type="notContainsBlanks" dxfId="7" priority="7">
      <formula>LEN(TRIM(D4))&gt;0</formula>
    </cfRule>
    <cfRule type="containsBlanks" dxfId="6" priority="8">
      <formula>LEN(TRIM(D4))=0</formula>
    </cfRule>
  </conditionalFormatting>
  <conditionalFormatting sqref="D10:D12">
    <cfRule type="notContainsBlanks" dxfId="5" priority="5">
      <formula>LEN(TRIM(D10))&gt;0</formula>
    </cfRule>
    <cfRule type="containsBlanks" dxfId="4" priority="6">
      <formula>LEN(TRIM(D10))=0</formula>
    </cfRule>
  </conditionalFormatting>
  <conditionalFormatting sqref="D16:D18">
    <cfRule type="notContainsBlanks" dxfId="3" priority="3">
      <formula>LEN(TRIM(D16))&gt;0</formula>
    </cfRule>
    <cfRule type="containsBlanks" dxfId="2" priority="4">
      <formula>LEN(TRIM(D16))=0</formula>
    </cfRule>
  </conditionalFormatting>
  <conditionalFormatting sqref="D22:D24">
    <cfRule type="notContainsBlanks" dxfId="1" priority="1">
      <formula>LEN(TRIM(D22))&gt;0</formula>
    </cfRule>
    <cfRule type="containsBlanks" dxfId="0" priority="2">
      <formula>LEN(TRIM(D22))=0</formula>
    </cfRule>
  </conditionalFormatting>
  <dataValidations count="1">
    <dataValidation type="list" allowBlank="1" showInputMessage="1" showErrorMessage="1" sqref="G5:I6 G11:I12 G17:I18 G23:I24" xr:uid="{332ED198-FEBD-4097-9DD5-2444CEF61DD0}">
      <formula1>Arbitres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2FED5-BFEF-4323-B1E5-95B679BC9E3F}">
  <sheetPr>
    <tabColor rgb="FFFF0000"/>
  </sheetPr>
  <dimension ref="A1:A103"/>
  <sheetViews>
    <sheetView workbookViewId="0"/>
  </sheetViews>
  <sheetFormatPr baseColWidth="10" defaultRowHeight="15" x14ac:dyDescent="0.25"/>
  <cols>
    <col min="1" max="1" width="12" style="7" bestFit="1" customWidth="1"/>
  </cols>
  <sheetData>
    <row r="1" spans="1:1" ht="15.75" thickBot="1" x14ac:dyDescent="0.3"/>
    <row r="2" spans="1:1" x14ac:dyDescent="0.25">
      <c r="A2" s="8" t="s">
        <v>122</v>
      </c>
    </row>
    <row r="3" spans="1:1" x14ac:dyDescent="0.25">
      <c r="A3" s="9" t="s">
        <v>21</v>
      </c>
    </row>
    <row r="4" spans="1:1" x14ac:dyDescent="0.25">
      <c r="A4" s="9" t="s">
        <v>22</v>
      </c>
    </row>
    <row r="5" spans="1:1" x14ac:dyDescent="0.25">
      <c r="A5" s="9" t="s">
        <v>23</v>
      </c>
    </row>
    <row r="6" spans="1:1" x14ac:dyDescent="0.25">
      <c r="A6" s="9" t="s">
        <v>24</v>
      </c>
    </row>
    <row r="7" spans="1:1" x14ac:dyDescent="0.25">
      <c r="A7" s="9" t="s">
        <v>25</v>
      </c>
    </row>
    <row r="8" spans="1:1" x14ac:dyDescent="0.25">
      <c r="A8" s="9" t="s">
        <v>26</v>
      </c>
    </row>
    <row r="9" spans="1:1" x14ac:dyDescent="0.25">
      <c r="A9" s="9" t="s">
        <v>27</v>
      </c>
    </row>
    <row r="10" spans="1:1" x14ac:dyDescent="0.25">
      <c r="A10" s="9" t="s">
        <v>28</v>
      </c>
    </row>
    <row r="11" spans="1:1" x14ac:dyDescent="0.25">
      <c r="A11" s="9" t="s">
        <v>29</v>
      </c>
    </row>
    <row r="12" spans="1:1" x14ac:dyDescent="0.25">
      <c r="A12" s="9" t="s">
        <v>30</v>
      </c>
    </row>
    <row r="13" spans="1:1" x14ac:dyDescent="0.25">
      <c r="A13" s="9" t="s">
        <v>31</v>
      </c>
    </row>
    <row r="14" spans="1:1" x14ac:dyDescent="0.25">
      <c r="A14" s="9" t="s">
        <v>32</v>
      </c>
    </row>
    <row r="15" spans="1:1" x14ac:dyDescent="0.25">
      <c r="A15" s="9" t="s">
        <v>33</v>
      </c>
    </row>
    <row r="16" spans="1:1" x14ac:dyDescent="0.25">
      <c r="A16" s="9" t="s">
        <v>34</v>
      </c>
    </row>
    <row r="17" spans="1:1" x14ac:dyDescent="0.25">
      <c r="A17" s="9" t="s">
        <v>35</v>
      </c>
    </row>
    <row r="18" spans="1:1" x14ac:dyDescent="0.25">
      <c r="A18" s="9" t="s">
        <v>36</v>
      </c>
    </row>
    <row r="19" spans="1:1" x14ac:dyDescent="0.25">
      <c r="A19" s="9" t="s">
        <v>37</v>
      </c>
    </row>
    <row r="20" spans="1:1" x14ac:dyDescent="0.25">
      <c r="A20" s="9" t="s">
        <v>38</v>
      </c>
    </row>
    <row r="21" spans="1:1" x14ac:dyDescent="0.25">
      <c r="A21" s="9" t="s">
        <v>39</v>
      </c>
    </row>
    <row r="22" spans="1:1" x14ac:dyDescent="0.25">
      <c r="A22" s="9" t="s">
        <v>40</v>
      </c>
    </row>
    <row r="23" spans="1:1" x14ac:dyDescent="0.25">
      <c r="A23" s="9" t="s">
        <v>41</v>
      </c>
    </row>
    <row r="24" spans="1:1" x14ac:dyDescent="0.25">
      <c r="A24" s="9" t="s">
        <v>42</v>
      </c>
    </row>
    <row r="25" spans="1:1" x14ac:dyDescent="0.25">
      <c r="A25" s="9" t="s">
        <v>43</v>
      </c>
    </row>
    <row r="26" spans="1:1" x14ac:dyDescent="0.25">
      <c r="A26" s="9" t="s">
        <v>44</v>
      </c>
    </row>
    <row r="27" spans="1:1" x14ac:dyDescent="0.25">
      <c r="A27" s="9" t="s">
        <v>45</v>
      </c>
    </row>
    <row r="28" spans="1:1" x14ac:dyDescent="0.25">
      <c r="A28" s="9" t="s">
        <v>46</v>
      </c>
    </row>
    <row r="29" spans="1:1" x14ac:dyDescent="0.25">
      <c r="A29" s="9" t="s">
        <v>47</v>
      </c>
    </row>
    <row r="30" spans="1:1" x14ac:dyDescent="0.25">
      <c r="A30" s="9" t="s">
        <v>48</v>
      </c>
    </row>
    <row r="31" spans="1:1" x14ac:dyDescent="0.25">
      <c r="A31" s="9" t="s">
        <v>49</v>
      </c>
    </row>
    <row r="32" spans="1:1" x14ac:dyDescent="0.25">
      <c r="A32" s="9" t="s">
        <v>50</v>
      </c>
    </row>
    <row r="33" spans="1:1" x14ac:dyDescent="0.25">
      <c r="A33" s="9" t="s">
        <v>51</v>
      </c>
    </row>
    <row r="34" spans="1:1" x14ac:dyDescent="0.25">
      <c r="A34" s="9" t="s">
        <v>52</v>
      </c>
    </row>
    <row r="35" spans="1:1" x14ac:dyDescent="0.25">
      <c r="A35" s="9" t="s">
        <v>53</v>
      </c>
    </row>
    <row r="36" spans="1:1" x14ac:dyDescent="0.25">
      <c r="A36" s="9" t="s">
        <v>54</v>
      </c>
    </row>
    <row r="37" spans="1:1" x14ac:dyDescent="0.25">
      <c r="A37" s="9" t="s">
        <v>55</v>
      </c>
    </row>
    <row r="38" spans="1:1" x14ac:dyDescent="0.25">
      <c r="A38" s="9" t="s">
        <v>56</v>
      </c>
    </row>
    <row r="39" spans="1:1" x14ac:dyDescent="0.25">
      <c r="A39" s="9" t="s">
        <v>57</v>
      </c>
    </row>
    <row r="40" spans="1:1" x14ac:dyDescent="0.25">
      <c r="A40" s="9" t="s">
        <v>58</v>
      </c>
    </row>
    <row r="41" spans="1:1" x14ac:dyDescent="0.25">
      <c r="A41" s="9" t="s">
        <v>59</v>
      </c>
    </row>
    <row r="42" spans="1:1" x14ac:dyDescent="0.25">
      <c r="A42" s="9" t="s">
        <v>60</v>
      </c>
    </row>
    <row r="43" spans="1:1" x14ac:dyDescent="0.25">
      <c r="A43" s="9" t="s">
        <v>61</v>
      </c>
    </row>
    <row r="44" spans="1:1" x14ac:dyDescent="0.25">
      <c r="A44" s="9" t="s">
        <v>62</v>
      </c>
    </row>
    <row r="45" spans="1:1" x14ac:dyDescent="0.25">
      <c r="A45" s="9" t="s">
        <v>63</v>
      </c>
    </row>
    <row r="46" spans="1:1" x14ac:dyDescent="0.25">
      <c r="A46" s="9" t="s">
        <v>64</v>
      </c>
    </row>
    <row r="47" spans="1:1" x14ac:dyDescent="0.25">
      <c r="A47" s="9" t="s">
        <v>65</v>
      </c>
    </row>
    <row r="48" spans="1:1" x14ac:dyDescent="0.25">
      <c r="A48" s="9" t="s">
        <v>66</v>
      </c>
    </row>
    <row r="49" spans="1:1" x14ac:dyDescent="0.25">
      <c r="A49" s="9" t="s">
        <v>67</v>
      </c>
    </row>
    <row r="50" spans="1:1" x14ac:dyDescent="0.25">
      <c r="A50" s="9" t="s">
        <v>68</v>
      </c>
    </row>
    <row r="51" spans="1:1" x14ac:dyDescent="0.25">
      <c r="A51" s="9" t="s">
        <v>69</v>
      </c>
    </row>
    <row r="52" spans="1:1" x14ac:dyDescent="0.25">
      <c r="A52" s="9" t="s">
        <v>70</v>
      </c>
    </row>
    <row r="53" spans="1:1" x14ac:dyDescent="0.25">
      <c r="A53" s="9" t="s">
        <v>71</v>
      </c>
    </row>
    <row r="54" spans="1:1" x14ac:dyDescent="0.25">
      <c r="A54" s="9" t="s">
        <v>72</v>
      </c>
    </row>
    <row r="55" spans="1:1" x14ac:dyDescent="0.25">
      <c r="A55" s="9" t="s">
        <v>73</v>
      </c>
    </row>
    <row r="56" spans="1:1" x14ac:dyDescent="0.25">
      <c r="A56" s="9" t="s">
        <v>74</v>
      </c>
    </row>
    <row r="57" spans="1:1" x14ac:dyDescent="0.25">
      <c r="A57" s="9" t="s">
        <v>75</v>
      </c>
    </row>
    <row r="58" spans="1:1" x14ac:dyDescent="0.25">
      <c r="A58" s="9" t="s">
        <v>76</v>
      </c>
    </row>
    <row r="59" spans="1:1" x14ac:dyDescent="0.25">
      <c r="A59" s="9" t="s">
        <v>77</v>
      </c>
    </row>
    <row r="60" spans="1:1" x14ac:dyDescent="0.25">
      <c r="A60" s="9" t="s">
        <v>78</v>
      </c>
    </row>
    <row r="61" spans="1:1" x14ac:dyDescent="0.25">
      <c r="A61" s="9" t="s">
        <v>79</v>
      </c>
    </row>
    <row r="62" spans="1:1" x14ac:dyDescent="0.25">
      <c r="A62" s="9" t="s">
        <v>80</v>
      </c>
    </row>
    <row r="63" spans="1:1" x14ac:dyDescent="0.25">
      <c r="A63" s="9" t="s">
        <v>81</v>
      </c>
    </row>
    <row r="64" spans="1:1" x14ac:dyDescent="0.25">
      <c r="A64" s="9" t="s">
        <v>82</v>
      </c>
    </row>
    <row r="65" spans="1:1" x14ac:dyDescent="0.25">
      <c r="A65" s="9" t="s">
        <v>83</v>
      </c>
    </row>
    <row r="66" spans="1:1" x14ac:dyDescent="0.25">
      <c r="A66" s="9" t="s">
        <v>84</v>
      </c>
    </row>
    <row r="67" spans="1:1" x14ac:dyDescent="0.25">
      <c r="A67" s="9" t="s">
        <v>85</v>
      </c>
    </row>
    <row r="68" spans="1:1" x14ac:dyDescent="0.25">
      <c r="A68" s="9" t="s">
        <v>86</v>
      </c>
    </row>
    <row r="69" spans="1:1" x14ac:dyDescent="0.25">
      <c r="A69" s="9" t="s">
        <v>87</v>
      </c>
    </row>
    <row r="70" spans="1:1" x14ac:dyDescent="0.25">
      <c r="A70" s="9" t="s">
        <v>88</v>
      </c>
    </row>
    <row r="71" spans="1:1" x14ac:dyDescent="0.25">
      <c r="A71" s="9" t="s">
        <v>89</v>
      </c>
    </row>
    <row r="72" spans="1:1" x14ac:dyDescent="0.25">
      <c r="A72" s="9" t="s">
        <v>90</v>
      </c>
    </row>
    <row r="73" spans="1:1" x14ac:dyDescent="0.25">
      <c r="A73" s="9" t="s">
        <v>91</v>
      </c>
    </row>
    <row r="74" spans="1:1" x14ac:dyDescent="0.25">
      <c r="A74" s="9" t="s">
        <v>92</v>
      </c>
    </row>
    <row r="75" spans="1:1" x14ac:dyDescent="0.25">
      <c r="A75" s="9" t="s">
        <v>93</v>
      </c>
    </row>
    <row r="76" spans="1:1" x14ac:dyDescent="0.25">
      <c r="A76" s="9" t="s">
        <v>94</v>
      </c>
    </row>
    <row r="77" spans="1:1" x14ac:dyDescent="0.25">
      <c r="A77" s="9" t="s">
        <v>95</v>
      </c>
    </row>
    <row r="78" spans="1:1" x14ac:dyDescent="0.25">
      <c r="A78" s="9" t="s">
        <v>96</v>
      </c>
    </row>
    <row r="79" spans="1:1" x14ac:dyDescent="0.25">
      <c r="A79" s="9" t="s">
        <v>97</v>
      </c>
    </row>
    <row r="80" spans="1:1" x14ac:dyDescent="0.25">
      <c r="A80" s="9" t="s">
        <v>98</v>
      </c>
    </row>
    <row r="81" spans="1:1" x14ac:dyDescent="0.25">
      <c r="A81" s="9" t="s">
        <v>99</v>
      </c>
    </row>
    <row r="82" spans="1:1" x14ac:dyDescent="0.25">
      <c r="A82" s="9" t="s">
        <v>100</v>
      </c>
    </row>
    <row r="83" spans="1:1" x14ac:dyDescent="0.25">
      <c r="A83" s="9" t="s">
        <v>101</v>
      </c>
    </row>
    <row r="84" spans="1:1" x14ac:dyDescent="0.25">
      <c r="A84" s="9" t="s">
        <v>102</v>
      </c>
    </row>
    <row r="85" spans="1:1" x14ac:dyDescent="0.25">
      <c r="A85" s="9" t="s">
        <v>103</v>
      </c>
    </row>
    <row r="86" spans="1:1" x14ac:dyDescent="0.25">
      <c r="A86" s="9" t="s">
        <v>104</v>
      </c>
    </row>
    <row r="87" spans="1:1" x14ac:dyDescent="0.25">
      <c r="A87" s="9" t="s">
        <v>105</v>
      </c>
    </row>
    <row r="88" spans="1:1" x14ac:dyDescent="0.25">
      <c r="A88" s="9" t="s">
        <v>106</v>
      </c>
    </row>
    <row r="89" spans="1:1" x14ac:dyDescent="0.25">
      <c r="A89" s="9" t="s">
        <v>107</v>
      </c>
    </row>
    <row r="90" spans="1:1" x14ac:dyDescent="0.25">
      <c r="A90" s="9" t="s">
        <v>108</v>
      </c>
    </row>
    <row r="91" spans="1:1" x14ac:dyDescent="0.25">
      <c r="A91" s="9" t="s">
        <v>109</v>
      </c>
    </row>
    <row r="92" spans="1:1" x14ac:dyDescent="0.25">
      <c r="A92" s="9" t="s">
        <v>110</v>
      </c>
    </row>
    <row r="93" spans="1:1" x14ac:dyDescent="0.25">
      <c r="A93" s="9" t="s">
        <v>111</v>
      </c>
    </row>
    <row r="94" spans="1:1" x14ac:dyDescent="0.25">
      <c r="A94" s="9" t="s">
        <v>112</v>
      </c>
    </row>
    <row r="95" spans="1:1" x14ac:dyDescent="0.25">
      <c r="A95" s="9" t="s">
        <v>113</v>
      </c>
    </row>
    <row r="96" spans="1:1" x14ac:dyDescent="0.25">
      <c r="A96" s="9" t="s">
        <v>114</v>
      </c>
    </row>
    <row r="97" spans="1:1" x14ac:dyDescent="0.25">
      <c r="A97" s="9" t="s">
        <v>115</v>
      </c>
    </row>
    <row r="98" spans="1:1" x14ac:dyDescent="0.25">
      <c r="A98" s="9" t="s">
        <v>116</v>
      </c>
    </row>
    <row r="99" spans="1:1" x14ac:dyDescent="0.25">
      <c r="A99" s="9" t="s">
        <v>117</v>
      </c>
    </row>
    <row r="100" spans="1:1" x14ac:dyDescent="0.25">
      <c r="A100" s="9" t="s">
        <v>118</v>
      </c>
    </row>
    <row r="101" spans="1:1" x14ac:dyDescent="0.25">
      <c r="A101" s="9" t="s">
        <v>119</v>
      </c>
    </row>
    <row r="102" spans="1:1" x14ac:dyDescent="0.25">
      <c r="A102" s="9" t="s">
        <v>120</v>
      </c>
    </row>
    <row r="103" spans="1:1" ht="15.75" thickBot="1" x14ac:dyDescent="0.3">
      <c r="A103" s="10" t="s">
        <v>121</v>
      </c>
    </row>
  </sheetData>
  <sheetProtection sheet="1" objects="1" scenarios="1"/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Equipes</vt:lpstr>
      <vt:lpstr>Poule_01</vt:lpstr>
      <vt:lpstr>Poule_02</vt:lpstr>
      <vt:lpstr>Poule_03</vt:lpstr>
      <vt:lpstr>Poule_04</vt:lpstr>
      <vt:lpstr>Champion's_League</vt:lpstr>
      <vt:lpstr>League Europe</vt:lpstr>
      <vt:lpstr>Coupe de la Ligue</vt:lpstr>
      <vt:lpstr>Données</vt:lpstr>
      <vt:lpstr>Année</vt:lpstr>
      <vt:lpstr>Arbitres</vt:lpstr>
      <vt:lpstr>Poule_01</vt:lpstr>
      <vt:lpstr>Poule_02</vt:lpstr>
      <vt:lpstr>Poule_03</vt:lpstr>
      <vt:lpstr>Poule_04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2020-03-15T19:44:22Z</dcterms:created>
  <dcterms:modified xsi:type="dcterms:W3CDTF">2020-03-16T01:50:19Z</dcterms:modified>
</cp:coreProperties>
</file>