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45" windowWidth="14400" windowHeight="810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2" l="1"/>
  <c r="F3" i="2"/>
  <c r="N3" i="2" l="1"/>
  <c r="J2" i="2" s="1"/>
  <c r="N8" i="2"/>
  <c r="J7" i="2" s="1"/>
  <c r="G6" i="2"/>
  <c r="G10" i="2"/>
  <c r="C11" i="2"/>
  <c r="G11" i="2" s="1"/>
  <c r="C10" i="2"/>
  <c r="C8" i="2" s="1"/>
  <c r="G8" i="2" s="1"/>
  <c r="C7" i="2"/>
  <c r="G7" i="2" s="1"/>
  <c r="C6" i="2"/>
  <c r="C4" i="2" s="1"/>
  <c r="G4" i="2" s="1"/>
  <c r="D9" i="2"/>
  <c r="H9" i="2" s="1"/>
  <c r="D10" i="2"/>
  <c r="H10" i="2" s="1"/>
  <c r="D11" i="2"/>
  <c r="H11" i="2" s="1"/>
  <c r="D8" i="2"/>
  <c r="H8" i="2" s="1"/>
  <c r="D5" i="2"/>
  <c r="H5" i="2" s="1"/>
  <c r="D6" i="2"/>
  <c r="H6" i="2" s="1"/>
  <c r="D7" i="2"/>
  <c r="H7" i="2" s="1"/>
  <c r="D4" i="2"/>
  <c r="H4" i="2" s="1"/>
  <c r="B11" i="2"/>
  <c r="F11" i="2" s="1"/>
  <c r="B10" i="2"/>
  <c r="F10" i="2" s="1"/>
  <c r="B9" i="2"/>
  <c r="B8" i="2"/>
  <c r="B7" i="2"/>
  <c r="F7" i="2" s="1"/>
  <c r="B5" i="2"/>
  <c r="F5" i="2" s="1"/>
  <c r="B4" i="2"/>
  <c r="F6" i="2"/>
  <c r="L7" i="2" l="1"/>
  <c r="C9" i="2"/>
  <c r="G9" i="2" s="1"/>
  <c r="F9" i="2"/>
  <c r="F8" i="2"/>
  <c r="F4" i="2"/>
  <c r="L9" i="2"/>
  <c r="C5" i="2"/>
  <c r="G5" i="2" s="1"/>
  <c r="J9" i="2"/>
  <c r="J3" i="2"/>
  <c r="K3" i="2"/>
  <c r="K2" i="2"/>
  <c r="B17" i="2" l="1" a="1"/>
  <c r="C17" i="2" s="1"/>
  <c r="G17" i="2" s="1"/>
  <c r="B21" i="2" a="1"/>
  <c r="B21" i="2" s="1"/>
  <c r="F21" i="2" s="1"/>
  <c r="B19" i="2" a="1"/>
  <c r="D19" i="2" s="1"/>
  <c r="H19" i="2" s="1"/>
  <c r="B18" i="2" a="1"/>
  <c r="B16" i="2" a="1"/>
  <c r="B15" i="2" a="1"/>
  <c r="B14" i="2" a="1"/>
  <c r="B20" i="2" a="1"/>
  <c r="D17" i="2" l="1"/>
  <c r="H17" i="2" s="1"/>
  <c r="B17" i="2"/>
  <c r="F17" i="2" s="1"/>
  <c r="C21" i="2"/>
  <c r="G21" i="2" s="1"/>
  <c r="B19" i="2"/>
  <c r="F19" i="2" s="1"/>
  <c r="C19" i="2"/>
  <c r="G19" i="2" s="1"/>
  <c r="D21" i="2"/>
  <c r="H21" i="2" s="1"/>
  <c r="C20" i="2"/>
  <c r="G20" i="2" s="1"/>
  <c r="B20" i="2"/>
  <c r="F20" i="2" s="1"/>
  <c r="D20" i="2"/>
  <c r="H20" i="2" s="1"/>
  <c r="C18" i="2"/>
  <c r="G18" i="2" s="1"/>
  <c r="B18" i="2"/>
  <c r="F18" i="2" s="1"/>
  <c r="D18" i="2"/>
  <c r="H18" i="2" s="1"/>
  <c r="C14" i="2"/>
  <c r="G14" i="2" s="1"/>
  <c r="B14" i="2"/>
  <c r="F14" i="2" s="1"/>
  <c r="D14" i="2"/>
  <c r="H14" i="2" s="1"/>
  <c r="C15" i="2"/>
  <c r="G15" i="2" s="1"/>
  <c r="B15" i="2"/>
  <c r="F15" i="2" s="1"/>
  <c r="D15" i="2"/>
  <c r="H15" i="2" s="1"/>
  <c r="C16" i="2"/>
  <c r="G16" i="2" s="1"/>
  <c r="B16" i="2"/>
  <c r="F16" i="2" s="1"/>
  <c r="D16" i="2"/>
  <c r="H16" i="2" s="1"/>
  <c r="B34" i="2" l="1" a="1"/>
  <c r="B34" i="2" s="1"/>
  <c r="B31" i="2" a="1"/>
  <c r="B31" i="2" s="1"/>
  <c r="B30" i="2" a="1"/>
  <c r="D30" i="2" s="1"/>
  <c r="B27" i="2" a="1"/>
  <c r="B28" i="2" a="1"/>
  <c r="B29" i="2" a="1"/>
  <c r="B33" i="2" a="1"/>
  <c r="B32" i="2" a="1"/>
  <c r="D34" i="2" l="1"/>
  <c r="C34" i="2"/>
  <c r="B30" i="2"/>
  <c r="C30" i="2"/>
  <c r="C31" i="2"/>
  <c r="D31" i="2"/>
  <c r="B28" i="2"/>
  <c r="C28" i="2"/>
  <c r="D28" i="2"/>
  <c r="B27" i="2"/>
  <c r="C27" i="2"/>
  <c r="D27" i="2"/>
  <c r="B32" i="2"/>
  <c r="C32" i="2"/>
  <c r="D32" i="2"/>
  <c r="B33" i="2"/>
  <c r="C33" i="2"/>
  <c r="D33" i="2"/>
  <c r="B29" i="2"/>
  <c r="C29" i="2"/>
  <c r="D29" i="2"/>
</calcChain>
</file>

<file path=xl/sharedStrings.xml><?xml version="1.0" encoding="utf-8"?>
<sst xmlns="http://schemas.openxmlformats.org/spreadsheetml/2006/main" count="53" uniqueCount="51">
  <si>
    <t>1'</t>
  </si>
  <si>
    <t>2'</t>
  </si>
  <si>
    <t>3'</t>
  </si>
  <si>
    <t>Dimension face supérieure</t>
  </si>
  <si>
    <t>Dimension face inférieure</t>
  </si>
  <si>
    <t>N° arrête</t>
  </si>
  <si>
    <t>Dimension (mm)</t>
  </si>
  <si>
    <t>Coordonnées</t>
  </si>
  <si>
    <t>x</t>
  </si>
  <si>
    <t>y</t>
  </si>
  <si>
    <t>z</t>
  </si>
  <si>
    <t>x1</t>
  </si>
  <si>
    <t>axe de rotation y</t>
  </si>
  <si>
    <t>axe de rotation z</t>
  </si>
  <si>
    <t>y1</t>
  </si>
  <si>
    <t>z1</t>
  </si>
  <si>
    <t>avance totale</t>
  </si>
  <si>
    <r>
      <t xml:space="preserve">angle rotation </t>
    </r>
    <r>
      <rPr>
        <sz val="11"/>
        <color theme="1"/>
        <rFont val="Calibri"/>
        <family val="2"/>
      </rPr>
      <t>θ</t>
    </r>
  </si>
  <si>
    <r>
      <t xml:space="preserve">angle rotation </t>
    </r>
    <r>
      <rPr>
        <sz val="11"/>
        <color theme="1"/>
        <rFont val="Calibri"/>
        <family val="2"/>
      </rPr>
      <t>α</t>
    </r>
  </si>
  <si>
    <r>
      <t xml:space="preserve">Matrice de rotation </t>
    </r>
    <r>
      <rPr>
        <sz val="11"/>
        <color theme="1"/>
        <rFont val="Calibri"/>
        <family val="2"/>
      </rPr>
      <t>α (y)</t>
    </r>
  </si>
  <si>
    <r>
      <t xml:space="preserve">Matrice de rotation </t>
    </r>
    <r>
      <rPr>
        <sz val="11"/>
        <color theme="1"/>
        <rFont val="Calibri"/>
        <family val="2"/>
      </rPr>
      <t>θ (z)</t>
    </r>
  </si>
  <si>
    <t>A</t>
  </si>
  <si>
    <t>B</t>
  </si>
  <si>
    <t>C</t>
  </si>
  <si>
    <t>D</t>
  </si>
  <si>
    <t>E</t>
  </si>
  <si>
    <t>F</t>
  </si>
  <si>
    <t>G</t>
  </si>
  <si>
    <t>H</t>
  </si>
  <si>
    <t>Hauteur pièce</t>
  </si>
  <si>
    <t>Hauteur montage</t>
  </si>
  <si>
    <t>rotation 1</t>
  </si>
  <si>
    <t>A'</t>
  </si>
  <si>
    <t>B'</t>
  </si>
  <si>
    <t>C'</t>
  </si>
  <si>
    <t>D'</t>
  </si>
  <si>
    <t>E'</t>
  </si>
  <si>
    <t>F'</t>
  </si>
  <si>
    <t>G'</t>
  </si>
  <si>
    <t>H'</t>
  </si>
  <si>
    <t>rotation 2</t>
  </si>
  <si>
    <t>A''</t>
  </si>
  <si>
    <t>B''</t>
  </si>
  <si>
    <t>C''</t>
  </si>
  <si>
    <t>D''</t>
  </si>
  <si>
    <t>E''</t>
  </si>
  <si>
    <t>F''</t>
  </si>
  <si>
    <t>G''</t>
  </si>
  <si>
    <t>H''</t>
  </si>
  <si>
    <t>θ</t>
  </si>
  <si>
    <t>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</si>
</sst>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right"/>
    </xf>
    <xf numFmtId="2" fontId="0" fillId="0" borderId="0" xfId="0" applyNumberFormat="1"/>
    <xf numFmtId="0" fontId="0" fillId="0" borderId="0" xfId="0" applyAlignment="1">
      <alignment horizontal="center" wrapText="1"/>
    </xf>
    <xf numFmtId="0" fontId="0" fillId="0" borderId="1" xfId="0" applyBorder="1"/>
    <xf numFmtId="0" fontId="1" fillId="0" borderId="0" xfId="0" applyFont="1" applyAlignment="1">
      <alignment horizontal="right"/>
    </xf>
    <xf numFmtId="2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2" fontId="0" fillId="0" borderId="2" xfId="0" applyNumberFormat="1" applyBorder="1"/>
    <xf numFmtId="0" fontId="0" fillId="0" borderId="0" xfId="0" applyAlignment="1">
      <alignment horizontal="center" vertical="center" wrapText="1"/>
    </xf>
    <xf numFmtId="2" fontId="3" fillId="0" borderId="0" xfId="0" applyNumberFormat="1" applyFont="1"/>
    <xf numFmtId="2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0</xdr:row>
      <xdr:rowOff>66675</xdr:rowOff>
    </xdr:from>
    <xdr:to>
      <xdr:col>8</xdr:col>
      <xdr:colOff>200025</xdr:colOff>
      <xdr:row>6</xdr:row>
      <xdr:rowOff>133350</xdr:rowOff>
    </xdr:to>
    <xdr:grpSp>
      <xdr:nvGrpSpPr>
        <xdr:cNvPr id="29" name="Groupe 28"/>
        <xdr:cNvGrpSpPr/>
      </xdr:nvGrpSpPr>
      <xdr:grpSpPr>
        <a:xfrm>
          <a:off x="5057775" y="66675"/>
          <a:ext cx="1533525" cy="1209675"/>
          <a:chOff x="2409825" y="457200"/>
          <a:chExt cx="1533525" cy="1209675"/>
        </a:xfrm>
      </xdr:grpSpPr>
      <xdr:grpSp>
        <xdr:nvGrpSpPr>
          <xdr:cNvPr id="3" name="Groupe 2"/>
          <xdr:cNvGrpSpPr/>
        </xdr:nvGrpSpPr>
        <xdr:grpSpPr>
          <a:xfrm>
            <a:off x="2409825" y="581025"/>
            <a:ext cx="1440000" cy="1080001"/>
            <a:chOff x="5868000" y="3060000"/>
            <a:chExt cx="1440000" cy="1080001"/>
          </a:xfrm>
        </xdr:grpSpPr>
        <xdr:sp macro="" textlink="">
          <xdr:nvSpPr>
            <xdr:cNvPr id="4" name="Rectangle 3"/>
            <xdr:cNvSpPr/>
          </xdr:nvSpPr>
          <xdr:spPr>
            <a:xfrm>
              <a:off x="5868000" y="3060000"/>
              <a:ext cx="1440000" cy="1080001"/>
            </a:xfrm>
            <a:prstGeom prst="rect">
              <a:avLst/>
            </a:prstGeom>
            <a:solidFill>
              <a:srgbClr val="000000">
                <a:alpha val="25098"/>
              </a:srgbClr>
            </a:solidFill>
            <a:ln w="3175"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lIns="91423" tIns="45712" rIns="91423" bIns="45712" spcCol="0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endParaRPr lang="fr-FR"/>
            </a:p>
          </xdr:txBody>
        </xdr:sp>
        <xdr:grpSp>
          <xdr:nvGrpSpPr>
            <xdr:cNvPr id="5" name="Groupe 4"/>
            <xdr:cNvGrpSpPr/>
          </xdr:nvGrpSpPr>
          <xdr:grpSpPr>
            <a:xfrm>
              <a:off x="6156000" y="3185838"/>
              <a:ext cx="1044000" cy="723600"/>
              <a:chOff x="5358171" y="2934000"/>
              <a:chExt cx="1044000" cy="723600"/>
            </a:xfrm>
          </xdr:grpSpPr>
          <xdr:cxnSp macro="">
            <xdr:nvCxnSpPr>
              <xdr:cNvPr id="6" name="Connecteur droit 5"/>
              <xdr:cNvCxnSpPr/>
            </xdr:nvCxnSpPr>
            <xdr:spPr>
              <a:xfrm>
                <a:off x="6402171" y="2934000"/>
                <a:ext cx="0" cy="723600"/>
              </a:xfrm>
              <a:prstGeom prst="line">
                <a:avLst/>
              </a:prstGeom>
              <a:ln w="3175">
                <a:solidFill>
                  <a:schemeClr val="tx1"/>
                </a:solidFill>
                <a:prstDash val="lgDashDot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7" name="Connecteur droit 6"/>
              <xdr:cNvCxnSpPr/>
            </xdr:nvCxnSpPr>
            <xdr:spPr>
              <a:xfrm flipH="1">
                <a:off x="5653371" y="3657600"/>
                <a:ext cx="748800" cy="0"/>
              </a:xfrm>
              <a:prstGeom prst="line">
                <a:avLst/>
              </a:prstGeom>
              <a:ln w="3175">
                <a:solidFill>
                  <a:schemeClr val="tx1"/>
                </a:solidFill>
                <a:prstDash val="lgDashDot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8" name="Connecteur droit 7"/>
              <xdr:cNvCxnSpPr/>
            </xdr:nvCxnSpPr>
            <xdr:spPr>
              <a:xfrm flipH="1">
                <a:off x="5358171" y="2934000"/>
                <a:ext cx="1044000" cy="0"/>
              </a:xfrm>
              <a:prstGeom prst="line">
                <a:avLst/>
              </a:prstGeom>
              <a:ln w="3175">
                <a:solidFill>
                  <a:schemeClr val="tx1"/>
                </a:solidFill>
                <a:prstDash val="lgDashDot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9" name="Connecteur droit 8"/>
              <xdr:cNvCxnSpPr/>
            </xdr:nvCxnSpPr>
            <xdr:spPr>
              <a:xfrm>
                <a:off x="5358171" y="2934000"/>
                <a:ext cx="297429" cy="723600"/>
              </a:xfrm>
              <a:prstGeom prst="line">
                <a:avLst/>
              </a:prstGeom>
              <a:ln w="3175">
                <a:solidFill>
                  <a:schemeClr val="tx1"/>
                </a:solidFill>
                <a:prstDash val="lgDashDot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21" name="ZoneTexte 20"/>
          <xdr:cNvSpPr txBox="1"/>
        </xdr:nvSpPr>
        <xdr:spPr>
          <a:xfrm>
            <a:off x="2790825" y="1352550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A</a:t>
            </a:r>
          </a:p>
        </xdr:txBody>
      </xdr:sp>
      <xdr:sp macro="" textlink="">
        <xdr:nvSpPr>
          <xdr:cNvPr id="22" name="ZoneTexte 21"/>
          <xdr:cNvSpPr txBox="1"/>
        </xdr:nvSpPr>
        <xdr:spPr>
          <a:xfrm>
            <a:off x="3638550" y="1381125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B</a:t>
            </a:r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3667125" y="495300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C</a:t>
            </a:r>
          </a:p>
        </xdr:txBody>
      </xdr:sp>
      <xdr:sp macro="" textlink="">
        <xdr:nvSpPr>
          <xdr:cNvPr id="24" name="ZoneTexte 23"/>
          <xdr:cNvSpPr txBox="1"/>
        </xdr:nvSpPr>
        <xdr:spPr>
          <a:xfrm>
            <a:off x="2476500" y="504825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D</a:t>
            </a:r>
          </a:p>
          <a:p>
            <a:endParaRPr lang="fr-FR" sz="1100" b="1"/>
          </a:p>
        </xdr:txBody>
      </xdr:sp>
      <xdr:sp macro="" textlink="">
        <xdr:nvSpPr>
          <xdr:cNvPr id="25" name="ZoneTexte 24"/>
          <xdr:cNvSpPr txBox="1"/>
        </xdr:nvSpPr>
        <xdr:spPr>
          <a:xfrm>
            <a:off x="3105150" y="457200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1</a:t>
            </a:r>
          </a:p>
        </xdr:txBody>
      </xdr:sp>
      <xdr:sp macro="" textlink="">
        <xdr:nvSpPr>
          <xdr:cNvPr id="26" name="ZoneTexte 25"/>
          <xdr:cNvSpPr txBox="1"/>
        </xdr:nvSpPr>
        <xdr:spPr>
          <a:xfrm>
            <a:off x="3200400" y="1419225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2</a:t>
            </a:r>
          </a:p>
        </xdr:txBody>
      </xdr:sp>
      <xdr:sp macro="" textlink="">
        <xdr:nvSpPr>
          <xdr:cNvPr id="27" name="ZoneTexte 26"/>
          <xdr:cNvSpPr txBox="1"/>
        </xdr:nvSpPr>
        <xdr:spPr>
          <a:xfrm>
            <a:off x="3695700" y="952500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3</a:t>
            </a:r>
          </a:p>
        </xdr:txBody>
      </xdr:sp>
    </xdr:grpSp>
    <xdr:clientData/>
  </xdr:twoCellAnchor>
  <xdr:twoCellAnchor>
    <xdr:from>
      <xdr:col>8</xdr:col>
      <xdr:colOff>590550</xdr:colOff>
      <xdr:row>0</xdr:row>
      <xdr:rowOff>0</xdr:rowOff>
    </xdr:from>
    <xdr:to>
      <xdr:col>11</xdr:col>
      <xdr:colOff>76200</xdr:colOff>
      <xdr:row>7</xdr:row>
      <xdr:rowOff>28575</xdr:rowOff>
    </xdr:to>
    <xdr:grpSp>
      <xdr:nvGrpSpPr>
        <xdr:cNvPr id="34" name="Groupe 33"/>
        <xdr:cNvGrpSpPr/>
      </xdr:nvGrpSpPr>
      <xdr:grpSpPr>
        <a:xfrm>
          <a:off x="6981825" y="0"/>
          <a:ext cx="1771650" cy="1362075"/>
          <a:chOff x="2343150" y="1971675"/>
          <a:chExt cx="1771650" cy="1362075"/>
        </a:xfrm>
      </xdr:grpSpPr>
      <xdr:grpSp>
        <xdr:nvGrpSpPr>
          <xdr:cNvPr id="10" name="Groupe 9"/>
          <xdr:cNvGrpSpPr/>
        </xdr:nvGrpSpPr>
        <xdr:grpSpPr>
          <a:xfrm>
            <a:off x="2457450" y="2143125"/>
            <a:ext cx="1440000" cy="1080001"/>
            <a:chOff x="16440150" y="3810000"/>
            <a:chExt cx="1440000" cy="1080001"/>
          </a:xfrm>
        </xdr:grpSpPr>
        <xdr:sp macro="" textlink="">
          <xdr:nvSpPr>
            <xdr:cNvPr id="11" name="Rectangle 10"/>
            <xdr:cNvSpPr/>
          </xdr:nvSpPr>
          <xdr:spPr>
            <a:xfrm>
              <a:off x="16440150" y="3810000"/>
              <a:ext cx="1440000" cy="1080001"/>
            </a:xfrm>
            <a:prstGeom prst="rect">
              <a:avLst/>
            </a:prstGeom>
            <a:solidFill>
              <a:srgbClr val="000000">
                <a:alpha val="25098"/>
              </a:srgbClr>
            </a:solidFill>
            <a:ln>
              <a:noFill/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wrap="square" lIns="91423" tIns="45712" rIns="91423" bIns="45712" spcCol="0" rtlCol="0" anchor="ctr"/>
            <a:lstStyle>
              <a:defPPr>
                <a:defRPr lang="fr-FR"/>
              </a:defPPr>
              <a:lvl1pPr marL="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1pPr>
              <a:lvl2pPr marL="457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2pPr>
              <a:lvl3pPr marL="914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3pPr>
              <a:lvl4pPr marL="1371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4pPr>
              <a:lvl5pPr marL="18288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5pPr>
              <a:lvl6pPr marL="22860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6pPr>
              <a:lvl7pPr marL="27432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7pPr>
              <a:lvl8pPr marL="32004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8pPr>
              <a:lvl9pPr marL="3657600" algn="l" defTabSz="914400" rtl="0" eaLnBrk="1" latinLnBrk="0" hangingPunct="1">
                <a:defRPr sz="1800" kern="120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lvl9pPr>
            </a:lstStyle>
            <a:p>
              <a:pPr algn="ctr"/>
              <a:endParaRPr lang="fr-FR"/>
            </a:p>
          </xdr:txBody>
        </xdr:sp>
        <xdr:grpSp>
          <xdr:nvGrpSpPr>
            <xdr:cNvPr id="12" name="Groupe 11"/>
            <xdr:cNvGrpSpPr/>
          </xdr:nvGrpSpPr>
          <xdr:grpSpPr>
            <a:xfrm flipH="1">
              <a:off x="16549520" y="3923400"/>
              <a:ext cx="1224000" cy="853200"/>
              <a:chOff x="0" y="0"/>
              <a:chExt cx="1224000" cy="853200"/>
            </a:xfrm>
          </xdr:grpSpPr>
          <xdr:cxnSp macro="">
            <xdr:nvCxnSpPr>
              <xdr:cNvPr id="13" name="Connecteur droit 12"/>
              <xdr:cNvCxnSpPr/>
            </xdr:nvCxnSpPr>
            <xdr:spPr>
              <a:xfrm flipH="1">
                <a:off x="0" y="0"/>
                <a:ext cx="0" cy="853200"/>
              </a:xfrm>
              <a:prstGeom prst="line">
                <a:avLst/>
              </a:prstGeom>
              <a:ln w="3175">
                <a:solidFill>
                  <a:schemeClr val="tx1"/>
                </a:solidFill>
                <a:prstDash val="lgDashDot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14" name="Connecteur droit 13"/>
              <xdr:cNvCxnSpPr/>
            </xdr:nvCxnSpPr>
            <xdr:spPr>
              <a:xfrm>
                <a:off x="0" y="853200"/>
                <a:ext cx="878400" cy="0"/>
              </a:xfrm>
              <a:prstGeom prst="line">
                <a:avLst/>
              </a:prstGeom>
              <a:ln w="3175">
                <a:solidFill>
                  <a:schemeClr val="tx1"/>
                </a:solidFill>
                <a:prstDash val="lgDashDot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15" name="Connecteur droit 14"/>
              <xdr:cNvCxnSpPr/>
            </xdr:nvCxnSpPr>
            <xdr:spPr>
              <a:xfrm>
                <a:off x="0" y="0"/>
                <a:ext cx="1224000" cy="0"/>
              </a:xfrm>
              <a:prstGeom prst="line">
                <a:avLst/>
              </a:prstGeom>
              <a:ln w="3175">
                <a:solidFill>
                  <a:schemeClr val="tx1"/>
                </a:solidFill>
                <a:prstDash val="lgDashDot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  <xdr:cxnSp macro="">
            <xdr:nvCxnSpPr>
              <xdr:cNvPr id="16" name="Connecteur droit 15"/>
              <xdr:cNvCxnSpPr/>
            </xdr:nvCxnSpPr>
            <xdr:spPr>
              <a:xfrm flipH="1">
                <a:off x="878400" y="0"/>
                <a:ext cx="345600" cy="853200"/>
              </a:xfrm>
              <a:prstGeom prst="line">
                <a:avLst/>
              </a:prstGeom>
              <a:ln w="3175">
                <a:solidFill>
                  <a:schemeClr val="tx1"/>
                </a:solidFill>
                <a:prstDash val="lgDashDot"/>
              </a:ln>
            </xdr:spPr>
            <xdr:style>
              <a:lnRef idx="1">
                <a:schemeClr val="accent1"/>
              </a:lnRef>
              <a:fillRef idx="0">
                <a:schemeClr val="accent1"/>
              </a:fillRef>
              <a:effectRef idx="0">
                <a:schemeClr val="accent1"/>
              </a:effectRef>
              <a:fontRef idx="minor">
                <a:schemeClr val="tx1"/>
              </a:fontRef>
            </xdr:style>
          </xdr:cxnSp>
        </xdr:grpSp>
      </xdr:grpSp>
      <xdr:sp macro="" textlink="">
        <xdr:nvSpPr>
          <xdr:cNvPr id="17" name="ZoneTexte 16"/>
          <xdr:cNvSpPr txBox="1"/>
        </xdr:nvSpPr>
        <xdr:spPr>
          <a:xfrm>
            <a:off x="2619375" y="2952750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E</a:t>
            </a:r>
          </a:p>
        </xdr:txBody>
      </xdr:sp>
      <xdr:sp macro="" textlink="">
        <xdr:nvSpPr>
          <xdr:cNvPr id="18" name="ZoneTexte 17"/>
          <xdr:cNvSpPr txBox="1"/>
        </xdr:nvSpPr>
        <xdr:spPr>
          <a:xfrm>
            <a:off x="3743325" y="3009900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F</a:t>
            </a:r>
          </a:p>
        </xdr:txBody>
      </xdr:sp>
      <xdr:sp macro="" textlink="">
        <xdr:nvSpPr>
          <xdr:cNvPr id="19" name="ZoneTexte 18"/>
          <xdr:cNvSpPr txBox="1"/>
        </xdr:nvSpPr>
        <xdr:spPr>
          <a:xfrm>
            <a:off x="3752850" y="2133600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G</a:t>
            </a:r>
          </a:p>
        </xdr:txBody>
      </xdr:sp>
      <xdr:sp macro="" textlink="">
        <xdr:nvSpPr>
          <xdr:cNvPr id="20" name="ZoneTexte 19"/>
          <xdr:cNvSpPr txBox="1"/>
        </xdr:nvSpPr>
        <xdr:spPr>
          <a:xfrm>
            <a:off x="2343150" y="2124075"/>
            <a:ext cx="2476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H</a:t>
            </a:r>
          </a:p>
        </xdr:txBody>
      </xdr:sp>
      <xdr:sp macro="" textlink="">
        <xdr:nvSpPr>
          <xdr:cNvPr id="30" name="ZoneTexte 29"/>
          <xdr:cNvSpPr txBox="1"/>
        </xdr:nvSpPr>
        <xdr:spPr>
          <a:xfrm>
            <a:off x="3067049" y="1971675"/>
            <a:ext cx="428625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1'</a:t>
            </a:r>
          </a:p>
        </xdr:txBody>
      </xdr:sp>
      <xdr:sp macro="" textlink="">
        <xdr:nvSpPr>
          <xdr:cNvPr id="31" name="ZoneTexte 30"/>
          <xdr:cNvSpPr txBox="1"/>
        </xdr:nvSpPr>
        <xdr:spPr>
          <a:xfrm>
            <a:off x="3181349" y="3086100"/>
            <a:ext cx="333375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2'</a:t>
            </a:r>
          </a:p>
        </xdr:txBody>
      </xdr:sp>
      <xdr:sp macro="" textlink="">
        <xdr:nvSpPr>
          <xdr:cNvPr id="32" name="ZoneTexte 31"/>
          <xdr:cNvSpPr txBox="1"/>
        </xdr:nvSpPr>
        <xdr:spPr>
          <a:xfrm>
            <a:off x="3752850" y="2552700"/>
            <a:ext cx="361950" cy="2476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3'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</xdr:colOff>
          <xdr:row>11</xdr:row>
          <xdr:rowOff>19050</xdr:rowOff>
        </xdr:from>
        <xdr:to>
          <xdr:col>6</xdr:col>
          <xdr:colOff>304800</xdr:colOff>
          <xdr:row>12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57150</xdr:colOff>
      <xdr:row>2</xdr:row>
      <xdr:rowOff>133350</xdr:rowOff>
    </xdr:from>
    <xdr:to>
      <xdr:col>7</xdr:col>
      <xdr:colOff>647700</xdr:colOff>
      <xdr:row>4</xdr:row>
      <xdr:rowOff>161925</xdr:rowOff>
    </xdr:to>
    <xdr:sp macro="" textlink="">
      <xdr:nvSpPr>
        <xdr:cNvPr id="2" name="ZoneTexte 1"/>
        <xdr:cNvSpPr txBox="1"/>
      </xdr:nvSpPr>
      <xdr:spPr>
        <a:xfrm>
          <a:off x="5686425" y="514350"/>
          <a:ext cx="590550" cy="4095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100"/>
            <a:t>Face sup</a:t>
          </a:r>
        </a:p>
      </xdr:txBody>
    </xdr:sp>
    <xdr:clientData/>
  </xdr:twoCellAnchor>
  <xdr:twoCellAnchor>
    <xdr:from>
      <xdr:col>9</xdr:col>
      <xdr:colOff>428625</xdr:colOff>
      <xdr:row>2</xdr:row>
      <xdr:rowOff>104775</xdr:rowOff>
    </xdr:from>
    <xdr:to>
      <xdr:col>10</xdr:col>
      <xdr:colOff>257175</xdr:colOff>
      <xdr:row>4</xdr:row>
      <xdr:rowOff>133350</xdr:rowOff>
    </xdr:to>
    <xdr:sp macro="" textlink="">
      <xdr:nvSpPr>
        <xdr:cNvPr id="35" name="ZoneTexte 34"/>
        <xdr:cNvSpPr txBox="1"/>
      </xdr:nvSpPr>
      <xdr:spPr>
        <a:xfrm>
          <a:off x="7581900" y="485775"/>
          <a:ext cx="590550" cy="4095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ctr"/>
        <a:lstStyle/>
        <a:p>
          <a:pPr algn="ctr"/>
          <a:r>
            <a:rPr lang="fr-FR" sz="1100"/>
            <a:t>Face inf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3"/>
  <sheetViews>
    <sheetView workbookViewId="0">
      <selection activeCell="F13" sqref="F13"/>
    </sheetView>
  </sheetViews>
  <sheetFormatPr baseColWidth="10" defaultRowHeight="15" x14ac:dyDescent="0.25"/>
  <cols>
    <col min="1" max="1" width="11.42578125" style="3"/>
    <col min="3" max="3" width="15.85546875" customWidth="1"/>
  </cols>
  <sheetData>
    <row r="1" spans="1:4" x14ac:dyDescent="0.25">
      <c r="B1" t="s">
        <v>5</v>
      </c>
      <c r="C1" t="s">
        <v>6</v>
      </c>
    </row>
    <row r="2" spans="1:4" x14ac:dyDescent="0.25">
      <c r="A2" s="10" t="s">
        <v>3</v>
      </c>
      <c r="B2" s="1">
        <v>1</v>
      </c>
      <c r="C2">
        <v>28.98</v>
      </c>
    </row>
    <row r="3" spans="1:4" x14ac:dyDescent="0.25">
      <c r="A3" s="10"/>
      <c r="B3" s="1">
        <v>2</v>
      </c>
      <c r="C3">
        <v>20.79</v>
      </c>
    </row>
    <row r="4" spans="1:4" x14ac:dyDescent="0.25">
      <c r="A4" s="10"/>
      <c r="B4" s="1">
        <v>3</v>
      </c>
      <c r="C4">
        <v>20.100000000000001</v>
      </c>
    </row>
    <row r="5" spans="1:4" x14ac:dyDescent="0.25">
      <c r="A5" s="10" t="s">
        <v>4</v>
      </c>
      <c r="B5" s="1" t="s">
        <v>0</v>
      </c>
      <c r="C5">
        <v>34.04</v>
      </c>
    </row>
    <row r="6" spans="1:4" x14ac:dyDescent="0.25">
      <c r="A6" s="10"/>
      <c r="B6" s="1" t="s">
        <v>1</v>
      </c>
      <c r="C6">
        <v>24.38</v>
      </c>
    </row>
    <row r="7" spans="1:4" x14ac:dyDescent="0.25">
      <c r="A7" s="10"/>
      <c r="B7" s="1" t="s">
        <v>2</v>
      </c>
      <c r="C7">
        <v>23.7</v>
      </c>
    </row>
    <row r="8" spans="1:4" ht="30" x14ac:dyDescent="0.25">
      <c r="A8" s="3" t="s">
        <v>29</v>
      </c>
      <c r="C8">
        <v>70</v>
      </c>
    </row>
    <row r="9" spans="1:4" ht="30" x14ac:dyDescent="0.25">
      <c r="A9" s="3" t="s">
        <v>30</v>
      </c>
      <c r="C9">
        <v>59</v>
      </c>
    </row>
    <row r="10" spans="1:4" ht="15.75" thickBot="1" x14ac:dyDescent="0.3"/>
    <row r="11" spans="1:4" ht="15.75" thickBot="1" x14ac:dyDescent="0.3">
      <c r="C11" s="2" t="s">
        <v>16</v>
      </c>
      <c r="D11" s="4"/>
    </row>
    <row r="12" spans="1:4" ht="15.75" thickBot="1" x14ac:dyDescent="0.3">
      <c r="C12" s="2" t="s">
        <v>17</v>
      </c>
      <c r="D12" s="4">
        <v>22.175000000000001</v>
      </c>
    </row>
    <row r="13" spans="1:4" ht="15.75" thickBot="1" x14ac:dyDescent="0.3">
      <c r="C13" s="2" t="s">
        <v>18</v>
      </c>
      <c r="D13" s="9"/>
    </row>
  </sheetData>
  <mergeCells count="2">
    <mergeCell ref="A2:A4"/>
    <mergeCell ref="A5:A7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trice_rotation">
                <anchor moveWithCells="1" sizeWithCells="1">
                  <from>
                    <xdr:col>5</xdr:col>
                    <xdr:colOff>47625</xdr:colOff>
                    <xdr:row>11</xdr:row>
                    <xdr:rowOff>19050</xdr:rowOff>
                  </from>
                  <to>
                    <xdr:col>6</xdr:col>
                    <xdr:colOff>304800</xdr:colOff>
                    <xdr:row>12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9"/>
  <sheetViews>
    <sheetView tabSelected="1" topLeftCell="A12" workbookViewId="0">
      <selection activeCell="B34" sqref="B34"/>
    </sheetView>
  </sheetViews>
  <sheetFormatPr baseColWidth="10" defaultRowHeight="15" x14ac:dyDescent="0.25"/>
  <cols>
    <col min="1" max="1" width="17.140625" customWidth="1"/>
    <col min="2" max="4" width="8.7109375" customWidth="1"/>
    <col min="6" max="8" width="8.7109375" customWidth="1"/>
    <col min="14" max="14" width="11.42578125" style="1"/>
  </cols>
  <sheetData>
    <row r="1" spans="1:14" x14ac:dyDescent="0.25">
      <c r="A1" s="2" t="s">
        <v>7</v>
      </c>
      <c r="B1" s="2" t="s">
        <v>8</v>
      </c>
      <c r="C1" s="2" t="s">
        <v>9</v>
      </c>
      <c r="D1" s="2" t="s">
        <v>10</v>
      </c>
      <c r="E1" s="2"/>
      <c r="F1" s="2" t="s">
        <v>11</v>
      </c>
      <c r="G1" s="2" t="s">
        <v>14</v>
      </c>
      <c r="H1" s="2" t="s">
        <v>15</v>
      </c>
      <c r="J1" s="2" t="s">
        <v>20</v>
      </c>
      <c r="K1" s="2"/>
      <c r="L1" s="2"/>
      <c r="M1" s="2"/>
      <c r="N1" s="5" t="s">
        <v>49</v>
      </c>
    </row>
    <row r="2" spans="1:14" x14ac:dyDescent="0.25">
      <c r="A2" s="2" t="s">
        <v>12</v>
      </c>
      <c r="B2" s="2">
        <v>0</v>
      </c>
      <c r="C2" s="2">
        <v>0</v>
      </c>
      <c r="D2" s="2">
        <v>0</v>
      </c>
      <c r="E2" s="2"/>
      <c r="F2" s="2">
        <f>B2-$B$3</f>
        <v>-80</v>
      </c>
      <c r="G2" s="2">
        <v>0</v>
      </c>
      <c r="H2" s="2">
        <v>0</v>
      </c>
      <c r="J2" s="2">
        <f>COS(N3)</f>
        <v>0.92603536081287607</v>
      </c>
      <c r="K2" s="2">
        <f>-SIN(N3)</f>
        <v>-0.37743676360970235</v>
      </c>
      <c r="L2" s="2">
        <v>0</v>
      </c>
      <c r="M2" s="2"/>
      <c r="N2" s="1">
        <v>22.175000000000001</v>
      </c>
    </row>
    <row r="3" spans="1:14" x14ac:dyDescent="0.25">
      <c r="A3" s="2" t="s">
        <v>13</v>
      </c>
      <c r="B3" s="2">
        <v>80</v>
      </c>
      <c r="C3" s="2">
        <v>0</v>
      </c>
      <c r="D3" s="2">
        <v>0</v>
      </c>
      <c r="E3" s="2"/>
      <c r="F3" s="2">
        <f>B3-$B$3</f>
        <v>0</v>
      </c>
      <c r="G3" s="2">
        <v>0</v>
      </c>
      <c r="H3" s="2">
        <v>0</v>
      </c>
      <c r="J3" s="2">
        <f>SIN(N3)</f>
        <v>0.37743676360970235</v>
      </c>
      <c r="K3" s="2">
        <f>COS(N3)</f>
        <v>0.92603536081287607</v>
      </c>
      <c r="L3" s="2">
        <v>0</v>
      </c>
      <c r="M3" s="2"/>
      <c r="N3" s="6">
        <f>N2*PI()/180</f>
        <v>0.38702676162974259</v>
      </c>
    </row>
    <row r="4" spans="1:14" x14ac:dyDescent="0.25">
      <c r="A4" s="2" t="s">
        <v>21</v>
      </c>
      <c r="B4">
        <f>100-Feuil1!C3</f>
        <v>79.210000000000008</v>
      </c>
      <c r="C4">
        <f>-(Feuil1!$C$4-C6)</f>
        <v>-8.1000000000000014</v>
      </c>
      <c r="D4">
        <f>70+Feuil1!$C$8+Feuil1!$C$9</f>
        <v>199</v>
      </c>
      <c r="F4" s="2">
        <f>B4+$F$2</f>
        <v>-0.78999999999999204</v>
      </c>
      <c r="G4" s="2">
        <f>C4+$G$2</f>
        <v>-8.1000000000000014</v>
      </c>
      <c r="H4" s="2">
        <f>D4+$H$2</f>
        <v>199</v>
      </c>
      <c r="J4" s="2">
        <v>0</v>
      </c>
      <c r="K4" s="2">
        <v>0</v>
      </c>
      <c r="L4" s="2">
        <v>1</v>
      </c>
      <c r="M4" s="2"/>
    </row>
    <row r="5" spans="1:14" x14ac:dyDescent="0.25">
      <c r="A5" s="2" t="s">
        <v>22</v>
      </c>
      <c r="B5">
        <f>100</f>
        <v>100</v>
      </c>
      <c r="C5">
        <f>-(Feuil1!$C$4-C7)</f>
        <v>-8.1000000000000014</v>
      </c>
      <c r="D5">
        <f>70+Feuil1!$C$8+Feuil1!$C$9</f>
        <v>199</v>
      </c>
      <c r="F5" s="2">
        <f t="shared" ref="F5:F11" si="0">B5+$F$2</f>
        <v>20</v>
      </c>
      <c r="G5" s="2">
        <f t="shared" ref="G5:G11" si="1">C5+$G$2</f>
        <v>-8.1000000000000014</v>
      </c>
      <c r="H5" s="2">
        <f t="shared" ref="H5:H11" si="2">D5+$H$2</f>
        <v>199</v>
      </c>
    </row>
    <row r="6" spans="1:14" x14ac:dyDescent="0.25">
      <c r="A6" s="2" t="s">
        <v>23</v>
      </c>
      <c r="B6">
        <v>100</v>
      </c>
      <c r="C6">
        <f>15-3</f>
        <v>12</v>
      </c>
      <c r="D6">
        <f>70+Feuil1!$C$8+Feuil1!$C$9</f>
        <v>199</v>
      </c>
      <c r="F6" s="2">
        <f t="shared" si="0"/>
        <v>20</v>
      </c>
      <c r="G6" s="2">
        <f t="shared" si="1"/>
        <v>12</v>
      </c>
      <c r="H6" s="2">
        <f t="shared" si="2"/>
        <v>199</v>
      </c>
      <c r="J6" s="2" t="s">
        <v>19</v>
      </c>
      <c r="K6" s="2"/>
      <c r="L6" s="2"/>
      <c r="N6" s="5" t="s">
        <v>50</v>
      </c>
    </row>
    <row r="7" spans="1:14" x14ac:dyDescent="0.25">
      <c r="A7" s="2" t="s">
        <v>24</v>
      </c>
      <c r="B7">
        <f>100-Feuil1!C2</f>
        <v>71.02</v>
      </c>
      <c r="C7">
        <f>15-3</f>
        <v>12</v>
      </c>
      <c r="D7">
        <f>70+Feuil1!$C$8+Feuil1!$C$9</f>
        <v>199</v>
      </c>
      <c r="F7" s="2">
        <f t="shared" si="0"/>
        <v>-8.980000000000004</v>
      </c>
      <c r="G7" s="2">
        <f t="shared" si="1"/>
        <v>12</v>
      </c>
      <c r="H7" s="2">
        <f t="shared" si="2"/>
        <v>199</v>
      </c>
      <c r="J7" s="2">
        <f>COS(N8)</f>
        <v>0.9848223485971328</v>
      </c>
      <c r="K7" s="2">
        <v>0</v>
      </c>
      <c r="L7" s="2">
        <f>SIN(N8)</f>
        <v>0.17356538163939111</v>
      </c>
      <c r="N7" s="7">
        <v>9.995182991027832</v>
      </c>
    </row>
    <row r="8" spans="1:14" x14ac:dyDescent="0.25">
      <c r="A8" s="2" t="s">
        <v>25</v>
      </c>
      <c r="B8">
        <f>100-Feuil1!C6</f>
        <v>75.62</v>
      </c>
      <c r="C8">
        <f>-(Feuil1!$C$7-Feuil2!C10)</f>
        <v>-11.7</v>
      </c>
      <c r="D8">
        <f>70+Feuil1!$C$9</f>
        <v>129</v>
      </c>
      <c r="F8" s="2">
        <f t="shared" si="0"/>
        <v>-4.3799999999999955</v>
      </c>
      <c r="G8" s="2">
        <f t="shared" si="1"/>
        <v>-11.7</v>
      </c>
      <c r="H8" s="2">
        <f t="shared" si="2"/>
        <v>129</v>
      </c>
      <c r="J8" s="2">
        <v>0</v>
      </c>
      <c r="K8" s="2">
        <v>1</v>
      </c>
      <c r="L8" s="2">
        <v>0</v>
      </c>
      <c r="N8" s="6">
        <f>N7*PI()/180</f>
        <v>0.17444885253277051</v>
      </c>
    </row>
    <row r="9" spans="1:14" x14ac:dyDescent="0.25">
      <c r="A9" s="2" t="s">
        <v>26</v>
      </c>
      <c r="B9">
        <f>100</f>
        <v>100</v>
      </c>
      <c r="C9">
        <f>-(Feuil1!$C$7-Feuil2!C11)</f>
        <v>-11.7</v>
      </c>
      <c r="D9">
        <f>70+Feuil1!$C$9</f>
        <v>129</v>
      </c>
      <c r="F9" s="2">
        <f t="shared" si="0"/>
        <v>20</v>
      </c>
      <c r="G9" s="2">
        <f t="shared" si="1"/>
        <v>-11.7</v>
      </c>
      <c r="H9" s="2">
        <f t="shared" si="2"/>
        <v>129</v>
      </c>
      <c r="J9" s="2">
        <f>-SIN(N8)</f>
        <v>-0.17356538163939111</v>
      </c>
      <c r="K9" s="2">
        <v>0</v>
      </c>
      <c r="L9" s="2">
        <f>COS(N8)</f>
        <v>0.9848223485971328</v>
      </c>
    </row>
    <row r="10" spans="1:14" x14ac:dyDescent="0.25">
      <c r="A10" s="2" t="s">
        <v>27</v>
      </c>
      <c r="B10">
        <f>100</f>
        <v>100</v>
      </c>
      <c r="C10">
        <f>15-3</f>
        <v>12</v>
      </c>
      <c r="D10">
        <f>70+Feuil1!$C$9</f>
        <v>129</v>
      </c>
      <c r="F10" s="2">
        <f t="shared" si="0"/>
        <v>20</v>
      </c>
      <c r="G10" s="2">
        <f t="shared" si="1"/>
        <v>12</v>
      </c>
      <c r="H10" s="2">
        <f t="shared" si="2"/>
        <v>129</v>
      </c>
    </row>
    <row r="11" spans="1:14" x14ac:dyDescent="0.25">
      <c r="A11" s="2" t="s">
        <v>28</v>
      </c>
      <c r="B11">
        <f>100-Feuil1!C5</f>
        <v>65.960000000000008</v>
      </c>
      <c r="C11">
        <f>15-3</f>
        <v>12</v>
      </c>
      <c r="D11">
        <f>70+Feuil1!$C$9</f>
        <v>129</v>
      </c>
      <c r="F11" s="2">
        <f t="shared" si="0"/>
        <v>-14.039999999999992</v>
      </c>
      <c r="G11" s="2">
        <f t="shared" si="1"/>
        <v>12</v>
      </c>
      <c r="H11" s="2">
        <f t="shared" si="2"/>
        <v>129</v>
      </c>
    </row>
    <row r="12" spans="1:14" x14ac:dyDescent="0.25">
      <c r="F12" s="2"/>
    </row>
    <row r="13" spans="1:14" x14ac:dyDescent="0.25">
      <c r="A13" t="s">
        <v>31</v>
      </c>
      <c r="B13" t="s">
        <v>10</v>
      </c>
    </row>
    <row r="14" spans="1:14" x14ac:dyDescent="0.25">
      <c r="A14" t="s">
        <v>32</v>
      </c>
      <c r="B14" s="12">
        <f t="array" ref="B14:D14">MMULT(F4:H4,$J$2:$L$4)</f>
        <v>-3.7888057202807541</v>
      </c>
      <c r="C14" s="2">
        <v>-7.2027113793326363</v>
      </c>
      <c r="D14" s="2">
        <v>199</v>
      </c>
      <c r="F14" s="2">
        <f>B14-$F$2</f>
        <v>76.211194279719251</v>
      </c>
      <c r="G14" s="2">
        <f>C14</f>
        <v>-7.2027113793326363</v>
      </c>
      <c r="H14" s="2">
        <f>D14</f>
        <v>199</v>
      </c>
    </row>
    <row r="15" spans="1:14" x14ac:dyDescent="0.25">
      <c r="A15" t="s">
        <v>33</v>
      </c>
      <c r="B15" s="12">
        <f t="array" ref="B15:D15">MMULT(F5:H5,$J$2:$L$4)</f>
        <v>15.463469431018931</v>
      </c>
      <c r="C15" s="2">
        <v>-15.049621694778345</v>
      </c>
      <c r="D15" s="2">
        <v>199</v>
      </c>
      <c r="F15" s="2">
        <f t="shared" ref="F15:F21" si="3">B15-$F$2</f>
        <v>95.463469431018936</v>
      </c>
      <c r="G15" s="2">
        <f t="shared" ref="G15:G21" si="4">C15</f>
        <v>-15.049621694778345</v>
      </c>
      <c r="H15" s="2">
        <f t="shared" ref="H15:H21" si="5">D15</f>
        <v>199</v>
      </c>
    </row>
    <row r="16" spans="1:14" x14ac:dyDescent="0.25">
      <c r="A16" t="s">
        <v>34</v>
      </c>
      <c r="B16" s="12">
        <f t="array" ref="B16:D16">MMULT(F6:H6,$J$2:$L$4)</f>
        <v>23.049948379573948</v>
      </c>
      <c r="C16" s="2">
        <v>3.5636890575604649</v>
      </c>
      <c r="D16" s="2">
        <v>199</v>
      </c>
      <c r="F16" s="2">
        <f t="shared" si="3"/>
        <v>103.04994837957395</v>
      </c>
      <c r="G16" s="2">
        <f t="shared" si="4"/>
        <v>3.5636890575604649</v>
      </c>
      <c r="H16" s="2">
        <f t="shared" si="5"/>
        <v>199</v>
      </c>
    </row>
    <row r="17" spans="1:8" x14ac:dyDescent="0.25">
      <c r="A17" t="s">
        <v>35</v>
      </c>
      <c r="B17" s="12">
        <f t="array" ref="B17:D17">MMULT(F7:H7,$J$2:$L$4)</f>
        <v>-3.7865563767832029</v>
      </c>
      <c r="C17" s="2">
        <v>14.50180646696964</v>
      </c>
      <c r="D17" s="2">
        <v>199</v>
      </c>
      <c r="F17" s="2">
        <f t="shared" si="3"/>
        <v>76.21344362321679</v>
      </c>
      <c r="G17" s="2">
        <f t="shared" si="4"/>
        <v>14.50180646696964</v>
      </c>
      <c r="H17" s="2">
        <f t="shared" si="5"/>
        <v>199</v>
      </c>
    </row>
    <row r="18" spans="1:8" x14ac:dyDescent="0.25">
      <c r="A18" t="s">
        <v>36</v>
      </c>
      <c r="B18" s="12">
        <f t="array" ref="B18:D18">MMULT(F8:H8,$J$2:$L$4)</f>
        <v>-8.4720450145939097</v>
      </c>
      <c r="C18" s="2">
        <v>-9.1814406969001556</v>
      </c>
      <c r="D18" s="2">
        <v>129</v>
      </c>
      <c r="F18" s="2">
        <f t="shared" si="3"/>
        <v>71.527954985406097</v>
      </c>
      <c r="G18" s="2">
        <f t="shared" si="4"/>
        <v>-9.1814406969001556</v>
      </c>
      <c r="H18" s="2">
        <f t="shared" si="5"/>
        <v>129</v>
      </c>
    </row>
    <row r="19" spans="1:8" x14ac:dyDescent="0.25">
      <c r="A19" t="s">
        <v>37</v>
      </c>
      <c r="B19" s="12">
        <f t="array" ref="B19:D19">MMULT(F9:H9,$J$2:$L$4)</f>
        <v>14.104697082024003</v>
      </c>
      <c r="C19" s="2">
        <v>-18.383348993704697</v>
      </c>
      <c r="D19" s="2">
        <v>129</v>
      </c>
      <c r="F19" s="2">
        <f t="shared" si="3"/>
        <v>94.104697082024003</v>
      </c>
      <c r="G19" s="2">
        <f t="shared" si="4"/>
        <v>-18.383348993704697</v>
      </c>
      <c r="H19" s="2">
        <f t="shared" si="5"/>
        <v>129</v>
      </c>
    </row>
    <row r="20" spans="1:8" x14ac:dyDescent="0.25">
      <c r="A20" t="s">
        <v>38</v>
      </c>
      <c r="B20" s="12">
        <f t="array" ref="B20:D20">MMULT(F10:H10,$J$2:$L$4)</f>
        <v>23.049948379573948</v>
      </c>
      <c r="C20" s="2">
        <v>3.5636890575604649</v>
      </c>
      <c r="D20" s="2">
        <v>129</v>
      </c>
      <c r="F20" s="2">
        <f t="shared" si="3"/>
        <v>103.04994837957395</v>
      </c>
      <c r="G20" s="2">
        <f t="shared" si="4"/>
        <v>3.5636890575604649</v>
      </c>
      <c r="H20" s="2">
        <f t="shared" si="5"/>
        <v>129</v>
      </c>
    </row>
    <row r="21" spans="1:8" x14ac:dyDescent="0.25">
      <c r="A21" t="s">
        <v>39</v>
      </c>
      <c r="B21" s="12">
        <f t="array" ref="B21:D21">MMULT(F11:H11,$J$2:$L$4)</f>
        <v>-8.4722953024963452</v>
      </c>
      <c r="C21" s="2">
        <v>16.411636490834731</v>
      </c>
      <c r="D21" s="2">
        <v>129</v>
      </c>
      <c r="F21" s="2">
        <f t="shared" si="3"/>
        <v>71.527704697503651</v>
      </c>
      <c r="G21" s="2">
        <f t="shared" si="4"/>
        <v>16.411636490834731</v>
      </c>
      <c r="H21" s="2">
        <f t="shared" si="5"/>
        <v>129</v>
      </c>
    </row>
    <row r="24" spans="1:8" x14ac:dyDescent="0.25">
      <c r="B24">
        <v>2.5000000000000001E-4</v>
      </c>
    </row>
    <row r="26" spans="1:8" x14ac:dyDescent="0.25">
      <c r="A26" t="s">
        <v>40</v>
      </c>
      <c r="B26" t="s">
        <v>9</v>
      </c>
    </row>
    <row r="27" spans="1:8" x14ac:dyDescent="0.25">
      <c r="A27" t="s">
        <v>41</v>
      </c>
      <c r="B27" s="11">
        <f t="array" ref="B27:D27">MMULT(F14:H14,$J$7:$L$9)</f>
        <v>40.514976393706647</v>
      </c>
      <c r="C27" s="2">
        <v>-7.2027113793326363</v>
      </c>
      <c r="D27" s="2">
        <v>209.2072723911827</v>
      </c>
    </row>
    <row r="28" spans="1:8" x14ac:dyDescent="0.25">
      <c r="A28" t="s">
        <v>42</v>
      </c>
      <c r="B28" s="2">
        <f t="array" ref="B28:D28">MMULT(F15:H15,$J$7:$L$9)</f>
        <v>59.475047224047827</v>
      </c>
      <c r="C28" s="2">
        <v>-15.049621694778345</v>
      </c>
      <c r="D28" s="2">
        <v>212.54880087524458</v>
      </c>
    </row>
    <row r="29" spans="1:8" x14ac:dyDescent="0.25">
      <c r="A29" t="s">
        <v>43</v>
      </c>
      <c r="B29" s="2">
        <f t="array" ref="B29:D29">MMULT(F16:H16,$J$7:$L$9)</f>
        <v>66.946381239746486</v>
      </c>
      <c r="C29" s="2">
        <v>3.5636890575604649</v>
      </c>
      <c r="D29" s="2">
        <v>213.86555098924975</v>
      </c>
    </row>
    <row r="30" spans="1:8" x14ac:dyDescent="0.25">
      <c r="A30" t="s">
        <v>44</v>
      </c>
      <c r="B30" s="11">
        <f t="array" ref="B30:D30">MMULT(F17:H17,$J$7:$L$9)</f>
        <v>40.517191597452694</v>
      </c>
      <c r="C30" s="2">
        <v>14.50180646696964</v>
      </c>
      <c r="D30" s="2">
        <v>209.20766279934529</v>
      </c>
    </row>
    <row r="31" spans="1:8" x14ac:dyDescent="0.25">
      <c r="A31" t="s">
        <v>45</v>
      </c>
      <c r="B31" s="11">
        <f t="array" ref="B31:D31">MMULT(F18:H18,$J$7:$L$9)</f>
        <v>48.052394387596173</v>
      </c>
      <c r="C31" s="2">
        <v>-9.1814406969001556</v>
      </c>
      <c r="D31" s="2">
        <v>139.45685977395732</v>
      </c>
    </row>
    <row r="32" spans="1:8" x14ac:dyDescent="0.25">
      <c r="A32" t="s">
        <v>46</v>
      </c>
      <c r="B32" s="2">
        <f t="array" ref="B32:D32">MMULT(F19:H19,$J$7:$L$9)</f>
        <v>70.286474562859183</v>
      </c>
      <c r="C32" s="2">
        <v>-18.383348993704697</v>
      </c>
      <c r="D32" s="2">
        <v>143.37540063213092</v>
      </c>
    </row>
    <row r="33" spans="1:4" x14ac:dyDescent="0.25">
      <c r="A33" t="s">
        <v>47</v>
      </c>
      <c r="B33" s="2">
        <f t="array" ref="B33:D33">MMULT(F20:H20,$J$7:$L$9)</f>
        <v>79.095957954503859</v>
      </c>
      <c r="C33" s="2">
        <v>3.5636890575604649</v>
      </c>
      <c r="D33" s="2">
        <v>144.92798658745045</v>
      </c>
    </row>
    <row r="34" spans="1:4" x14ac:dyDescent="0.25">
      <c r="A34" t="s">
        <v>48</v>
      </c>
      <c r="B34" s="11">
        <f t="array" ref="B34:D34">MMULT(F21:H21,$J$7:$L$9)</f>
        <v>48.052147898476257</v>
      </c>
      <c r="C34" s="2">
        <v>16.411636490834731</v>
      </c>
      <c r="D34" s="2">
        <v>139.45681633264203</v>
      </c>
    </row>
    <row r="36" spans="1:4" x14ac:dyDescent="0.25">
      <c r="B36" s="8">
        <v>0</v>
      </c>
    </row>
    <row r="37" spans="1:4" x14ac:dyDescent="0.25">
      <c r="B37" s="8">
        <v>2E-3</v>
      </c>
    </row>
    <row r="38" spans="1:4" x14ac:dyDescent="0.25">
      <c r="B38" s="8">
        <v>-7.5380000000000003</v>
      </c>
    </row>
    <row r="39" spans="1:4" x14ac:dyDescent="0.25">
      <c r="B39" s="8">
        <v>-7.5349998474121094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SAINT-GOBAIN 1.8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Vergez, Laure</dc:creator>
  <cp:lastModifiedBy>Vergez, Laure</cp:lastModifiedBy>
  <dcterms:created xsi:type="dcterms:W3CDTF">2017-02-08T19:32:14Z</dcterms:created>
  <dcterms:modified xsi:type="dcterms:W3CDTF">2017-02-09T19:57:20Z</dcterms:modified>
</cp:coreProperties>
</file>