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7729"/>
  <workbookPr showInkAnnotation="0" autoCompressPictures="0"/>
  <bookViews>
    <workbookView xWindow="-100" yWindow="0" windowWidth="25040" windowHeight="14900" tabRatio="500"/>
  </bookViews>
  <sheets>
    <sheet name="Personnels 2" sheetId="2" r:id="rId1"/>
    <sheet name="Janv." sheetId="3" r:id="rId2"/>
    <sheet name="0201" sheetId="4" r:id="rId3"/>
    <sheet name="0301" sheetId="5" r:id="rId4"/>
    <sheet name="Liste de recherche" sheetId="6" r:id="rId5"/>
  </sheets>
  <externalReferences>
    <externalReference r:id="rId6"/>
    <externalReference r:id="rId7"/>
  </externalReferences>
  <definedNames>
    <definedName name="_xlnm._FilterDatabase" localSheetId="0" hidden="1">'Personnels 2'!$A$1:$Y$11</definedName>
    <definedName name="AprSun1" localSheetId="2">DATE(CalendarYear,4,1)-WEEKDAY(DATE(CalendarYear,4,1))+1</definedName>
    <definedName name="AprSun1" localSheetId="3">DATE(CalendarYear,4,1)-WEEKDAY(DATE(CalendarYear,4,1))+1</definedName>
    <definedName name="AprSun1" localSheetId="1">DATE(CalendarYear,4,1)-WEEKDAY(DATE(CalendarYear,4,1))+1</definedName>
    <definedName name="AprSun1" localSheetId="4">DATE(CalendarYear,4,1)-WEEKDAY(DATE(CalendarYear,4,1))+1</definedName>
    <definedName name="AprSun1">DATE(CalendarYear,4,1)-WEEKDAY(DATE(CalendarYear,4,1))+1</definedName>
    <definedName name="AugSun1" localSheetId="2">DATE(CalendarYear,8,1)-WEEKDAY(DATE(CalendarYear,8,1))+1</definedName>
    <definedName name="AugSun1" localSheetId="3">DATE(CalendarYear,8,1)-WEEKDAY(DATE(CalendarYear,8,1))+1</definedName>
    <definedName name="AugSun1" localSheetId="1">DATE(CalendarYear,8,1)-WEEKDAY(DATE(CalendarYear,8,1))+1</definedName>
    <definedName name="AugSun1" localSheetId="4">DATE(CalendarYear,8,1)-WEEKDAY(DATE(CalendarYear,8,1))+1</definedName>
    <definedName name="AugSun1">DATE(CalendarYear,8,1)-WEEKDAY(DATE(CalendarYear,8,1))+1</definedName>
    <definedName name="AZ">[2]!YearLookup[#Data]</definedName>
    <definedName name="CalendarYear">[1]Janv.!$K$1</definedName>
    <definedName name="DecSun1" localSheetId="2">DATE(CalendarYear,12,1)-WEEKDAY(DATE(CalendarYear,12,1))+1</definedName>
    <definedName name="DecSun1" localSheetId="3">DATE(CalendarYear,12,1)-WEEKDAY(DATE(CalendarYear,12,1))+1</definedName>
    <definedName name="DecSun1" localSheetId="1">DATE(CalendarYear,12,1)-WEEKDAY(DATE(CalendarYear,12,1))+1</definedName>
    <definedName name="DecSun1" localSheetId="4">DATE(CalendarYear,12,1)-WEEKDAY(DATE(CalendarYear,12,1))+1</definedName>
    <definedName name="DecSun1">DATE(CalendarYear,12,1)-WEEKDAY(DATE(CalendarYear,12,1))+1</definedName>
    <definedName name="FebSun1" localSheetId="2">DATE(CalendarYear,2,1)-WEEKDAY(DATE(CalendarYear,2,1))+1</definedName>
    <definedName name="FebSun1" localSheetId="3">DATE(CalendarYear,2,1)-WEEKDAY(DATE(CalendarYear,2,1))+1</definedName>
    <definedName name="FebSun1" localSheetId="1">DATE(CalendarYear,2,1)-WEEKDAY(DATE(CalendarYear,2,1))+1</definedName>
    <definedName name="FebSun1" localSheetId="4">DATE(CalendarYear,2,1)-WEEKDAY(DATE(CalendarYear,2,1))+1</definedName>
    <definedName name="FebSun1">DATE(CalendarYear,2,1)-WEEKDAY(DATE(CalendarYear,2,1))+1</definedName>
    <definedName name="JanSun1" localSheetId="2">DATE(CalendarYear,1,1)-WEEKDAY(DATE(CalendarYear,1,1))+1</definedName>
    <definedName name="JanSun1" localSheetId="3">DATE(CalendarYear,1,1)-WEEKDAY(DATE(CalendarYear,1,1))+1</definedName>
    <definedName name="JanSun1" localSheetId="1">DATE(CalendarYear,1,1)-WEEKDAY(DATE(CalendarYear,1,1))+1</definedName>
    <definedName name="JanSun1" localSheetId="4">DATE(CalendarYear,1,1)-WEEKDAY(DATE(CalendarYear,1,1))+1</definedName>
    <definedName name="JanSun1">DATE(CalendarYear,1,1)-WEEKDAY(DATE(CalendarYear,1,1))+1</definedName>
    <definedName name="JulSun1" localSheetId="2">DATE(CalendarYear,7,1)-WEEKDAY(DATE(CalendarYear,7,1))+1</definedName>
    <definedName name="JulSun1" localSheetId="3">DATE(CalendarYear,7,1)-WEEKDAY(DATE(CalendarYear,7,1))+1</definedName>
    <definedName name="JulSun1" localSheetId="1">DATE(CalendarYear,7,1)-WEEKDAY(DATE(CalendarYear,7,1))+1</definedName>
    <definedName name="JulSun1" localSheetId="4">DATE(CalendarYear,7,1)-WEEKDAY(DATE(CalendarYear,7,1))+1</definedName>
    <definedName name="JulSun1">DATE(CalendarYear,7,1)-WEEKDAY(DATE(CalendarYear,7,1))+1</definedName>
    <definedName name="JunSun1" localSheetId="2">DATE(CalendarYear,6,1)-WEEKDAY(DATE(CalendarYear,6,1))+1</definedName>
    <definedName name="JunSun1" localSheetId="3">DATE(CalendarYear,6,1)-WEEKDAY(DATE(CalendarYear,6,1))+1</definedName>
    <definedName name="JunSun1" localSheetId="1">DATE(CalendarYear,6,1)-WEEKDAY(DATE(CalendarYear,6,1))+1</definedName>
    <definedName name="JunSun1" localSheetId="4">DATE(CalendarYear,6,1)-WEEKDAY(DATE(CalendarYear,6,1))+1</definedName>
    <definedName name="JunSun1">DATE(CalendarYear,6,1)-WEEKDAY(DATE(CalendarYear,6,1))+1</definedName>
    <definedName name="MarSun1" localSheetId="2">DATE(CalendarYear,3,1)-WEEKDAY(DATE(CalendarYear,3,1))+1</definedName>
    <definedName name="MarSun1" localSheetId="3">DATE(CalendarYear,3,1)-WEEKDAY(DATE(CalendarYear,3,1))+1</definedName>
    <definedName name="MarSun1" localSheetId="1">DATE(CalendarYear,3,1)-WEEKDAY(DATE(CalendarYear,3,1))+1</definedName>
    <definedName name="MarSun1" localSheetId="4">DATE(CalendarYear,3,1)-WEEKDAY(DATE(CalendarYear,3,1))+1</definedName>
    <definedName name="MarSun1">DATE(CalendarYear,3,1)-WEEKDAY(DATE(CalendarYear,3,1))+1</definedName>
    <definedName name="MaySun1" localSheetId="2">DATE(CalendarYear,5,1)-WEEKDAY(DATE(CalendarYear,5,1))+1</definedName>
    <definedName name="MaySun1" localSheetId="3">DATE(CalendarYear,5,1)-WEEKDAY(DATE(CalendarYear,5,1))+1</definedName>
    <definedName name="MaySun1" localSheetId="1">DATE(CalendarYear,5,1)-WEEKDAY(DATE(CalendarYear,5,1))+1</definedName>
    <definedName name="MaySun1" localSheetId="4">DATE(CalendarYear,5,1)-WEEKDAY(DATE(CalendarYear,5,1))+1</definedName>
    <definedName name="MaySun1">DATE(CalendarYear,5,1)-WEEKDAY(DATE(CalendarYear,5,1))+1</definedName>
    <definedName name="NovSun1" localSheetId="2">DATE(CalendarYear,11,1)-WEEKDAY(DATE(CalendarYear,11,1))+1</definedName>
    <definedName name="NovSun1" localSheetId="3">DATE(CalendarYear,11,1)-WEEKDAY(DATE(CalendarYear,11,1))+1</definedName>
    <definedName name="NovSun1" localSheetId="1">DATE(CalendarYear,11,1)-WEEKDAY(DATE(CalendarYear,11,1))+1</definedName>
    <definedName name="NovSun1" localSheetId="4">DATE(CalendarYear,11,1)-WEEKDAY(DATE(CalendarYear,11,1))+1</definedName>
    <definedName name="NovSun1">DATE(CalendarYear,11,1)-WEEKDAY(DATE(CalendarYear,11,1))+1</definedName>
    <definedName name="OctSun1" localSheetId="2">DATE(CalendarYear,10,1)-WEEKDAY(DATE(CalendarYear,10,1))+1</definedName>
    <definedName name="OctSun1" localSheetId="3">DATE(CalendarYear,10,1)-WEEKDAY(DATE(CalendarYear,10,1))+1</definedName>
    <definedName name="OctSun1" localSheetId="1">DATE(CalendarYear,10,1)-WEEKDAY(DATE(CalendarYear,10,1))+1</definedName>
    <definedName name="OctSun1" localSheetId="4">DATE(CalendarYear,10,1)-WEEKDAY(DATE(CalendarYear,10,1))+1</definedName>
    <definedName name="OctSun1">DATE(CalendarYear,10,1)-WEEKDAY(DATE(CalendarYear,10,1))+1</definedName>
    <definedName name="SepSun1" localSheetId="2">DATE(CalendarYear,9,1)-WEEKDAY(DATE(CalendarYear,9,1))+1</definedName>
    <definedName name="SepSun1" localSheetId="3">DATE(CalendarYear,9,1)-WEEKDAY(DATE(CalendarYear,9,1))+1</definedName>
    <definedName name="SepSun1" localSheetId="1">DATE(CalendarYear,9,1)-WEEKDAY(DATE(CalendarYear,9,1))+1</definedName>
    <definedName name="SepSun1" localSheetId="4">DATE(CalendarYear,9,1)-WEEKDAY(DATE(CalendarYear,9,1))+1</definedName>
    <definedName name="SepSun1">DATE(CalendarYear,9,1)-WEEKDAY(DATE(CalendarYear,9,1))+1</definedName>
    <definedName name="Year" localSheetId="3">[1]!YearLookup[#Data]</definedName>
    <definedName name="Year">YearLookup[]</definedName>
    <definedName name="_xlnm.Print_Area" localSheetId="1">Janv.!$A$1:$H$19</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9" i="2" l="1"/>
  <c r="C10" i="2"/>
  <c r="C11" i="2"/>
  <c r="C8" i="2"/>
  <c r="B9" i="2"/>
  <c r="B10" i="2"/>
  <c r="B11" i="2"/>
  <c r="B8" i="2"/>
  <c r="K85" i="5"/>
  <c r="K83" i="5"/>
  <c r="K81" i="5"/>
  <c r="K79" i="5"/>
  <c r="K77" i="5"/>
  <c r="K75" i="5"/>
  <c r="K73" i="5"/>
  <c r="K71" i="5"/>
  <c r="K69" i="5"/>
  <c r="K67" i="5"/>
  <c r="K65" i="5"/>
  <c r="K63" i="5"/>
  <c r="K61" i="5"/>
  <c r="K59" i="5"/>
  <c r="K57" i="5"/>
  <c r="K55" i="5"/>
  <c r="K53" i="5"/>
  <c r="K51" i="5"/>
  <c r="K49" i="5"/>
  <c r="K47" i="5"/>
  <c r="K45" i="5"/>
  <c r="K43" i="5"/>
  <c r="K41" i="5"/>
  <c r="K39" i="5"/>
  <c r="K37" i="5"/>
  <c r="K35" i="5"/>
  <c r="K33" i="5"/>
  <c r="N31" i="5"/>
  <c r="K31" i="5"/>
  <c r="N29" i="5"/>
  <c r="K29" i="5"/>
  <c r="K27" i="5"/>
  <c r="N26" i="5"/>
  <c r="K25" i="5"/>
  <c r="N24" i="5"/>
  <c r="K23" i="5"/>
  <c r="K7" i="5"/>
  <c r="K9" i="5"/>
  <c r="K11" i="5"/>
  <c r="K13" i="5"/>
  <c r="K15" i="5"/>
  <c r="K17" i="5"/>
  <c r="K19" i="5"/>
  <c r="K21" i="5"/>
  <c r="N16" i="5"/>
  <c r="N13" i="5"/>
  <c r="N10" i="5"/>
  <c r="N7" i="5"/>
  <c r="K85" i="4"/>
  <c r="K83" i="4"/>
  <c r="K81" i="4"/>
  <c r="K79" i="4"/>
  <c r="K77" i="4"/>
  <c r="K75" i="4"/>
  <c r="K73" i="4"/>
  <c r="K71" i="4"/>
  <c r="K69" i="4"/>
  <c r="K67" i="4"/>
  <c r="K65" i="4"/>
  <c r="K63" i="4"/>
  <c r="K61" i="4"/>
  <c r="K59" i="4"/>
  <c r="K57" i="4"/>
  <c r="K55" i="4"/>
  <c r="K53" i="4"/>
  <c r="K51" i="4"/>
  <c r="K49" i="4"/>
  <c r="K47" i="4"/>
  <c r="K45" i="4"/>
  <c r="K43" i="4"/>
  <c r="K41" i="4"/>
  <c r="K39" i="4"/>
  <c r="K37" i="4"/>
  <c r="K35" i="4"/>
  <c r="K33" i="4"/>
  <c r="N31" i="4"/>
  <c r="K31" i="4"/>
  <c r="N29" i="4"/>
  <c r="K29" i="4"/>
  <c r="K27" i="4"/>
  <c r="N26" i="4"/>
  <c r="K25" i="4"/>
  <c r="N24" i="4"/>
  <c r="K23" i="4"/>
  <c r="K21" i="4"/>
  <c r="K19" i="4"/>
  <c r="K17" i="4"/>
  <c r="N16" i="4"/>
  <c r="K15" i="4"/>
  <c r="N13" i="4"/>
  <c r="K13" i="4"/>
  <c r="K11" i="4"/>
  <c r="N10" i="4"/>
  <c r="K9" i="4"/>
  <c r="K7" i="4"/>
  <c r="N7" i="4"/>
  <c r="C19" i="3"/>
  <c r="B19" i="3"/>
  <c r="C18" i="3"/>
  <c r="B18" i="3"/>
  <c r="C17" i="3"/>
  <c r="B17" i="3"/>
  <c r="F16" i="3"/>
  <c r="E16" i="3"/>
  <c r="D16" i="3"/>
  <c r="C16" i="3"/>
  <c r="B16" i="3"/>
  <c r="F15" i="3"/>
  <c r="E15" i="3"/>
  <c r="D15" i="3"/>
  <c r="C15" i="3"/>
  <c r="B15" i="3"/>
  <c r="H14" i="3"/>
  <c r="G14" i="3"/>
  <c r="F14" i="3"/>
  <c r="E14" i="3"/>
  <c r="D14" i="3"/>
  <c r="C14" i="3"/>
  <c r="B14" i="3"/>
  <c r="F13" i="3"/>
  <c r="E13" i="3"/>
  <c r="D13" i="3"/>
  <c r="C13" i="3"/>
  <c r="B13" i="3"/>
  <c r="F12" i="3"/>
  <c r="E12" i="3"/>
  <c r="D12" i="3"/>
  <c r="C12" i="3"/>
  <c r="B12" i="3"/>
  <c r="H11" i="3"/>
  <c r="G11" i="3"/>
  <c r="F11" i="3"/>
  <c r="E11" i="3"/>
  <c r="D11" i="3"/>
  <c r="C11" i="3"/>
  <c r="B11" i="3"/>
  <c r="F10" i="3"/>
  <c r="E10" i="3"/>
  <c r="D10" i="3"/>
  <c r="C10" i="3"/>
  <c r="B10" i="3"/>
  <c r="F9" i="3"/>
  <c r="E9" i="3"/>
  <c r="D9" i="3"/>
  <c r="C9" i="3"/>
  <c r="B9" i="3"/>
  <c r="H8" i="3"/>
  <c r="G8" i="3"/>
  <c r="F8" i="3"/>
  <c r="E8" i="3"/>
  <c r="D8" i="3"/>
  <c r="C8" i="3"/>
  <c r="B8" i="3"/>
  <c r="F7" i="3"/>
  <c r="E7" i="3"/>
  <c r="D7" i="3"/>
  <c r="C7" i="3"/>
  <c r="B7" i="3"/>
  <c r="F6" i="3"/>
  <c r="E6" i="3"/>
  <c r="D6" i="3"/>
  <c r="C6" i="3"/>
  <c r="B6" i="3"/>
  <c r="H5" i="3"/>
  <c r="G5" i="3"/>
  <c r="F5" i="3"/>
  <c r="E5" i="3"/>
  <c r="D5" i="3"/>
  <c r="C5" i="3"/>
  <c r="B5" i="3"/>
  <c r="H3" i="3"/>
  <c r="G3" i="3"/>
  <c r="F3" i="3"/>
  <c r="E3" i="3"/>
  <c r="D3" i="3"/>
  <c r="C3" i="3"/>
  <c r="B3" i="3"/>
  <c r="B1" i="3"/>
</calcChain>
</file>

<file path=xl/comments1.xml><?xml version="1.0" encoding="utf-8"?>
<comments xmlns="http://schemas.openxmlformats.org/spreadsheetml/2006/main">
  <authors>
    <author xml:space="preserve">   </author>
  </authors>
  <commentList>
    <comment ref="C4" authorId="0">
      <text>
        <r>
          <rPr>
            <b/>
            <sz val="9"/>
            <color indexed="81"/>
            <rFont val="Geneva"/>
          </rPr>
          <t>Cette liste renvoie aux options disponibles dans la liste contextuelle des années de la feuille Janv. Pour ajouter d’autres années, tapez votre texte dans la cellule située juste en dessous de la dernière entrée et la liste s’agrandit automatiquement.</t>
        </r>
      </text>
    </comment>
  </commentList>
</comments>
</file>

<file path=xl/sharedStrings.xml><?xml version="1.0" encoding="utf-8"?>
<sst xmlns="http://schemas.openxmlformats.org/spreadsheetml/2006/main" count="97" uniqueCount="58">
  <si>
    <t>NOMS</t>
  </si>
  <si>
    <t>JANVIER</t>
  </si>
  <si>
    <t>FÉVRIER</t>
  </si>
  <si>
    <t>MARS</t>
  </si>
  <si>
    <t>AVRIL</t>
  </si>
  <si>
    <t>MAI</t>
  </si>
  <si>
    <t>JUIN</t>
  </si>
  <si>
    <t>JUILLET</t>
  </si>
  <si>
    <t>AOÛT</t>
  </si>
  <si>
    <t>SEPTEMBRE</t>
  </si>
  <si>
    <t>OCTOBRE</t>
  </si>
  <si>
    <t>NOVEMBRE</t>
  </si>
  <si>
    <t>DÉCEMBRE</t>
  </si>
  <si>
    <t>ENTRETIEN</t>
  </si>
  <si>
    <t>SERVITUDE</t>
  </si>
  <si>
    <t>Sélectionner l'année :</t>
  </si>
  <si>
    <t>Lundi</t>
  </si>
  <si>
    <t>Mardi</t>
  </si>
  <si>
    <t>Mercredi</t>
  </si>
  <si>
    <t>Jeudi</t>
  </si>
  <si>
    <t>Vendredi</t>
  </si>
  <si>
    <t>Samedi</t>
  </si>
  <si>
    <t>Dimanche</t>
  </si>
  <si>
    <t>Remarques :</t>
  </si>
  <si>
    <t>RETOUR PAGE D'ACCUEIL</t>
  </si>
  <si>
    <t>RETOUR JANVIER</t>
  </si>
  <si>
    <t>Heures jour</t>
  </si>
  <si>
    <t>Heures nuit</t>
  </si>
  <si>
    <t>Coeff.</t>
  </si>
  <si>
    <t>TOTAL</t>
  </si>
  <si>
    <t>NB HEURES</t>
  </si>
  <si>
    <t>SORTIES</t>
  </si>
  <si>
    <t>NB ATR</t>
  </si>
  <si>
    <t>NB AMV</t>
  </si>
  <si>
    <t>NB ENTRETIEN</t>
  </si>
  <si>
    <t>HEURES ENTRETIEN</t>
  </si>
  <si>
    <t>NB SERVITUDE</t>
  </si>
  <si>
    <t>HEURES SERVITUDE</t>
  </si>
  <si>
    <t>JOHN</t>
  </si>
  <si>
    <t>MAC</t>
  </si>
  <si>
    <t>DOU</t>
  </si>
  <si>
    <t>GALL</t>
  </si>
  <si>
    <t>N</t>
  </si>
  <si>
    <t>Nom</t>
  </si>
  <si>
    <t>ATRX</t>
  </si>
  <si>
    <t>AMVX</t>
  </si>
  <si>
    <t>Miss</t>
  </si>
  <si>
    <t>PUX</t>
  </si>
  <si>
    <t>NB ATRX</t>
  </si>
  <si>
    <t>NB AMVX</t>
  </si>
  <si>
    <t>Noms</t>
  </si>
  <si>
    <t>N°</t>
  </si>
  <si>
    <t>Année</t>
  </si>
  <si>
    <t>Entretien compétences chasse</t>
  </si>
  <si>
    <t>Abonnés non instructeur</t>
  </si>
  <si>
    <t>Mission Livre bleu</t>
  </si>
  <si>
    <t>Servitude défilé VDC Vol CNOA + Présent Tactique (130H)</t>
  </si>
  <si>
    <t>Entrainement présentation tactique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</si>
</sst>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ss;@"/>
    <numFmt numFmtId="165" formatCode="mmmm\ yyyy"/>
    <numFmt numFmtId="166" formatCode="d"/>
    <numFmt numFmtId="167" formatCode="[$-40C]d\ mmmm\ yyyy;@"/>
  </numFmts>
  <fonts count="20" x14ac:knownFonts="1">
    <font>
      <sz val="12"/>
      <color theme="1"/>
      <name val="Calibri"/>
      <family val="2"/>
      <scheme val="minor"/>
    </font>
    <font>
      <u/>
      <sz val="11"/>
      <color theme="10"/>
      <name val="Calibri"/>
      <family val="2"/>
      <scheme val="minor"/>
    </font>
    <font>
      <b/>
      <u/>
      <sz val="36"/>
      <color theme="0"/>
      <name val="Calibri"/>
      <scheme val="minor"/>
    </font>
    <font>
      <sz val="11"/>
      <name val="Calibri"/>
      <family val="2"/>
      <scheme val="minor"/>
    </font>
    <font>
      <b/>
      <sz val="14"/>
      <name val="Calibri"/>
      <scheme val="minor"/>
    </font>
    <font>
      <sz val="10"/>
      <color indexed="63"/>
      <name val="Calibri"/>
      <scheme val="minor"/>
    </font>
    <font>
      <b/>
      <sz val="11"/>
      <color theme="0"/>
      <name val="Calibri"/>
      <family val="2"/>
      <scheme val="minor"/>
    </font>
    <font>
      <b/>
      <sz val="28"/>
      <color theme="1" tint="0.34998626667073579"/>
      <name val="Calibri"/>
      <family val="2"/>
      <scheme val="minor"/>
    </font>
    <font>
      <sz val="14"/>
      <color theme="1" tint="0.34998626667073579"/>
      <name val="Calibri"/>
      <family val="2"/>
      <scheme val="minor"/>
    </font>
    <font>
      <sz val="10"/>
      <name val="Century Gothic"/>
      <family val="2"/>
    </font>
    <font>
      <sz val="10"/>
      <name val="Calibri"/>
      <family val="2"/>
      <scheme val="minor"/>
    </font>
    <font>
      <sz val="11"/>
      <color indexed="63"/>
      <name val="Calibri"/>
      <scheme val="minor"/>
    </font>
    <font>
      <u/>
      <sz val="24"/>
      <color theme="10"/>
      <name val="Calibri"/>
      <scheme val="minor"/>
    </font>
    <font>
      <b/>
      <u/>
      <sz val="24"/>
      <color theme="0"/>
      <name val="Calibri"/>
      <scheme val="minor"/>
    </font>
    <font>
      <u/>
      <sz val="22"/>
      <color theme="0"/>
      <name val="Calibri"/>
      <scheme val="minor"/>
    </font>
    <font>
      <sz val="11"/>
      <color rgb="FF005109"/>
      <name val="Calibri"/>
      <family val="2"/>
      <scheme val="minor"/>
    </font>
    <font>
      <sz val="11"/>
      <name val="Arial"/>
      <family val="2"/>
    </font>
    <font>
      <sz val="10"/>
      <name val="Arial"/>
      <family val="2"/>
    </font>
    <font>
      <u/>
      <sz val="24"/>
      <name val="Calibri"/>
      <scheme val="minor"/>
    </font>
    <font>
      <b/>
      <sz val="9"/>
      <color indexed="81"/>
      <name val="Geneva"/>
    </font>
  </fonts>
  <fills count="13">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rgb="FF3366FF"/>
        <bgColor indexed="64"/>
      </patternFill>
    </fill>
    <fill>
      <patternFill patternType="solid">
        <fgColor rgb="FFFFFF00"/>
        <bgColor indexed="64"/>
      </patternFill>
    </fill>
    <fill>
      <patternFill patternType="solid">
        <fgColor rgb="FFFF8000"/>
        <bgColor indexed="64"/>
      </patternFill>
    </fill>
    <fill>
      <patternFill patternType="solid">
        <fgColor rgb="FFFF00FF"/>
        <bgColor indexed="64"/>
      </patternFill>
    </fill>
    <fill>
      <patternFill patternType="solid">
        <fgColor theme="0" tint="-0.14999847407452621"/>
        <bgColor indexed="64"/>
      </patternFill>
    </fill>
    <fill>
      <patternFill patternType="solid">
        <fgColor indexed="9"/>
        <bgColor indexed="64"/>
      </patternFill>
    </fill>
    <fill>
      <patternFill patternType="solid">
        <fgColor theme="4" tint="0.59999389629810485"/>
        <bgColor indexed="64"/>
      </patternFill>
    </fill>
    <fill>
      <patternFill patternType="solid">
        <fgColor rgb="FF80FF00"/>
        <bgColor indexed="64"/>
      </patternFill>
    </fill>
    <fill>
      <patternFill patternType="solid">
        <fgColor rgb="FFFF6600"/>
        <bgColor indexed="64"/>
      </patternFill>
    </fill>
  </fills>
  <borders count="58">
    <border>
      <left/>
      <right/>
      <top/>
      <bottom/>
      <diagonal/>
    </border>
    <border>
      <left/>
      <right style="thin">
        <color auto="1"/>
      </right>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medium">
        <color theme="4"/>
      </left>
      <right/>
      <top style="medium">
        <color theme="4"/>
      </top>
      <bottom style="medium">
        <color theme="4"/>
      </bottom>
      <diagonal/>
    </border>
    <border>
      <left/>
      <right style="medium">
        <color theme="4"/>
      </right>
      <top style="medium">
        <color theme="4"/>
      </top>
      <bottom style="medium">
        <color theme="4"/>
      </bottom>
      <diagonal/>
    </border>
    <border>
      <left style="medium">
        <color theme="4" tint="-0.24994659260841701"/>
      </left>
      <right style="thin">
        <color theme="4" tint="0.39994506668294322"/>
      </right>
      <top style="medium">
        <color theme="4" tint="-0.24994659260841701"/>
      </top>
      <bottom/>
      <diagonal/>
    </border>
    <border>
      <left style="thin">
        <color theme="4" tint="0.39994506668294322"/>
      </left>
      <right style="thin">
        <color theme="4" tint="0.39994506668294322"/>
      </right>
      <top style="medium">
        <color theme="4" tint="-0.24994659260841701"/>
      </top>
      <bottom/>
      <diagonal/>
    </border>
    <border>
      <left style="thin">
        <color theme="4" tint="0.39994506668294322"/>
      </left>
      <right style="medium">
        <color theme="4" tint="-0.24994659260841701"/>
      </right>
      <top style="medium">
        <color theme="4" tint="-0.24994659260841701"/>
      </top>
      <bottom/>
      <diagonal/>
    </border>
    <border>
      <left style="medium">
        <color theme="4" tint="-0.24994659260841701"/>
      </left>
      <right style="thin">
        <color theme="4" tint="0.39994506668294322"/>
      </right>
      <top style="thin">
        <color theme="4" tint="0.39994506668294322"/>
      </top>
      <bottom style="thin">
        <color theme="4" tint="0.39994506668294322"/>
      </bottom>
      <diagonal/>
    </border>
    <border>
      <left style="thin">
        <color theme="4" tint="0.39994506668294322"/>
      </left>
      <right style="medium">
        <color theme="4" tint="-0.24994659260841701"/>
      </right>
      <top style="thin">
        <color theme="4" tint="0.39994506668294322"/>
      </top>
      <bottom style="thin">
        <color theme="4" tint="0.39994506668294322"/>
      </bottom>
      <diagonal/>
    </border>
    <border>
      <left style="thin">
        <color theme="4" tint="0.39994506668294322"/>
      </left>
      <right style="thin">
        <color theme="4" tint="0.39994506668294322"/>
      </right>
      <top/>
      <bottom style="thin">
        <color theme="4" tint="0.39994506668294322"/>
      </bottom>
      <diagonal/>
    </border>
    <border>
      <left style="thin">
        <color theme="4" tint="0.39994506668294322"/>
      </left>
      <right style="medium">
        <color theme="4" tint="-0.24994659260841701"/>
      </right>
      <top/>
      <bottom style="thin">
        <color theme="4" tint="0.39994506668294322"/>
      </bottom>
      <diagonal/>
    </border>
    <border>
      <left style="medium">
        <color theme="4" tint="-0.24994659260841701"/>
      </left>
      <right style="thin">
        <color theme="4" tint="0.39994506668294322"/>
      </right>
      <top style="thin">
        <color theme="4" tint="0.39994506668294322"/>
      </top>
      <bottom/>
      <diagonal/>
    </border>
    <border>
      <left style="thin">
        <color theme="4" tint="0.39994506668294322"/>
      </left>
      <right style="thin">
        <color theme="4" tint="0.39994506668294322"/>
      </right>
      <top style="thin">
        <color theme="4" tint="0.39994506668294322"/>
      </top>
      <bottom/>
      <diagonal/>
    </border>
    <border>
      <left style="thin">
        <color theme="4" tint="0.39994506668294322"/>
      </left>
      <right/>
      <top style="thin">
        <color theme="4" tint="0.39994506668294322"/>
      </top>
      <bottom/>
      <diagonal/>
    </border>
    <border>
      <left/>
      <right/>
      <top style="thin">
        <color theme="4" tint="0.39994506668294322"/>
      </top>
      <bottom/>
      <diagonal/>
    </border>
    <border>
      <left/>
      <right style="medium">
        <color theme="4" tint="-0.24994659260841701"/>
      </right>
      <top style="thin">
        <color theme="4" tint="0.39994506668294322"/>
      </top>
      <bottom/>
      <diagonal/>
    </border>
    <border>
      <left style="medium">
        <color theme="4" tint="-0.24994659260841701"/>
      </left>
      <right style="thin">
        <color theme="4" tint="0.39994506668294322"/>
      </right>
      <top style="thin">
        <color theme="4" tint="0.39994506668294322"/>
      </top>
      <bottom style="medium">
        <color theme="4" tint="-0.24994659260841701"/>
      </bottom>
      <diagonal/>
    </border>
    <border>
      <left style="thin">
        <color theme="4" tint="0.39994506668294322"/>
      </left>
      <right style="thin">
        <color theme="4" tint="0.39994506668294322"/>
      </right>
      <top style="thin">
        <color theme="4" tint="0.39994506668294322"/>
      </top>
      <bottom style="medium">
        <color theme="4" tint="-0.24994659260841701"/>
      </bottom>
      <diagonal/>
    </border>
    <border>
      <left style="thin">
        <color theme="4" tint="0.39994506668294322"/>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top style="medium">
        <color auto="1"/>
      </top>
      <bottom style="thin">
        <color auto="1"/>
      </bottom>
      <diagonal/>
    </border>
    <border>
      <left style="medium">
        <color auto="1"/>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thin">
        <color auto="1"/>
      </top>
      <bottom style="medium">
        <color auto="1"/>
      </bottom>
      <diagonal/>
    </border>
    <border>
      <left style="medium">
        <color auto="1"/>
      </left>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s>
  <cellStyleXfs count="17">
    <xf numFmtId="0" fontId="0" fillId="0" borderId="0"/>
    <xf numFmtId="0" fontId="1" fillId="0" borderId="0" applyNumberFormat="0" applyFill="0" applyBorder="0" applyAlignment="0" applyProtection="0"/>
    <xf numFmtId="0" fontId="3" fillId="0" borderId="0"/>
    <xf numFmtId="0" fontId="5" fillId="3" borderId="0" applyNumberFormat="0" applyBorder="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6" fillId="2" borderId="23" applyNumberFormat="0" applyAlignment="0" applyProtection="0"/>
    <xf numFmtId="0" fontId="7" fillId="0" borderId="0" applyNumberFormat="0" applyFill="0" applyAlignment="0" applyProtection="0"/>
  </cellStyleXfs>
  <cellXfs count="138">
    <xf numFmtId="0" fontId="0" fillId="0" borderId="0" xfId="0"/>
    <xf numFmtId="0" fontId="2" fillId="4" borderId="0" xfId="1" applyFont="1" applyFill="1" applyAlignment="1">
      <alignment horizontal="center" vertical="center"/>
    </xf>
    <xf numFmtId="0" fontId="3" fillId="4" borderId="0" xfId="2" applyFill="1"/>
    <xf numFmtId="0" fontId="3" fillId="4" borderId="0" xfId="2" applyFill="1"/>
    <xf numFmtId="0" fontId="3" fillId="4" borderId="1" xfId="2" applyFill="1" applyBorder="1"/>
    <xf numFmtId="0" fontId="2" fillId="0" borderId="0" xfId="1" applyFont="1" applyAlignment="1">
      <alignment horizontal="center" vertical="center"/>
    </xf>
    <xf numFmtId="0" fontId="2" fillId="0" borderId="2" xfId="1" applyFont="1" applyBorder="1" applyAlignment="1">
      <alignment horizontal="center" vertical="center"/>
    </xf>
    <xf numFmtId="0" fontId="4" fillId="5" borderId="3" xfId="2" applyFont="1" applyFill="1" applyBorder="1" applyAlignment="1">
      <alignment horizontal="center" vertical="center"/>
    </xf>
    <xf numFmtId="0" fontId="4" fillId="5" borderId="4" xfId="2" applyFont="1" applyFill="1" applyBorder="1" applyAlignment="1">
      <alignment horizontal="center" vertical="center"/>
    </xf>
    <xf numFmtId="0" fontId="4" fillId="5" borderId="5" xfId="2" applyFont="1" applyFill="1" applyBorder="1" applyAlignment="1">
      <alignment horizontal="center" vertical="center"/>
    </xf>
    <xf numFmtId="0" fontId="3" fillId="4" borderId="1" xfId="2" applyFill="1" applyBorder="1" applyAlignment="1">
      <alignment horizontal="center" vertical="center"/>
    </xf>
    <xf numFmtId="0" fontId="3" fillId="4" borderId="0" xfId="2" applyFill="1" applyAlignment="1">
      <alignment horizontal="center" vertical="center"/>
    </xf>
    <xf numFmtId="0" fontId="4" fillId="5" borderId="6" xfId="2" applyFont="1" applyFill="1" applyBorder="1" applyAlignment="1">
      <alignment horizontal="center" vertical="center"/>
    </xf>
    <xf numFmtId="0" fontId="4" fillId="5" borderId="7" xfId="2" applyFont="1" applyFill="1" applyBorder="1" applyAlignment="1">
      <alignment horizontal="center" vertical="center"/>
    </xf>
    <xf numFmtId="0" fontId="4" fillId="5" borderId="8" xfId="2" applyFont="1" applyFill="1" applyBorder="1" applyAlignment="1">
      <alignment horizontal="center" vertical="center"/>
    </xf>
    <xf numFmtId="0" fontId="3" fillId="6" borderId="6" xfId="2" applyFill="1" applyBorder="1" applyAlignment="1">
      <alignment horizontal="center" vertical="center"/>
    </xf>
    <xf numFmtId="0" fontId="3" fillId="7" borderId="0" xfId="2" applyFill="1" applyBorder="1" applyAlignment="1">
      <alignment horizontal="center" vertical="center"/>
    </xf>
    <xf numFmtId="0" fontId="3" fillId="7" borderId="3" xfId="2" applyFill="1" applyBorder="1" applyAlignment="1">
      <alignment horizontal="center" vertical="center"/>
    </xf>
    <xf numFmtId="0" fontId="4" fillId="5" borderId="10" xfId="2" applyFont="1" applyFill="1" applyBorder="1" applyAlignment="1">
      <alignment horizontal="center" vertical="center"/>
    </xf>
    <xf numFmtId="0" fontId="3" fillId="7" borderId="6" xfId="2" applyFill="1" applyBorder="1" applyAlignment="1">
      <alignment horizontal="center" vertical="center"/>
    </xf>
    <xf numFmtId="0" fontId="3" fillId="8" borderId="4" xfId="2" applyFill="1" applyBorder="1"/>
    <xf numFmtId="164" fontId="3" fillId="8" borderId="12" xfId="2" applyNumberFormat="1" applyFill="1" applyBorder="1"/>
    <xf numFmtId="164" fontId="3" fillId="8" borderId="13" xfId="2" applyNumberFormat="1" applyFill="1" applyBorder="1"/>
    <xf numFmtId="164" fontId="3" fillId="8" borderId="14" xfId="2" applyNumberFormat="1" applyFill="1" applyBorder="1"/>
    <xf numFmtId="164" fontId="3" fillId="8" borderId="15" xfId="2" applyNumberFormat="1" applyFill="1" applyBorder="1"/>
    <xf numFmtId="0" fontId="3" fillId="0" borderId="9" xfId="2" applyFill="1" applyBorder="1"/>
    <xf numFmtId="164" fontId="3" fillId="0" borderId="16" xfId="2" applyNumberFormat="1" applyFill="1" applyBorder="1"/>
    <xf numFmtId="164" fontId="3" fillId="0" borderId="17" xfId="2" applyNumberFormat="1" applyFill="1" applyBorder="1"/>
    <xf numFmtId="164" fontId="3" fillId="0" borderId="18" xfId="2" applyNumberFormat="1" applyFill="1" applyBorder="1"/>
    <xf numFmtId="164" fontId="3" fillId="0" borderId="19" xfId="2" applyNumberFormat="1" applyFill="1" applyBorder="1"/>
    <xf numFmtId="0" fontId="3" fillId="8" borderId="9" xfId="2" applyFill="1" applyBorder="1"/>
    <xf numFmtId="164" fontId="3" fillId="8" borderId="16" xfId="2" applyNumberFormat="1" applyFill="1" applyBorder="1"/>
    <xf numFmtId="164" fontId="3" fillId="8" borderId="17" xfId="2" applyNumberFormat="1" applyFill="1" applyBorder="1"/>
    <xf numFmtId="164" fontId="3" fillId="8" borderId="18" xfId="2" applyNumberFormat="1" applyFill="1" applyBorder="1"/>
    <xf numFmtId="164" fontId="3" fillId="8" borderId="19" xfId="2" applyNumberFormat="1" applyFill="1" applyBorder="1"/>
    <xf numFmtId="0" fontId="3" fillId="9" borderId="0" xfId="2" applyFill="1"/>
    <xf numFmtId="165" fontId="7" fillId="9" borderId="0" xfId="16" applyNumberFormat="1" applyFill="1" applyAlignment="1">
      <alignment horizontal="center" vertical="center"/>
    </xf>
    <xf numFmtId="0" fontId="8" fillId="3" borderId="24" xfId="3" applyFont="1" applyBorder="1" applyAlignment="1">
      <alignment horizontal="right" vertical="center" wrapText="1"/>
    </xf>
    <xf numFmtId="0" fontId="8" fillId="3" borderId="25" xfId="3" applyFont="1" applyBorder="1" applyAlignment="1">
      <alignment vertical="center"/>
    </xf>
    <xf numFmtId="0" fontId="9" fillId="9" borderId="0" xfId="2" applyFont="1" applyFill="1"/>
    <xf numFmtId="0" fontId="6" fillId="2" borderId="26" xfId="4" applyBorder="1" applyAlignment="1">
      <alignment horizontal="center" vertical="center"/>
    </xf>
    <xf numFmtId="0" fontId="6" fillId="2" borderId="27" xfId="4" applyBorder="1" applyAlignment="1">
      <alignment horizontal="center" vertical="center"/>
    </xf>
    <xf numFmtId="0" fontId="6" fillId="2" borderId="28" xfId="4" applyBorder="1" applyAlignment="1">
      <alignment horizontal="center" vertical="center"/>
    </xf>
    <xf numFmtId="0" fontId="9" fillId="0" borderId="0" xfId="2" applyFont="1"/>
    <xf numFmtId="166" fontId="3" fillId="10" borderId="29" xfId="2" applyNumberFormat="1" applyFont="1" applyFill="1" applyBorder="1" applyAlignment="1">
      <alignment horizontal="left" vertical="center" wrapText="1" indent="1"/>
    </xf>
    <xf numFmtId="166" fontId="3" fillId="10" borderId="23" xfId="2" applyNumberFormat="1" applyFont="1" applyFill="1" applyBorder="1" applyAlignment="1">
      <alignment horizontal="left" vertical="center" wrapText="1" indent="1"/>
    </xf>
    <xf numFmtId="166" fontId="3" fillId="0" borderId="30" xfId="2" applyNumberFormat="1" applyFont="1" applyFill="1" applyBorder="1" applyAlignment="1">
      <alignment horizontal="left" vertical="center" wrapText="1" indent="1"/>
    </xf>
    <xf numFmtId="0" fontId="3" fillId="0" borderId="0" xfId="2"/>
    <xf numFmtId="0" fontId="10" fillId="10" borderId="29" xfId="2" applyFont="1" applyFill="1" applyBorder="1" applyAlignment="1">
      <alignment horizontal="left" vertical="center" wrapText="1" indent="1"/>
    </xf>
    <xf numFmtId="0" fontId="10" fillId="10" borderId="23" xfId="2" applyFont="1" applyFill="1" applyBorder="1" applyAlignment="1">
      <alignment horizontal="left" vertical="center" wrapText="1" indent="1"/>
    </xf>
    <xf numFmtId="0" fontId="5" fillId="10" borderId="23" xfId="3" applyFill="1" applyBorder="1" applyAlignment="1">
      <alignment horizontal="left" vertical="center" wrapText="1" indent="1"/>
    </xf>
    <xf numFmtId="0" fontId="5" fillId="3" borderId="30" xfId="3" applyBorder="1" applyAlignment="1">
      <alignment horizontal="left" vertical="center" wrapText="1" indent="1"/>
    </xf>
    <xf numFmtId="166" fontId="1" fillId="0" borderId="29" xfId="1" applyNumberFormat="1" applyFill="1" applyBorder="1" applyAlignment="1">
      <alignment horizontal="left" vertical="center" wrapText="1" indent="1"/>
    </xf>
    <xf numFmtId="166" fontId="1" fillId="0" borderId="23" xfId="1" applyNumberFormat="1" applyFill="1" applyBorder="1" applyAlignment="1">
      <alignment horizontal="left" vertical="center" wrapText="1" indent="1"/>
    </xf>
    <xf numFmtId="166" fontId="3" fillId="0" borderId="23" xfId="2" applyNumberFormat="1" applyFont="1" applyFill="1" applyBorder="1" applyAlignment="1">
      <alignment horizontal="left" vertical="center" wrapText="1" indent="1"/>
    </xf>
    <xf numFmtId="0" fontId="3" fillId="0" borderId="29" xfId="2" applyNumberFormat="1" applyFont="1" applyFill="1" applyBorder="1" applyAlignment="1">
      <alignment horizontal="center" vertical="center" wrapText="1"/>
    </xf>
    <xf numFmtId="0" fontId="3" fillId="0" borderId="23" xfId="2" applyNumberFormat="1" applyFont="1" applyFill="1" applyBorder="1" applyAlignment="1">
      <alignment horizontal="center" vertical="center" wrapText="1"/>
    </xf>
    <xf numFmtId="0" fontId="3" fillId="10" borderId="23" xfId="2" applyNumberFormat="1" applyFont="1" applyFill="1" applyBorder="1" applyAlignment="1" applyProtection="1">
      <alignment horizontal="center" vertical="center" wrapText="1"/>
      <protection locked="0"/>
    </xf>
    <xf numFmtId="0" fontId="3" fillId="10" borderId="30" xfId="2" applyNumberFormat="1" applyFont="1" applyFill="1" applyBorder="1" applyAlignment="1" applyProtection="1">
      <alignment horizontal="center" vertical="center" wrapText="1"/>
      <protection locked="0"/>
    </xf>
    <xf numFmtId="164" fontId="3" fillId="0" borderId="29" xfId="2" applyNumberFormat="1" applyFont="1" applyFill="1" applyBorder="1" applyAlignment="1">
      <alignment horizontal="center" vertical="center" wrapText="1"/>
    </xf>
    <xf numFmtId="164" fontId="3" fillId="0" borderId="23" xfId="2" applyNumberFormat="1" applyFont="1" applyFill="1" applyBorder="1" applyAlignment="1">
      <alignment horizontal="center" vertical="center" wrapText="1"/>
    </xf>
    <xf numFmtId="164" fontId="3" fillId="9" borderId="23" xfId="2" applyNumberFormat="1" applyFont="1" applyFill="1" applyBorder="1" applyAlignment="1">
      <alignment horizontal="center" vertical="center" wrapText="1"/>
    </xf>
    <xf numFmtId="164" fontId="11" fillId="3" borderId="23" xfId="3" applyNumberFormat="1" applyFont="1" applyBorder="1" applyAlignment="1" applyProtection="1">
      <alignment horizontal="center" vertical="center" wrapText="1"/>
      <protection locked="0"/>
    </xf>
    <xf numFmtId="164" fontId="11" fillId="3" borderId="30" xfId="3" applyNumberFormat="1" applyFont="1" applyBorder="1" applyAlignment="1" applyProtection="1">
      <alignment horizontal="center" vertical="center" wrapText="1"/>
      <protection locked="0"/>
    </xf>
    <xf numFmtId="166" fontId="6" fillId="2" borderId="31" xfId="4" applyNumberFormat="1" applyBorder="1" applyAlignment="1">
      <alignment horizontal="left" vertical="center" wrapText="1"/>
    </xf>
    <xf numFmtId="166" fontId="6" fillId="2" borderId="32" xfId="4" applyNumberFormat="1" applyBorder="1" applyAlignment="1">
      <alignment horizontal="left" vertical="center" wrapText="1"/>
    </xf>
    <xf numFmtId="0" fontId="3" fillId="0" borderId="33" xfId="2" applyNumberFormat="1" applyFont="1" applyFill="1" applyBorder="1" applyAlignment="1">
      <alignment horizontal="center" vertical="center" wrapText="1"/>
    </xf>
    <xf numFmtId="0" fontId="3" fillId="0" borderId="34" xfId="2" applyNumberFormat="1" applyFont="1" applyFill="1" applyBorder="1" applyAlignment="1">
      <alignment horizontal="center" vertical="center" wrapText="1"/>
    </xf>
    <xf numFmtId="166" fontId="12" fillId="2" borderId="35" xfId="1" applyNumberFormat="1" applyFont="1" applyFill="1" applyBorder="1" applyAlignment="1">
      <alignment horizontal="center" vertical="center" wrapText="1"/>
    </xf>
    <xf numFmtId="0" fontId="12" fillId="0" borderId="36" xfId="1" applyFont="1" applyBorder="1" applyAlignment="1">
      <alignment horizontal="center" vertical="center" wrapText="1"/>
    </xf>
    <xf numFmtId="0" fontId="12" fillId="0" borderId="37" xfId="1" applyFont="1" applyBorder="1" applyAlignment="1">
      <alignment horizontal="center" vertical="center" wrapText="1"/>
    </xf>
    <xf numFmtId="164" fontId="3" fillId="0" borderId="38" xfId="2" applyNumberFormat="1" applyFont="1" applyFill="1" applyBorder="1" applyAlignment="1">
      <alignment horizontal="center" vertical="center" wrapText="1"/>
    </xf>
    <xf numFmtId="164" fontId="3" fillId="0" borderId="39" xfId="2" applyNumberFormat="1" applyFont="1" applyFill="1" applyBorder="1" applyAlignment="1">
      <alignment horizontal="center" vertical="center" wrapText="1"/>
    </xf>
    <xf numFmtId="0" fontId="12" fillId="0" borderId="40" xfId="1" applyFont="1" applyBorder="1" applyAlignment="1">
      <alignment horizontal="center" vertical="center" wrapText="1"/>
    </xf>
    <xf numFmtId="0" fontId="12" fillId="0" borderId="41" xfId="1" applyFont="1" applyBorder="1" applyAlignment="1">
      <alignment horizontal="center" vertical="center" wrapText="1"/>
    </xf>
    <xf numFmtId="0" fontId="12" fillId="0" borderId="42" xfId="1" applyFont="1" applyBorder="1" applyAlignment="1">
      <alignment horizontal="center" vertical="center" wrapText="1"/>
    </xf>
    <xf numFmtId="0" fontId="3" fillId="4" borderId="0" xfId="2" applyFill="1" applyProtection="1"/>
    <xf numFmtId="167" fontId="13" fillId="4" borderId="0" xfId="2" applyNumberFormat="1" applyFont="1" applyFill="1" applyAlignment="1" applyProtection="1">
      <alignment horizontal="center" vertical="center"/>
    </xf>
    <xf numFmtId="167" fontId="13" fillId="0" borderId="0" xfId="2" applyNumberFormat="1" applyFont="1" applyAlignment="1" applyProtection="1">
      <alignment horizontal="center" vertical="center"/>
    </xf>
    <xf numFmtId="0" fontId="14" fillId="4" borderId="0" xfId="1" applyFont="1" applyFill="1" applyAlignment="1" applyProtection="1">
      <alignment horizontal="left" vertical="center"/>
    </xf>
    <xf numFmtId="0" fontId="14" fillId="0" borderId="0" xfId="1" applyFont="1" applyAlignment="1" applyProtection="1">
      <alignment horizontal="left" vertical="center"/>
    </xf>
    <xf numFmtId="0" fontId="4" fillId="5" borderId="43" xfId="2" applyFont="1" applyFill="1" applyBorder="1" applyAlignment="1" applyProtection="1">
      <alignment horizontal="center" vertical="center"/>
    </xf>
    <xf numFmtId="0" fontId="4" fillId="5" borderId="44" xfId="2" applyFont="1" applyFill="1" applyBorder="1" applyAlignment="1" applyProtection="1">
      <alignment horizontal="center" vertical="center"/>
    </xf>
    <xf numFmtId="0" fontId="4" fillId="5" borderId="45" xfId="2" applyFont="1" applyFill="1" applyBorder="1" applyAlignment="1" applyProtection="1">
      <alignment horizontal="center" vertical="center"/>
    </xf>
    <xf numFmtId="0" fontId="4" fillId="5" borderId="3" xfId="2" applyFont="1" applyFill="1" applyBorder="1" applyAlignment="1" applyProtection="1">
      <alignment horizontal="center" vertical="center"/>
    </xf>
    <xf numFmtId="0" fontId="4" fillId="5" borderId="46" xfId="2" applyFont="1" applyFill="1" applyBorder="1" applyAlignment="1" applyProtection="1">
      <alignment horizontal="center" vertical="center"/>
    </xf>
    <xf numFmtId="0" fontId="4" fillId="5" borderId="47" xfId="2" applyFont="1" applyFill="1" applyBorder="1" applyAlignment="1" applyProtection="1">
      <alignment horizontal="center" vertical="center"/>
    </xf>
    <xf numFmtId="0" fontId="4" fillId="5" borderId="48" xfId="2" applyFont="1" applyFill="1" applyBorder="1" applyAlignment="1" applyProtection="1">
      <alignment horizontal="center" vertical="center"/>
    </xf>
    <xf numFmtId="0" fontId="4" fillId="5" borderId="6" xfId="2" applyFont="1" applyFill="1" applyBorder="1" applyAlignment="1" applyProtection="1">
      <alignment horizontal="center" vertical="center"/>
    </xf>
    <xf numFmtId="0" fontId="3" fillId="5" borderId="49" xfId="2" applyFill="1" applyBorder="1" applyAlignment="1" applyProtection="1">
      <alignment horizontal="center" vertical="center"/>
    </xf>
    <xf numFmtId="0" fontId="0" fillId="0" borderId="11" xfId="2" applyFont="1" applyBorder="1" applyAlignment="1" applyProtection="1">
      <alignment horizontal="center" vertical="center"/>
      <protection locked="0"/>
    </xf>
    <xf numFmtId="0" fontId="0" fillId="0" borderId="12" xfId="2" applyFont="1" applyBorder="1" applyAlignment="1" applyProtection="1">
      <alignment horizontal="center" vertical="center"/>
      <protection locked="0"/>
    </xf>
    <xf numFmtId="164" fontId="0" fillId="0" borderId="12" xfId="2" applyNumberFormat="1" applyFont="1" applyBorder="1" applyAlignment="1" applyProtection="1">
      <alignment horizontal="center" vertical="center"/>
      <protection locked="0"/>
    </xf>
    <xf numFmtId="164" fontId="0" fillId="0" borderId="13" xfId="2" applyNumberFormat="1" applyFont="1" applyBorder="1" applyAlignment="1" applyProtection="1">
      <alignment horizontal="center" vertical="center"/>
    </xf>
    <xf numFmtId="0" fontId="4" fillId="5" borderId="11" xfId="2" applyFont="1" applyFill="1" applyBorder="1" applyAlignment="1" applyProtection="1">
      <alignment horizontal="center" vertical="center"/>
    </xf>
    <xf numFmtId="164" fontId="3" fillId="0" borderId="13" xfId="2" applyNumberFormat="1" applyBorder="1" applyAlignment="1" applyProtection="1">
      <alignment horizontal="center" vertical="center"/>
    </xf>
    <xf numFmtId="0" fontId="3" fillId="5" borderId="50" xfId="2" applyFill="1" applyBorder="1" applyAlignment="1" applyProtection="1">
      <alignment horizontal="center" vertical="center"/>
    </xf>
    <xf numFmtId="0" fontId="3" fillId="0" borderId="51" xfId="2" applyBorder="1" applyAlignment="1" applyProtection="1">
      <alignment horizontal="center" vertical="center"/>
      <protection locked="0"/>
    </xf>
    <xf numFmtId="0" fontId="3" fillId="0" borderId="52" xfId="2" applyBorder="1" applyAlignment="1" applyProtection="1">
      <alignment horizontal="center" vertical="center"/>
      <protection locked="0"/>
    </xf>
    <xf numFmtId="164" fontId="3" fillId="0" borderId="52" xfId="2" applyNumberFormat="1" applyBorder="1" applyAlignment="1" applyProtection="1">
      <alignment horizontal="center" vertical="center"/>
      <protection locked="0"/>
    </xf>
    <xf numFmtId="164" fontId="3" fillId="0" borderId="53" xfId="2" applyNumberFormat="1" applyBorder="1" applyAlignment="1" applyProtection="1">
      <alignment horizontal="center" vertical="center"/>
    </xf>
    <xf numFmtId="0" fontId="4" fillId="5" borderId="20" xfId="2" applyFont="1" applyFill="1" applyBorder="1" applyAlignment="1" applyProtection="1">
      <alignment horizontal="center" vertical="center"/>
    </xf>
    <xf numFmtId="164" fontId="3" fillId="0" borderId="22" xfId="2" applyNumberFormat="1" applyBorder="1" applyAlignment="1" applyProtection="1">
      <alignment horizontal="center" vertical="center"/>
    </xf>
    <xf numFmtId="0" fontId="0" fillId="8" borderId="11" xfId="2" applyFont="1" applyFill="1" applyBorder="1" applyAlignment="1" applyProtection="1">
      <alignment horizontal="center" vertical="center"/>
      <protection locked="0"/>
    </xf>
    <xf numFmtId="0" fontId="0" fillId="8" borderId="12" xfId="2" applyFont="1" applyFill="1" applyBorder="1" applyAlignment="1" applyProtection="1">
      <alignment horizontal="center" vertical="center"/>
      <protection locked="0"/>
    </xf>
    <xf numFmtId="164" fontId="0" fillId="8" borderId="12" xfId="2" applyNumberFormat="1" applyFont="1" applyFill="1" applyBorder="1" applyAlignment="1" applyProtection="1">
      <alignment horizontal="center" vertical="center"/>
      <protection locked="0"/>
    </xf>
    <xf numFmtId="164" fontId="0" fillId="8" borderId="13" xfId="2" applyNumberFormat="1" applyFont="1" applyFill="1" applyBorder="1" applyAlignment="1" applyProtection="1">
      <alignment horizontal="center" vertical="center"/>
    </xf>
    <xf numFmtId="0" fontId="3" fillId="4" borderId="0" xfId="2" applyFill="1" applyAlignment="1" applyProtection="1">
      <alignment horizontal="center" vertical="center"/>
    </xf>
    <xf numFmtId="0" fontId="3" fillId="5" borderId="54" xfId="2" applyFill="1" applyBorder="1" applyAlignment="1" applyProtection="1">
      <alignment horizontal="center" vertical="center"/>
    </xf>
    <xf numFmtId="0" fontId="3" fillId="8" borderId="51" xfId="2" applyFill="1" applyBorder="1" applyAlignment="1" applyProtection="1">
      <alignment horizontal="center" vertical="center"/>
      <protection locked="0"/>
    </xf>
    <xf numFmtId="0" fontId="3" fillId="8" borderId="52" xfId="2" applyFill="1" applyBorder="1" applyAlignment="1" applyProtection="1">
      <alignment horizontal="center" vertical="center"/>
      <protection locked="0"/>
    </xf>
    <xf numFmtId="164" fontId="3" fillId="8" borderId="52" xfId="2" applyNumberFormat="1" applyFill="1" applyBorder="1" applyAlignment="1" applyProtection="1">
      <alignment horizontal="center" vertical="center"/>
      <protection locked="0"/>
    </xf>
    <xf numFmtId="164" fontId="3" fillId="8" borderId="53" xfId="2" applyNumberFormat="1" applyFill="1" applyBorder="1" applyAlignment="1" applyProtection="1">
      <alignment horizontal="center" vertical="center"/>
    </xf>
    <xf numFmtId="0" fontId="15" fillId="0" borderId="13" xfId="2" applyFont="1" applyBorder="1" applyAlignment="1" applyProtection="1">
      <alignment horizontal="center" vertical="center"/>
    </xf>
    <xf numFmtId="0" fontId="3" fillId="5" borderId="55" xfId="2" applyFill="1" applyBorder="1" applyAlignment="1" applyProtection="1">
      <alignment horizontal="center" vertical="center"/>
    </xf>
    <xf numFmtId="0" fontId="15" fillId="0" borderId="22" xfId="2" applyFont="1" applyBorder="1" applyAlignment="1" applyProtection="1">
      <alignment horizontal="center" vertical="center"/>
    </xf>
    <xf numFmtId="0" fontId="3" fillId="0" borderId="13" xfId="2" applyBorder="1" applyAlignment="1" applyProtection="1">
      <alignment horizontal="center" vertical="center"/>
    </xf>
    <xf numFmtId="0" fontId="3" fillId="0" borderId="22" xfId="2" applyBorder="1" applyAlignment="1" applyProtection="1">
      <alignment horizontal="center" vertical="center"/>
    </xf>
    <xf numFmtId="0" fontId="4" fillId="11" borderId="11" xfId="2" applyFont="1" applyFill="1" applyBorder="1" applyAlignment="1" applyProtection="1">
      <alignment horizontal="center" vertical="center"/>
    </xf>
    <xf numFmtId="0" fontId="4" fillId="11" borderId="20" xfId="2" applyFont="1" applyFill="1" applyBorder="1" applyAlignment="1" applyProtection="1">
      <alignment horizontal="center" vertical="center"/>
    </xf>
    <xf numFmtId="0" fontId="4" fillId="12" borderId="11" xfId="2" applyFont="1" applyFill="1" applyBorder="1" applyAlignment="1" applyProtection="1">
      <alignment horizontal="center" vertical="center"/>
    </xf>
    <xf numFmtId="0" fontId="3" fillId="0" borderId="56" xfId="2" applyBorder="1" applyAlignment="1" applyProtection="1">
      <alignment horizontal="center" vertical="center"/>
    </xf>
    <xf numFmtId="0" fontId="4" fillId="12" borderId="20" xfId="2" applyFont="1" applyFill="1" applyBorder="1" applyAlignment="1" applyProtection="1">
      <alignment horizontal="center" vertical="center"/>
    </xf>
    <xf numFmtId="0" fontId="3" fillId="0" borderId="57" xfId="2" applyBorder="1" applyAlignment="1" applyProtection="1">
      <alignment horizontal="center" vertical="center"/>
    </xf>
    <xf numFmtId="164" fontId="3" fillId="0" borderId="56" xfId="2" applyNumberFormat="1" applyBorder="1" applyAlignment="1" applyProtection="1">
      <alignment horizontal="center" vertical="center"/>
    </xf>
    <xf numFmtId="164" fontId="3" fillId="0" borderId="57" xfId="2" applyNumberFormat="1" applyBorder="1" applyAlignment="1" applyProtection="1">
      <alignment horizontal="center" vertical="center"/>
    </xf>
    <xf numFmtId="0" fontId="4" fillId="7" borderId="56" xfId="2" applyFont="1" applyFill="1" applyBorder="1" applyAlignment="1" applyProtection="1">
      <alignment horizontal="center" vertical="center"/>
    </xf>
    <xf numFmtId="0" fontId="4" fillId="7" borderId="57" xfId="2" applyFont="1" applyFill="1" applyBorder="1" applyAlignment="1" applyProtection="1">
      <alignment horizontal="center" vertical="center"/>
    </xf>
    <xf numFmtId="0" fontId="3" fillId="8" borderId="21" xfId="2" applyFill="1" applyBorder="1" applyAlignment="1" applyProtection="1">
      <alignment horizontal="center" vertical="center"/>
      <protection locked="0"/>
    </xf>
    <xf numFmtId="164" fontId="3" fillId="8" borderId="21" xfId="2" applyNumberFormat="1" applyFill="1" applyBorder="1" applyAlignment="1" applyProtection="1">
      <alignment horizontal="center" vertical="center"/>
      <protection locked="0"/>
    </xf>
    <xf numFmtId="0" fontId="16" fillId="0" borderId="0" xfId="2" applyFont="1"/>
    <xf numFmtId="0" fontId="3" fillId="0" borderId="0" xfId="2" applyBorder="1" applyProtection="1"/>
    <xf numFmtId="0" fontId="17" fillId="0" borderId="0" xfId="2" applyFont="1"/>
    <xf numFmtId="0" fontId="4" fillId="0" borderId="0" xfId="2" applyFont="1" applyProtection="1"/>
    <xf numFmtId="0" fontId="0" fillId="0" borderId="0" xfId="2" applyFont="1" applyBorder="1" applyProtection="1"/>
    <xf numFmtId="0" fontId="3" fillId="0" borderId="0" xfId="2" applyFill="1"/>
    <xf numFmtId="0" fontId="3" fillId="0" borderId="0" xfId="2" applyProtection="1"/>
    <xf numFmtId="0" fontId="18" fillId="0" borderId="0" xfId="1" applyFont="1" applyAlignment="1">
      <alignment horizontal="center" vertical="center"/>
    </xf>
  </cellXfs>
  <cellStyles count="17">
    <cellStyle name="40 % - Accent1 2" xfId="3"/>
    <cellStyle name="Accent1 10" xfId="4"/>
    <cellStyle name="Accent1 11" xfId="5"/>
    <cellStyle name="Accent1 12" xfId="6"/>
    <cellStyle name="Accent1 13" xfId="7"/>
    <cellStyle name="Accent1 2" xfId="8"/>
    <cellStyle name="Accent1 3" xfId="9"/>
    <cellStyle name="Accent1 4" xfId="10"/>
    <cellStyle name="Accent1 5" xfId="11"/>
    <cellStyle name="Accent1 6" xfId="12"/>
    <cellStyle name="Accent1 7" xfId="13"/>
    <cellStyle name="Accent1 8" xfId="14"/>
    <cellStyle name="Accent1 9" xfId="15"/>
    <cellStyle name="Lien hypertexte" xfId="1" builtinId="8"/>
    <cellStyle name="Normal" xfId="0" builtinId="0"/>
    <cellStyle name="Normal 2" xfId="2"/>
    <cellStyle name="Titre 1 2" xfId="16"/>
  </cellStyles>
  <dxfs count="1486">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8000"/>
        </patternFill>
      </fill>
    </dxf>
    <dxf>
      <font>
        <color auto="1"/>
      </font>
      <fill>
        <patternFill patternType="solid">
          <fgColor indexed="64"/>
          <bgColor rgb="FFFF00FF"/>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00FF00"/>
        </patternFill>
      </fill>
    </dxf>
    <dxf>
      <font>
        <color auto="1"/>
      </font>
      <fill>
        <patternFill patternType="solid">
          <fgColor indexed="64"/>
          <bgColor rgb="FFFF6600"/>
        </patternFill>
      </fill>
    </dxf>
    <dxf>
      <font>
        <color auto="1"/>
      </font>
      <fill>
        <patternFill patternType="solid">
          <fgColor indexed="64"/>
          <bgColor rgb="FFFF00FF"/>
        </patternFill>
      </fill>
    </dxf>
    <dxf>
      <font>
        <color auto="1"/>
      </font>
      <fill>
        <patternFill patternType="solid">
          <fgColor indexed="64"/>
          <bgColor rgb="FFFF00FF"/>
        </patternFill>
      </fill>
    </dxf>
    <dxf>
      <font>
        <b val="0"/>
        <i val="0"/>
        <strike val="0"/>
        <condense val="0"/>
        <extend val="0"/>
        <outline val="0"/>
        <shadow val="0"/>
        <u val="none"/>
        <vertAlign val="baseline"/>
        <sz val="11"/>
        <color auto="1"/>
        <name val="Arial"/>
        <scheme val="none"/>
      </font>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1"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A%2070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immygouverneur/Library/Application%20Support/Microsoft/Office/Office%202011%20AutoRecovery/Classeur.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ge d'accueil"/>
      <sheetName val="Récapitulatif"/>
      <sheetName val="Personnels"/>
      <sheetName val="Personnels 2"/>
      <sheetName val="Janv."/>
      <sheetName val="Févr."/>
      <sheetName val="Mars"/>
      <sheetName val="Avr."/>
      <sheetName val="Mai"/>
      <sheetName val="Juin"/>
      <sheetName val="Juil."/>
      <sheetName val="Août"/>
      <sheetName val="Sept."/>
      <sheetName val="Oct."/>
      <sheetName val="Nov."/>
      <sheetName val="Déc."/>
      <sheetName val="Liste de recherche"/>
      <sheetName val="0201"/>
      <sheetName val="0301"/>
      <sheetName val="0401"/>
      <sheetName val="0501"/>
      <sheetName val="0601"/>
      <sheetName val="0901"/>
      <sheetName val="1001"/>
      <sheetName val="1101"/>
      <sheetName val="1201"/>
      <sheetName val="1301"/>
      <sheetName val="1601"/>
      <sheetName val="1701"/>
      <sheetName val="1801"/>
      <sheetName val="1901"/>
      <sheetName val="2001"/>
      <sheetName val="2301"/>
      <sheetName val="2401"/>
      <sheetName val="2501"/>
      <sheetName val="2601"/>
      <sheetName val="2701"/>
      <sheetName val="3001"/>
      <sheetName val="3101"/>
      <sheetName val="0102"/>
      <sheetName val="0202"/>
      <sheetName val="0302"/>
      <sheetName val="0602"/>
      <sheetName val="0702"/>
      <sheetName val="0802"/>
      <sheetName val="0902"/>
      <sheetName val="1002"/>
      <sheetName val="1302"/>
      <sheetName val="1402"/>
      <sheetName val="1502"/>
      <sheetName val="1602"/>
      <sheetName val="1702"/>
      <sheetName val="2002"/>
      <sheetName val="2102"/>
      <sheetName val="2202"/>
      <sheetName val="2302"/>
      <sheetName val="2402"/>
      <sheetName val="2702"/>
      <sheetName val="2802"/>
      <sheetName val="0103"/>
      <sheetName val="0203"/>
      <sheetName val="0303"/>
      <sheetName val="0603"/>
      <sheetName val="0703"/>
      <sheetName val="0803"/>
      <sheetName val="0903"/>
      <sheetName val="1003"/>
      <sheetName val="1303"/>
      <sheetName val="1403"/>
      <sheetName val="1503"/>
      <sheetName val="1603"/>
      <sheetName val="1703"/>
      <sheetName val="2003"/>
      <sheetName val="2103"/>
      <sheetName val="2203"/>
      <sheetName val="2303"/>
      <sheetName val="2403"/>
      <sheetName val="2703"/>
      <sheetName val="2803"/>
      <sheetName val="2903"/>
      <sheetName val="3003"/>
      <sheetName val="3103"/>
      <sheetName val="0304"/>
      <sheetName val="0404"/>
      <sheetName val="0504"/>
      <sheetName val="0604"/>
      <sheetName val="0704"/>
      <sheetName val="1004"/>
      <sheetName val="1104"/>
      <sheetName val="1204"/>
      <sheetName val="1304"/>
      <sheetName val="1404"/>
      <sheetName val="1704"/>
      <sheetName val="1804"/>
      <sheetName val="1904"/>
      <sheetName val="2004"/>
      <sheetName val="2104"/>
      <sheetName val="2404"/>
      <sheetName val="2504"/>
      <sheetName val="2604"/>
      <sheetName val="2704"/>
      <sheetName val="2804"/>
      <sheetName val="0105"/>
      <sheetName val="0205"/>
      <sheetName val="0305"/>
      <sheetName val="0405"/>
      <sheetName val="0505"/>
      <sheetName val="0805"/>
      <sheetName val="0905"/>
      <sheetName val="1005"/>
      <sheetName val="1105"/>
      <sheetName val="1205"/>
      <sheetName val="1505"/>
      <sheetName val="1605"/>
      <sheetName val="1705"/>
      <sheetName val="1805"/>
      <sheetName val="1905"/>
      <sheetName val="2205"/>
      <sheetName val="2305"/>
      <sheetName val="2405"/>
      <sheetName val="2505"/>
      <sheetName val="2605"/>
      <sheetName val="2905"/>
      <sheetName val="3005"/>
      <sheetName val="3105"/>
      <sheetName val="0106"/>
      <sheetName val="0206"/>
      <sheetName val="0506"/>
      <sheetName val="0606"/>
      <sheetName val="0706"/>
      <sheetName val="0806"/>
      <sheetName val="0906"/>
      <sheetName val="1206"/>
      <sheetName val="1306"/>
      <sheetName val="1406"/>
      <sheetName val="1506"/>
      <sheetName val="1606"/>
      <sheetName val="1906"/>
      <sheetName val="2006"/>
      <sheetName val="2106"/>
      <sheetName val="2206"/>
      <sheetName val="2306"/>
      <sheetName val="2606"/>
      <sheetName val="2706"/>
      <sheetName val="2806"/>
      <sheetName val="2906"/>
      <sheetName val="3006"/>
      <sheetName val="0307"/>
      <sheetName val="0407"/>
      <sheetName val="0507"/>
      <sheetName val="0607"/>
      <sheetName val="0707"/>
      <sheetName val="1007"/>
      <sheetName val="1107"/>
      <sheetName val="1207"/>
      <sheetName val="1307"/>
      <sheetName val="1407"/>
      <sheetName val="1707"/>
      <sheetName val="1807"/>
      <sheetName val="1907"/>
      <sheetName val="2007"/>
      <sheetName val="2107"/>
      <sheetName val="2407"/>
      <sheetName val="2507"/>
      <sheetName val="2607"/>
      <sheetName val="2707"/>
      <sheetName val="2807"/>
      <sheetName val="3107"/>
      <sheetName val="0108"/>
      <sheetName val="0208"/>
      <sheetName val="0308"/>
      <sheetName val="0408"/>
      <sheetName val="0708"/>
      <sheetName val="0808"/>
      <sheetName val="0908"/>
      <sheetName val="1008"/>
      <sheetName val="1108"/>
      <sheetName val="1408"/>
      <sheetName val="1508"/>
      <sheetName val="1608"/>
      <sheetName val="1708"/>
      <sheetName val="1808"/>
      <sheetName val="2108"/>
      <sheetName val="2208"/>
      <sheetName val="2308"/>
      <sheetName val="2408"/>
      <sheetName val="2508"/>
      <sheetName val="2808"/>
      <sheetName val="2908"/>
      <sheetName val="3008"/>
      <sheetName val="3108"/>
      <sheetName val="0109"/>
      <sheetName val="0409"/>
      <sheetName val="0509"/>
      <sheetName val="0609"/>
      <sheetName val="0709"/>
      <sheetName val="0809"/>
      <sheetName val="1109"/>
      <sheetName val="1209"/>
      <sheetName val="1309"/>
      <sheetName val="1409"/>
      <sheetName val="1509"/>
      <sheetName val="1809"/>
      <sheetName val="1909"/>
      <sheetName val="2009"/>
      <sheetName val="2109"/>
      <sheetName val="2209"/>
      <sheetName val="2509"/>
      <sheetName val="2609"/>
      <sheetName val="2709"/>
      <sheetName val="2809"/>
      <sheetName val="2909"/>
      <sheetName val="0210"/>
      <sheetName val="0310"/>
      <sheetName val="0410"/>
      <sheetName val="0510"/>
      <sheetName val="0610"/>
      <sheetName val="0910"/>
      <sheetName val="1010"/>
      <sheetName val="1110"/>
      <sheetName val="1210"/>
      <sheetName val="1310"/>
      <sheetName val="1610"/>
      <sheetName val="1710"/>
      <sheetName val="1810"/>
      <sheetName val="1910"/>
      <sheetName val="2010"/>
      <sheetName val="2310"/>
      <sheetName val="2410"/>
      <sheetName val="2510"/>
      <sheetName val="2610"/>
      <sheetName val="2710"/>
      <sheetName val="3010"/>
      <sheetName val="3110"/>
      <sheetName val="0111"/>
      <sheetName val="0211"/>
      <sheetName val="0311"/>
      <sheetName val="0611"/>
      <sheetName val="0711"/>
      <sheetName val="0811"/>
      <sheetName val="0911"/>
      <sheetName val="1011"/>
      <sheetName val="1311"/>
      <sheetName val="1411"/>
      <sheetName val="1511"/>
      <sheetName val="1611"/>
      <sheetName val="1711"/>
      <sheetName val="2011"/>
      <sheetName val="2111"/>
      <sheetName val="2211"/>
      <sheetName val="2311"/>
      <sheetName val="2411"/>
      <sheetName val="2711"/>
      <sheetName val="2811"/>
      <sheetName val="2911"/>
      <sheetName val="3011"/>
      <sheetName val="0112"/>
      <sheetName val="0412"/>
      <sheetName val="0512"/>
      <sheetName val="0612"/>
      <sheetName val="0712"/>
      <sheetName val="0812"/>
      <sheetName val="1112"/>
      <sheetName val="1212"/>
      <sheetName val="1312"/>
      <sheetName val="1412"/>
      <sheetName val="1512"/>
      <sheetName val="1812"/>
      <sheetName val="1912"/>
      <sheetName val="2012"/>
      <sheetName val="2112"/>
      <sheetName val="2212"/>
      <sheetName val="2612"/>
      <sheetName val="2712"/>
      <sheetName val="2812"/>
      <sheetName val="29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7">
          <cell r="N7">
            <v>0</v>
          </cell>
        </row>
        <row r="10">
          <cell r="N10">
            <v>0</v>
          </cell>
        </row>
      </sheetData>
      <sheetData sheetId="18">
        <row r="7">
          <cell r="N7">
            <v>0.39930555555555552</v>
          </cell>
        </row>
        <row r="10">
          <cell r="N10">
            <v>7</v>
          </cell>
        </row>
      </sheetData>
      <sheetData sheetId="19">
        <row r="7">
          <cell r="N7">
            <v>0.83680555555555547</v>
          </cell>
        </row>
        <row r="10">
          <cell r="N10">
            <v>16</v>
          </cell>
        </row>
      </sheetData>
      <sheetData sheetId="20">
        <row r="7">
          <cell r="N7">
            <v>1.1597222222222221</v>
          </cell>
        </row>
        <row r="10">
          <cell r="N10">
            <v>24</v>
          </cell>
        </row>
      </sheetData>
      <sheetData sheetId="21">
        <row r="7">
          <cell r="N7">
            <v>0.92361111111111116</v>
          </cell>
        </row>
        <row r="10">
          <cell r="N10">
            <v>18</v>
          </cell>
        </row>
      </sheetData>
      <sheetData sheetId="22">
        <row r="7">
          <cell r="N7">
            <v>0.28125</v>
          </cell>
        </row>
        <row r="10">
          <cell r="N10">
            <v>6</v>
          </cell>
        </row>
      </sheetData>
      <sheetData sheetId="23">
        <row r="7">
          <cell r="N7">
            <v>1.3611111111111109</v>
          </cell>
        </row>
        <row r="10">
          <cell r="N10">
            <v>29</v>
          </cell>
        </row>
      </sheetData>
      <sheetData sheetId="24">
        <row r="7">
          <cell r="N7">
            <v>0.39930555555555558</v>
          </cell>
        </row>
        <row r="10">
          <cell r="N10">
            <v>7</v>
          </cell>
        </row>
      </sheetData>
      <sheetData sheetId="25">
        <row r="7">
          <cell r="N7">
            <v>0.89236111111111116</v>
          </cell>
        </row>
        <row r="10">
          <cell r="N10">
            <v>19</v>
          </cell>
        </row>
      </sheetData>
      <sheetData sheetId="26">
        <row r="7">
          <cell r="N7">
            <v>0.99305555555555569</v>
          </cell>
        </row>
        <row r="10">
          <cell r="N10">
            <v>20</v>
          </cell>
        </row>
      </sheetData>
      <sheetData sheetId="27">
        <row r="7">
          <cell r="N7">
            <v>1.2638888888888884</v>
          </cell>
        </row>
        <row r="10">
          <cell r="N10">
            <v>26</v>
          </cell>
        </row>
      </sheetData>
      <sheetData sheetId="28">
        <row r="7">
          <cell r="N7">
            <v>0.40277777777777773</v>
          </cell>
        </row>
        <row r="10">
          <cell r="N10">
            <v>9</v>
          </cell>
        </row>
      </sheetData>
      <sheetData sheetId="29">
        <row r="7">
          <cell r="N7">
            <v>1.4791666666666667</v>
          </cell>
        </row>
        <row r="10">
          <cell r="N10">
            <v>31</v>
          </cell>
        </row>
      </sheetData>
      <sheetData sheetId="30">
        <row r="7">
          <cell r="N7">
            <v>1.5937500000000002</v>
          </cell>
        </row>
        <row r="10">
          <cell r="N10">
            <v>34</v>
          </cell>
        </row>
      </sheetData>
      <sheetData sheetId="31">
        <row r="7">
          <cell r="N7">
            <v>0.90277777777777779</v>
          </cell>
        </row>
        <row r="10">
          <cell r="N10">
            <v>21</v>
          </cell>
        </row>
      </sheetData>
      <sheetData sheetId="32">
        <row r="7">
          <cell r="N7">
            <v>0.88888888888888873</v>
          </cell>
        </row>
        <row r="10">
          <cell r="N10">
            <v>20</v>
          </cell>
        </row>
      </sheetData>
      <sheetData sheetId="33">
        <row r="7">
          <cell r="N7">
            <v>0.52430555555555558</v>
          </cell>
        </row>
        <row r="10">
          <cell r="N10">
            <v>12</v>
          </cell>
        </row>
      </sheetData>
      <sheetData sheetId="34">
        <row r="7">
          <cell r="N7">
            <v>0.70833333333333315</v>
          </cell>
        </row>
        <row r="10">
          <cell r="N10">
            <v>17</v>
          </cell>
        </row>
      </sheetData>
      <sheetData sheetId="35">
        <row r="7">
          <cell r="N7">
            <v>1.0451388888888886</v>
          </cell>
        </row>
        <row r="10">
          <cell r="N10">
            <v>22</v>
          </cell>
        </row>
      </sheetData>
      <sheetData sheetId="36">
        <row r="7">
          <cell r="N7">
            <v>1.0590277777777779</v>
          </cell>
        </row>
        <row r="10">
          <cell r="N10">
            <v>22</v>
          </cell>
        </row>
      </sheetData>
      <sheetData sheetId="37">
        <row r="7">
          <cell r="N7">
            <v>0.81250000000000011</v>
          </cell>
        </row>
        <row r="10">
          <cell r="N10">
            <v>18</v>
          </cell>
        </row>
      </sheetData>
      <sheetData sheetId="38">
        <row r="7">
          <cell r="N7">
            <v>1.0381944444444446</v>
          </cell>
        </row>
        <row r="10">
          <cell r="N10">
            <v>20</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age d'accueil"/>
      <sheetName val="Récapitulatif"/>
      <sheetName val="Janv."/>
      <sheetName val="Févr."/>
      <sheetName val="Mars"/>
      <sheetName val="Avr."/>
      <sheetName val="Mai"/>
      <sheetName val="Juin"/>
      <sheetName val="Juil."/>
      <sheetName val="Août"/>
      <sheetName val="Sept."/>
      <sheetName val="Oct."/>
      <sheetName val="Nov."/>
      <sheetName val="Déc."/>
      <sheetName val="Liste de recherche"/>
      <sheetName val="0201"/>
      <sheetName val="PAGE D'ACCEUIL"/>
      <sheetName val="Classeur.xlsx"/>
      <sheetName val="Classeu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tables/table1.xml><?xml version="1.0" encoding="utf-8"?>
<table xmlns="http://schemas.openxmlformats.org/spreadsheetml/2006/main" id="1" name="YearLookup" displayName="YearLookup" ref="A1:A12" totalsRowShown="0" headerRowDxfId="1485">
  <autoFilter ref="A1:A12"/>
  <tableColumns count="1">
    <tableColumn id="1" name="Année"/>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table" Target="../tables/table1.xml"/><Relationship Id="rId3"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
  <sheetViews>
    <sheetView tabSelected="1" workbookViewId="0">
      <pane xSplit="1" ySplit="7" topLeftCell="B8" activePane="bottomRight" state="frozen"/>
      <selection pane="topRight" activeCell="B1" sqref="B1"/>
      <selection pane="bottomLeft" activeCell="A6" sqref="A6"/>
      <selection pane="bottomRight" activeCell="E19" sqref="E19"/>
    </sheetView>
  </sheetViews>
  <sheetFormatPr baseColWidth="10" defaultColWidth="12.5" defaultRowHeight="14" x14ac:dyDescent="0"/>
  <cols>
    <col min="1" max="1" width="23.5" style="2" bestFit="1" customWidth="1"/>
    <col min="2" max="25" width="12.83203125" style="2" customWidth="1"/>
    <col min="26" max="26" width="12.5" style="4"/>
    <col min="27" max="16384" width="12.5" style="2"/>
  </cols>
  <sheetData>
    <row r="1" spans="1:26">
      <c r="A1" s="1"/>
      <c r="C1" s="3"/>
      <c r="D1" s="3"/>
      <c r="E1" s="3"/>
      <c r="F1" s="3"/>
      <c r="G1" s="3"/>
      <c r="H1" s="3"/>
    </row>
    <row r="2" spans="1:26">
      <c r="A2" s="5"/>
      <c r="C2" s="3"/>
      <c r="D2" s="3"/>
      <c r="E2" s="3"/>
      <c r="F2" s="3"/>
      <c r="G2" s="3"/>
      <c r="H2" s="3"/>
    </row>
    <row r="3" spans="1:26" ht="15" thickBot="1">
      <c r="A3" s="6"/>
    </row>
    <row r="4" spans="1:26" s="11" customFormat="1" ht="14" customHeight="1">
      <c r="A4" s="7" t="s">
        <v>0</v>
      </c>
      <c r="B4" s="8" t="s">
        <v>1</v>
      </c>
      <c r="C4" s="9"/>
      <c r="D4" s="8" t="s">
        <v>2</v>
      </c>
      <c r="E4" s="9"/>
      <c r="F4" s="8" t="s">
        <v>3</v>
      </c>
      <c r="G4" s="9"/>
      <c r="H4" s="8" t="s">
        <v>4</v>
      </c>
      <c r="I4" s="9"/>
      <c r="J4" s="8" t="s">
        <v>5</v>
      </c>
      <c r="K4" s="9"/>
      <c r="L4" s="8" t="s">
        <v>6</v>
      </c>
      <c r="M4" s="9"/>
      <c r="N4" s="8" t="s">
        <v>7</v>
      </c>
      <c r="O4" s="9"/>
      <c r="P4" s="8" t="s">
        <v>8</v>
      </c>
      <c r="Q4" s="9"/>
      <c r="R4" s="8" t="s">
        <v>9</v>
      </c>
      <c r="S4" s="9"/>
      <c r="T4" s="8" t="s">
        <v>10</v>
      </c>
      <c r="U4" s="9"/>
      <c r="V4" s="8" t="s">
        <v>11</v>
      </c>
      <c r="W4" s="9"/>
      <c r="X4" s="8" t="s">
        <v>12</v>
      </c>
      <c r="Y4" s="9"/>
      <c r="Z4" s="10"/>
    </row>
    <row r="5" spans="1:26" s="11" customFormat="1" ht="15" customHeight="1" thickBot="1">
      <c r="A5" s="12"/>
      <c r="B5" s="13"/>
      <c r="C5" s="14"/>
      <c r="D5" s="13"/>
      <c r="E5" s="14"/>
      <c r="F5" s="13"/>
      <c r="G5" s="14"/>
      <c r="H5" s="13"/>
      <c r="I5" s="14"/>
      <c r="J5" s="13"/>
      <c r="K5" s="14"/>
      <c r="L5" s="13"/>
      <c r="M5" s="14"/>
      <c r="N5" s="13"/>
      <c r="O5" s="14"/>
      <c r="P5" s="13"/>
      <c r="Q5" s="14"/>
      <c r="R5" s="13"/>
      <c r="S5" s="14"/>
      <c r="T5" s="13"/>
      <c r="U5" s="14"/>
      <c r="V5" s="13"/>
      <c r="W5" s="14"/>
      <c r="X5" s="13"/>
      <c r="Y5" s="14"/>
      <c r="Z5" s="10"/>
    </row>
    <row r="6" spans="1:26" s="11" customFormat="1">
      <c r="A6" s="12"/>
      <c r="B6" s="15" t="s">
        <v>13</v>
      </c>
      <c r="C6" s="16" t="s">
        <v>14</v>
      </c>
      <c r="D6" s="15" t="s">
        <v>13</v>
      </c>
      <c r="E6" s="16" t="s">
        <v>14</v>
      </c>
      <c r="F6" s="15" t="s">
        <v>13</v>
      </c>
      <c r="G6" s="16" t="s">
        <v>14</v>
      </c>
      <c r="H6" s="15" t="s">
        <v>13</v>
      </c>
      <c r="I6" s="16" t="s">
        <v>14</v>
      </c>
      <c r="J6" s="15" t="s">
        <v>13</v>
      </c>
      <c r="K6" s="16" t="s">
        <v>14</v>
      </c>
      <c r="L6" s="15" t="s">
        <v>13</v>
      </c>
      <c r="M6" s="16" t="s">
        <v>14</v>
      </c>
      <c r="N6" s="15" t="s">
        <v>13</v>
      </c>
      <c r="O6" s="16" t="s">
        <v>14</v>
      </c>
      <c r="P6" s="15" t="s">
        <v>13</v>
      </c>
      <c r="Q6" s="16" t="s">
        <v>14</v>
      </c>
      <c r="R6" s="15" t="s">
        <v>13</v>
      </c>
      <c r="S6" s="16" t="s">
        <v>14</v>
      </c>
      <c r="T6" s="15" t="s">
        <v>13</v>
      </c>
      <c r="U6" s="16" t="s">
        <v>14</v>
      </c>
      <c r="V6" s="15" t="s">
        <v>13</v>
      </c>
      <c r="W6" s="16" t="s">
        <v>14</v>
      </c>
      <c r="X6" s="15" t="s">
        <v>13</v>
      </c>
      <c r="Y6" s="17" t="s">
        <v>14</v>
      </c>
      <c r="Z6" s="10"/>
    </row>
    <row r="7" spans="1:26" s="11" customFormat="1" ht="15" thickBot="1">
      <c r="A7" s="18"/>
      <c r="B7" s="15"/>
      <c r="C7" s="16"/>
      <c r="D7" s="15"/>
      <c r="E7" s="16"/>
      <c r="F7" s="15"/>
      <c r="G7" s="16"/>
      <c r="H7" s="15"/>
      <c r="I7" s="16"/>
      <c r="J7" s="15"/>
      <c r="K7" s="16"/>
      <c r="L7" s="15"/>
      <c r="M7" s="16"/>
      <c r="N7" s="15"/>
      <c r="O7" s="16"/>
      <c r="P7" s="15"/>
      <c r="Q7" s="16"/>
      <c r="R7" s="15"/>
      <c r="S7" s="16"/>
      <c r="T7" s="15"/>
      <c r="U7" s="16"/>
      <c r="V7" s="15"/>
      <c r="W7" s="16"/>
      <c r="X7" s="15"/>
      <c r="Y7" s="19"/>
      <c r="Z7" s="10"/>
    </row>
    <row r="8" spans="1:26">
      <c r="A8" s="20" t="s">
        <v>38</v>
      </c>
      <c r="B8" s="31">
        <f>SUMIFS('0201'!K$7:K86,'0201'!B$7:B86,'Personnels 2'!A8:A11,'0201'!J$7:J86,"Entretien compétences chasse")
+SUMIFS('0201'!K$7:K86,'0201'!B$7:B86,'Personnels 2'!A8:A11,'0201'!J$7:J86,"Abonnés non instructeur")
+SUMIFS('0301'!K$7:K86,'0301'!B$7:B86,'Personnels 2'!A8:A11,'0301'!J$7:J86,"Entretien compétences chasse")
+SUMIFS('0301'!K$7:K86,'0301'!B$7:B86,'Personnels 2'!A8:A11,'0301'!J$7:J86,"Abonnés non instructeur")</f>
        <v>0</v>
      </c>
      <c r="C8" s="31">
        <f>SUMIFS('0201'!K$7:K86,'0201'!B$7:B86,'Personnels 2'!A8,'0201'!J$7:J86,"Mission Livre bleu")
+SUMIFS('0201'!K$7:K86,'0201'!B$7:B86,'Personnels 2'!A8,'0201'!J$7:J86,"Servitude défilé VDC Vol CNOA + Présent Tactique (130H)")
+SUMIFS('0201'!K$7:K86,'0201'!B$7:B86,'Personnels 2'!A8,'0201'!J$7:J86,"Entrainement présentation tactique")
+SUMIFS('0301'!K$7:K86,'0301'!B$7:B86,'Personnels 2'!A8,'0301'!J$7:J86,"Mission Livre bleu")
+SUMIFS('0301'!K$7:K86,'0301'!B$7:B86,'Personnels 2'!A8,'0301'!J$7:J86,"Servitude défilé VDC Vol CNOA + Présent Tactique (130H)")
+SUMIFS('0301'!K$7:K86,'0301'!B$7:B86,'Personnels 2'!A8,'0301'!J$7:J86,"Entrainement présentation tactique")</f>
        <v>0</v>
      </c>
      <c r="D8" s="23"/>
      <c r="E8" s="24"/>
      <c r="F8" s="21"/>
      <c r="G8" s="22"/>
      <c r="H8" s="21"/>
      <c r="I8" s="24"/>
      <c r="J8" s="21"/>
      <c r="K8" s="22"/>
      <c r="L8" s="21"/>
      <c r="M8" s="24"/>
      <c r="N8" s="21"/>
      <c r="O8" s="22"/>
      <c r="P8" s="21"/>
      <c r="Q8" s="24"/>
      <c r="R8" s="21"/>
      <c r="S8" s="22"/>
      <c r="T8" s="21"/>
      <c r="U8" s="24"/>
      <c r="V8" s="21"/>
      <c r="W8" s="22"/>
      <c r="X8" s="21"/>
      <c r="Y8" s="22"/>
    </row>
    <row r="9" spans="1:26">
      <c r="A9" s="25" t="s">
        <v>39</v>
      </c>
      <c r="B9" s="31">
        <f>SUMIFS('0201'!K$7:K87,'0201'!B$7:B87,'Personnels 2'!A9:A12,'0201'!J$7:J87,"Entretien compétences chasse")
+SUMIFS('0201'!K$7:K87,'0201'!B$7:B87,'Personnels 2'!A9:A12,'0201'!J$7:J87,"Abonnés non instructeur")
+SUMIFS('0301'!K$7:K87,'0301'!B$7:B87,'Personnels 2'!A9:A12,'0301'!J$7:J87,"Entretien compétences chasse")
+SUMIFS('0301'!K$7:K87,'0301'!B$7:B87,'Personnels 2'!A9:A12,'0301'!J$7:J87,"Abonnés non instructeur")</f>
        <v>0</v>
      </c>
      <c r="C9" s="31">
        <f>SUMIFS('0201'!K$7:K87,'0201'!B$7:B87,'Personnels 2'!A9,'0201'!J$7:J87,"Mission Livre bleu")
+SUMIFS('0201'!K$7:K87,'0201'!B$7:B87,'Personnels 2'!A9,'0201'!J$7:J87,"Servitude défilé VDC Vol CNOA + Présent Tactique (130H)")
+SUMIFS('0201'!K$7:K87,'0201'!B$7:B87,'Personnels 2'!A9,'0201'!J$7:J87,"Entrainement présentation tactique")
+SUMIFS('0301'!K$7:K87,'0301'!B$7:B87,'Personnels 2'!A9,'0301'!J$7:J87,"Mission Livre bleu")
+SUMIFS('0301'!K$7:K87,'0301'!B$7:B87,'Personnels 2'!A9,'0301'!J$7:J87,"Servitude défilé VDC Vol CNOA + Présent Tactique (130H)")
+SUMIFS('0301'!K$7:K87,'0301'!B$7:B87,'Personnels 2'!A9,'0301'!J$7:J87,"Entrainement présentation tactique")</f>
        <v>0</v>
      </c>
      <c r="D9" s="28"/>
      <c r="E9" s="29"/>
      <c r="F9" s="26"/>
      <c r="G9" s="27"/>
      <c r="H9" s="26"/>
      <c r="I9" s="29"/>
      <c r="J9" s="26"/>
      <c r="K9" s="27"/>
      <c r="L9" s="26"/>
      <c r="M9" s="29"/>
      <c r="N9" s="26"/>
      <c r="O9" s="27"/>
      <c r="P9" s="26"/>
      <c r="Q9" s="29"/>
      <c r="R9" s="26"/>
      <c r="S9" s="27"/>
      <c r="T9" s="26"/>
      <c r="U9" s="29"/>
      <c r="V9" s="26"/>
      <c r="W9" s="27"/>
      <c r="X9" s="26"/>
      <c r="Y9" s="27"/>
    </row>
    <row r="10" spans="1:26">
      <c r="A10" s="30" t="s">
        <v>40</v>
      </c>
      <c r="B10" s="31">
        <f>SUMIFS('0201'!K$7:K88,'0201'!B$7:B88,'Personnels 2'!A10:A13,'0201'!J$7:J88,"Entretien compétences chasse")
+SUMIFS('0201'!K$7:K88,'0201'!B$7:B88,'Personnels 2'!A10:A13,'0201'!J$7:J88,"Abonnés non instructeur")
+SUMIFS('0301'!K$7:K88,'0301'!B$7:B88,'Personnels 2'!A10:A13,'0301'!J$7:J88,"Entretien compétences chasse")
+SUMIFS('0301'!K$7:K88,'0301'!B$7:B88,'Personnels 2'!A10:A13,'0301'!J$7:J88,"Abonnés non instructeur")</f>
        <v>0</v>
      </c>
      <c r="C10" s="31">
        <f>SUMIFS('0201'!K$7:K88,'0201'!B$7:B88,'Personnels 2'!A10,'0201'!J$7:J88,"Mission Livre bleu")
+SUMIFS('0201'!K$7:K88,'0201'!B$7:B88,'Personnels 2'!A10,'0201'!J$7:J88,"Servitude défilé VDC Vol CNOA + Présent Tactique (130H)")
+SUMIFS('0201'!K$7:K88,'0201'!B$7:B88,'Personnels 2'!A10,'0201'!J$7:J88,"Entrainement présentation tactique")
+SUMIFS('0301'!K$7:K88,'0301'!B$7:B88,'Personnels 2'!A10,'0301'!J$7:J88,"Mission Livre bleu")
+SUMIFS('0301'!K$7:K88,'0301'!B$7:B88,'Personnels 2'!A10,'0301'!J$7:J88,"Servitude défilé VDC Vol CNOA + Présent Tactique (130H)")
+SUMIFS('0301'!K$7:K88,'0301'!B$7:B88,'Personnels 2'!A10,'0301'!J$7:J88,"Entrainement présentation tactique")</f>
        <v>0</v>
      </c>
      <c r="D10" s="33"/>
      <c r="E10" s="34"/>
      <c r="F10" s="31"/>
      <c r="G10" s="32"/>
      <c r="H10" s="31"/>
      <c r="I10" s="34"/>
      <c r="J10" s="31"/>
      <c r="K10" s="32"/>
      <c r="L10" s="31"/>
      <c r="M10" s="34"/>
      <c r="N10" s="31"/>
      <c r="O10" s="32"/>
      <c r="P10" s="31"/>
      <c r="Q10" s="34"/>
      <c r="R10" s="31"/>
      <c r="S10" s="32"/>
      <c r="T10" s="31"/>
      <c r="U10" s="34"/>
      <c r="V10" s="31"/>
      <c r="W10" s="32"/>
      <c r="X10" s="31"/>
      <c r="Y10" s="32"/>
    </row>
    <row r="11" spans="1:26">
      <c r="A11" s="25" t="s">
        <v>41</v>
      </c>
      <c r="B11" s="31">
        <f>SUMIFS('0201'!K$7:K89,'0201'!B$7:B89,'Personnels 2'!A11:A14,'0201'!J$7:J89,"Entretien compétences chasse")
+SUMIFS('0201'!K$7:K89,'0201'!B$7:B89,'Personnels 2'!A11:A14,'0201'!J$7:J89,"Abonnés non instructeur")
+SUMIFS('0301'!K$7:K89,'0301'!B$7:B89,'Personnels 2'!A11:A14,'0301'!J$7:J89,"Entretien compétences chasse")
+SUMIFS('0301'!K$7:K89,'0301'!B$7:B89,'Personnels 2'!A11:A14,'0301'!J$7:J89,"Abonnés non instructeur")</f>
        <v>0</v>
      </c>
      <c r="C11" s="31">
        <f>SUMIFS('0201'!K$7:K89,'0201'!B$7:B89,'Personnels 2'!A11,'0201'!J$7:J89,"Mission Livre bleu")
+SUMIFS('0201'!K$7:K89,'0201'!B$7:B89,'Personnels 2'!A11,'0201'!J$7:J89,"Servitude défilé VDC Vol CNOA + Présent Tactique (130H)")
+SUMIFS('0201'!K$7:K89,'0201'!B$7:B89,'Personnels 2'!A11,'0201'!J$7:J89,"Entrainement présentation tactique")
+SUMIFS('0301'!K$7:K89,'0301'!B$7:B89,'Personnels 2'!A11,'0301'!J$7:J89,"Mission Livre bleu")
+SUMIFS('0301'!K$7:K89,'0301'!B$7:B89,'Personnels 2'!A11,'0301'!J$7:J89,"Servitude défilé VDC Vol CNOA + Présent Tactique (130H)")
+SUMIFS('0301'!K$7:K89,'0301'!B$7:B89,'Personnels 2'!A11,'0301'!J$7:J89,"Entrainement présentation tactique")</f>
        <v>0</v>
      </c>
      <c r="D11" s="28"/>
      <c r="E11" s="29"/>
      <c r="F11" s="26"/>
      <c r="G11" s="27"/>
      <c r="H11" s="26"/>
      <c r="I11" s="29"/>
      <c r="J11" s="26"/>
      <c r="K11" s="27"/>
      <c r="L11" s="26"/>
      <c r="M11" s="29"/>
      <c r="N11" s="26"/>
      <c r="O11" s="27"/>
      <c r="P11" s="26"/>
      <c r="Q11" s="29"/>
      <c r="R11" s="26"/>
      <c r="S11" s="27"/>
      <c r="T11" s="26"/>
      <c r="U11" s="29"/>
      <c r="V11" s="26"/>
      <c r="W11" s="27"/>
      <c r="X11" s="26"/>
      <c r="Y11" s="27"/>
    </row>
  </sheetData>
  <mergeCells count="39">
    <mergeCell ref="Y6:Y7"/>
    <mergeCell ref="U6:U7"/>
    <mergeCell ref="V6:V7"/>
    <mergeCell ref="W6:W7"/>
    <mergeCell ref="X6:X7"/>
    <mergeCell ref="Q6:Q7"/>
    <mergeCell ref="R6:R7"/>
    <mergeCell ref="S6:S7"/>
    <mergeCell ref="T6:T7"/>
    <mergeCell ref="M6:M7"/>
    <mergeCell ref="N6:N7"/>
    <mergeCell ref="O6:O7"/>
    <mergeCell ref="P6:P7"/>
    <mergeCell ref="I6:I7"/>
    <mergeCell ref="J6:J7"/>
    <mergeCell ref="K6:K7"/>
    <mergeCell ref="L6:L7"/>
    <mergeCell ref="V4:W5"/>
    <mergeCell ref="X4:Y5"/>
    <mergeCell ref="B6:B7"/>
    <mergeCell ref="C6:C7"/>
    <mergeCell ref="D6:D7"/>
    <mergeCell ref="E6:E7"/>
    <mergeCell ref="F6:F7"/>
    <mergeCell ref="J4:K5"/>
    <mergeCell ref="L4:M5"/>
    <mergeCell ref="N4:O5"/>
    <mergeCell ref="P4:Q5"/>
    <mergeCell ref="R4:S5"/>
    <mergeCell ref="T4:U5"/>
    <mergeCell ref="A1:A3"/>
    <mergeCell ref="C1:H2"/>
    <mergeCell ref="A4:A7"/>
    <mergeCell ref="B4:C5"/>
    <mergeCell ref="D4:E5"/>
    <mergeCell ref="F4:G5"/>
    <mergeCell ref="H4:I5"/>
    <mergeCell ref="G6:G7"/>
    <mergeCell ref="H6:H7"/>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pageSetUpPr fitToPage="1"/>
  </sheetPr>
  <dimension ref="A1:K19"/>
  <sheetViews>
    <sheetView showGridLines="0" workbookViewId="0">
      <pane xSplit="11" ySplit="23" topLeftCell="L31" activePane="bottomRight" state="frozen"/>
      <selection activeCell="K1" sqref="K1:O3"/>
      <selection pane="topRight" activeCell="K1" sqref="K1:O3"/>
      <selection pane="bottomLeft" activeCell="K1" sqref="K1:O3"/>
      <selection pane="bottomRight" activeCell="B5" sqref="B5"/>
    </sheetView>
  </sheetViews>
  <sheetFormatPr baseColWidth="10" defaultColWidth="10.1640625" defaultRowHeight="14" x14ac:dyDescent="0"/>
  <cols>
    <col min="1" max="1" width="2.83203125" style="35" customWidth="1"/>
    <col min="2" max="8" width="20.5" style="47" customWidth="1"/>
    <col min="9" max="9" width="10.1640625" style="47"/>
    <col min="10" max="11" width="18.1640625" style="47" customWidth="1"/>
    <col min="12" max="16384" width="10.1640625" style="47"/>
  </cols>
  <sheetData>
    <row r="1" spans="1:11" s="35" customFormat="1" ht="51" customHeight="1" thickBot="1">
      <c r="B1" s="36">
        <f>DATE(CalendarYear,1,1)</f>
        <v>42736</v>
      </c>
      <c r="C1" s="36"/>
      <c r="D1" s="36"/>
      <c r="E1" s="36"/>
      <c r="F1" s="36"/>
      <c r="G1" s="36"/>
      <c r="H1" s="36"/>
      <c r="J1" s="37" t="s">
        <v>15</v>
      </c>
      <c r="K1" s="38">
        <v>2017</v>
      </c>
    </row>
    <row r="2" spans="1:11" s="43" customFormat="1" ht="21.75" customHeight="1">
      <c r="A2" s="39"/>
      <c r="B2" s="40" t="s">
        <v>16</v>
      </c>
      <c r="C2" s="41" t="s">
        <v>17</v>
      </c>
      <c r="D2" s="41" t="s">
        <v>18</v>
      </c>
      <c r="E2" s="41" t="s">
        <v>19</v>
      </c>
      <c r="F2" s="41" t="s">
        <v>20</v>
      </c>
      <c r="G2" s="41" t="s">
        <v>21</v>
      </c>
      <c r="H2" s="42" t="s">
        <v>22</v>
      </c>
    </row>
    <row r="3" spans="1:11" ht="17" customHeight="1">
      <c r="B3" s="44" t="str">
        <f>IF(DAY(JanSun1)=1,"",IF(AND(YEAR(JanSun1+1)=CalendarYear,MONTH(JanSun1+1)=1),JanSun1+1,""))</f>
        <v/>
      </c>
      <c r="C3" s="45" t="str">
        <f>IF(DAY(JanSun1)=1,"",IF(AND(YEAR(JanSun1+2)=CalendarYear,MONTH(JanSun1+2)=1),JanSun1+2,""))</f>
        <v/>
      </c>
      <c r="D3" s="45" t="str">
        <f>IF(DAY(JanSun1)=1,"",IF(AND(YEAR(JanSun1+3)=CalendarYear,MONTH(JanSun1+3)=1),JanSun1+3,""))</f>
        <v/>
      </c>
      <c r="E3" s="45" t="str">
        <f>IF(DAY(JanSun1)=1,"",IF(AND(YEAR(JanSun1+4)=CalendarYear,MONTH(JanSun1+4)=1),JanSun1+4,""))</f>
        <v/>
      </c>
      <c r="F3" s="45" t="str">
        <f>IF(DAY(JanSun1)=1,"",IF(AND(YEAR(JanSun1+5)=CalendarYear,MONTH(JanSun1+5)=1),JanSun1+5,""))</f>
        <v/>
      </c>
      <c r="G3" s="45" t="str">
        <f>IF(DAY(JanSun1)=1,"",IF(AND(YEAR(JanSun1+6)=CalendarYear,MONTH(JanSun1+6)=1),JanSun1+6,""))</f>
        <v/>
      </c>
      <c r="H3" s="46">
        <f>IF(DAY(JanSun1)=1,IF(AND(YEAR(JanSun1)=CalendarYear,MONTH(JanSun1)=1),JanSun1,""),IF(AND(YEAR(JanSun1+7)=CalendarYear,MONTH(JanSun1+7)=1),JanSun1+7,""))</f>
        <v>42736</v>
      </c>
    </row>
    <row r="4" spans="1:11" ht="28" customHeight="1">
      <c r="B4" s="48"/>
      <c r="C4" s="49"/>
      <c r="D4" s="49"/>
      <c r="E4" s="49"/>
      <c r="F4" s="49"/>
      <c r="G4" s="50"/>
      <c r="H4" s="51"/>
    </row>
    <row r="5" spans="1:11" ht="17" customHeight="1">
      <c r="B5" s="52">
        <f>IF(DAY(JanSun1)=1,IF(AND(YEAR(JanSun1+1)=CalendarYear,MONTH(JanSun1+1)=1),JanSun1+1,""),IF(AND(YEAR(JanSun1+8)=CalendarYear,MONTH(JanSun1+8)=1),JanSun1+8,""))</f>
        <v>42737</v>
      </c>
      <c r="C5" s="53">
        <f>IF(DAY(JanSun1)=1,IF(AND(YEAR(JanSun1+2)=CalendarYear,MONTH(JanSun1+2)=1),JanSun1+2,""),IF(AND(YEAR(JanSun1+9)=CalendarYear,MONTH(JanSun1+9)=1),JanSun1+9,""))</f>
        <v>42738</v>
      </c>
      <c r="D5" s="53">
        <f>IF(DAY(JanSun1)=1,IF(AND(YEAR(JanSun1+3)=CalendarYear,MONTH(JanSun1+3)=1),JanSun1+3,""),IF(AND(YEAR(JanSun1+10)=CalendarYear,MONTH(JanSun1+10)=1),JanSun1+10,""))</f>
        <v>42739</v>
      </c>
      <c r="E5" s="53">
        <f>IF(DAY(JanSun1)=1,IF(AND(YEAR(JanSun1+4)=CalendarYear,MONTH(JanSun1+4)=1),JanSun1+4,""),IF(AND(YEAR(JanSun1+11)=CalendarYear,MONTH(JanSun1+11)=1),JanSun1+11,""))</f>
        <v>42740</v>
      </c>
      <c r="F5" s="53">
        <f>IF(DAY(JanSun1)=1,IF(AND(YEAR(JanSun1+5)=CalendarYear,MONTH(JanSun1+5)=1),JanSun1+5,""),IF(AND(YEAR(JanSun1+12)=CalendarYear,MONTH(JanSun1+12)=1),JanSun1+12,""))</f>
        <v>42741</v>
      </c>
      <c r="G5" s="54">
        <f>IF(DAY(JanSun1)=1,IF(AND(YEAR(JanSun1+6)=CalendarYear,MONTH(JanSun1+6)=1),JanSun1+6,""),IF(AND(YEAR(JanSun1+13)=CalendarYear,MONTH(JanSun1+13)=1),JanSun1+13,""))</f>
        <v>42742</v>
      </c>
      <c r="H5" s="46">
        <f>IF(DAY(JanSun1)=1,IF(AND(YEAR(JanSun1+7)=CalendarYear,MONTH(JanSun1+7)=1),JanSun1+7,""),IF(AND(YEAR(JanSun1+14)=CalendarYear,MONTH(JanSun1+14)=1),JanSun1+14,""))</f>
        <v>42743</v>
      </c>
    </row>
    <row r="6" spans="1:11" ht="28" customHeight="1">
      <c r="B6" s="55">
        <f>'[1]0201'!N10</f>
        <v>0</v>
      </c>
      <c r="C6" s="56">
        <f>'[1]0301'!N10</f>
        <v>7</v>
      </c>
      <c r="D6" s="56">
        <f>'[1]0401'!N10</f>
        <v>16</v>
      </c>
      <c r="E6" s="56">
        <f>'[1]0501'!N10</f>
        <v>24</v>
      </c>
      <c r="F6" s="56">
        <f>'[1]0601'!N10</f>
        <v>18</v>
      </c>
      <c r="G6" s="57"/>
      <c r="H6" s="58"/>
    </row>
    <row r="7" spans="1:11" ht="28" customHeight="1">
      <c r="B7" s="59">
        <f>'[1]0201'!N7</f>
        <v>0</v>
      </c>
      <c r="C7" s="60">
        <f>'[1]0301'!N7</f>
        <v>0.39930555555555552</v>
      </c>
      <c r="D7" s="61">
        <f>'[1]0401'!N7</f>
        <v>0.83680555555555547</v>
      </c>
      <c r="E7" s="61">
        <f>'[1]0501'!N7</f>
        <v>1.1597222222222221</v>
      </c>
      <c r="F7" s="61">
        <f>'[1]0601'!N7</f>
        <v>0.92361111111111116</v>
      </c>
      <c r="G7" s="62"/>
      <c r="H7" s="63"/>
    </row>
    <row r="8" spans="1:11" ht="17" customHeight="1">
      <c r="B8" s="52">
        <f>IF(DAY(JanSun1)=1,IF(AND(YEAR(JanSun1+8)=CalendarYear,MONTH(JanSun1+8)=1),JanSun1+8,""),IF(AND(YEAR(JanSun1+15)=CalendarYear,MONTH(JanSun1+15)=1),JanSun1+15,""))</f>
        <v>42744</v>
      </c>
      <c r="C8" s="53">
        <f>IF(DAY(JanSun1)=1,IF(AND(YEAR(JanSun1+9)=CalendarYear,MONTH(JanSun1+9)=1),JanSun1+9,""),IF(AND(YEAR(JanSun1+16)=CalendarYear,MONTH(JanSun1+16)=1),JanSun1+16,""))</f>
        <v>42745</v>
      </c>
      <c r="D8" s="53">
        <f>IF(DAY(JanSun1)=1,IF(AND(YEAR(JanSun1+10)=CalendarYear,MONTH(JanSun1+10)=1),JanSun1+10,""),IF(AND(YEAR(JanSun1+17)=CalendarYear,MONTH(JanSun1+17)=1),JanSun1+17,""))</f>
        <v>42746</v>
      </c>
      <c r="E8" s="53">
        <f>IF(DAY(JanSun1)=1,IF(AND(YEAR(JanSun1+11)=CalendarYear,MONTH(JanSun1+11)=1),JanSun1+11,""),IF(AND(YEAR(JanSun1+18)=CalendarYear,MONTH(JanSun1+18)=1),JanSun1+18,""))</f>
        <v>42747</v>
      </c>
      <c r="F8" s="53">
        <f>IF(DAY(JanSun1)=1,IF(AND(YEAR(JanSun1+12)=CalendarYear,MONTH(JanSun1+12)=1),JanSun1+12,""),IF(AND(YEAR(JanSun1+19)=CalendarYear,MONTH(JanSun1+19)=1),JanSun1+19,""))</f>
        <v>42748</v>
      </c>
      <c r="G8" s="54">
        <f>IF(DAY(JanSun1)=1,IF(AND(YEAR(JanSun1+13)=CalendarYear,MONTH(JanSun1+13)=1),JanSun1+13,""),IF(AND(YEAR(JanSun1+20)=CalendarYear,MONTH(JanSun1+20)=1),JanSun1+20,""))</f>
        <v>42749</v>
      </c>
      <c r="H8" s="46">
        <f>IF(DAY(JanSun1)=1,IF(AND(YEAR(JanSun1+14)=CalendarYear,MONTH(JanSun1+14)=1),JanSun1+14,""),IF(AND(YEAR(JanSun1+21)=CalendarYear,MONTH(JanSun1+21)=1),JanSun1+21,""))</f>
        <v>42750</v>
      </c>
    </row>
    <row r="9" spans="1:11" ht="28" customHeight="1">
      <c r="B9" s="55">
        <f>+'[1]0901'!N10</f>
        <v>6</v>
      </c>
      <c r="C9" s="56">
        <f>+'[1]1001'!N10</f>
        <v>29</v>
      </c>
      <c r="D9" s="56">
        <f>+'[1]1101'!N10</f>
        <v>7</v>
      </c>
      <c r="E9" s="56">
        <f>+'[1]1201'!N10</f>
        <v>19</v>
      </c>
      <c r="F9" s="56">
        <f>+'[1]1301'!N10</f>
        <v>20</v>
      </c>
      <c r="G9" s="57"/>
      <c r="H9" s="58"/>
    </row>
    <row r="10" spans="1:11" ht="28" customHeight="1">
      <c r="B10" s="59">
        <f>+'[1]0901'!N7</f>
        <v>0.28125</v>
      </c>
      <c r="C10" s="60">
        <f>+'[1]1001'!N7</f>
        <v>1.3611111111111109</v>
      </c>
      <c r="D10" s="61">
        <f>+'[1]1101'!N7</f>
        <v>0.39930555555555558</v>
      </c>
      <c r="E10" s="61">
        <f>+'[1]1201'!N7</f>
        <v>0.89236111111111116</v>
      </c>
      <c r="F10" s="61">
        <f>+'[1]1301'!N7</f>
        <v>0.99305555555555569</v>
      </c>
      <c r="G10" s="62"/>
      <c r="H10" s="63"/>
    </row>
    <row r="11" spans="1:11" ht="17" customHeight="1">
      <c r="B11" s="52">
        <f>IF(DAY(JanSun1)=1,IF(AND(YEAR(JanSun1+15)=CalendarYear,MONTH(JanSun1+15)=1),JanSun1+15,""),IF(AND(YEAR(JanSun1+22)=CalendarYear,MONTH(JanSun1+22)=1),JanSun1+22,""))</f>
        <v>42751</v>
      </c>
      <c r="C11" s="53">
        <f>IF(DAY(JanSun1)=1,IF(AND(YEAR(JanSun1+16)=CalendarYear,MONTH(JanSun1+16)=1),JanSun1+16,""),IF(AND(YEAR(JanSun1+23)=CalendarYear,MONTH(JanSun1+23)=1),JanSun1+23,""))</f>
        <v>42752</v>
      </c>
      <c r="D11" s="53">
        <f>IF(DAY(JanSun1)=1,IF(AND(YEAR(JanSun1+17)=CalendarYear,MONTH(JanSun1+17)=1),JanSun1+17,""),IF(AND(YEAR(JanSun1+24)=CalendarYear,MONTH(JanSun1+24)=1),JanSun1+24,""))</f>
        <v>42753</v>
      </c>
      <c r="E11" s="53">
        <f>IF(DAY(JanSun1)=1,IF(AND(YEAR(JanSun1+18)=CalendarYear,MONTH(JanSun1+18)=1),JanSun1+18,""),IF(AND(YEAR(JanSun1+25)=CalendarYear,MONTH(JanSun1+25)=1),JanSun1+25,""))</f>
        <v>42754</v>
      </c>
      <c r="F11" s="53">
        <f>IF(DAY(JanSun1)=1,IF(AND(YEAR(JanSun1+19)=CalendarYear,MONTH(JanSun1+19)=1),JanSun1+19,""),IF(AND(YEAR(JanSun1+26)=CalendarYear,MONTH(JanSun1+26)=1),JanSun1+26,""))</f>
        <v>42755</v>
      </c>
      <c r="G11" s="54">
        <f>IF(DAY(JanSun1)=1,IF(AND(YEAR(JanSun1+20)=CalendarYear,MONTH(JanSun1+20)=1),JanSun1+20,""),IF(AND(YEAR(JanSun1+27)=CalendarYear,MONTH(JanSun1+27)=1),JanSun1+27,""))</f>
        <v>42756</v>
      </c>
      <c r="H11" s="46">
        <f>IF(DAY(JanSun1)=1,IF(AND(YEAR(JanSun1+21)=CalendarYear,MONTH(JanSun1+21)=1),JanSun1+21,""),IF(AND(YEAR(JanSun1+28)=CalendarYear,MONTH(JanSun1+28)=1),JanSun1+28,""))</f>
        <v>42757</v>
      </c>
    </row>
    <row r="12" spans="1:11" ht="28" customHeight="1">
      <c r="B12" s="55">
        <f>+'[1]1601'!N10</f>
        <v>26</v>
      </c>
      <c r="C12" s="56">
        <f>+'[1]1701'!N10</f>
        <v>9</v>
      </c>
      <c r="D12" s="56">
        <f>+'[1]1801'!N10</f>
        <v>31</v>
      </c>
      <c r="E12" s="56">
        <f>'[1]1901'!N10</f>
        <v>34</v>
      </c>
      <c r="F12" s="56">
        <f>+'[1]2001'!N10</f>
        <v>21</v>
      </c>
      <c r="G12" s="57"/>
      <c r="H12" s="58"/>
    </row>
    <row r="13" spans="1:11" ht="28" customHeight="1">
      <c r="B13" s="59">
        <f>+'[1]1601'!N7</f>
        <v>1.2638888888888884</v>
      </c>
      <c r="C13" s="60">
        <f>+'[1]1701'!N7</f>
        <v>0.40277777777777773</v>
      </c>
      <c r="D13" s="61">
        <f>+'[1]1801'!N7</f>
        <v>1.4791666666666667</v>
      </c>
      <c r="E13" s="61">
        <f>+'[1]1901'!N7</f>
        <v>1.5937500000000002</v>
      </c>
      <c r="F13" s="61">
        <f>+'[1]2001'!N7</f>
        <v>0.90277777777777779</v>
      </c>
      <c r="G13" s="62"/>
      <c r="H13" s="63"/>
    </row>
    <row r="14" spans="1:11" ht="17" customHeight="1">
      <c r="B14" s="52">
        <f>IF(DAY(JanSun1)=1,IF(AND(YEAR(JanSun1+22)=CalendarYear,MONTH(JanSun1+22)=1),JanSun1+22,""),IF(AND(YEAR(JanSun1+29)=CalendarYear,MONTH(JanSun1+29)=1),JanSun1+29,""))</f>
        <v>42758</v>
      </c>
      <c r="C14" s="53">
        <f>IF(DAY(JanSun1)=1,IF(AND(YEAR(JanSun1+23)=CalendarYear,MONTH(JanSun1+23)=1),JanSun1+23,""),IF(AND(YEAR(JanSun1+30)=CalendarYear,MONTH(JanSun1+30)=1),JanSun1+30,""))</f>
        <v>42759</v>
      </c>
      <c r="D14" s="53">
        <f>IF(DAY(JanSun1)=1,IF(AND(YEAR(JanSun1+24)=CalendarYear,MONTH(JanSun1+24)=1),JanSun1+24,""),IF(AND(YEAR(JanSun1+31)=CalendarYear,MONTH(JanSun1+31)=1),JanSun1+31,""))</f>
        <v>42760</v>
      </c>
      <c r="E14" s="53">
        <f>IF(DAY(JanSun1)=1,IF(AND(YEAR(JanSun1+25)=CalendarYear,MONTH(JanSun1+25)=1),JanSun1+25,""),IF(AND(YEAR(JanSun1+32)=CalendarYear,MONTH(JanSun1+32)=1),JanSun1+32,""))</f>
        <v>42761</v>
      </c>
      <c r="F14" s="53">
        <f>IF(DAY(JanSun1)=1,IF(AND(YEAR(JanSun1+26)=CalendarYear,MONTH(JanSun1+26)=1),JanSun1+26,""),IF(AND(YEAR(JanSun1+33)=CalendarYear,MONTH(JanSun1+33)=1),JanSun1+33,""))</f>
        <v>42762</v>
      </c>
      <c r="G14" s="54">
        <f>IF(DAY(JanSun1)=1,IF(AND(YEAR(JanSun1+27)=CalendarYear,MONTH(JanSun1+27)=1),JanSun1+27,""),IF(AND(YEAR(JanSun1+34)=CalendarYear,MONTH(JanSun1+34)=1),JanSun1+34,""))</f>
        <v>42763</v>
      </c>
      <c r="H14" s="46">
        <f>IF(DAY(JanSun1)=1,IF(AND(YEAR(JanSun1+28)=CalendarYear,MONTH(JanSun1+28)=1),JanSun1+28,""),IF(AND(YEAR(JanSun1+35)=CalendarYear,MONTH(JanSun1+35)=1),JanSun1+35,""))</f>
        <v>42764</v>
      </c>
    </row>
    <row r="15" spans="1:11" ht="28" customHeight="1">
      <c r="B15" s="55">
        <f>+'[1]2301'!N10</f>
        <v>20</v>
      </c>
      <c r="C15" s="56">
        <f>+'[1]2401'!N10</f>
        <v>12</v>
      </c>
      <c r="D15" s="56">
        <f>+'[1]2501'!N10</f>
        <v>17</v>
      </c>
      <c r="E15" s="56">
        <f>+'[1]2601'!N10</f>
        <v>22</v>
      </c>
      <c r="F15" s="56">
        <f>+'[1]2701'!N10</f>
        <v>22</v>
      </c>
      <c r="G15" s="57"/>
      <c r="H15" s="58"/>
    </row>
    <row r="16" spans="1:11" ht="28" customHeight="1">
      <c r="B16" s="59">
        <f>+'[1]2301'!N7</f>
        <v>0.88888888888888873</v>
      </c>
      <c r="C16" s="60">
        <f>+'[1]2401'!N7</f>
        <v>0.52430555555555558</v>
      </c>
      <c r="D16" s="61">
        <f>+'[1]2501'!N7</f>
        <v>0.70833333333333315</v>
      </c>
      <c r="E16" s="61">
        <f>+'[1]2601'!N7</f>
        <v>1.0451388888888886</v>
      </c>
      <c r="F16" s="60">
        <f>+'[1]2701'!N7</f>
        <v>1.0590277777777779</v>
      </c>
      <c r="G16" s="62"/>
      <c r="H16" s="63"/>
    </row>
    <row r="17" spans="2:8" ht="17" customHeight="1">
      <c r="B17" s="52">
        <f>IF(DAY(JanSun1)=1,IF(AND(YEAR(JanSun1+29)=CalendarYear,MONTH(JanSun1+29)=1),JanSun1+29,""),IF(AND(YEAR(JanSun1+36)=CalendarYear,MONTH(JanSun1+36)=1),JanSun1+36,""))</f>
        <v>42765</v>
      </c>
      <c r="C17" s="53">
        <f>IF(DAY(JanSun1)=1,IF(AND(YEAR(JanSun1+30)=CalendarYear,MONTH(JanSun1+30)=1),JanSun1+30,""),IF(AND(YEAR(JanSun1+37)=CalendarYear,MONTH(JanSun1+37)=1),JanSun1+37,""))</f>
        <v>42766</v>
      </c>
      <c r="D17" s="64" t="s">
        <v>23</v>
      </c>
      <c r="E17" s="64"/>
      <c r="F17" s="64"/>
      <c r="G17" s="64"/>
      <c r="H17" s="65"/>
    </row>
    <row r="18" spans="2:8" ht="28" customHeight="1">
      <c r="B18" s="66">
        <f>+'[1]3001'!N10</f>
        <v>18</v>
      </c>
      <c r="C18" s="67">
        <f>+'[1]3101'!N10</f>
        <v>20</v>
      </c>
      <c r="D18" s="68" t="s">
        <v>24</v>
      </c>
      <c r="E18" s="69"/>
      <c r="F18" s="69"/>
      <c r="G18" s="69"/>
      <c r="H18" s="70"/>
    </row>
    <row r="19" spans="2:8" ht="28" customHeight="1" thickBot="1">
      <c r="B19" s="71">
        <f>+'[1]3001'!N7</f>
        <v>0.81250000000000011</v>
      </c>
      <c r="C19" s="72">
        <f>+'[1]3101'!N7</f>
        <v>1.0381944444444446</v>
      </c>
      <c r="D19" s="73"/>
      <c r="E19" s="74"/>
      <c r="F19" s="74"/>
      <c r="G19" s="74"/>
      <c r="H19" s="75"/>
    </row>
  </sheetData>
  <mergeCells count="3">
    <mergeCell ref="B1:H1"/>
    <mergeCell ref="D17:H17"/>
    <mergeCell ref="D18:H19"/>
  </mergeCells>
  <dataValidations count="1">
    <dataValidation type="list" allowBlank="1" showInputMessage="1" showErrorMessage="1" sqref="K1">
      <formula1>Year</formula1>
    </dataValidation>
  </dataValidations>
  <hyperlinks>
    <hyperlink ref="B5" location="'0201'!A1" display="'0201'!A1"/>
    <hyperlink ref="D18" location="'Page d''accueil'!A1" display="RETOUR PAGE D'ACCUEIL"/>
    <hyperlink ref="E18" location="'Page d''accueil'!A1" display="'Page d''accueil'!A1"/>
    <hyperlink ref="F18" location="'Page d''accueil'!A1" display="'Page d''accueil'!A1"/>
    <hyperlink ref="G18" location="'Page d''accueil'!A1" display="'Page d''accueil'!A1"/>
    <hyperlink ref="H18" location="'Page d''accueil'!A1" display="'Page d''accueil'!A1"/>
    <hyperlink ref="D19" location="'Page d''accueil'!A1" display="'Page d''accueil'!A1"/>
    <hyperlink ref="E19" location="'Page d''accueil'!A1" display="'Page d''accueil'!A1"/>
    <hyperlink ref="F19" location="'Page d''accueil'!A1" display="'Page d''accueil'!A1"/>
    <hyperlink ref="G19" location="'Page d''accueil'!A1" display="'Page d''accueil'!A1"/>
    <hyperlink ref="H19" location="'Page d''accueil'!A1" display="'Page d''accueil'!A1"/>
    <hyperlink ref="C5" location="'0301'!A1" display="'0301'!A1"/>
    <hyperlink ref="D5" location="'0401'!A1" display="'0401'!A1"/>
    <hyperlink ref="E5" location="'0501'!A1" display="'0501'!A1"/>
    <hyperlink ref="F5" location="'0601'!A1" display="'0601'!A1"/>
    <hyperlink ref="B8" location="'0901'!A1" display="'0901'!A1"/>
    <hyperlink ref="C8" location="'1001'!A1" display="'1001'!A1"/>
    <hyperlink ref="D8" location="'1101'!A1" display="'1101'!A1"/>
    <hyperlink ref="E8" location="'1201'!A1" display="'1201'!A1"/>
    <hyperlink ref="F8" location="'1301'!A1" display="'1301'!A1"/>
    <hyperlink ref="B11" location="'1601'!A1" display="'1601'!A1"/>
    <hyperlink ref="C11" location="'1701'!A1" display="'1701'!A1"/>
    <hyperlink ref="D11" location="'1801'!A1" display="'1801'!A1"/>
    <hyperlink ref="E11" location="'1901'!A1" display="'1901'!A1"/>
    <hyperlink ref="F11" location="'2001'!A1" display="'2001'!A1"/>
    <hyperlink ref="B14" location="'2301'!A1" display="'2301'!A1"/>
    <hyperlink ref="C14" location="'2401'!A1" display="'2401'!A1"/>
    <hyperlink ref="D14" location="'2501'!A1" display="'2501'!A1"/>
    <hyperlink ref="E14" location="'2601'!A1" display="'2601'!A1"/>
    <hyperlink ref="F14" location="'2701'!A1" display="'2701'!A1"/>
    <hyperlink ref="B17" location="'3001'!A1" display="'3001'!A1"/>
    <hyperlink ref="C17" location="'3101'!A1" display="'3101'!A1"/>
  </hyperlinks>
  <printOptions horizontalCentered="1" verticalCentered="1"/>
  <pageMargins left="0.5" right="0.5" top="0.75" bottom="0.75" header="0.5" footer="0.5"/>
  <pageSetup paperSize="9" orientation="portrait" horizontalDpi="4294967292" verticalDpi="4294967292"/>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enableFormatConditionsCalculation="0"/>
  <dimension ref="A1:O86"/>
  <sheetViews>
    <sheetView workbookViewId="0">
      <pane ySplit="6" topLeftCell="A7" activePane="bottomLeft" state="frozen"/>
      <selection activeCell="K1" sqref="K1:O3"/>
      <selection pane="bottomLeft" activeCell="D9" sqref="D9:D10"/>
    </sheetView>
  </sheetViews>
  <sheetFormatPr baseColWidth="10" defaultColWidth="12.5" defaultRowHeight="14" x14ac:dyDescent="0"/>
  <cols>
    <col min="1" max="1" width="3.5" style="76" bestFit="1" customWidth="1"/>
    <col min="2" max="2" width="23.6640625" style="76" customWidth="1"/>
    <col min="3" max="3" width="10.5" style="76" customWidth="1"/>
    <col min="4" max="4" width="13.5" style="76" customWidth="1"/>
    <col min="5" max="5" width="13.1640625" style="76" customWidth="1"/>
    <col min="6" max="6" width="5.33203125" style="76" bestFit="1" customWidth="1"/>
    <col min="7" max="7" width="6.33203125" style="76" customWidth="1"/>
    <col min="8" max="8" width="28.33203125" style="76" customWidth="1"/>
    <col min="9" max="9" width="7.5" style="76" customWidth="1"/>
    <col min="10" max="10" width="52" style="76" customWidth="1"/>
    <col min="11" max="11" width="7.83203125" style="76" customWidth="1"/>
    <col min="12" max="12" width="1" style="76" customWidth="1"/>
    <col min="13" max="13" width="24.33203125" style="76" bestFit="1" customWidth="1"/>
    <col min="14" max="14" width="8.83203125" style="76" customWidth="1"/>
    <col min="15" max="16384" width="12.5" style="76"/>
  </cols>
  <sheetData>
    <row r="1" spans="1:15">
      <c r="C1" s="77">
        <v>42737</v>
      </c>
      <c r="D1" s="78"/>
      <c r="E1" s="78"/>
      <c r="F1" s="78"/>
      <c r="G1" s="78"/>
      <c r="H1" s="78"/>
      <c r="I1" s="78"/>
      <c r="J1" s="78"/>
      <c r="K1" s="79" t="s">
        <v>25</v>
      </c>
      <c r="L1" s="80"/>
      <c r="M1" s="80"/>
      <c r="N1" s="80"/>
      <c r="O1" s="80"/>
    </row>
    <row r="2" spans="1:15">
      <c r="C2" s="78"/>
      <c r="D2" s="78"/>
      <c r="E2" s="78"/>
      <c r="F2" s="78"/>
      <c r="G2" s="78"/>
      <c r="H2" s="78"/>
      <c r="I2" s="78"/>
      <c r="J2" s="78"/>
      <c r="K2" s="80"/>
      <c r="L2" s="80"/>
      <c r="M2" s="80"/>
      <c r="N2" s="80"/>
      <c r="O2" s="80"/>
    </row>
    <row r="3" spans="1:15">
      <c r="C3" s="78"/>
      <c r="D3" s="78"/>
      <c r="E3" s="78"/>
      <c r="F3" s="78"/>
      <c r="G3" s="78"/>
      <c r="H3" s="78"/>
      <c r="I3" s="78"/>
      <c r="J3" s="78"/>
      <c r="K3" s="80"/>
      <c r="L3" s="80"/>
      <c r="M3" s="80"/>
      <c r="N3" s="80"/>
      <c r="O3" s="80"/>
    </row>
    <row r="4" spans="1:15" ht="15" thickBot="1"/>
    <row r="5" spans="1:15" ht="14" customHeight="1">
      <c r="B5" s="81" t="s">
        <v>43</v>
      </c>
      <c r="C5" s="82" t="s">
        <v>42</v>
      </c>
      <c r="D5" s="82" t="s">
        <v>26</v>
      </c>
      <c r="E5" s="82" t="s">
        <v>27</v>
      </c>
      <c r="F5" s="82" t="s">
        <v>44</v>
      </c>
      <c r="G5" s="82" t="s">
        <v>45</v>
      </c>
      <c r="H5" s="82" t="s">
        <v>46</v>
      </c>
      <c r="I5" s="82" t="s">
        <v>28</v>
      </c>
      <c r="J5" s="83" t="s">
        <v>47</v>
      </c>
      <c r="K5" s="84" t="s">
        <v>29</v>
      </c>
    </row>
    <row r="6" spans="1:15" ht="15" customHeight="1" thickBot="1">
      <c r="B6" s="85"/>
      <c r="C6" s="86"/>
      <c r="D6" s="86"/>
      <c r="E6" s="86"/>
      <c r="F6" s="86"/>
      <c r="G6" s="86"/>
      <c r="H6" s="86"/>
      <c r="I6" s="86"/>
      <c r="J6" s="87"/>
      <c r="K6" s="88"/>
    </row>
    <row r="7" spans="1:15" ht="15">
      <c r="A7" s="89">
        <v>1</v>
      </c>
      <c r="B7" s="90"/>
      <c r="C7" s="91"/>
      <c r="D7" s="92"/>
      <c r="E7" s="92"/>
      <c r="F7" s="91"/>
      <c r="G7" s="91"/>
      <c r="H7" s="91"/>
      <c r="I7" s="91"/>
      <c r="J7" s="91"/>
      <c r="K7" s="93">
        <f>D7+E7</f>
        <v>0</v>
      </c>
      <c r="M7" s="94" t="s">
        <v>30</v>
      </c>
      <c r="N7" s="95">
        <f>SUM(K7:K86)</f>
        <v>0</v>
      </c>
    </row>
    <row r="8" spans="1:15" ht="15" customHeight="1" thickBot="1">
      <c r="A8" s="96"/>
      <c r="B8" s="97"/>
      <c r="C8" s="98"/>
      <c r="D8" s="99"/>
      <c r="E8" s="99"/>
      <c r="F8" s="98"/>
      <c r="G8" s="98"/>
      <c r="H8" s="98"/>
      <c r="I8" s="98"/>
      <c r="J8" s="98"/>
      <c r="K8" s="100"/>
      <c r="M8" s="101"/>
      <c r="N8" s="102"/>
    </row>
    <row r="9" spans="1:15" ht="15" customHeight="1" thickBot="1">
      <c r="A9" s="89">
        <v>2</v>
      </c>
      <c r="B9" s="103"/>
      <c r="C9" s="104"/>
      <c r="D9" s="105"/>
      <c r="E9" s="105"/>
      <c r="F9" s="104"/>
      <c r="G9" s="104"/>
      <c r="H9" s="104"/>
      <c r="I9" s="104"/>
      <c r="J9" s="104"/>
      <c r="K9" s="106">
        <f>D9+E9</f>
        <v>0</v>
      </c>
      <c r="M9" s="107"/>
      <c r="N9" s="107"/>
    </row>
    <row r="10" spans="1:15" ht="15" thickBot="1">
      <c r="A10" s="108"/>
      <c r="B10" s="109"/>
      <c r="C10" s="110"/>
      <c r="D10" s="111"/>
      <c r="E10" s="111"/>
      <c r="F10" s="110"/>
      <c r="G10" s="110"/>
      <c r="H10" s="110"/>
      <c r="I10" s="110"/>
      <c r="J10" s="110"/>
      <c r="K10" s="112"/>
      <c r="M10" s="94" t="s">
        <v>31</v>
      </c>
      <c r="N10" s="113">
        <f>ROWS(C7:C86)-COUNTBLANK(C7:C86)</f>
        <v>0</v>
      </c>
    </row>
    <row r="11" spans="1:15" ht="14" customHeight="1" thickBot="1">
      <c r="A11" s="114">
        <v>3</v>
      </c>
      <c r="B11" s="90"/>
      <c r="C11" s="91"/>
      <c r="D11" s="92"/>
      <c r="E11" s="92"/>
      <c r="F11" s="91"/>
      <c r="G11" s="91"/>
      <c r="H11" s="91"/>
      <c r="I11" s="91"/>
      <c r="J11" s="91"/>
      <c r="K11" s="93">
        <f>D11+E11</f>
        <v>0</v>
      </c>
      <c r="M11" s="101"/>
      <c r="N11" s="115"/>
    </row>
    <row r="12" spans="1:15" ht="15" customHeight="1" thickBot="1">
      <c r="A12" s="96"/>
      <c r="B12" s="97"/>
      <c r="C12" s="98"/>
      <c r="D12" s="99"/>
      <c r="E12" s="99"/>
      <c r="F12" s="98"/>
      <c r="G12" s="98"/>
      <c r="H12" s="98"/>
      <c r="I12" s="98"/>
      <c r="J12" s="98"/>
      <c r="K12" s="100"/>
      <c r="M12" s="107"/>
      <c r="N12" s="107"/>
    </row>
    <row r="13" spans="1:15" ht="15">
      <c r="A13" s="89">
        <v>4</v>
      </c>
      <c r="B13" s="103"/>
      <c r="C13" s="104"/>
      <c r="D13" s="105"/>
      <c r="E13" s="105"/>
      <c r="F13" s="104"/>
      <c r="G13" s="104"/>
      <c r="H13" s="104"/>
      <c r="I13" s="104"/>
      <c r="J13" s="104"/>
      <c r="K13" s="106">
        <f>D13+E13</f>
        <v>0</v>
      </c>
      <c r="M13" s="94" t="s">
        <v>48</v>
      </c>
      <c r="N13" s="116">
        <f>SUM(F7:F86)</f>
        <v>0</v>
      </c>
    </row>
    <row r="14" spans="1:15" ht="15" customHeight="1" thickBot="1">
      <c r="A14" s="108"/>
      <c r="B14" s="109"/>
      <c r="C14" s="110"/>
      <c r="D14" s="111"/>
      <c r="E14" s="111"/>
      <c r="F14" s="110"/>
      <c r="G14" s="110"/>
      <c r="H14" s="110"/>
      <c r="I14" s="110"/>
      <c r="J14" s="110"/>
      <c r="K14" s="112"/>
      <c r="M14" s="101"/>
      <c r="N14" s="117"/>
    </row>
    <row r="15" spans="1:15" ht="15" customHeight="1" thickBot="1">
      <c r="A15" s="114">
        <v>5</v>
      </c>
      <c r="B15" s="90"/>
      <c r="C15" s="91"/>
      <c r="D15" s="92"/>
      <c r="E15" s="92"/>
      <c r="F15" s="91"/>
      <c r="G15" s="91"/>
      <c r="H15" s="91"/>
      <c r="I15" s="91"/>
      <c r="J15" s="91"/>
      <c r="K15" s="93">
        <f>D15+E15</f>
        <v>0</v>
      </c>
      <c r="M15" s="107"/>
      <c r="N15" s="107"/>
    </row>
    <row r="16" spans="1:15" ht="15" thickBot="1">
      <c r="A16" s="96"/>
      <c r="B16" s="97"/>
      <c r="C16" s="98"/>
      <c r="D16" s="99"/>
      <c r="E16" s="99"/>
      <c r="F16" s="98"/>
      <c r="G16" s="98"/>
      <c r="H16" s="98"/>
      <c r="I16" s="98"/>
      <c r="J16" s="98"/>
      <c r="K16" s="100"/>
      <c r="M16" s="94" t="s">
        <v>49</v>
      </c>
      <c r="N16" s="116">
        <f>SUM(G7:G86)</f>
        <v>0</v>
      </c>
    </row>
    <row r="17" spans="1:14" ht="14" customHeight="1" thickBot="1">
      <c r="A17" s="89">
        <v>6</v>
      </c>
      <c r="B17" s="103"/>
      <c r="C17" s="104"/>
      <c r="D17" s="105"/>
      <c r="E17" s="105"/>
      <c r="F17" s="104"/>
      <c r="G17" s="104"/>
      <c r="H17" s="104"/>
      <c r="I17" s="104"/>
      <c r="J17" s="104"/>
      <c r="K17" s="106">
        <f>D17+E17</f>
        <v>0</v>
      </c>
      <c r="M17" s="101"/>
      <c r="N17" s="117"/>
    </row>
    <row r="18" spans="1:14" ht="15" customHeight="1" thickBot="1">
      <c r="A18" s="108"/>
      <c r="B18" s="109"/>
      <c r="C18" s="110"/>
      <c r="D18" s="111"/>
      <c r="E18" s="111"/>
      <c r="F18" s="110"/>
      <c r="G18" s="110"/>
      <c r="H18" s="110"/>
      <c r="I18" s="110"/>
      <c r="J18" s="110"/>
      <c r="K18" s="112"/>
      <c r="M18" s="107"/>
      <c r="N18" s="107"/>
    </row>
    <row r="19" spans="1:14" ht="14" customHeight="1">
      <c r="A19" s="114">
        <v>7</v>
      </c>
      <c r="B19" s="90"/>
      <c r="C19" s="91"/>
      <c r="D19" s="92"/>
      <c r="E19" s="92"/>
      <c r="F19" s="91"/>
      <c r="G19" s="91"/>
      <c r="H19" s="91"/>
      <c r="I19" s="91"/>
      <c r="J19" s="91"/>
      <c r="K19" s="93">
        <f>D19+E19</f>
        <v>0</v>
      </c>
      <c r="M19" s="118"/>
      <c r="N19" s="116"/>
    </row>
    <row r="20" spans="1:14" ht="15" customHeight="1" thickBot="1">
      <c r="A20" s="96"/>
      <c r="B20" s="97"/>
      <c r="C20" s="98"/>
      <c r="D20" s="99"/>
      <c r="E20" s="99"/>
      <c r="F20" s="98"/>
      <c r="G20" s="98"/>
      <c r="H20" s="98"/>
      <c r="I20" s="98"/>
      <c r="J20" s="98"/>
      <c r="K20" s="100"/>
      <c r="M20" s="119"/>
      <c r="N20" s="117"/>
    </row>
    <row r="21" spans="1:14" ht="15">
      <c r="A21" s="89">
        <v>8</v>
      </c>
      <c r="B21" s="103"/>
      <c r="C21" s="104"/>
      <c r="D21" s="105"/>
      <c r="E21" s="105"/>
      <c r="F21" s="104"/>
      <c r="G21" s="104"/>
      <c r="H21" s="104"/>
      <c r="I21" s="104"/>
      <c r="J21" s="104"/>
      <c r="K21" s="106">
        <f>D21+E21</f>
        <v>0</v>
      </c>
      <c r="M21" s="118"/>
      <c r="N21" s="95"/>
    </row>
    <row r="22" spans="1:14" ht="15" thickBot="1">
      <c r="A22" s="108"/>
      <c r="B22" s="109"/>
      <c r="C22" s="110"/>
      <c r="D22" s="111"/>
      <c r="E22" s="111"/>
      <c r="F22" s="110"/>
      <c r="G22" s="110"/>
      <c r="H22" s="110"/>
      <c r="I22" s="110"/>
      <c r="J22" s="110"/>
      <c r="K22" s="112"/>
      <c r="M22" s="119"/>
      <c r="N22" s="102"/>
    </row>
    <row r="23" spans="1:14" ht="16" thickBot="1">
      <c r="A23" s="114">
        <v>9</v>
      </c>
      <c r="B23" s="90"/>
      <c r="C23" s="91"/>
      <c r="D23" s="92"/>
      <c r="E23" s="92"/>
      <c r="F23" s="91"/>
      <c r="G23" s="91"/>
      <c r="H23" s="91"/>
      <c r="I23" s="91"/>
      <c r="J23" s="91"/>
      <c r="K23" s="93">
        <f>D23+E23</f>
        <v>0</v>
      </c>
    </row>
    <row r="24" spans="1:14" ht="15" thickBot="1">
      <c r="A24" s="96"/>
      <c r="B24" s="97"/>
      <c r="C24" s="98"/>
      <c r="D24" s="99"/>
      <c r="E24" s="99"/>
      <c r="F24" s="98"/>
      <c r="G24" s="98"/>
      <c r="H24" s="98"/>
      <c r="I24" s="98"/>
      <c r="J24" s="98"/>
      <c r="K24" s="100"/>
      <c r="M24" s="120" t="s">
        <v>34</v>
      </c>
      <c r="N24" s="121">
        <f>COUNTIF(J7:J86,"ENTRETIEN")+COUNTIF(J7:J86,"Entretien compétences chasse")+COUNTIF(J7:J86,"Abonnés non instructeur")</f>
        <v>0</v>
      </c>
    </row>
    <row r="25" spans="1:14" ht="16" thickBot="1">
      <c r="A25" s="89">
        <v>10</v>
      </c>
      <c r="B25" s="103"/>
      <c r="C25" s="104"/>
      <c r="D25" s="105"/>
      <c r="E25" s="105"/>
      <c r="F25" s="104"/>
      <c r="G25" s="104"/>
      <c r="H25" s="104"/>
      <c r="I25" s="104"/>
      <c r="J25" s="104"/>
      <c r="K25" s="106">
        <f>D25+E25</f>
        <v>0</v>
      </c>
      <c r="M25" s="122"/>
      <c r="N25" s="123"/>
    </row>
    <row r="26" spans="1:14" ht="15" thickBot="1">
      <c r="A26" s="108"/>
      <c r="B26" s="109"/>
      <c r="C26" s="110"/>
      <c r="D26" s="111"/>
      <c r="E26" s="111"/>
      <c r="F26" s="110"/>
      <c r="G26" s="110"/>
      <c r="H26" s="110"/>
      <c r="I26" s="110"/>
      <c r="J26" s="110"/>
      <c r="K26" s="112"/>
      <c r="M26" s="120" t="s">
        <v>35</v>
      </c>
      <c r="N26" s="124">
        <f>SUMIFS(K7:K86,J7:J86,"ENTRETIEN")+SUMIFS(K7:K86,J7:J86,"Entretien compétences chasse")+SUMIFS(K7:K86,J7:J86,"Abonnés non instructeur")</f>
        <v>0</v>
      </c>
    </row>
    <row r="27" spans="1:14" ht="16" thickBot="1">
      <c r="A27" s="114">
        <v>11</v>
      </c>
      <c r="B27" s="90"/>
      <c r="C27" s="91"/>
      <c r="D27" s="92"/>
      <c r="E27" s="92"/>
      <c r="F27" s="91"/>
      <c r="G27" s="91"/>
      <c r="H27" s="91"/>
      <c r="I27" s="91"/>
      <c r="J27" s="91"/>
      <c r="K27" s="93">
        <f>D27+E27</f>
        <v>0</v>
      </c>
      <c r="M27" s="122"/>
      <c r="N27" s="125"/>
    </row>
    <row r="28" spans="1:14" ht="15" thickBot="1">
      <c r="A28" s="96"/>
      <c r="B28" s="97"/>
      <c r="C28" s="98"/>
      <c r="D28" s="99"/>
      <c r="E28" s="99"/>
      <c r="F28" s="98"/>
      <c r="G28" s="98"/>
      <c r="H28" s="98"/>
      <c r="I28" s="98"/>
      <c r="J28" s="98"/>
      <c r="K28" s="100"/>
    </row>
    <row r="29" spans="1:14" ht="15">
      <c r="A29" s="89">
        <v>12</v>
      </c>
      <c r="B29" s="103"/>
      <c r="C29" s="104"/>
      <c r="D29" s="105"/>
      <c r="E29" s="105"/>
      <c r="F29" s="104"/>
      <c r="G29" s="104"/>
      <c r="H29" s="104"/>
      <c r="I29" s="104"/>
      <c r="J29" s="104"/>
      <c r="K29" s="106">
        <f>D29+E29</f>
        <v>0</v>
      </c>
      <c r="M29" s="126" t="s">
        <v>36</v>
      </c>
      <c r="N29" s="116">
        <f>COUNTIF(J7:J86,"SERVITUDE")+COUNTIF(J7:J86,"Mission Livre bleu")+COUNTIF(J7:J86,"Servitude défilé VDC Vol CNOA + Présent Tactique (130H)")+COUNTIF(J7:J86,"Entrainement présentation tactique")</f>
        <v>0</v>
      </c>
    </row>
    <row r="30" spans="1:14" ht="15" thickBot="1">
      <c r="A30" s="108"/>
      <c r="B30" s="109"/>
      <c r="C30" s="110"/>
      <c r="D30" s="111"/>
      <c r="E30" s="111"/>
      <c r="F30" s="110"/>
      <c r="G30" s="110"/>
      <c r="H30" s="110"/>
      <c r="I30" s="110"/>
      <c r="J30" s="110"/>
      <c r="K30" s="112"/>
      <c r="M30" s="127"/>
      <c r="N30" s="117"/>
    </row>
    <row r="31" spans="1:14" ht="15">
      <c r="A31" s="114">
        <v>13</v>
      </c>
      <c r="B31" s="90"/>
      <c r="C31" s="91"/>
      <c r="D31" s="92"/>
      <c r="E31" s="92"/>
      <c r="F31" s="91"/>
      <c r="G31" s="91"/>
      <c r="H31" s="91"/>
      <c r="I31" s="91"/>
      <c r="J31" s="91"/>
      <c r="K31" s="93">
        <f>D31+E31</f>
        <v>0</v>
      </c>
      <c r="M31" s="126" t="s">
        <v>37</v>
      </c>
      <c r="N31" s="95">
        <f>SUMIFS(K7:K86,J7:J86,"SERVITUDE")+SUMIFS(K7:K86,J7:J86,"Mission Livre bleu")+SUMIFS(K7:K86,J7:J86,"Servitude défilé VDC Vol CNOA + Présent Tactique (130H)")+SUMIFS(K7:K86,J7:J86,"Entrainement présentation tactique")</f>
        <v>0</v>
      </c>
    </row>
    <row r="32" spans="1:14" ht="15" thickBot="1">
      <c r="A32" s="96"/>
      <c r="B32" s="97"/>
      <c r="C32" s="98"/>
      <c r="D32" s="99"/>
      <c r="E32" s="99"/>
      <c r="F32" s="98"/>
      <c r="G32" s="98"/>
      <c r="H32" s="98"/>
      <c r="I32" s="98"/>
      <c r="J32" s="98"/>
      <c r="K32" s="100"/>
      <c r="M32" s="127"/>
      <c r="N32" s="102"/>
    </row>
    <row r="33" spans="1:11" ht="15">
      <c r="A33" s="89">
        <v>14</v>
      </c>
      <c r="B33" s="103"/>
      <c r="C33" s="104"/>
      <c r="D33" s="105"/>
      <c r="E33" s="105"/>
      <c r="F33" s="104"/>
      <c r="G33" s="104"/>
      <c r="H33" s="104"/>
      <c r="I33" s="104"/>
      <c r="J33" s="104"/>
      <c r="K33" s="106">
        <f>D33+E33</f>
        <v>0</v>
      </c>
    </row>
    <row r="34" spans="1:11" ht="15" thickBot="1">
      <c r="A34" s="108"/>
      <c r="B34" s="109"/>
      <c r="C34" s="110"/>
      <c r="D34" s="111"/>
      <c r="E34" s="111"/>
      <c r="F34" s="110"/>
      <c r="G34" s="110"/>
      <c r="H34" s="110"/>
      <c r="I34" s="110"/>
      <c r="J34" s="110"/>
      <c r="K34" s="112"/>
    </row>
    <row r="35" spans="1:11" ht="15">
      <c r="A35" s="114">
        <v>15</v>
      </c>
      <c r="B35" s="90"/>
      <c r="C35" s="91"/>
      <c r="D35" s="92"/>
      <c r="E35" s="92"/>
      <c r="F35" s="91"/>
      <c r="G35" s="91"/>
      <c r="H35" s="91"/>
      <c r="I35" s="91"/>
      <c r="J35" s="91"/>
      <c r="K35" s="93">
        <f>D35+E35</f>
        <v>0</v>
      </c>
    </row>
    <row r="36" spans="1:11" ht="15" thickBot="1">
      <c r="A36" s="96"/>
      <c r="B36" s="97"/>
      <c r="C36" s="98"/>
      <c r="D36" s="99"/>
      <c r="E36" s="99"/>
      <c r="F36" s="98"/>
      <c r="G36" s="98"/>
      <c r="H36" s="98"/>
      <c r="I36" s="98"/>
      <c r="J36" s="98"/>
      <c r="K36" s="100"/>
    </row>
    <row r="37" spans="1:11" ht="15">
      <c r="A37" s="89">
        <v>16</v>
      </c>
      <c r="B37" s="103"/>
      <c r="C37" s="104"/>
      <c r="D37" s="105"/>
      <c r="E37" s="105"/>
      <c r="F37" s="104"/>
      <c r="G37" s="104"/>
      <c r="H37" s="104"/>
      <c r="I37" s="104"/>
      <c r="J37" s="104"/>
      <c r="K37" s="106">
        <f>D37+E37</f>
        <v>0</v>
      </c>
    </row>
    <row r="38" spans="1:11" ht="15" thickBot="1">
      <c r="A38" s="108"/>
      <c r="B38" s="109"/>
      <c r="C38" s="110"/>
      <c r="D38" s="111"/>
      <c r="E38" s="111"/>
      <c r="F38" s="110"/>
      <c r="G38" s="110"/>
      <c r="H38" s="110"/>
      <c r="I38" s="110"/>
      <c r="J38" s="110"/>
      <c r="K38" s="112"/>
    </row>
    <row r="39" spans="1:11" ht="15">
      <c r="A39" s="114">
        <v>17</v>
      </c>
      <c r="B39" s="90"/>
      <c r="C39" s="91"/>
      <c r="D39" s="92"/>
      <c r="E39" s="92"/>
      <c r="F39" s="91"/>
      <c r="G39" s="91"/>
      <c r="H39" s="91"/>
      <c r="I39" s="91"/>
      <c r="J39" s="91"/>
      <c r="K39" s="93">
        <f>D39+E39</f>
        <v>0</v>
      </c>
    </row>
    <row r="40" spans="1:11" ht="15" thickBot="1">
      <c r="A40" s="96"/>
      <c r="B40" s="97"/>
      <c r="C40" s="98"/>
      <c r="D40" s="99"/>
      <c r="E40" s="99"/>
      <c r="F40" s="98"/>
      <c r="G40" s="98"/>
      <c r="H40" s="98"/>
      <c r="I40" s="98"/>
      <c r="J40" s="98"/>
      <c r="K40" s="100"/>
    </row>
    <row r="41" spans="1:11" ht="15">
      <c r="A41" s="89">
        <v>18</v>
      </c>
      <c r="B41" s="103"/>
      <c r="C41" s="104"/>
      <c r="D41" s="105"/>
      <c r="E41" s="105"/>
      <c r="F41" s="104"/>
      <c r="G41" s="104"/>
      <c r="H41" s="104"/>
      <c r="I41" s="104"/>
      <c r="J41" s="104"/>
      <c r="K41" s="106">
        <f>D41+E41</f>
        <v>0</v>
      </c>
    </row>
    <row r="42" spans="1:11" ht="15" thickBot="1">
      <c r="A42" s="108"/>
      <c r="B42" s="109"/>
      <c r="C42" s="110"/>
      <c r="D42" s="111"/>
      <c r="E42" s="111"/>
      <c r="F42" s="110"/>
      <c r="G42" s="110"/>
      <c r="H42" s="110"/>
      <c r="I42" s="110"/>
      <c r="J42" s="110"/>
      <c r="K42" s="112"/>
    </row>
    <row r="43" spans="1:11" ht="15">
      <c r="A43" s="114">
        <v>19</v>
      </c>
      <c r="B43" s="90"/>
      <c r="C43" s="91"/>
      <c r="D43" s="92"/>
      <c r="E43" s="92"/>
      <c r="F43" s="91"/>
      <c r="G43" s="91"/>
      <c r="H43" s="91"/>
      <c r="I43" s="91"/>
      <c r="J43" s="91"/>
      <c r="K43" s="93">
        <f>D43+E43</f>
        <v>0</v>
      </c>
    </row>
    <row r="44" spans="1:11" ht="15" thickBot="1">
      <c r="A44" s="96"/>
      <c r="B44" s="97"/>
      <c r="C44" s="98"/>
      <c r="D44" s="99"/>
      <c r="E44" s="99"/>
      <c r="F44" s="98"/>
      <c r="G44" s="98"/>
      <c r="H44" s="98"/>
      <c r="I44" s="98"/>
      <c r="J44" s="98"/>
      <c r="K44" s="100"/>
    </row>
    <row r="45" spans="1:11" ht="15">
      <c r="A45" s="89">
        <v>20</v>
      </c>
      <c r="B45" s="103"/>
      <c r="C45" s="104"/>
      <c r="D45" s="105"/>
      <c r="E45" s="105"/>
      <c r="F45" s="104"/>
      <c r="G45" s="104"/>
      <c r="H45" s="104"/>
      <c r="I45" s="104"/>
      <c r="J45" s="104"/>
      <c r="K45" s="106">
        <f>D45+E45</f>
        <v>0</v>
      </c>
    </row>
    <row r="46" spans="1:11" ht="15" thickBot="1">
      <c r="A46" s="108"/>
      <c r="B46" s="109"/>
      <c r="C46" s="110"/>
      <c r="D46" s="111"/>
      <c r="E46" s="111"/>
      <c r="F46" s="110"/>
      <c r="G46" s="110"/>
      <c r="H46" s="110"/>
      <c r="I46" s="110"/>
      <c r="J46" s="110"/>
      <c r="K46" s="112"/>
    </row>
    <row r="47" spans="1:11" ht="15">
      <c r="A47" s="114">
        <v>21</v>
      </c>
      <c r="B47" s="90"/>
      <c r="C47" s="91"/>
      <c r="D47" s="92"/>
      <c r="E47" s="92"/>
      <c r="F47" s="91"/>
      <c r="G47" s="91"/>
      <c r="H47" s="91"/>
      <c r="I47" s="91"/>
      <c r="J47" s="91"/>
      <c r="K47" s="93">
        <f>D47+E47</f>
        <v>0</v>
      </c>
    </row>
    <row r="48" spans="1:11" ht="15" thickBot="1">
      <c r="A48" s="96"/>
      <c r="B48" s="97"/>
      <c r="C48" s="98"/>
      <c r="D48" s="99"/>
      <c r="E48" s="99"/>
      <c r="F48" s="98"/>
      <c r="G48" s="98"/>
      <c r="H48" s="98"/>
      <c r="I48" s="98"/>
      <c r="J48" s="98"/>
      <c r="K48" s="100"/>
    </row>
    <row r="49" spans="1:11" ht="15">
      <c r="A49" s="89">
        <v>22</v>
      </c>
      <c r="B49" s="103"/>
      <c r="C49" s="104"/>
      <c r="D49" s="105"/>
      <c r="E49" s="105"/>
      <c r="F49" s="104"/>
      <c r="G49" s="104"/>
      <c r="H49" s="104"/>
      <c r="I49" s="104"/>
      <c r="J49" s="104"/>
      <c r="K49" s="106">
        <f>D49+E49</f>
        <v>0</v>
      </c>
    </row>
    <row r="50" spans="1:11" ht="15" thickBot="1">
      <c r="A50" s="108"/>
      <c r="B50" s="109"/>
      <c r="C50" s="110"/>
      <c r="D50" s="111"/>
      <c r="E50" s="111"/>
      <c r="F50" s="110"/>
      <c r="G50" s="110"/>
      <c r="H50" s="110"/>
      <c r="I50" s="110"/>
      <c r="J50" s="110"/>
      <c r="K50" s="112"/>
    </row>
    <row r="51" spans="1:11" ht="15">
      <c r="A51" s="114">
        <v>23</v>
      </c>
      <c r="B51" s="90"/>
      <c r="C51" s="91"/>
      <c r="D51" s="92"/>
      <c r="E51" s="92"/>
      <c r="F51" s="91"/>
      <c r="G51" s="91"/>
      <c r="H51" s="91"/>
      <c r="I51" s="91"/>
      <c r="J51" s="91"/>
      <c r="K51" s="93">
        <f>D51+E51</f>
        <v>0</v>
      </c>
    </row>
    <row r="52" spans="1:11" ht="15" thickBot="1">
      <c r="A52" s="96"/>
      <c r="B52" s="97"/>
      <c r="C52" s="98"/>
      <c r="D52" s="99"/>
      <c r="E52" s="99"/>
      <c r="F52" s="98"/>
      <c r="G52" s="98"/>
      <c r="H52" s="98"/>
      <c r="I52" s="98"/>
      <c r="J52" s="98"/>
      <c r="K52" s="100"/>
    </row>
    <row r="53" spans="1:11" ht="15">
      <c r="A53" s="89">
        <v>24</v>
      </c>
      <c r="B53" s="103"/>
      <c r="C53" s="104"/>
      <c r="D53" s="105"/>
      <c r="E53" s="105"/>
      <c r="F53" s="104"/>
      <c r="G53" s="104"/>
      <c r="H53" s="104"/>
      <c r="I53" s="104"/>
      <c r="J53" s="104"/>
      <c r="K53" s="106">
        <f>D53+E53</f>
        <v>0</v>
      </c>
    </row>
    <row r="54" spans="1:11" ht="15" thickBot="1">
      <c r="A54" s="108"/>
      <c r="B54" s="109"/>
      <c r="C54" s="110"/>
      <c r="D54" s="111"/>
      <c r="E54" s="111"/>
      <c r="F54" s="110"/>
      <c r="G54" s="110"/>
      <c r="H54" s="110"/>
      <c r="I54" s="110"/>
      <c r="J54" s="110"/>
      <c r="K54" s="112"/>
    </row>
    <row r="55" spans="1:11" ht="15">
      <c r="A55" s="114">
        <v>25</v>
      </c>
      <c r="B55" s="90"/>
      <c r="C55" s="91"/>
      <c r="D55" s="92"/>
      <c r="E55" s="92"/>
      <c r="F55" s="91"/>
      <c r="G55" s="91"/>
      <c r="H55" s="91"/>
      <c r="I55" s="91"/>
      <c r="J55" s="91"/>
      <c r="K55" s="93">
        <f>D55+E55</f>
        <v>0</v>
      </c>
    </row>
    <row r="56" spans="1:11" ht="15" thickBot="1">
      <c r="A56" s="96"/>
      <c r="B56" s="97"/>
      <c r="C56" s="98"/>
      <c r="D56" s="99"/>
      <c r="E56" s="99"/>
      <c r="F56" s="98"/>
      <c r="G56" s="98"/>
      <c r="H56" s="98"/>
      <c r="I56" s="98"/>
      <c r="J56" s="98"/>
      <c r="K56" s="100"/>
    </row>
    <row r="57" spans="1:11" ht="15">
      <c r="A57" s="89">
        <v>26</v>
      </c>
      <c r="B57" s="103"/>
      <c r="C57" s="104"/>
      <c r="D57" s="105"/>
      <c r="E57" s="105"/>
      <c r="F57" s="104"/>
      <c r="G57" s="104"/>
      <c r="H57" s="104"/>
      <c r="I57" s="104"/>
      <c r="J57" s="104"/>
      <c r="K57" s="106">
        <f>D57+E57</f>
        <v>0</v>
      </c>
    </row>
    <row r="58" spans="1:11" ht="15" thickBot="1">
      <c r="A58" s="108"/>
      <c r="B58" s="109"/>
      <c r="C58" s="110"/>
      <c r="D58" s="111"/>
      <c r="E58" s="111"/>
      <c r="F58" s="110"/>
      <c r="G58" s="110"/>
      <c r="H58" s="110"/>
      <c r="I58" s="110"/>
      <c r="J58" s="110"/>
      <c r="K58" s="112"/>
    </row>
    <row r="59" spans="1:11" ht="15">
      <c r="A59" s="114">
        <v>27</v>
      </c>
      <c r="B59" s="90"/>
      <c r="C59" s="91"/>
      <c r="D59" s="92"/>
      <c r="E59" s="92"/>
      <c r="F59" s="91"/>
      <c r="G59" s="91"/>
      <c r="H59" s="91"/>
      <c r="I59" s="91"/>
      <c r="J59" s="91"/>
      <c r="K59" s="93">
        <f>D59+E59</f>
        <v>0</v>
      </c>
    </row>
    <row r="60" spans="1:11" ht="15" thickBot="1">
      <c r="A60" s="96"/>
      <c r="B60" s="97"/>
      <c r="C60" s="98"/>
      <c r="D60" s="99"/>
      <c r="E60" s="99"/>
      <c r="F60" s="98"/>
      <c r="G60" s="98"/>
      <c r="H60" s="98"/>
      <c r="I60" s="98"/>
      <c r="J60" s="98"/>
      <c r="K60" s="100"/>
    </row>
    <row r="61" spans="1:11" ht="15">
      <c r="A61" s="89">
        <v>28</v>
      </c>
      <c r="B61" s="103"/>
      <c r="C61" s="104"/>
      <c r="D61" s="105"/>
      <c r="E61" s="105"/>
      <c r="F61" s="104"/>
      <c r="G61" s="104"/>
      <c r="H61" s="104"/>
      <c r="I61" s="104"/>
      <c r="J61" s="104"/>
      <c r="K61" s="106">
        <f>D61+E61</f>
        <v>0</v>
      </c>
    </row>
    <row r="62" spans="1:11" ht="15" thickBot="1">
      <c r="A62" s="108"/>
      <c r="B62" s="109"/>
      <c r="C62" s="110"/>
      <c r="D62" s="111"/>
      <c r="E62" s="111"/>
      <c r="F62" s="110"/>
      <c r="G62" s="110"/>
      <c r="H62" s="110"/>
      <c r="I62" s="110"/>
      <c r="J62" s="110"/>
      <c r="K62" s="112"/>
    </row>
    <row r="63" spans="1:11" ht="15">
      <c r="A63" s="114">
        <v>29</v>
      </c>
      <c r="B63" s="90"/>
      <c r="C63" s="91"/>
      <c r="D63" s="92"/>
      <c r="E63" s="92"/>
      <c r="F63" s="91"/>
      <c r="G63" s="91"/>
      <c r="H63" s="91"/>
      <c r="I63" s="91"/>
      <c r="J63" s="91"/>
      <c r="K63" s="93">
        <f>D63+E63</f>
        <v>0</v>
      </c>
    </row>
    <row r="64" spans="1:11" ht="15" thickBot="1">
      <c r="A64" s="96"/>
      <c r="B64" s="97"/>
      <c r="C64" s="98"/>
      <c r="D64" s="99"/>
      <c r="E64" s="99"/>
      <c r="F64" s="98"/>
      <c r="G64" s="98"/>
      <c r="H64" s="98"/>
      <c r="I64" s="98"/>
      <c r="J64" s="98"/>
      <c r="K64" s="100"/>
    </row>
    <row r="65" spans="1:11" ht="15">
      <c r="A65" s="89">
        <v>30</v>
      </c>
      <c r="B65" s="103"/>
      <c r="C65" s="104"/>
      <c r="D65" s="105"/>
      <c r="E65" s="105"/>
      <c r="F65" s="104"/>
      <c r="G65" s="104"/>
      <c r="H65" s="104"/>
      <c r="I65" s="104"/>
      <c r="J65" s="104"/>
      <c r="K65" s="106">
        <f>D65+E65</f>
        <v>0</v>
      </c>
    </row>
    <row r="66" spans="1:11" ht="15" thickBot="1">
      <c r="A66" s="108"/>
      <c r="B66" s="109"/>
      <c r="C66" s="110"/>
      <c r="D66" s="111"/>
      <c r="E66" s="111"/>
      <c r="F66" s="110"/>
      <c r="G66" s="110"/>
      <c r="H66" s="110"/>
      <c r="I66" s="110"/>
      <c r="J66" s="110"/>
      <c r="K66" s="112"/>
    </row>
    <row r="67" spans="1:11" ht="15">
      <c r="A67" s="114">
        <v>31</v>
      </c>
      <c r="B67" s="90"/>
      <c r="C67" s="91"/>
      <c r="D67" s="92"/>
      <c r="E67" s="92"/>
      <c r="F67" s="91"/>
      <c r="G67" s="91"/>
      <c r="H67" s="91"/>
      <c r="I67" s="91"/>
      <c r="J67" s="91"/>
      <c r="K67" s="93">
        <f>D67+E67</f>
        <v>0</v>
      </c>
    </row>
    <row r="68" spans="1:11" ht="15" thickBot="1">
      <c r="A68" s="96"/>
      <c r="B68" s="97"/>
      <c r="C68" s="98"/>
      <c r="D68" s="99"/>
      <c r="E68" s="99"/>
      <c r="F68" s="98"/>
      <c r="G68" s="98"/>
      <c r="H68" s="98"/>
      <c r="I68" s="98"/>
      <c r="J68" s="98"/>
      <c r="K68" s="100"/>
    </row>
    <row r="69" spans="1:11" ht="15">
      <c r="A69" s="89">
        <v>32</v>
      </c>
      <c r="B69" s="103"/>
      <c r="C69" s="104"/>
      <c r="D69" s="105"/>
      <c r="E69" s="105"/>
      <c r="F69" s="104"/>
      <c r="G69" s="104"/>
      <c r="H69" s="104"/>
      <c r="I69" s="104"/>
      <c r="J69" s="104"/>
      <c r="K69" s="106">
        <f>D69+E69</f>
        <v>0</v>
      </c>
    </row>
    <row r="70" spans="1:11" ht="15" thickBot="1">
      <c r="A70" s="108"/>
      <c r="B70" s="109"/>
      <c r="C70" s="110"/>
      <c r="D70" s="111"/>
      <c r="E70" s="111"/>
      <c r="F70" s="110"/>
      <c r="G70" s="110"/>
      <c r="H70" s="110"/>
      <c r="I70" s="110"/>
      <c r="J70" s="110"/>
      <c r="K70" s="112"/>
    </row>
    <row r="71" spans="1:11" ht="15">
      <c r="A71" s="114">
        <v>33</v>
      </c>
      <c r="B71" s="90"/>
      <c r="C71" s="91"/>
      <c r="D71" s="92"/>
      <c r="E71" s="92"/>
      <c r="F71" s="91"/>
      <c r="G71" s="91"/>
      <c r="H71" s="91"/>
      <c r="I71" s="91"/>
      <c r="J71" s="91"/>
      <c r="K71" s="93">
        <f>D71+E71</f>
        <v>0</v>
      </c>
    </row>
    <row r="72" spans="1:11" ht="15" thickBot="1">
      <c r="A72" s="96"/>
      <c r="B72" s="97"/>
      <c r="C72" s="98"/>
      <c r="D72" s="99"/>
      <c r="E72" s="99"/>
      <c r="F72" s="98"/>
      <c r="G72" s="98"/>
      <c r="H72" s="98"/>
      <c r="I72" s="98"/>
      <c r="J72" s="98"/>
      <c r="K72" s="100"/>
    </row>
    <row r="73" spans="1:11" ht="15">
      <c r="A73" s="89">
        <v>34</v>
      </c>
      <c r="B73" s="103"/>
      <c r="C73" s="104"/>
      <c r="D73" s="105"/>
      <c r="E73" s="105"/>
      <c r="F73" s="104"/>
      <c r="G73" s="104"/>
      <c r="H73" s="104"/>
      <c r="I73" s="104"/>
      <c r="J73" s="104"/>
      <c r="K73" s="106">
        <f>D73+E73</f>
        <v>0</v>
      </c>
    </row>
    <row r="74" spans="1:11" ht="15" thickBot="1">
      <c r="A74" s="108"/>
      <c r="B74" s="109"/>
      <c r="C74" s="110"/>
      <c r="D74" s="111"/>
      <c r="E74" s="111"/>
      <c r="F74" s="110"/>
      <c r="G74" s="110"/>
      <c r="H74" s="110"/>
      <c r="I74" s="110"/>
      <c r="J74" s="110"/>
      <c r="K74" s="112"/>
    </row>
    <row r="75" spans="1:11" ht="15">
      <c r="A75" s="114">
        <v>35</v>
      </c>
      <c r="B75" s="90"/>
      <c r="C75" s="91"/>
      <c r="D75" s="92"/>
      <c r="E75" s="92"/>
      <c r="F75" s="91"/>
      <c r="G75" s="91"/>
      <c r="H75" s="91"/>
      <c r="I75" s="91"/>
      <c r="J75" s="91"/>
      <c r="K75" s="93">
        <f>D75+E75</f>
        <v>0</v>
      </c>
    </row>
    <row r="76" spans="1:11" ht="15" thickBot="1">
      <c r="A76" s="96"/>
      <c r="B76" s="97"/>
      <c r="C76" s="98"/>
      <c r="D76" s="99"/>
      <c r="E76" s="99"/>
      <c r="F76" s="98"/>
      <c r="G76" s="98"/>
      <c r="H76" s="98"/>
      <c r="I76" s="98"/>
      <c r="J76" s="98"/>
      <c r="K76" s="100"/>
    </row>
    <row r="77" spans="1:11" ht="15">
      <c r="A77" s="89">
        <v>36</v>
      </c>
      <c r="B77" s="103"/>
      <c r="C77" s="104"/>
      <c r="D77" s="105"/>
      <c r="E77" s="105"/>
      <c r="F77" s="104"/>
      <c r="G77" s="104"/>
      <c r="H77" s="104"/>
      <c r="I77" s="104"/>
      <c r="J77" s="104"/>
      <c r="K77" s="106">
        <f>D77+E77</f>
        <v>0</v>
      </c>
    </row>
    <row r="78" spans="1:11" ht="15" thickBot="1">
      <c r="A78" s="108"/>
      <c r="B78" s="109"/>
      <c r="C78" s="110"/>
      <c r="D78" s="111"/>
      <c r="E78" s="111"/>
      <c r="F78" s="110"/>
      <c r="G78" s="110"/>
      <c r="H78" s="110"/>
      <c r="I78" s="110"/>
      <c r="J78" s="110"/>
      <c r="K78" s="112"/>
    </row>
    <row r="79" spans="1:11" ht="15">
      <c r="A79" s="114">
        <v>37</v>
      </c>
      <c r="B79" s="90"/>
      <c r="C79" s="91"/>
      <c r="D79" s="92"/>
      <c r="E79" s="92"/>
      <c r="F79" s="91"/>
      <c r="G79" s="91"/>
      <c r="H79" s="91"/>
      <c r="I79" s="91"/>
      <c r="J79" s="91"/>
      <c r="K79" s="93">
        <f>D79+E79</f>
        <v>0</v>
      </c>
    </row>
    <row r="80" spans="1:11" ht="15" thickBot="1">
      <c r="A80" s="96"/>
      <c r="B80" s="97"/>
      <c r="C80" s="98"/>
      <c r="D80" s="99"/>
      <c r="E80" s="99"/>
      <c r="F80" s="98"/>
      <c r="G80" s="98"/>
      <c r="H80" s="98"/>
      <c r="I80" s="98"/>
      <c r="J80" s="98"/>
      <c r="K80" s="100"/>
    </row>
    <row r="81" spans="1:11" ht="15">
      <c r="A81" s="89">
        <v>38</v>
      </c>
      <c r="B81" s="103"/>
      <c r="C81" s="104"/>
      <c r="D81" s="105"/>
      <c r="E81" s="105"/>
      <c r="F81" s="104"/>
      <c r="G81" s="104"/>
      <c r="H81" s="104"/>
      <c r="I81" s="104"/>
      <c r="J81" s="104"/>
      <c r="K81" s="106">
        <f>D81+E81</f>
        <v>0</v>
      </c>
    </row>
    <row r="82" spans="1:11" ht="15" thickBot="1">
      <c r="A82" s="108"/>
      <c r="B82" s="109"/>
      <c r="C82" s="110"/>
      <c r="D82" s="111"/>
      <c r="E82" s="111"/>
      <c r="F82" s="110"/>
      <c r="G82" s="110"/>
      <c r="H82" s="110"/>
      <c r="I82" s="110"/>
      <c r="J82" s="110"/>
      <c r="K82" s="112"/>
    </row>
    <row r="83" spans="1:11" ht="15">
      <c r="A83" s="114">
        <v>39</v>
      </c>
      <c r="B83" s="90"/>
      <c r="C83" s="91"/>
      <c r="D83" s="92"/>
      <c r="E83" s="92"/>
      <c r="F83" s="91"/>
      <c r="G83" s="91"/>
      <c r="H83" s="91"/>
      <c r="I83" s="91"/>
      <c r="J83" s="91"/>
      <c r="K83" s="93">
        <f>D83+E83</f>
        <v>0</v>
      </c>
    </row>
    <row r="84" spans="1:11" ht="15" thickBot="1">
      <c r="A84" s="96"/>
      <c r="B84" s="97"/>
      <c r="C84" s="98"/>
      <c r="D84" s="99"/>
      <c r="E84" s="99"/>
      <c r="F84" s="98"/>
      <c r="G84" s="98"/>
      <c r="H84" s="98"/>
      <c r="I84" s="98"/>
      <c r="J84" s="98"/>
      <c r="K84" s="100"/>
    </row>
    <row r="85" spans="1:11" ht="15">
      <c r="A85" s="89">
        <v>40</v>
      </c>
      <c r="B85" s="103"/>
      <c r="C85" s="104"/>
      <c r="D85" s="105"/>
      <c r="E85" s="105"/>
      <c r="F85" s="104"/>
      <c r="G85" s="104"/>
      <c r="H85" s="104"/>
      <c r="I85" s="104"/>
      <c r="J85" s="104"/>
      <c r="K85" s="106">
        <f>D85+E85</f>
        <v>0</v>
      </c>
    </row>
    <row r="86" spans="1:11" ht="15" thickBot="1">
      <c r="A86" s="108"/>
      <c r="B86" s="109"/>
      <c r="C86" s="128"/>
      <c r="D86" s="129"/>
      <c r="E86" s="129"/>
      <c r="F86" s="128"/>
      <c r="G86" s="128"/>
      <c r="H86" s="128"/>
      <c r="I86" s="128"/>
      <c r="J86" s="110"/>
      <c r="K86" s="112"/>
    </row>
  </sheetData>
  <mergeCells count="432">
    <mergeCell ref="H85:H86"/>
    <mergeCell ref="I85:I86"/>
    <mergeCell ref="J85:J86"/>
    <mergeCell ref="K85:K86"/>
    <mergeCell ref="H83:H84"/>
    <mergeCell ref="I83:I84"/>
    <mergeCell ref="J83:J84"/>
    <mergeCell ref="K83:K84"/>
    <mergeCell ref="A85:A86"/>
    <mergeCell ref="C85:C86"/>
    <mergeCell ref="D85:D86"/>
    <mergeCell ref="E85:E86"/>
    <mergeCell ref="F85:F86"/>
    <mergeCell ref="G85:G86"/>
    <mergeCell ref="H81:H82"/>
    <mergeCell ref="I81:I82"/>
    <mergeCell ref="J81:J82"/>
    <mergeCell ref="K81:K82"/>
    <mergeCell ref="A83:A84"/>
    <mergeCell ref="C83:C84"/>
    <mergeCell ref="D83:D84"/>
    <mergeCell ref="E83:E84"/>
    <mergeCell ref="F83:F84"/>
    <mergeCell ref="G83:G84"/>
    <mergeCell ref="H79:H80"/>
    <mergeCell ref="I79:I80"/>
    <mergeCell ref="J79:J80"/>
    <mergeCell ref="K79:K80"/>
    <mergeCell ref="A81:A82"/>
    <mergeCell ref="C81:C82"/>
    <mergeCell ref="D81:D82"/>
    <mergeCell ref="E81:E82"/>
    <mergeCell ref="F81:F82"/>
    <mergeCell ref="G81:G82"/>
    <mergeCell ref="H77:H78"/>
    <mergeCell ref="I77:I78"/>
    <mergeCell ref="J77:J78"/>
    <mergeCell ref="K77:K78"/>
    <mergeCell ref="A79:A80"/>
    <mergeCell ref="C79:C80"/>
    <mergeCell ref="D79:D80"/>
    <mergeCell ref="E79:E80"/>
    <mergeCell ref="F79:F80"/>
    <mergeCell ref="G79:G80"/>
    <mergeCell ref="H75:H76"/>
    <mergeCell ref="I75:I76"/>
    <mergeCell ref="J75:J76"/>
    <mergeCell ref="K75:K76"/>
    <mergeCell ref="A77:A78"/>
    <mergeCell ref="C77:C78"/>
    <mergeCell ref="D77:D78"/>
    <mergeCell ref="E77:E78"/>
    <mergeCell ref="F77:F78"/>
    <mergeCell ref="G77:G78"/>
    <mergeCell ref="H73:H74"/>
    <mergeCell ref="I73:I74"/>
    <mergeCell ref="J73:J74"/>
    <mergeCell ref="K73:K74"/>
    <mergeCell ref="A75:A76"/>
    <mergeCell ref="C75:C76"/>
    <mergeCell ref="D75:D76"/>
    <mergeCell ref="E75:E76"/>
    <mergeCell ref="F75:F76"/>
    <mergeCell ref="G75:G76"/>
    <mergeCell ref="H71:H72"/>
    <mergeCell ref="I71:I72"/>
    <mergeCell ref="J71:J72"/>
    <mergeCell ref="K71:K72"/>
    <mergeCell ref="A73:A74"/>
    <mergeCell ref="C73:C74"/>
    <mergeCell ref="D73:D74"/>
    <mergeCell ref="E73:E74"/>
    <mergeCell ref="F73:F74"/>
    <mergeCell ref="G73:G74"/>
    <mergeCell ref="H69:H70"/>
    <mergeCell ref="I69:I70"/>
    <mergeCell ref="J69:J70"/>
    <mergeCell ref="K69:K70"/>
    <mergeCell ref="A71:A72"/>
    <mergeCell ref="C71:C72"/>
    <mergeCell ref="D71:D72"/>
    <mergeCell ref="E71:E72"/>
    <mergeCell ref="F71:F72"/>
    <mergeCell ref="G71:G72"/>
    <mergeCell ref="H67:H68"/>
    <mergeCell ref="I67:I68"/>
    <mergeCell ref="J67:J68"/>
    <mergeCell ref="K67:K68"/>
    <mergeCell ref="A69:A70"/>
    <mergeCell ref="C69:C70"/>
    <mergeCell ref="D69:D70"/>
    <mergeCell ref="E69:E70"/>
    <mergeCell ref="F69:F70"/>
    <mergeCell ref="G69:G70"/>
    <mergeCell ref="H65:H66"/>
    <mergeCell ref="I65:I66"/>
    <mergeCell ref="J65:J66"/>
    <mergeCell ref="K65:K66"/>
    <mergeCell ref="A67:A68"/>
    <mergeCell ref="C67:C68"/>
    <mergeCell ref="D67:D68"/>
    <mergeCell ref="E67:E68"/>
    <mergeCell ref="F67:F68"/>
    <mergeCell ref="G67:G68"/>
    <mergeCell ref="H63:H64"/>
    <mergeCell ref="I63:I64"/>
    <mergeCell ref="J63:J64"/>
    <mergeCell ref="K63:K64"/>
    <mergeCell ref="A65:A66"/>
    <mergeCell ref="C65:C66"/>
    <mergeCell ref="D65:D66"/>
    <mergeCell ref="E65:E66"/>
    <mergeCell ref="F65:F66"/>
    <mergeCell ref="G65:G66"/>
    <mergeCell ref="H61:H62"/>
    <mergeCell ref="I61:I62"/>
    <mergeCell ref="J61:J62"/>
    <mergeCell ref="K61:K62"/>
    <mergeCell ref="A63:A64"/>
    <mergeCell ref="C63:C64"/>
    <mergeCell ref="D63:D64"/>
    <mergeCell ref="E63:E64"/>
    <mergeCell ref="F63:F64"/>
    <mergeCell ref="G63:G64"/>
    <mergeCell ref="H59:H60"/>
    <mergeCell ref="I59:I60"/>
    <mergeCell ref="J59:J60"/>
    <mergeCell ref="K59:K60"/>
    <mergeCell ref="A61:A62"/>
    <mergeCell ref="C61:C62"/>
    <mergeCell ref="D61:D62"/>
    <mergeCell ref="E61:E62"/>
    <mergeCell ref="F61:F62"/>
    <mergeCell ref="G61:G62"/>
    <mergeCell ref="H57:H58"/>
    <mergeCell ref="I57:I58"/>
    <mergeCell ref="J57:J58"/>
    <mergeCell ref="K57:K58"/>
    <mergeCell ref="A59:A60"/>
    <mergeCell ref="C59:C60"/>
    <mergeCell ref="D59:D60"/>
    <mergeCell ref="E59:E60"/>
    <mergeCell ref="F59:F60"/>
    <mergeCell ref="G59:G60"/>
    <mergeCell ref="H55:H56"/>
    <mergeCell ref="I55:I56"/>
    <mergeCell ref="J55:J56"/>
    <mergeCell ref="K55:K56"/>
    <mergeCell ref="A57:A58"/>
    <mergeCell ref="C57:C58"/>
    <mergeCell ref="D57:D58"/>
    <mergeCell ref="E57:E58"/>
    <mergeCell ref="F57:F58"/>
    <mergeCell ref="G57:G58"/>
    <mergeCell ref="H53:H54"/>
    <mergeCell ref="I53:I54"/>
    <mergeCell ref="J53:J54"/>
    <mergeCell ref="K53:K54"/>
    <mergeCell ref="A55:A56"/>
    <mergeCell ref="C55:C56"/>
    <mergeCell ref="D55:D56"/>
    <mergeCell ref="E55:E56"/>
    <mergeCell ref="F55:F56"/>
    <mergeCell ref="G55:G56"/>
    <mergeCell ref="H51:H52"/>
    <mergeCell ref="I51:I52"/>
    <mergeCell ref="J51:J52"/>
    <mergeCell ref="K51:K52"/>
    <mergeCell ref="A53:A54"/>
    <mergeCell ref="C53:C54"/>
    <mergeCell ref="D53:D54"/>
    <mergeCell ref="E53:E54"/>
    <mergeCell ref="F53:F54"/>
    <mergeCell ref="G53:G54"/>
    <mergeCell ref="H49:H50"/>
    <mergeCell ref="I49:I50"/>
    <mergeCell ref="J49:J50"/>
    <mergeCell ref="K49:K50"/>
    <mergeCell ref="A51:A52"/>
    <mergeCell ref="C51:C52"/>
    <mergeCell ref="D51:D52"/>
    <mergeCell ref="E51:E52"/>
    <mergeCell ref="F51:F52"/>
    <mergeCell ref="G51:G52"/>
    <mergeCell ref="H47:H48"/>
    <mergeCell ref="I47:I48"/>
    <mergeCell ref="J47:J48"/>
    <mergeCell ref="K47:K48"/>
    <mergeCell ref="A49:A50"/>
    <mergeCell ref="C49:C50"/>
    <mergeCell ref="D49:D50"/>
    <mergeCell ref="E49:E50"/>
    <mergeCell ref="F49:F50"/>
    <mergeCell ref="G49:G50"/>
    <mergeCell ref="H45:H46"/>
    <mergeCell ref="I45:I46"/>
    <mergeCell ref="J45:J46"/>
    <mergeCell ref="K45:K46"/>
    <mergeCell ref="A47:A48"/>
    <mergeCell ref="C47:C48"/>
    <mergeCell ref="D47:D48"/>
    <mergeCell ref="E47:E48"/>
    <mergeCell ref="F47:F48"/>
    <mergeCell ref="G47:G48"/>
    <mergeCell ref="H43:H44"/>
    <mergeCell ref="I43:I44"/>
    <mergeCell ref="J43:J44"/>
    <mergeCell ref="K43:K44"/>
    <mergeCell ref="A45:A46"/>
    <mergeCell ref="C45:C46"/>
    <mergeCell ref="D45:D46"/>
    <mergeCell ref="E45:E46"/>
    <mergeCell ref="F45:F46"/>
    <mergeCell ref="G45:G46"/>
    <mergeCell ref="H41:H42"/>
    <mergeCell ref="I41:I42"/>
    <mergeCell ref="J41:J42"/>
    <mergeCell ref="K41:K42"/>
    <mergeCell ref="A43:A44"/>
    <mergeCell ref="C43:C44"/>
    <mergeCell ref="D43:D44"/>
    <mergeCell ref="E43:E44"/>
    <mergeCell ref="F43:F44"/>
    <mergeCell ref="G43:G44"/>
    <mergeCell ref="H39:H40"/>
    <mergeCell ref="I39:I40"/>
    <mergeCell ref="J39:J40"/>
    <mergeCell ref="K39:K40"/>
    <mergeCell ref="A41:A42"/>
    <mergeCell ref="C41:C42"/>
    <mergeCell ref="D41:D42"/>
    <mergeCell ref="E41:E42"/>
    <mergeCell ref="F41:F42"/>
    <mergeCell ref="G41:G42"/>
    <mergeCell ref="H37:H38"/>
    <mergeCell ref="I37:I38"/>
    <mergeCell ref="J37:J38"/>
    <mergeCell ref="K37:K38"/>
    <mergeCell ref="A39:A40"/>
    <mergeCell ref="C39:C40"/>
    <mergeCell ref="D39:D40"/>
    <mergeCell ref="E39:E40"/>
    <mergeCell ref="F39:F40"/>
    <mergeCell ref="G39:G40"/>
    <mergeCell ref="H35:H36"/>
    <mergeCell ref="I35:I36"/>
    <mergeCell ref="J35:J36"/>
    <mergeCell ref="K35:K36"/>
    <mergeCell ref="A37:A38"/>
    <mergeCell ref="C37:C38"/>
    <mergeCell ref="D37:D38"/>
    <mergeCell ref="E37:E38"/>
    <mergeCell ref="F37:F38"/>
    <mergeCell ref="G37:G38"/>
    <mergeCell ref="H33:H34"/>
    <mergeCell ref="I33:I34"/>
    <mergeCell ref="J33:J34"/>
    <mergeCell ref="K33:K34"/>
    <mergeCell ref="A35:A36"/>
    <mergeCell ref="C35:C36"/>
    <mergeCell ref="D35:D36"/>
    <mergeCell ref="E35:E36"/>
    <mergeCell ref="F35:F36"/>
    <mergeCell ref="G35:G36"/>
    <mergeCell ref="A33:A34"/>
    <mergeCell ref="C33:C34"/>
    <mergeCell ref="D33:D34"/>
    <mergeCell ref="E33:E34"/>
    <mergeCell ref="F33:F34"/>
    <mergeCell ref="G33:G34"/>
    <mergeCell ref="H31:H32"/>
    <mergeCell ref="I31:I32"/>
    <mergeCell ref="J31:J32"/>
    <mergeCell ref="K31:K32"/>
    <mergeCell ref="M31:M32"/>
    <mergeCell ref="N31:N32"/>
    <mergeCell ref="J29:J30"/>
    <mergeCell ref="K29:K30"/>
    <mergeCell ref="M29:M30"/>
    <mergeCell ref="N29:N30"/>
    <mergeCell ref="A31:A32"/>
    <mergeCell ref="C31:C32"/>
    <mergeCell ref="D31:D32"/>
    <mergeCell ref="E31:E32"/>
    <mergeCell ref="F31:F32"/>
    <mergeCell ref="G31:G32"/>
    <mergeCell ref="J27:J28"/>
    <mergeCell ref="K27:K28"/>
    <mergeCell ref="A29:A30"/>
    <mergeCell ref="C29:C30"/>
    <mergeCell ref="D29:D30"/>
    <mergeCell ref="E29:E30"/>
    <mergeCell ref="F29:F30"/>
    <mergeCell ref="G29:G30"/>
    <mergeCell ref="H29:H30"/>
    <mergeCell ref="I29:I30"/>
    <mergeCell ref="M26:M27"/>
    <mergeCell ref="N26:N27"/>
    <mergeCell ref="A27:A28"/>
    <mergeCell ref="C27:C28"/>
    <mergeCell ref="D27:D28"/>
    <mergeCell ref="E27:E28"/>
    <mergeCell ref="F27:F28"/>
    <mergeCell ref="G27:G28"/>
    <mergeCell ref="H27:H28"/>
    <mergeCell ref="I27:I28"/>
    <mergeCell ref="A25:A26"/>
    <mergeCell ref="C25:C26"/>
    <mergeCell ref="D25:D26"/>
    <mergeCell ref="E25:E26"/>
    <mergeCell ref="F25:F26"/>
    <mergeCell ref="G25:G26"/>
    <mergeCell ref="H23:H24"/>
    <mergeCell ref="I23:I24"/>
    <mergeCell ref="J23:J24"/>
    <mergeCell ref="K23:K24"/>
    <mergeCell ref="M24:M25"/>
    <mergeCell ref="N24:N25"/>
    <mergeCell ref="H25:H26"/>
    <mergeCell ref="I25:I26"/>
    <mergeCell ref="J25:J26"/>
    <mergeCell ref="K25:K26"/>
    <mergeCell ref="A23:A24"/>
    <mergeCell ref="C23:C24"/>
    <mergeCell ref="D23:D24"/>
    <mergeCell ref="E23:E24"/>
    <mergeCell ref="F23:F24"/>
    <mergeCell ref="G23:G24"/>
    <mergeCell ref="H21:H22"/>
    <mergeCell ref="I21:I22"/>
    <mergeCell ref="J21:J22"/>
    <mergeCell ref="K21:K22"/>
    <mergeCell ref="M21:M22"/>
    <mergeCell ref="N21:N22"/>
    <mergeCell ref="A21:A22"/>
    <mergeCell ref="C21:C22"/>
    <mergeCell ref="D21:D22"/>
    <mergeCell ref="E21:E22"/>
    <mergeCell ref="F21:F22"/>
    <mergeCell ref="G21:G22"/>
    <mergeCell ref="H19:H20"/>
    <mergeCell ref="I19:I20"/>
    <mergeCell ref="J19:J20"/>
    <mergeCell ref="K19:K20"/>
    <mergeCell ref="M19:M20"/>
    <mergeCell ref="N19:N20"/>
    <mergeCell ref="A19:A20"/>
    <mergeCell ref="C19:C20"/>
    <mergeCell ref="D19:D20"/>
    <mergeCell ref="E19:E20"/>
    <mergeCell ref="F19:F20"/>
    <mergeCell ref="G19:G20"/>
    <mergeCell ref="A17:A18"/>
    <mergeCell ref="C17:C18"/>
    <mergeCell ref="D17:D18"/>
    <mergeCell ref="E17:E18"/>
    <mergeCell ref="F17:F18"/>
    <mergeCell ref="G17:G18"/>
    <mergeCell ref="H15:H16"/>
    <mergeCell ref="I15:I16"/>
    <mergeCell ref="J15:J16"/>
    <mergeCell ref="K15:K16"/>
    <mergeCell ref="M16:M17"/>
    <mergeCell ref="N16:N17"/>
    <mergeCell ref="H17:H18"/>
    <mergeCell ref="I17:I18"/>
    <mergeCell ref="J17:J18"/>
    <mergeCell ref="K17:K18"/>
    <mergeCell ref="A15:A16"/>
    <mergeCell ref="C15:C16"/>
    <mergeCell ref="D15:D16"/>
    <mergeCell ref="E15:E16"/>
    <mergeCell ref="F15:F16"/>
    <mergeCell ref="G15:G16"/>
    <mergeCell ref="H13:H14"/>
    <mergeCell ref="I13:I14"/>
    <mergeCell ref="J13:J14"/>
    <mergeCell ref="K13:K14"/>
    <mergeCell ref="M13:M14"/>
    <mergeCell ref="N13:N14"/>
    <mergeCell ref="A13:A14"/>
    <mergeCell ref="C13:C14"/>
    <mergeCell ref="D13:D14"/>
    <mergeCell ref="E13:E14"/>
    <mergeCell ref="F13:F14"/>
    <mergeCell ref="G13:G14"/>
    <mergeCell ref="A11:A12"/>
    <mergeCell ref="C11:C12"/>
    <mergeCell ref="D11:D12"/>
    <mergeCell ref="E11:E12"/>
    <mergeCell ref="F11:F12"/>
    <mergeCell ref="G11:G12"/>
    <mergeCell ref="H9:H10"/>
    <mergeCell ref="I9:I10"/>
    <mergeCell ref="J9:J10"/>
    <mergeCell ref="K9:K10"/>
    <mergeCell ref="M10:M11"/>
    <mergeCell ref="N10:N11"/>
    <mergeCell ref="H11:H12"/>
    <mergeCell ref="I11:I12"/>
    <mergeCell ref="J11:J12"/>
    <mergeCell ref="K11:K12"/>
    <mergeCell ref="J7:J8"/>
    <mergeCell ref="K7:K8"/>
    <mergeCell ref="M7:M8"/>
    <mergeCell ref="N7:N8"/>
    <mergeCell ref="A9:A10"/>
    <mergeCell ref="C9:C10"/>
    <mergeCell ref="D9:D10"/>
    <mergeCell ref="E9:E10"/>
    <mergeCell ref="F9:F10"/>
    <mergeCell ref="G9:G10"/>
    <mergeCell ref="J5:J6"/>
    <mergeCell ref="K5:K6"/>
    <mergeCell ref="A7:A8"/>
    <mergeCell ref="C7:C8"/>
    <mergeCell ref="D7:D8"/>
    <mergeCell ref="E7:E8"/>
    <mergeCell ref="F7:F8"/>
    <mergeCell ref="G7:G8"/>
    <mergeCell ref="H7:H8"/>
    <mergeCell ref="I7:I8"/>
    <mergeCell ref="C1:J3"/>
    <mergeCell ref="K1:O3"/>
    <mergeCell ref="B5:B6"/>
    <mergeCell ref="C5:C6"/>
    <mergeCell ref="D5:D6"/>
    <mergeCell ref="E5:E6"/>
    <mergeCell ref="F5:F6"/>
    <mergeCell ref="G5:G6"/>
    <mergeCell ref="H5:H6"/>
    <mergeCell ref="I5:I6"/>
  </mergeCells>
  <conditionalFormatting sqref="J7 J9 J11 J15 J19 J23 J27 J31 J35 J39 J43 J47 J51 J55 J59 J63 J67 J71 J75 J79 J83 J13 J17 J21 J25 J29 J33 J37 J41 J45 J49 J53 J57 J61 J65 J69 J73 J77 J81 J85">
    <cfRule type="expression" dxfId="1484" priority="490">
      <formula>$J7="Servitude défilé VDC Vol CNOA + Présent Tactique (130H)"</formula>
    </cfRule>
    <cfRule type="expression" dxfId="1483" priority="491">
      <formula>$J7="Mission Livre bleu"</formula>
    </cfRule>
    <cfRule type="expression" dxfId="1482" priority="493">
      <formula>$J7="Entretien compétences chasse"</formula>
    </cfRule>
    <cfRule type="expression" dxfId="1481" priority="496">
      <formula>$J7="Carte abonnés exterieurs"</formula>
    </cfRule>
    <cfRule type="expression" dxfId="1480" priority="500">
      <formula>$J7="Transfo monit nav"</formula>
    </cfRule>
    <cfRule type="expression" dxfId="1479" priority="501">
      <formula>$J7="Entraînements + qualifications CPI (80)"</formula>
    </cfRule>
    <cfRule type="expression" dxfId="1478" priority="503">
      <formula>$J7="Formation IP"</formula>
    </cfRule>
    <cfRule type="expression" dxfId="1477" priority="505">
      <formula>$J7="Qlif PIO (IF étranger)"</formula>
    </cfRule>
    <cfRule type="expression" dxfId="1476" priority="506">
      <formula>$J7="Viellissement ABOVO PIA à PIO (passage auto PIO)"</formula>
    </cfRule>
    <cfRule type="expression" dxfId="1475" priority="507">
      <formula>$J7="Formation IP ABOVO (69 +15 viellissement )"</formula>
    </cfRule>
    <cfRule type="expression" dxfId="1474" priority="509">
      <formula>$J7="Instruction NOSA Etr"</formula>
    </cfRule>
    <cfRule type="expression" dxfId="1473" priority="510">
      <formula>$J7="Instruction NOSA Fr"</formula>
    </cfRule>
    <cfRule type="expression" dxfId="1472" priority="511">
      <formula>$J7="Instruction PIL Etr"</formula>
    </cfRule>
    <cfRule type="expression" dxfId="1471" priority="512">
      <formula>$J7=+"INSTRUCTION"</formula>
    </cfRule>
    <cfRule type="expression" dxfId="1470" priority="513">
      <formula>$J7="Instruction PIL Fr"</formula>
    </cfRule>
  </conditionalFormatting>
  <conditionalFormatting sqref="J7 J9 J11 J15 J19 J23 J27 J31 J35 J39 J43 J47 J51 J55 J59 J63 J67 J71 J75 J79 J83 J13 J17 J21 J25 J29 J33 J37 J41 J45 J49 J53 J57 J61 J65 J69 J73 J77 J81 J85">
    <cfRule type="expression" dxfId="1469" priority="487">
      <formula>$J7="Entretien comp. reserviste INST"</formula>
    </cfRule>
    <cfRule type="expression" dxfId="1468" priority="488">
      <formula>$J7="Entrainement présentation tactique"</formula>
    </cfRule>
    <cfRule type="expression" dxfId="1467" priority="489">
      <formula>$J7="Abonnés non instructeur"</formula>
    </cfRule>
    <cfRule type="expression" dxfId="1466" priority="492">
      <formula>$J7="SERVITUDE"</formula>
    </cfRule>
    <cfRule type="expression" dxfId="1465" priority="494">
      <formula>$J7="ENTRETIEN"</formula>
    </cfRule>
    <cfRule type="expression" dxfId="1464" priority="495">
      <formula>$J7="Transfo T3 T2 T1 abonnés + relachés"</formula>
    </cfRule>
    <cfRule type="expression" dxfId="1463" priority="497">
      <formula>$J7="Entretien comp. Abonné instruction"</formula>
    </cfRule>
    <cfRule type="expression" dxfId="1462" priority="498">
      <formula>$J7="Entretien compétences instruction"</formula>
    </cfRule>
    <cfRule type="expression" dxfId="1461" priority="499">
      <formula>$J7="Catégorisation IP + carte + ctl ped"</formula>
    </cfRule>
    <cfRule type="expression" dxfId="1460" priority="502">
      <formula>$J7="Entraînements + qualifications SCPI (80)"</formula>
    </cfRule>
    <cfRule type="expression" dxfId="1459" priority="504">
      <formula>$J7="Viellissement ABOVO avant SCPI (15 + 10)"</formula>
    </cfRule>
    <cfRule type="expression" dxfId="1458" priority="508">
      <formula>$J7="Ré-ent ABOVO écoles amont (FJC)"</formula>
    </cfRule>
  </conditionalFormatting>
  <conditionalFormatting sqref="C7 C9 C11 C13 C15 C17 C19 C21 C23 C25 C27 C29 C31 C33 C35 C37 C39 C41 C43 C45 C47 C49 C51 C53 C55 C57 C59 C61 C63 C65 C67 C69 C71 C73 C75 C77 C79 C81 C83 C85">
    <cfRule type="expression" dxfId="1457" priority="463">
      <formula>$J7="Servitude défilé VDC Vol CNOA + Présent Tactique (130H)"</formula>
    </cfRule>
    <cfRule type="expression" dxfId="1456" priority="464">
      <formula>$J7="Mission Livre bleu"</formula>
    </cfRule>
    <cfRule type="expression" dxfId="1455" priority="466">
      <formula>$J7="Entretien compétences chasse"</formula>
    </cfRule>
    <cfRule type="expression" dxfId="1454" priority="469">
      <formula>$J7="Carte abonnés exterieurs"</formula>
    </cfRule>
    <cfRule type="expression" dxfId="1453" priority="473">
      <formula>$J7="Transfo monit nav"</formula>
    </cfRule>
    <cfRule type="expression" dxfId="1452" priority="474">
      <formula>$J7="Entraînements + qualifications CPI (80)"</formula>
    </cfRule>
    <cfRule type="expression" dxfId="1451" priority="476">
      <formula>$J7="Formation IP"</formula>
    </cfRule>
    <cfRule type="expression" dxfId="1450" priority="478">
      <formula>$J7="Qlif PIO (IF étranger)"</formula>
    </cfRule>
    <cfRule type="expression" dxfId="1449" priority="479">
      <formula>$J7="Viellissement ABOVO PIA à PIO (passage auto PIO)"</formula>
    </cfRule>
    <cfRule type="expression" dxfId="1448" priority="480">
      <formula>$J7="Formation IP ABOVO (69 +15 viellissement )"</formula>
    </cfRule>
    <cfRule type="expression" dxfId="1447" priority="482">
      <formula>$J7="Instruction NOSA Etr"</formula>
    </cfRule>
    <cfRule type="expression" dxfId="1446" priority="483">
      <formula>$J7="Instruction NOSA Fr"</formula>
    </cfRule>
    <cfRule type="expression" dxfId="1445" priority="484">
      <formula>$J7="Instruction PIL Etr"</formula>
    </cfRule>
    <cfRule type="expression" dxfId="1444" priority="485">
      <formula>$J7=+"INSTRUCTION"</formula>
    </cfRule>
    <cfRule type="expression" dxfId="1443" priority="486">
      <formula>$J7="Instruction PIL Fr"</formula>
    </cfRule>
  </conditionalFormatting>
  <conditionalFormatting sqref="C7 C9 C11 C13 C15 C17 C19 C21 C23 C25 C27 C29 C31 C33 C35 C37 C39 C41 C43 C45 C47 C49 C51 C53 C55 C57 C59 C61 C63 C65 C67 C69 C71 C73 C75 C77 C79 C81 C83 C85">
    <cfRule type="expression" dxfId="1442" priority="460">
      <formula>$J7="Entretien comp. reserviste INST"</formula>
    </cfRule>
    <cfRule type="expression" dxfId="1441" priority="461">
      <formula>$J7="Entrainement présentation tactique"</formula>
    </cfRule>
    <cfRule type="expression" dxfId="1440" priority="462">
      <formula>$J7="Abonnés non instructeur"</formula>
    </cfRule>
    <cfRule type="expression" dxfId="1439" priority="465">
      <formula>$J7="SERVITUDE"</formula>
    </cfRule>
    <cfRule type="expression" dxfId="1438" priority="467">
      <formula>$J7="ENTRETIEN"</formula>
    </cfRule>
    <cfRule type="expression" dxfId="1437" priority="468">
      <formula>$J7="Transfo T3 abonnés + relachés"</formula>
    </cfRule>
    <cfRule type="expression" dxfId="1436" priority="470">
      <formula>$J7="Entretien comp. Abonné instruction"</formula>
    </cfRule>
    <cfRule type="expression" dxfId="1435" priority="471">
      <formula>$J7="Entretien compétences instruction"</formula>
    </cfRule>
    <cfRule type="expression" dxfId="1434" priority="472">
      <formula>$J7="Catégorisation IP + carte + ctl ped"</formula>
    </cfRule>
    <cfRule type="expression" dxfId="1433" priority="475">
      <formula>$J7="Entraînements + qualifications SCPI (80)"</formula>
    </cfRule>
    <cfRule type="expression" dxfId="1432" priority="477">
      <formula>$J7="Viellissement ABOVO avant SCPI (15 + 10)"</formula>
    </cfRule>
    <cfRule type="expression" dxfId="1431" priority="481">
      <formula>$J7="Ré-ent ABOVO écoles amont (FJC)"</formula>
    </cfRule>
  </conditionalFormatting>
  <conditionalFormatting sqref="D7 D9 D11 D13 D15 D17 D19 D21 D23 D25 D27 D29 D31 D33 D35 D37 D39 D41 D43 D45 D47 D49 D51 D53 D55 D57 D59 D61 D63 D65 D67 D69 D71 D73 D75 D77 D79 D81 D83 D85">
    <cfRule type="expression" dxfId="1430" priority="436">
      <formula>$J7="Servitude défilé VDC Vol CNOA + Présent Tactique (130H)"</formula>
    </cfRule>
    <cfRule type="expression" dxfId="1429" priority="437">
      <formula>$J7="Mission Livre bleu"</formula>
    </cfRule>
    <cfRule type="expression" dxfId="1428" priority="439">
      <formula>$J7="Entretien compétences chasse"</formula>
    </cfRule>
    <cfRule type="expression" dxfId="1427" priority="442">
      <formula>$J7="Carte abonnés exterieurs"</formula>
    </cfRule>
    <cfRule type="expression" dxfId="1426" priority="446">
      <formula>$J7="Transfo monit nav"</formula>
    </cfRule>
    <cfRule type="expression" dxfId="1425" priority="447">
      <formula>$J7="Entraînements + qualifications CPI (80)"</formula>
    </cfRule>
    <cfRule type="expression" dxfId="1424" priority="449">
      <formula>$J7="Formation IP"</formula>
    </cfRule>
    <cfRule type="expression" dxfId="1423" priority="451">
      <formula>$J7="Qlif PIO (IF étranger)"</formula>
    </cfRule>
    <cfRule type="expression" dxfId="1422" priority="452">
      <formula>$J7="Viellissement ABOVO PIA à PIO (passage auto PIO)"</formula>
    </cfRule>
    <cfRule type="expression" dxfId="1421" priority="453">
      <formula>$J7="Formation IP ABOVO (69 +15 viellissement )"</formula>
    </cfRule>
    <cfRule type="expression" dxfId="1420" priority="455">
      <formula>$J7="Instruction NOSA Etr"</formula>
    </cfRule>
    <cfRule type="expression" dxfId="1419" priority="456">
      <formula>$J7="Instruction NOSA Fr"</formula>
    </cfRule>
    <cfRule type="expression" dxfId="1418" priority="457">
      <formula>$J7="Instruction PIL Etr"</formula>
    </cfRule>
    <cfRule type="expression" dxfId="1417" priority="458">
      <formula>$J7=+"INSTRUCTION"</formula>
    </cfRule>
    <cfRule type="expression" dxfId="1416" priority="459">
      <formula>$J7="Instruction PIL Fr"</formula>
    </cfRule>
  </conditionalFormatting>
  <conditionalFormatting sqref="D7 D9 D11 D13 D15 D17 D19 D21 D23 D25 D27 D29 D31 D33 D35 D37 D39 D41 D43 D45 D47 D49 D51 D53 D55 D57 D59 D61 D63 D65 D67 D69 D71 D73 D75 D77 D79 D81 D83 D85">
    <cfRule type="expression" dxfId="1415" priority="433">
      <formula>$J7="Entretien comp. reserviste INST"</formula>
    </cfRule>
    <cfRule type="expression" dxfId="1414" priority="434">
      <formula>$J7="Entrainement présentation tactique"</formula>
    </cfRule>
    <cfRule type="expression" dxfId="1413" priority="435">
      <formula>$J7="Abonnés non instructeur"</formula>
    </cfRule>
    <cfRule type="expression" dxfId="1412" priority="438">
      <formula>$J7="SERVITUDE"</formula>
    </cfRule>
    <cfRule type="expression" dxfId="1411" priority="440">
      <formula>$J7="ENTRETIEN"</formula>
    </cfRule>
    <cfRule type="expression" dxfId="1410" priority="441">
      <formula>$J7="Transfo T3 abonnés + relachés"</formula>
    </cfRule>
    <cfRule type="expression" dxfId="1409" priority="443">
      <formula>$J7="Entretien comp. Abonné instruction"</formula>
    </cfRule>
    <cfRule type="expression" dxfId="1408" priority="444">
      <formula>$J7="Entretien compétences instruction"</formula>
    </cfRule>
    <cfRule type="expression" dxfId="1407" priority="445">
      <formula>$J7="Catégorisation IP + carte + ctl ped"</formula>
    </cfRule>
    <cfRule type="expression" dxfId="1406" priority="448">
      <formula>$J7="Entraînements + qualifications SCPI (80)"</formula>
    </cfRule>
    <cfRule type="expression" dxfId="1405" priority="450">
      <formula>$J7="Viellissement ABOVO avant SCPI (15 + 10)"</formula>
    </cfRule>
    <cfRule type="expression" dxfId="1404" priority="454">
      <formula>$J7="Ré-ent ABOVO écoles amont (FJC)"</formula>
    </cfRule>
  </conditionalFormatting>
  <conditionalFormatting sqref="E7 E9 E11 E13 E15 E17 E19 E21 E23 E25 E27 E29 E31 E33 E35 E37 E39 E41 E43 E45 E47 E49 E51 E53 E55 E57 E59 E61 E63 E65 E67 E69 E71 E73 E75 E77 E79 E81 E83 E85">
    <cfRule type="expression" dxfId="1403" priority="409">
      <formula>$J7="Servitude défilé VDC Vol CNOA + Présent Tactique (130H)"</formula>
    </cfRule>
    <cfRule type="expression" dxfId="1402" priority="412">
      <formula>$J7="Entretien compétences chasse"</formula>
    </cfRule>
    <cfRule type="expression" dxfId="1401" priority="415">
      <formula>$J7="Carte abonnés exterieurs"</formula>
    </cfRule>
    <cfRule type="expression" dxfId="1400" priority="419">
      <formula>$J7="Transfo monit nav"</formula>
    </cfRule>
    <cfRule type="expression" dxfId="1399" priority="422">
      <formula>$J7="Formation IP"</formula>
    </cfRule>
    <cfRule type="expression" dxfId="1398" priority="426">
      <formula>$J7="Formation IP ABOVO (69 +15 viellissement )"</formula>
    </cfRule>
    <cfRule type="expression" dxfId="1397" priority="429">
      <formula>$J7="Instruction NOSA Fr"</formula>
    </cfRule>
    <cfRule type="expression" dxfId="1396" priority="430">
      <formula>$J7="Instruction PIL Etr"</formula>
    </cfRule>
    <cfRule type="expression" dxfId="1395" priority="431">
      <formula>$J7="INSTRUCTION"</formula>
    </cfRule>
    <cfRule type="expression" dxfId="1394" priority="432">
      <formula>$J7="Instruction PIL Fr"</formula>
    </cfRule>
  </conditionalFormatting>
  <conditionalFormatting sqref="E7 E9 E11 E13 E15 E17 E19 E21 E23 E25 E27 E29 E31 E33 E35 E37 E39 E41 E43 E45 E47 E49 E51 E53 E55 E57 E59 E61 E63 E65 E67 E69 E71 E73 E75 E77 E79 E81 E83 E85">
    <cfRule type="expression" dxfId="1393" priority="406">
      <formula>$J7="Entretien comp. reserviste INST"</formula>
    </cfRule>
    <cfRule type="expression" dxfId="1392" priority="407">
      <formula>$J7="Entrainement présentation tactique"</formula>
    </cfRule>
    <cfRule type="expression" dxfId="1391" priority="408">
      <formula>$J7="Abonnés non instructeur"</formula>
    </cfRule>
    <cfRule type="expression" dxfId="1390" priority="411">
      <formula>$J7="SERVITUDE"</formula>
    </cfRule>
    <cfRule type="expression" dxfId="1389" priority="413">
      <formula>$J7="ENTRETIEN"</formula>
    </cfRule>
    <cfRule type="expression" dxfId="1388" priority="414">
      <formula>$J7="Transfo T3 abonnés + relachés"</formula>
    </cfRule>
    <cfRule type="expression" dxfId="1387" priority="416">
      <formula>$J7="Entretien comp. Abonné instruction"</formula>
    </cfRule>
    <cfRule type="expression" dxfId="1386" priority="417">
      <formula>$J7="Entretien compétences instruction"</formula>
    </cfRule>
    <cfRule type="expression" dxfId="1385" priority="418">
      <formula>$J7="Catégorisation IP + carte + ctl ped"</formula>
    </cfRule>
    <cfRule type="expression" dxfId="1384" priority="421">
      <formula>$J7="Entraînements + qualifications SCPI (80)"</formula>
    </cfRule>
    <cfRule type="expression" dxfId="1383" priority="427">
      <formula>$J7="Ré-ent ABOVO écoles amont (FJC)"</formula>
    </cfRule>
  </conditionalFormatting>
  <conditionalFormatting sqref="F7 F9 F11 F13 F15 F17 F19 F21 F23 F25 F27 F29 F31 F33 F35 F37 F39 F41 F43 F45 F47 F49 F51 F53 F55 F57 F59 F61 F63 F65 F67 F69 F71 F73 F75 F77 F79 F81 F83 F85">
    <cfRule type="expression" dxfId="1382" priority="382">
      <formula>$J7="Servitude défilé VDC Vol CNOA + Présent Tactique (130H)"</formula>
    </cfRule>
    <cfRule type="expression" dxfId="1381" priority="383">
      <formula>$J7="Mission Livre bleu"</formula>
    </cfRule>
    <cfRule type="expression" dxfId="1380" priority="385">
      <formula>$J7="Entretien compétences chasse"</formula>
    </cfRule>
    <cfRule type="expression" dxfId="1379" priority="388">
      <formula>$J7="Carte abonnés exterieurs"</formula>
    </cfRule>
    <cfRule type="expression" dxfId="1378" priority="392">
      <formula>$J7="Transfo monit nav"</formula>
    </cfRule>
    <cfRule type="expression" dxfId="1377" priority="393">
      <formula>$J7="Entraînements + qualifications CPI (80)"</formula>
    </cfRule>
    <cfRule type="expression" dxfId="1376" priority="395">
      <formula>$J7="Formation IP"</formula>
    </cfRule>
    <cfRule type="expression" dxfId="1375" priority="397">
      <formula>$J7="Qlif PIO (IF étranger)"</formula>
    </cfRule>
    <cfRule type="expression" dxfId="1374" priority="398">
      <formula>$J7="Viellissement ABOVO PIA à PIO (passage auto PIO)"</formula>
    </cfRule>
    <cfRule type="expression" dxfId="1373" priority="399">
      <formula>$J7="Formation IP ABOVO (69 +15 viellissement )"</formula>
    </cfRule>
    <cfRule type="expression" dxfId="1372" priority="401">
      <formula>$J7="Instruction NOSA Etr"</formula>
    </cfRule>
    <cfRule type="expression" dxfId="1371" priority="402">
      <formula>$J7="Instruction NOSA Fr"</formula>
    </cfRule>
    <cfRule type="expression" dxfId="1370" priority="403">
      <formula>$J7="Instruction PIL Etr"</formula>
    </cfRule>
    <cfRule type="expression" dxfId="1369" priority="404">
      <formula>$J7=+"INSTRUCTION"</formula>
    </cfRule>
    <cfRule type="expression" dxfId="1368" priority="405">
      <formula>$J7="Instruction PIL Fr"</formula>
    </cfRule>
  </conditionalFormatting>
  <conditionalFormatting sqref="F7 F9 F11 F13 F15 F17 F19 F21 F23 F25 F27 F29 F31 F33 F35 F37 F39 F41 F43 F45 F47 F49 F51 F53 F55 F57 F59 F61 F63 F65 F67 F69 F71 F73 F75 F77 F79 F81 F83 F85">
    <cfRule type="expression" dxfId="1367" priority="379">
      <formula>$J7="Entretien comp. reserviste INST"</formula>
    </cfRule>
    <cfRule type="expression" dxfId="1366" priority="380">
      <formula>$J7="Entrainement présentation tactique"</formula>
    </cfRule>
    <cfRule type="expression" dxfId="1365" priority="381">
      <formula>$J7="Abonnés non instructeur"</formula>
    </cfRule>
    <cfRule type="expression" dxfId="1364" priority="384">
      <formula>$J7="SERVITUDE"</formula>
    </cfRule>
    <cfRule type="expression" dxfId="1363" priority="386">
      <formula>$J7="ENTRETIEN"</formula>
    </cfRule>
    <cfRule type="expression" dxfId="1362" priority="387">
      <formula>$J7="Transfo T3 abonnés + relachés"</formula>
    </cfRule>
    <cfRule type="expression" dxfId="1361" priority="389">
      <formula>$J7="Entretien comp. Abonné instruction"</formula>
    </cfRule>
    <cfRule type="expression" dxfId="1360" priority="390">
      <formula>$J7="Entretien compétences instruction"</formula>
    </cfRule>
    <cfRule type="expression" dxfId="1359" priority="391">
      <formula>$J7="Catégorisation IP + carte + ctl ped"</formula>
    </cfRule>
    <cfRule type="expression" dxfId="1358" priority="394">
      <formula>$J7="Entraînements + qualifications SCPI (80)"</formula>
    </cfRule>
    <cfRule type="expression" dxfId="1357" priority="396">
      <formula>$J7="Viellissement ABOVO avant SCPI (15 + 10)"</formula>
    </cfRule>
    <cfRule type="expression" dxfId="1356" priority="400">
      <formula>$J7="Ré-ent ABOVO écoles amont (FJC)"</formula>
    </cfRule>
  </conditionalFormatting>
  <conditionalFormatting sqref="G7 G9 G11 G13 G15 G17 G19 G21 G23 G25 G27 G29 G31 G33 G35 G37 G39 G41 G43 G45 G47 G49 G51 G53 G55 G57 G59 G61 G63 G65 G67 G69 G71 G73 G75 G77 G79 G81 G83 G85">
    <cfRule type="expression" dxfId="1355" priority="355">
      <formula>$J7="Servitude défilé VDC Vol CNOA + Présent Tactique (130H)"</formula>
    </cfRule>
    <cfRule type="expression" dxfId="1354" priority="356">
      <formula>$J7="Mission Livre bleu"</formula>
    </cfRule>
    <cfRule type="expression" dxfId="1353" priority="358">
      <formula>$J7="Entretien compétences chasse"</formula>
    </cfRule>
    <cfRule type="expression" dxfId="1352" priority="361">
      <formula>$J7="Carte abonnés exterieurs"</formula>
    </cfRule>
    <cfRule type="expression" dxfId="1351" priority="365">
      <formula>$J7="Transfo monit nav"</formula>
    </cfRule>
    <cfRule type="expression" dxfId="1350" priority="366">
      <formula>$J7="Entraînements + qualifications CPI (80)"</formula>
    </cfRule>
    <cfRule type="expression" dxfId="1349" priority="368">
      <formula>$J7="Formation IP"</formula>
    </cfRule>
    <cfRule type="expression" dxfId="1348" priority="370">
      <formula>$J7="Qlif PIO (IF étranger)"</formula>
    </cfRule>
    <cfRule type="expression" dxfId="1347" priority="371">
      <formula>$J7="Viellissement ABOVO PIA à PIO (passage auto PIO)"</formula>
    </cfRule>
    <cfRule type="expression" dxfId="1346" priority="372">
      <formula>$J7="Formation IP ABOVO (69 +15 viellissement )"</formula>
    </cfRule>
    <cfRule type="expression" dxfId="1345" priority="374">
      <formula>$J7="Instruction NOSA Etr"</formula>
    </cfRule>
    <cfRule type="expression" dxfId="1344" priority="375">
      <formula>$J7="Instruction NOSA Fr"</formula>
    </cfRule>
    <cfRule type="expression" dxfId="1343" priority="376">
      <formula>$J7="Instruction PIL Etr"</formula>
    </cfRule>
    <cfRule type="expression" dxfId="1342" priority="377">
      <formula>$J7=+"INSTRUCTION"</formula>
    </cfRule>
    <cfRule type="expression" dxfId="1341" priority="378">
      <formula>$J7="Instruction PIL Fr"</formula>
    </cfRule>
  </conditionalFormatting>
  <conditionalFormatting sqref="G7 G9 G11 G13 G15 G17 G19 G21 G23 G25 G27 G29 G31 G33 G35 G37 G39 G41 G43 G45 G47 G49 G51 G53 G55 G57 G59 G61 G63 G65 G67 G69 G71 G73 G75 G77 G79 G81 G83 G85">
    <cfRule type="expression" dxfId="1340" priority="352">
      <formula>$J7="Entretien comp. reserviste INST"</formula>
    </cfRule>
    <cfRule type="expression" dxfId="1339" priority="353">
      <formula>$J7="Entrainement présentation tactique"</formula>
    </cfRule>
    <cfRule type="expression" dxfId="1338" priority="354">
      <formula>$J7="Abonnés non instructeur"</formula>
    </cfRule>
    <cfRule type="expression" dxfId="1337" priority="357">
      <formula>$J7="SERVITUDE"</formula>
    </cfRule>
    <cfRule type="expression" dxfId="1336" priority="359">
      <formula>$J7="ENTRETIEN"</formula>
    </cfRule>
    <cfRule type="expression" dxfId="1335" priority="360">
      <formula>$J7="Transfo T3 abonnés + relachés"</formula>
    </cfRule>
    <cfRule type="expression" dxfId="1334" priority="362">
      <formula>$J7="Entretien comp. Abonné instruction"</formula>
    </cfRule>
    <cfRule type="expression" dxfId="1333" priority="363">
      <formula>$J7="Entretien compétences instruction"</formula>
    </cfRule>
    <cfRule type="expression" dxfId="1332" priority="364">
      <formula>$J7="Catégorisation IP + carte + ctl ped"</formula>
    </cfRule>
    <cfRule type="expression" dxfId="1331" priority="367">
      <formula>$J7="Entraînements + qualifications SCPI (80)"</formula>
    </cfRule>
    <cfRule type="expression" dxfId="1330" priority="369">
      <formula>$J7="Viellissement ABOVO avant SCPI (15 + 10)"</formula>
    </cfRule>
    <cfRule type="expression" dxfId="1329" priority="373">
      <formula>$J7="Ré-ent ABOVO écoles amont (FJC)"</formula>
    </cfRule>
  </conditionalFormatting>
  <conditionalFormatting sqref="H7 H9 H11 H13 H15 H17 H19 H21 H23 H25 H27 H29 H31 H33 H35 H37 H39 H41 H43 H45 H47 H49 H51 H53 H55 H57 H59 H61 H63 H65 H67 H69 H71 H73 H75 H77 H79 H81 H83 H85">
    <cfRule type="expression" dxfId="1328" priority="328">
      <formula>$J7="Servitude défilé VDC Vol CNOA + Présent Tactique (130H)"</formula>
    </cfRule>
    <cfRule type="expression" dxfId="1327" priority="329">
      <formula>$J7="Mission Livre bleu"</formula>
    </cfRule>
    <cfRule type="expression" dxfId="1326" priority="331">
      <formula>$J7="Entretien compétences chasse"</formula>
    </cfRule>
    <cfRule type="expression" dxfId="1325" priority="334">
      <formula>$J7="Carte abonnés exterieurs"</formula>
    </cfRule>
    <cfRule type="expression" dxfId="1324" priority="338">
      <formula>$J7="Transfo monit nav"</formula>
    </cfRule>
    <cfRule type="expression" dxfId="1323" priority="339">
      <formula>$J7="Entraînements + qualifications CPI (80)"</formula>
    </cfRule>
    <cfRule type="expression" dxfId="1322" priority="341">
      <formula>$J7="Formation IP"</formula>
    </cfRule>
    <cfRule type="expression" dxfId="1321" priority="343">
      <formula>$J7="Qlif PIO (IF étranger)"</formula>
    </cfRule>
    <cfRule type="expression" dxfId="1320" priority="344">
      <formula>$J7="Viellissement ABOVO PIA à PIO (passage auto PIO)"</formula>
    </cfRule>
    <cfRule type="expression" dxfId="1319" priority="345">
      <formula>$J7="Formation IP ABOVO (69 +15 viellissement )"</formula>
    </cfRule>
    <cfRule type="expression" dxfId="1318" priority="347">
      <formula>$J7="Instruction NOSA Etr"</formula>
    </cfRule>
    <cfRule type="expression" dxfId="1317" priority="348">
      <formula>$J7="Instruction NOSA Fr"</formula>
    </cfRule>
    <cfRule type="expression" dxfId="1316" priority="349">
      <formula>$J7="Instruction PIL Etr"</formula>
    </cfRule>
    <cfRule type="expression" dxfId="1315" priority="350">
      <formula>$J7=+"INSTRUCTION"</formula>
    </cfRule>
    <cfRule type="expression" dxfId="1314" priority="351">
      <formula>$J7="Instruction PIL Fr"</formula>
    </cfRule>
  </conditionalFormatting>
  <conditionalFormatting sqref="H7 H9 H11 H13 H15 H17 H19 H21 H23 H25 H27 H29 H31 H33 H35 H37 H39 H41 H43 H45 H47 H49 H51 H53 H55 H57 H59 H61 H63 H65 H67 H69 H71 H73 H75 H77 H79 H81 H83 H85">
    <cfRule type="expression" dxfId="1313" priority="325">
      <formula>$J7="Entretien comp. reserviste INST"</formula>
    </cfRule>
    <cfRule type="expression" dxfId="1312" priority="326">
      <formula>$J7="Entrainement présentation tactique"</formula>
    </cfRule>
    <cfRule type="expression" dxfId="1311" priority="327">
      <formula>$J7="Abonnés non instructeur"</formula>
    </cfRule>
    <cfRule type="expression" dxfId="1310" priority="330">
      <formula>$J7="SERVITUDE"</formula>
    </cfRule>
    <cfRule type="expression" dxfId="1309" priority="332">
      <formula>$J7="ENTRETIEN"</formula>
    </cfRule>
    <cfRule type="expression" dxfId="1308" priority="333">
      <formula>$J7="Transfo T3 abonnés + relachés"</formula>
    </cfRule>
    <cfRule type="expression" dxfId="1307" priority="335">
      <formula>$J7="Entretien comp. Abonné instruction"</formula>
    </cfRule>
    <cfRule type="expression" dxfId="1306" priority="336">
      <formula>$J7="Entretien compétences instruction"</formula>
    </cfRule>
    <cfRule type="expression" dxfId="1305" priority="337">
      <formula>$J7="Catégorisation IP + carte + ctl ped"</formula>
    </cfRule>
    <cfRule type="expression" dxfId="1304" priority="340">
      <formula>$J7="Entraînements + qualifications SCPI (80)"</formula>
    </cfRule>
    <cfRule type="expression" dxfId="1303" priority="342">
      <formula>$J7="Viellissement ABOVO avant SCPI (15 + 10)"</formula>
    </cfRule>
    <cfRule type="expression" dxfId="1302" priority="346">
      <formula>$J7="Ré-ent ABOVO écoles amont (FJC)"</formula>
    </cfRule>
  </conditionalFormatting>
  <conditionalFormatting sqref="I7 I9 I11 I13 I15 I17 I19 I21 I23 I25 I27 I29 I31 I33 I35 I37 I39 I41 I43 I45 I47 I49 I51 I53 I55 I57 I59 I61 I63 I65 I67 I69 I71 I73 I75 I77 I79 I81 I83 I85">
    <cfRule type="expression" dxfId="1301" priority="301">
      <formula>$J7="Servitude défilé VDC Vol CNOA + Présent Tactique (130H)"</formula>
    </cfRule>
    <cfRule type="expression" dxfId="1300" priority="302">
      <formula>$J7="Mission Livre bleu"</formula>
    </cfRule>
    <cfRule type="expression" dxfId="1299" priority="304">
      <formula>$J7="Entretien compétences chasse"</formula>
    </cfRule>
    <cfRule type="expression" dxfId="1298" priority="307">
      <formula>$J7="Carte abonnés exterieurs"</formula>
    </cfRule>
    <cfRule type="expression" dxfId="1297" priority="311">
      <formula>$J7="Transfo monit nav"</formula>
    </cfRule>
    <cfRule type="expression" dxfId="1296" priority="312">
      <formula>$J7="Entraînements + qualifications CPI (80)"</formula>
    </cfRule>
    <cfRule type="expression" dxfId="1295" priority="314">
      <formula>$J7="Formation IP"</formula>
    </cfRule>
    <cfRule type="expression" dxfId="1294" priority="316">
      <formula>$J7="Qlif PIO (IF étranger)"</formula>
    </cfRule>
    <cfRule type="expression" dxfId="1293" priority="317">
      <formula>$J7="Viellissement ABOVO PIA à PIO (passage auto PIO)"</formula>
    </cfRule>
    <cfRule type="expression" dxfId="1292" priority="318">
      <formula>$J7="Formation IP ABOVO (69 +15 viellissement )"</formula>
    </cfRule>
    <cfRule type="expression" dxfId="1291" priority="320">
      <formula>$J7="Instruction NOSA Etr"</formula>
    </cfRule>
    <cfRule type="expression" dxfId="1290" priority="321">
      <formula>$J7="Instruction NOSA Fr"</formula>
    </cfRule>
    <cfRule type="expression" dxfId="1289" priority="322">
      <formula>$J7="Instruction PIL Etr"</formula>
    </cfRule>
    <cfRule type="expression" dxfId="1288" priority="323">
      <formula>$J7=+"INSTRUCTION"</formula>
    </cfRule>
    <cfRule type="expression" dxfId="1287" priority="324">
      <formula>$J7="Instruction PIL Fr"</formula>
    </cfRule>
  </conditionalFormatting>
  <conditionalFormatting sqref="I7 I9 I11 I13 I15 I17 I19 I21 I23 I25 I27 I29 I31 I33 I35 I37 I39 I41 I43 I45 I47 I49 I51 I53 I55 I57 I59 I61 I63 I65 I67 I69 I71 I73 I75 I77 I79 I81 I83 I85">
    <cfRule type="expression" dxfId="1286" priority="298">
      <formula>$J7="Entretien comp. reserviste INST"</formula>
    </cfRule>
    <cfRule type="expression" dxfId="1285" priority="299">
      <formula>$J7="Entrainement présentation tactique"</formula>
    </cfRule>
    <cfRule type="expression" dxfId="1284" priority="300">
      <formula>$J7="Abonnés non instructeur"</formula>
    </cfRule>
    <cfRule type="expression" dxfId="1283" priority="303">
      <formula>$J7="SERVITUDE"</formula>
    </cfRule>
    <cfRule type="expression" dxfId="1282" priority="305">
      <formula>$J7="ENTRETIEN"</formula>
    </cfRule>
    <cfRule type="expression" dxfId="1281" priority="306">
      <formula>$J7="Transfo T3 abonnés + relachés"</formula>
    </cfRule>
    <cfRule type="expression" dxfId="1280" priority="308">
      <formula>$J7="Entretien comp. Abonné instruction"</formula>
    </cfRule>
    <cfRule type="expression" dxfId="1279" priority="309">
      <formula>$J7="Entretien compétences instruction"</formula>
    </cfRule>
    <cfRule type="expression" dxfId="1278" priority="310">
      <formula>$J7="Catégorisation IP + carte + ctl ped"</formula>
    </cfRule>
    <cfRule type="expression" dxfId="1277" priority="313">
      <formula>$J7="Entraînements + qualifications SCPI (80)"</formula>
    </cfRule>
    <cfRule type="expression" dxfId="1276" priority="315">
      <formula>$J7="Viellissement ABOVO avant SCPI (15 + 10)"</formula>
    </cfRule>
    <cfRule type="expression" dxfId="1275" priority="319">
      <formula>$J7="Ré-ent ABOVO écoles amont (FJC)"</formula>
    </cfRule>
  </conditionalFormatting>
  <conditionalFormatting sqref="K7 K9 K11 K15 K19 K23 K27 K31 K35 K39 K43 K47 K51 K55 K59 K63 K67 K71 K75 K79 K83 K13 K17 K21 K25 K29 K33 K37 K41 K45 K49 K53 K57 K61 K65 K69 K73 K77 K81 K85">
    <cfRule type="expression" dxfId="1274" priority="274">
      <formula>$J7="Servitude défilé VDC Vol CNOA + Présent Tactique (130H)"</formula>
    </cfRule>
    <cfRule type="expression" dxfId="1273" priority="275">
      <formula>$J7="Mission Livre bleu"</formula>
    </cfRule>
    <cfRule type="expression" dxfId="1272" priority="277">
      <formula>$J7="Entretien compétences chasse"</formula>
    </cfRule>
    <cfRule type="expression" dxfId="1271" priority="280">
      <formula>$J7="Carte abonnés exterieurs"</formula>
    </cfRule>
    <cfRule type="expression" dxfId="1270" priority="284">
      <formula>$J7="Transfo monit nav"</formula>
    </cfRule>
    <cfRule type="expression" dxfId="1269" priority="285">
      <formula>$J7="Entraînements + qualifications CPI (80)"</formula>
    </cfRule>
    <cfRule type="expression" dxfId="1268" priority="287">
      <formula>$J7="Formation IP"</formula>
    </cfRule>
    <cfRule type="expression" dxfId="1267" priority="289">
      <formula>$J7="Qlif PIO (IF étranger)"</formula>
    </cfRule>
    <cfRule type="expression" dxfId="1266" priority="290">
      <formula>$J7="Viellissement ABOVO PIA à PIO (passage auto PIO)"</formula>
    </cfRule>
    <cfRule type="expression" dxfId="1265" priority="291">
      <formula>$J7="Formation IP ABOVO (69 +15 viellissement )"</formula>
    </cfRule>
    <cfRule type="expression" dxfId="1264" priority="293">
      <formula>$J7="Instruction NOSA Etr"</formula>
    </cfRule>
    <cfRule type="expression" dxfId="1263" priority="294">
      <formula>$J7="Instruction NOSA Fr"</formula>
    </cfRule>
    <cfRule type="expression" dxfId="1262" priority="295">
      <formula>$J7="Instruction PIL Etr"</formula>
    </cfRule>
    <cfRule type="expression" dxfId="1261" priority="296">
      <formula>$J7=+"INSTRUCTION"</formula>
    </cfRule>
    <cfRule type="expression" dxfId="1260" priority="297">
      <formula>$J7="Instruction PIL Fr"</formula>
    </cfRule>
  </conditionalFormatting>
  <conditionalFormatting sqref="K7 K9 K11 K15 K19 K23 K27 K31 K35 K39 K43 K47 K51 K55 K59 K63 K67 K71 K75 K79 K83 K13 K17 K21 K25 K29 K33 K37 K41 K45 K49 K53 K57 K61 K65 K69 K73 K77 K81 K85">
    <cfRule type="expression" dxfId="1259" priority="271">
      <formula>$J7="Entretien comp. reserviste INST"</formula>
    </cfRule>
    <cfRule type="expression" dxfId="1258" priority="272">
      <formula>$J7="Entrainement présentation tactique"</formula>
    </cfRule>
    <cfRule type="expression" dxfId="1257" priority="273">
      <formula>$J7="Abonnés non instructeur"</formula>
    </cfRule>
    <cfRule type="expression" dxfId="1256" priority="276">
      <formula>$J7="SERVITUDE"</formula>
    </cfRule>
    <cfRule type="expression" dxfId="1255" priority="278">
      <formula>$J7="ENTRETIEN"</formula>
    </cfRule>
    <cfRule type="expression" dxfId="1254" priority="279">
      <formula>$J7="Transfo T3 abonnés + relachés"</formula>
    </cfRule>
    <cfRule type="expression" dxfId="1253" priority="281">
      <formula>$J7="Entretien comp. Abonné instruction"</formula>
    </cfRule>
    <cfRule type="expression" dxfId="1252" priority="282">
      <formula>$J7="Entretien compétences instruction"</formula>
    </cfRule>
    <cfRule type="expression" dxfId="1251" priority="283">
      <formula>$J7="Catégorisation IP + carte + ctl ped"</formula>
    </cfRule>
    <cfRule type="expression" dxfId="1250" priority="286">
      <formula>$J7="Entraînements + qualifications SCPI (80)"</formula>
    </cfRule>
    <cfRule type="expression" dxfId="1249" priority="288">
      <formula>$J7="Viellissement ABOVO avant SCPI (15 + 10)"</formula>
    </cfRule>
    <cfRule type="expression" dxfId="1248" priority="292">
      <formula>$J7="Ré-ent ABOVO écoles amont (FJC)"</formula>
    </cfRule>
  </conditionalFormatting>
  <conditionalFormatting sqref="C7 C9 C11 C13 C15 C17 C19 C21 C23 C25 C27 C29 C31 C33 C35 C37 C39 C41 C43 C45 C47 C49 C51 C53 C55 C57 C59 C61 C63 C65 C67 C69 C71 C73 C75 C77 C79 C81 C83 C85">
    <cfRule type="expression" dxfId="1247" priority="247">
      <formula>$J7="Servitude défilé VDC Vol CNOA + Présent Tactique (130H)"</formula>
    </cfRule>
    <cfRule type="expression" dxfId="1246" priority="248">
      <formula>$J7="Mission Livre bleu"</formula>
    </cfRule>
    <cfRule type="expression" dxfId="1245" priority="250">
      <formula>$J7="Entretien compétences chasse"</formula>
    </cfRule>
    <cfRule type="expression" dxfId="1244" priority="253">
      <formula>$J7="Carte abonnés exterieurs"</formula>
    </cfRule>
    <cfRule type="expression" dxfId="1243" priority="257">
      <formula>$J7="Transfo monit nav"</formula>
    </cfRule>
    <cfRule type="expression" dxfId="1242" priority="258">
      <formula>$J7="Entraînements + qualifications CPI (80)"</formula>
    </cfRule>
    <cfRule type="expression" dxfId="1241" priority="260">
      <formula>$J7="Formation IP"</formula>
    </cfRule>
    <cfRule type="expression" dxfId="1240" priority="262">
      <formula>$J7="Qlif PIO (IF étranger)"</formula>
    </cfRule>
    <cfRule type="expression" dxfId="1239" priority="263">
      <formula>$J7="Viellissement ABOVO PIA à PIO (passage auto PIO)"</formula>
    </cfRule>
    <cfRule type="expression" dxfId="1238" priority="264">
      <formula>$J7="Formation IP ABOVO (69 +15 viellissement )"</formula>
    </cfRule>
    <cfRule type="expression" dxfId="1237" priority="266">
      <formula>$J7="Instruction NOSA Etr"</formula>
    </cfRule>
    <cfRule type="expression" dxfId="1236" priority="267">
      <formula>$J7="Instruction NOSA Fr"</formula>
    </cfRule>
    <cfRule type="expression" dxfId="1235" priority="268">
      <formula>$J7="Instruction PIL Etr"</formula>
    </cfRule>
    <cfRule type="expression" dxfId="1234" priority="269">
      <formula>$J7=+"INSTRUCTION"</formula>
    </cfRule>
    <cfRule type="expression" dxfId="1233" priority="270">
      <formula>$J7="Instruction PIL Fr"</formula>
    </cfRule>
  </conditionalFormatting>
  <conditionalFormatting sqref="C7 C9 C11 C13 C15 C17 C19 C21 C23 C25 C27 C29 C31 C33 C35 C37 C39 C41 C43 C45 C47 C49 C51 C53 C55 C57 C59 C61 C63 C65 C67 C69 C71 C73 C75 C77 C79 C81 C83 C85">
    <cfRule type="expression" dxfId="1232" priority="244">
      <formula>$J7="Entretien comp. reserviste INST"</formula>
    </cfRule>
    <cfRule type="expression" dxfId="1231" priority="245">
      <formula>$J7="Entrainement présentation tactique"</formula>
    </cfRule>
    <cfRule type="expression" dxfId="1230" priority="246">
      <formula>$J7="Abonnés non instructeur"</formula>
    </cfRule>
    <cfRule type="expression" dxfId="1229" priority="249">
      <formula>$J7="SERVITUDE"</formula>
    </cfRule>
    <cfRule type="expression" dxfId="1228" priority="251">
      <formula>$J7="ENTRETIEN"</formula>
    </cfRule>
    <cfRule type="expression" dxfId="1227" priority="252">
      <formula>$J7="Transfo T3 T2 T1 abonnés + relachés"</formula>
    </cfRule>
    <cfRule type="expression" dxfId="1226" priority="254">
      <formula>$J7="Entretien comp. Abonné instruction"</formula>
    </cfRule>
    <cfRule type="expression" dxfId="1225" priority="255">
      <formula>$J7="Entretien compétences instruction"</formula>
    </cfRule>
    <cfRule type="expression" dxfId="1224" priority="256">
      <formula>$J7="Catégorisation IP + carte + ctl ped"</formula>
    </cfRule>
    <cfRule type="expression" dxfId="1223" priority="259">
      <formula>$J7="Entraînements + qualifications SCPI (80)"</formula>
    </cfRule>
    <cfRule type="expression" dxfId="1222" priority="261">
      <formula>$J7="Viellissement ABOVO avant SCPI (15 + 10)"</formula>
    </cfRule>
    <cfRule type="expression" dxfId="1221" priority="265">
      <formula>$J7="Ré-ent ABOVO écoles amont (FJC)"</formula>
    </cfRule>
  </conditionalFormatting>
  <conditionalFormatting sqref="D7 D9 D11 D13 D15 D17 D19 D21 D23 D25 D27 D29 D31 D33 D35 D37 D39 D41 D43 D45 D47 D49 D51 D53 D55 D57 D59 D61 D63 D65 D67 D69 D71 D73 D75 D77 D79 D81 D83 D85">
    <cfRule type="expression" dxfId="1220" priority="220">
      <formula>$J7="Servitude défilé VDC Vol CNOA + Présent Tactique (130H)"</formula>
    </cfRule>
    <cfRule type="expression" dxfId="1219" priority="221">
      <formula>$J7="Mission Livre bleu"</formula>
    </cfRule>
    <cfRule type="expression" dxfId="1218" priority="223">
      <formula>$J7="Entretien compétences chasse"</formula>
    </cfRule>
    <cfRule type="expression" dxfId="1217" priority="226">
      <formula>$J7="Carte abonnés exterieurs"</formula>
    </cfRule>
    <cfRule type="expression" dxfId="1216" priority="230">
      <formula>$J7="Transfo monit nav"</formula>
    </cfRule>
    <cfRule type="expression" dxfId="1215" priority="231">
      <formula>$J7="Entraînements + qualifications CPI (80)"</formula>
    </cfRule>
    <cfRule type="expression" dxfId="1214" priority="233">
      <formula>$J7="Formation IP"</formula>
    </cfRule>
    <cfRule type="expression" dxfId="1213" priority="235">
      <formula>$J7="Qlif PIO (IF étranger)"</formula>
    </cfRule>
    <cfRule type="expression" dxfId="1212" priority="236">
      <formula>$J7="Viellissement ABOVO PIA à PIO (passage auto PIO)"</formula>
    </cfRule>
    <cfRule type="expression" dxfId="1211" priority="237">
      <formula>$J7="Formation IP ABOVO (69 +15 viellissement )"</formula>
    </cfRule>
    <cfRule type="expression" dxfId="1210" priority="239">
      <formula>$J7="Instruction NOSA Etr"</formula>
    </cfRule>
    <cfRule type="expression" dxfId="1209" priority="240">
      <formula>$J7="Instruction NOSA Fr"</formula>
    </cfRule>
    <cfRule type="expression" dxfId="1208" priority="241">
      <formula>$J7="Instruction PIL Etr"</formula>
    </cfRule>
    <cfRule type="expression" dxfId="1207" priority="242">
      <formula>$J7=+"INSTRUCTION"</formula>
    </cfRule>
    <cfRule type="expression" dxfId="1206" priority="243">
      <formula>$J7="Instruction PIL Fr"</formula>
    </cfRule>
  </conditionalFormatting>
  <conditionalFormatting sqref="D7 D9 D11 D13 D15 D17 D19 D21 D23 D25 D27 D29 D31 D33 D35 D37 D39 D41 D43 D45 D47 D49 D51 D53 D55 D57 D59 D61 D63 D65 D67 D69 D71 D73 D75 D77 D79 D81 D83 D85">
    <cfRule type="expression" dxfId="1205" priority="217">
      <formula>$J7="Entretien comp. reserviste INST"</formula>
    </cfRule>
    <cfRule type="expression" dxfId="1204" priority="218">
      <formula>$J7="Entrainement présentation tactique"</formula>
    </cfRule>
    <cfRule type="expression" dxfId="1203" priority="219">
      <formula>$J7="Abonnés non instructeur"</formula>
    </cfRule>
    <cfRule type="expression" dxfId="1202" priority="222">
      <formula>$J7="SERVITUDE"</formula>
    </cfRule>
    <cfRule type="expression" dxfId="1201" priority="224">
      <formula>$J7="ENTRETIEN"</formula>
    </cfRule>
    <cfRule type="expression" dxfId="1200" priority="225">
      <formula>$J7="Transfo T3 T2 T1 abonnés + relachés"</formula>
    </cfRule>
    <cfRule type="expression" dxfId="1199" priority="227">
      <formula>$J7="Entretien comp. Abonné instruction"</formula>
    </cfRule>
    <cfRule type="expression" dxfId="1198" priority="228">
      <formula>$J7="Entretien compétences instruction"</formula>
    </cfRule>
    <cfRule type="expression" dxfId="1197" priority="229">
      <formula>$J7="Catégorisation IP + carte + ctl ped"</formula>
    </cfRule>
    <cfRule type="expression" dxfId="1196" priority="232">
      <formula>$J7="Entraînements + qualifications SCPI (80)"</formula>
    </cfRule>
    <cfRule type="expression" dxfId="1195" priority="234">
      <formula>$J7="Viellissement ABOVO avant SCPI (15 + 10)"</formula>
    </cfRule>
    <cfRule type="expression" dxfId="1194" priority="238">
      <formula>$J7="Ré-ent ABOVO écoles amont (FJC)"</formula>
    </cfRule>
  </conditionalFormatting>
  <conditionalFormatting sqref="E7 E9 E11 E13 E15 E17 E19 E21 E23 E25 E27 E29 E31 E33 E35 E37 E39 E41 E43 E45 E47 E49 E51 E53 E55 E57 E59 E61 E63 E65 E67 E69 E71 E73 E75 E77 E79 E81 E83 E85">
    <cfRule type="expression" dxfId="1193" priority="193">
      <formula>$J7="Servitude défilé VDC Vol CNOA + Présent Tactique (130H)"</formula>
    </cfRule>
    <cfRule type="expression" dxfId="1192" priority="194">
      <formula>$J7="Mission Livre bleu"</formula>
    </cfRule>
    <cfRule type="expression" dxfId="1191" priority="196">
      <formula>$J7="Entretien compétences chasse"</formula>
    </cfRule>
    <cfRule type="expression" dxfId="1190" priority="199">
      <formula>$J7="Carte abonnés exterieurs"</formula>
    </cfRule>
    <cfRule type="expression" dxfId="1189" priority="203">
      <formula>$J7="Transfo monit nav"</formula>
    </cfRule>
    <cfRule type="expression" dxfId="1188" priority="204">
      <formula>$J7="Entraînements + qualifications CPI (80)"</formula>
    </cfRule>
    <cfRule type="expression" dxfId="1187" priority="206">
      <formula>$J7="Formation IP"</formula>
    </cfRule>
    <cfRule type="expression" dxfId="1186" priority="208">
      <formula>$J7="Qlif PIO (IF étranger)"</formula>
    </cfRule>
    <cfRule type="expression" dxfId="1185" priority="210">
      <formula>$J7="Formation IP ABOVO (69 +15 viellissement )"</formula>
    </cfRule>
    <cfRule type="expression" dxfId="1184" priority="212">
      <formula>$J7="Instruction NOSA Etr"</formula>
    </cfRule>
    <cfRule type="expression" dxfId="1183" priority="213">
      <formula>$J7="Instruction NOSA Fr"</formula>
    </cfRule>
    <cfRule type="expression" dxfId="1182" priority="214">
      <formula>$J7="Instruction PIL Etr"</formula>
    </cfRule>
    <cfRule type="expression" dxfId="1181" priority="215">
      <formula>$J7=+"INSTRUCTION"</formula>
    </cfRule>
    <cfRule type="expression" dxfId="1180" priority="216">
      <formula>$J7="Instruction PIL Fr"</formula>
    </cfRule>
  </conditionalFormatting>
  <conditionalFormatting sqref="E7 E9 E11 E13 E15 E17 E19 E21 E23 E25 E27 E29 E31 E33 E35 E37 E39 E41 E43 E45 E47 E49 E51 E53 E55 E57 E59 E61 E63 E65 E67 E69 E71 E73 E75 E77 E79 E81 E83 E85">
    <cfRule type="expression" dxfId="1179" priority="192">
      <formula>$J7="Abonnés non instructeur"</formula>
    </cfRule>
    <cfRule type="expression" dxfId="1178" priority="195">
      <formula>$J7="SERVITUDE"</formula>
    </cfRule>
    <cfRule type="expression" dxfId="1177" priority="197">
      <formula>$J7="ENTRETIEN"</formula>
    </cfRule>
    <cfRule type="expression" dxfId="1176" priority="200">
      <formula>$J7="Entretien comp. Abonné instruction"</formula>
    </cfRule>
    <cfRule type="expression" dxfId="1175" priority="201">
      <formula>$J7="Entretien compétences instruction"</formula>
    </cfRule>
    <cfRule type="expression" dxfId="1174" priority="202">
      <formula>$J7="Catégorisation IP + carte + ctl ped"</formula>
    </cfRule>
    <cfRule type="expression" dxfId="1173" priority="205">
      <formula>$J7="Entraînements + qualifications SCPI (80)"</formula>
    </cfRule>
    <cfRule type="expression" dxfId="1172" priority="207">
      <formula>$J7="Viellissement ABOVO avant SCPI (15 + 10)"</formula>
    </cfRule>
    <cfRule type="expression" dxfId="1171" priority="211">
      <formula>$J7="Ré-ent ABOVO écoles amont (FJC)"</formula>
    </cfRule>
  </conditionalFormatting>
  <conditionalFormatting sqref="F7 F9 F11 F13 F15 F17 F19 F21 F23 F25 F27 F29 F31 F33 F35 F37 F39 F41 F43 F45 F47 F49 F51 F53 F55 F57 F59 F61 F63 F65 F67 F69 F71 F73 F75 F77 F79 F81 F83 F85">
    <cfRule type="expression" dxfId="1170" priority="166">
      <formula>$J7="Servitude défilé VDC Vol CNOA + Présent Tactique (130H)"</formula>
    </cfRule>
    <cfRule type="expression" dxfId="1169" priority="167">
      <formula>$J7="Mission Livre bleu"</formula>
    </cfRule>
    <cfRule type="expression" dxfId="1168" priority="169">
      <formula>$J7="Entretien compétences chasse"</formula>
    </cfRule>
    <cfRule type="expression" dxfId="1167" priority="172">
      <formula>$J7="Carte abonnés exterieurs"</formula>
    </cfRule>
    <cfRule type="expression" dxfId="1166" priority="176">
      <formula>$J7="Transfo monit nav"</formula>
    </cfRule>
    <cfRule type="expression" dxfId="1165" priority="177">
      <formula>$J7="Entraînements + qualifications CPI (80)"</formula>
    </cfRule>
    <cfRule type="expression" dxfId="1164" priority="179">
      <formula>$J7="Formation IP"</formula>
    </cfRule>
    <cfRule type="expression" dxfId="1163" priority="181">
      <formula>$J7="Qlif PIO (IF étranger)"</formula>
    </cfRule>
    <cfRule type="expression" dxfId="1162" priority="182">
      <formula>$J7="Viellissement ABOVO PIA à PIO (passage auto PIO)"</formula>
    </cfRule>
    <cfRule type="expression" dxfId="1161" priority="183">
      <formula>$J7="Formation IP ABOVO (69 +15 viellissement )"</formula>
    </cfRule>
    <cfRule type="expression" dxfId="1160" priority="185">
      <formula>$J7="Instruction NOSA Etr"</formula>
    </cfRule>
    <cfRule type="expression" dxfId="1159" priority="186">
      <formula>$J7="Instruction NOSA Fr"</formula>
    </cfRule>
    <cfRule type="expression" dxfId="1158" priority="187">
      <formula>$J7="Instruction PIL Etr"</formula>
    </cfRule>
    <cfRule type="expression" dxfId="1157" priority="188">
      <formula>$J7=+"INSTRUCTION"</formula>
    </cfRule>
    <cfRule type="expression" dxfId="1156" priority="189">
      <formula>$J7="Instruction PIL Fr"</formula>
    </cfRule>
  </conditionalFormatting>
  <conditionalFormatting sqref="F7 F9 F11 F13 F15 F17 F19 F21 F23 F25 F27 F29 F31 F33 F35 F37 F39 F41 F43 F45 F47 F49 F51 F53 F55 F57 F59 F61 F63 F65 F67 F69 F71 F73 F75 F77 F79 F81 F83 F85">
    <cfRule type="expression" dxfId="1155" priority="163">
      <formula>$J7="Entretien comp. reserviste INST"</formula>
    </cfRule>
    <cfRule type="expression" dxfId="1154" priority="164">
      <formula>$J7="Entrainement présentation tactique"</formula>
    </cfRule>
    <cfRule type="expression" dxfId="1153" priority="165">
      <formula>$J7="Abonnés non instructeur"</formula>
    </cfRule>
    <cfRule type="expression" dxfId="1152" priority="168">
      <formula>$J7="SERVITUDE"</formula>
    </cfRule>
    <cfRule type="expression" dxfId="1151" priority="170">
      <formula>$J7="ENTRETIEN"</formula>
    </cfRule>
    <cfRule type="expression" dxfId="1150" priority="171">
      <formula>$J7="Transfo T3 T2 T1 abonnés + relachés"</formula>
    </cfRule>
    <cfRule type="expression" dxfId="1149" priority="173">
      <formula>$J7="Entretien comp. Abonné instruction"</formula>
    </cfRule>
    <cfRule type="expression" dxfId="1148" priority="174">
      <formula>$J7="Entretien compétences instruction"</formula>
    </cfRule>
    <cfRule type="expression" dxfId="1147" priority="175">
      <formula>$J7="Catégorisation IP + carte + ctl ped"</formula>
    </cfRule>
    <cfRule type="expression" dxfId="1146" priority="178">
      <formula>$J7="Entraînements + qualifications SCPI (80)"</formula>
    </cfRule>
    <cfRule type="expression" dxfId="1145" priority="180">
      <formula>$J7="Viellissement ABOVO avant SCPI (15 + 10)"</formula>
    </cfRule>
    <cfRule type="expression" dxfId="1144" priority="184">
      <formula>$J7="Ré-ent ABOVO écoles amont (FJC)"</formula>
    </cfRule>
  </conditionalFormatting>
  <conditionalFormatting sqref="G7 G9 G11 G13 G15 G17 G19 G21 G23 G25 G27 G29 G31 G33 G35 G37 G39 G41 G43 G45 G47 G49 G51 G53 G55 G57 G59 G61 G63 G65 G67 G69 G71 G73 G75 G77 G79 G81 G83 G85">
    <cfRule type="expression" dxfId="1143" priority="139">
      <formula>$J7="Servitude défilé VDC Vol CNOA + Présent Tactique (130H)"</formula>
    </cfRule>
    <cfRule type="expression" dxfId="1142" priority="140">
      <formula>$J7="Mission Livre bleu"</formula>
    </cfRule>
    <cfRule type="expression" dxfId="1141" priority="142">
      <formula>$J7="Entretien compétences chasse"</formula>
    </cfRule>
    <cfRule type="expression" dxfId="1140" priority="145">
      <formula>$J7="Carte abonnés exterieurs"</formula>
    </cfRule>
    <cfRule type="expression" dxfId="1139" priority="149">
      <formula>$J7="Transfo monit nav"</formula>
    </cfRule>
    <cfRule type="expression" dxfId="1138" priority="150">
      <formula>$J7="Entraînements + qualifications CPI (80)"</formula>
    </cfRule>
    <cfRule type="expression" dxfId="1137" priority="152">
      <formula>$J7="Formation IP"</formula>
    </cfRule>
    <cfRule type="expression" dxfId="1136" priority="154">
      <formula>$J7="Qlif PIO (IF étranger)"</formula>
    </cfRule>
    <cfRule type="expression" dxfId="1135" priority="155">
      <formula>$J7="Viellissement ABOVO PIA à PIO (passage auto PIO)"</formula>
    </cfRule>
    <cfRule type="expression" dxfId="1134" priority="156">
      <formula>$J7="Formation IP ABOVO (69 +15 viellissement )"</formula>
    </cfRule>
    <cfRule type="expression" dxfId="1133" priority="158">
      <formula>$J7="Instruction NOSA Etr"</formula>
    </cfRule>
    <cfRule type="expression" dxfId="1132" priority="159">
      <formula>$J7="Instruction NOSA Fr"</formula>
    </cfRule>
    <cfRule type="expression" dxfId="1131" priority="160">
      <formula>$J7="Instruction PIL Etr"</formula>
    </cfRule>
    <cfRule type="expression" dxfId="1130" priority="161">
      <formula>$J7=+"INSTRUCTION"</formula>
    </cfRule>
    <cfRule type="expression" dxfId="1129" priority="162">
      <formula>$J7="Instruction PIL Fr"</formula>
    </cfRule>
  </conditionalFormatting>
  <conditionalFormatting sqref="G7 G9 G11 G13 G15 G17 G19 G21 G23 G25 G27 G29 G31 G33 G35 G37 G39 G41 G43 G45 G47 G49 G51 G53 G55 G57 G59 G61 G63 G65 G67 G69 G71 G73 G75 G77 G79 G81 G83 G85">
    <cfRule type="expression" dxfId="1128" priority="136">
      <formula>$J7="Entretien comp. reserviste INST"</formula>
    </cfRule>
    <cfRule type="expression" dxfId="1127" priority="137">
      <formula>$J7="Entrainement présentation tactique"</formula>
    </cfRule>
    <cfRule type="expression" dxfId="1126" priority="138">
      <formula>$J7="Abonnés non instructeur"</formula>
    </cfRule>
    <cfRule type="expression" dxfId="1125" priority="141">
      <formula>$J7="SERVITUDE"</formula>
    </cfRule>
    <cfRule type="expression" dxfId="1124" priority="143">
      <formula>$J7="ENTRETIEN"</formula>
    </cfRule>
    <cfRule type="expression" dxfId="1123" priority="144">
      <formula>$J7="Transfo T3 T2 T1 abonnés + relachés"</formula>
    </cfRule>
    <cfRule type="expression" dxfId="1122" priority="146">
      <formula>$J7="Entretien comp. Abonné instruction"</formula>
    </cfRule>
    <cfRule type="expression" dxfId="1121" priority="147">
      <formula>$J7="Entretien compétences instruction"</formula>
    </cfRule>
    <cfRule type="expression" dxfId="1120" priority="148">
      <formula>$J7="Catégorisation IP + carte + ctl ped"</formula>
    </cfRule>
    <cfRule type="expression" dxfId="1119" priority="151">
      <formula>$J7="Entraînements + qualifications SCPI (80)"</formula>
    </cfRule>
    <cfRule type="expression" dxfId="1118" priority="153">
      <formula>$J7="Viellissement ABOVO avant SCPI (15 + 10)"</formula>
    </cfRule>
    <cfRule type="expression" dxfId="1117" priority="157">
      <formula>$J7="Ré-ent ABOVO écoles amont (FJC)"</formula>
    </cfRule>
  </conditionalFormatting>
  <conditionalFormatting sqref="H7 H9 H11 H13 H15 H17 H19 H21 H23 H25 H27 H29 H31 H33 H35 H37 H39 H41 H43 H45 H47 H49 H51 H53 H55 H57 H59 H61 H63 H65 H67 H69 H71 H73 H75 H77 H79 H81 H83 H85">
    <cfRule type="expression" dxfId="1116" priority="112">
      <formula>$J7="Servitude défilé VDC Vol CNOA + Présent Tactique (130H)"</formula>
    </cfRule>
    <cfRule type="expression" dxfId="1115" priority="113">
      <formula>$J7="Mission Livre bleu"</formula>
    </cfRule>
    <cfRule type="expression" dxfId="1114" priority="115">
      <formula>$J7="Entretien compétences chasse"</formula>
    </cfRule>
    <cfRule type="expression" dxfId="1113" priority="118">
      <formula>$J7="Carte abonnés exterieurs"</formula>
    </cfRule>
    <cfRule type="expression" dxfId="1112" priority="122">
      <formula>$J7="Transfo monit nav"</formula>
    </cfRule>
    <cfRule type="expression" dxfId="1111" priority="123">
      <formula>$J7="Entraînements + qualifications CPI (80)"</formula>
    </cfRule>
    <cfRule type="expression" dxfId="1110" priority="125">
      <formula>$J7="Formation IP"</formula>
    </cfRule>
    <cfRule type="expression" dxfId="1109" priority="127">
      <formula>$J7="Qlif PIO (IF étranger)"</formula>
    </cfRule>
    <cfRule type="expression" dxfId="1108" priority="128">
      <formula>$J7="Viellissement ABOVO PIA à PIO (passage auto PIO)"</formula>
    </cfRule>
    <cfRule type="expression" dxfId="1107" priority="129">
      <formula>$J7="Formation IP ABOVO (69 +15 viellissement )"</formula>
    </cfRule>
    <cfRule type="expression" dxfId="1106" priority="131">
      <formula>$J7="Instruction NOSA Etr"</formula>
    </cfRule>
    <cfRule type="expression" dxfId="1105" priority="132">
      <formula>$J7="Instruction NOSA Fr"</formula>
    </cfRule>
    <cfRule type="expression" dxfId="1104" priority="133">
      <formula>$J7="Instruction PIL Etr"</formula>
    </cfRule>
    <cfRule type="expression" dxfId="1103" priority="134">
      <formula>$J7=+"INSTRUCTION"</formula>
    </cfRule>
    <cfRule type="expression" dxfId="1102" priority="135">
      <formula>$J7="Instruction PIL Fr"</formula>
    </cfRule>
  </conditionalFormatting>
  <conditionalFormatting sqref="H7 H9 H11 H13 H15 H17 H19 H21 H23 H25 H27 H29 H31 H33 H35 H37 H39 H41 H43 H45 H47 H49 H51 H53 H55 H57 H59 H61 H63 H65 H67 H69 H71 H73 H75 H77 H79 H81 H83 H85">
    <cfRule type="expression" dxfId="1101" priority="109">
      <formula>$J7="Entretien comp. reserviste INST"</formula>
    </cfRule>
    <cfRule type="expression" dxfId="1100" priority="110">
      <formula>$J7="Entrainement présentation tactique"</formula>
    </cfRule>
    <cfRule type="expression" dxfId="1099" priority="111">
      <formula>$J7="Abonnés non instructeur"</formula>
    </cfRule>
    <cfRule type="expression" dxfId="1098" priority="114">
      <formula>$J7="SERVITUDE"</formula>
    </cfRule>
    <cfRule type="expression" dxfId="1097" priority="116">
      <formula>$J7="ENTRETIEN"</formula>
    </cfRule>
    <cfRule type="expression" dxfId="1096" priority="117">
      <formula>$J7="Transfo T3 T2 T1 abonnés + relachés"</formula>
    </cfRule>
    <cfRule type="expression" dxfId="1095" priority="119">
      <formula>$J7="Entretien comp. Abonné instruction"</formula>
    </cfRule>
    <cfRule type="expression" dxfId="1094" priority="120">
      <formula>$J7="Entretien compétences instruction"</formula>
    </cfRule>
    <cfRule type="expression" dxfId="1093" priority="121">
      <formula>$J7="Catégorisation IP + carte + ctl ped"</formula>
    </cfRule>
    <cfRule type="expression" dxfId="1092" priority="124">
      <formula>$J7="Entraînements + qualifications SCPI (80)"</formula>
    </cfRule>
    <cfRule type="expression" dxfId="1091" priority="126">
      <formula>$J7="Viellissement ABOVO avant SCPI (15 + 10)"</formula>
    </cfRule>
    <cfRule type="expression" dxfId="1090" priority="130">
      <formula>$J7="Ré-ent ABOVO écoles amont (FJC)"</formula>
    </cfRule>
  </conditionalFormatting>
  <conditionalFormatting sqref="I7 I9 I11 I13 I15 I17 I19 I21 I23 I25 I27 I29 I31 I33 I35 I37 I39 I41 I43 I45 I47 I49 I51 I53 I55 I57 I59 I61 I63 I65 I67 I69 I71 I73 I75 I77 I79 I81 I83 I85">
    <cfRule type="expression" dxfId="1089" priority="85">
      <formula>$J7="Servitude défilé VDC Vol CNOA + Présent Tactique (130H)"</formula>
    </cfRule>
    <cfRule type="expression" dxfId="1088" priority="86">
      <formula>$J7="Mission Livre bleu"</formula>
    </cfRule>
    <cfRule type="expression" dxfId="1087" priority="88">
      <formula>$J7="Entretien compétences chasse"</formula>
    </cfRule>
    <cfRule type="expression" dxfId="1086" priority="91">
      <formula>$J7="Carte abonnés exterieurs"</formula>
    </cfRule>
    <cfRule type="expression" dxfId="1085" priority="95">
      <formula>$J7="Transfo monit nav"</formula>
    </cfRule>
    <cfRule type="expression" dxfId="1084" priority="96">
      <formula>$J7="Entraînements + qualifications CPI (80)"</formula>
    </cfRule>
    <cfRule type="expression" dxfId="1083" priority="98">
      <formula>$J7="Formation IP"</formula>
    </cfRule>
    <cfRule type="expression" dxfId="1082" priority="100">
      <formula>$J7="Qlif PIO (IF étranger)"</formula>
    </cfRule>
    <cfRule type="expression" dxfId="1081" priority="101">
      <formula>$J7="Viellissement ABOVO PIA à PIO (passage auto PIO)"</formula>
    </cfRule>
    <cfRule type="expression" dxfId="1080" priority="102">
      <formula>$J7="Formation IP ABOVO (69 +15 viellissement )"</formula>
    </cfRule>
    <cfRule type="expression" dxfId="1079" priority="104">
      <formula>$J7="Instruction NOSA Etr"</formula>
    </cfRule>
    <cfRule type="expression" dxfId="1078" priority="105">
      <formula>$J7="Instruction NOSA Fr"</formula>
    </cfRule>
    <cfRule type="expression" dxfId="1077" priority="106">
      <formula>$J7="Instruction PIL Etr"</formula>
    </cfRule>
    <cfRule type="expression" dxfId="1076" priority="107">
      <formula>$J7=+"INSTRUCTION"</formula>
    </cfRule>
    <cfRule type="expression" dxfId="1075" priority="108">
      <formula>$J7="Instruction PIL Fr"</formula>
    </cfRule>
  </conditionalFormatting>
  <conditionalFormatting sqref="I7 I9 I11 I13 I15 I17 I19 I21 I23 I25 I27 I29 I31 I33 I35 I37 I39 I41 I43 I45 I47 I49 I51 I53 I55 I57 I59 I61 I63 I65 I67 I69 I71 I73 I75 I77 I79 I81 I83 I85">
    <cfRule type="expression" dxfId="1074" priority="82">
      <formula>$J7="Entretien comp. reserviste INST"</formula>
    </cfRule>
    <cfRule type="expression" dxfId="1073" priority="83">
      <formula>$J7="Entrainement présentation tactique"</formula>
    </cfRule>
    <cfRule type="expression" dxfId="1072" priority="84">
      <formula>$J7="Abonnés non instructeur"</formula>
    </cfRule>
    <cfRule type="expression" dxfId="1071" priority="87">
      <formula>$J7="SERVITUDE"</formula>
    </cfRule>
    <cfRule type="expression" dxfId="1070" priority="89">
      <formula>$J7="ENTRETIEN"</formula>
    </cfRule>
    <cfRule type="expression" dxfId="1069" priority="90">
      <formula>$J7="Transfo T3 T2 T1 abonnés + relachés"</formula>
    </cfRule>
    <cfRule type="expression" dxfId="1068" priority="92">
      <formula>$J7="Entretien comp. Abonné instruction"</formula>
    </cfRule>
    <cfRule type="expression" dxfId="1067" priority="93">
      <formula>$J7="Entretien compétences instruction"</formula>
    </cfRule>
    <cfRule type="expression" dxfId="1066" priority="94">
      <formula>$J7="Catégorisation IP + carte + ctl ped"</formula>
    </cfRule>
    <cfRule type="expression" dxfId="1065" priority="97">
      <formula>$J7="Entraînements + qualifications SCPI (80)"</formula>
    </cfRule>
    <cfRule type="expression" dxfId="1064" priority="99">
      <formula>$J7="Viellissement ABOVO avant SCPI (15 + 10)"</formula>
    </cfRule>
    <cfRule type="expression" dxfId="1063" priority="103">
      <formula>$J7="Ré-ent ABOVO écoles amont (FJC)"</formula>
    </cfRule>
  </conditionalFormatting>
  <conditionalFormatting sqref="K7 K9 K11 K15 K19 K23 K27 K31 K35 K39 K43 K47 K51 K55 K59 K63 K67 K71 K75 K79 K83 K13 K17 K21 K25 K29 K33 K37 K41 K45 K49 K53 K57 K61 K65 K69 K73 K77 K81 K85">
    <cfRule type="expression" dxfId="1062" priority="58">
      <formula>$J7="Servitude défilé VDC Vol CNOA + Présent Tactique (130H)"</formula>
    </cfRule>
    <cfRule type="expression" dxfId="1061" priority="59">
      <formula>$J7="Mission Livre bleu"</formula>
    </cfRule>
    <cfRule type="expression" dxfId="1060" priority="61">
      <formula>$J7="Entretien compétences chasse"</formula>
    </cfRule>
    <cfRule type="expression" dxfId="1059" priority="64">
      <formula>$J7="Carte abonnés exterieurs"</formula>
    </cfRule>
    <cfRule type="expression" dxfId="1058" priority="68">
      <formula>$J7="Transfo monit nav"</formula>
    </cfRule>
    <cfRule type="expression" dxfId="1057" priority="69">
      <formula>$J7="Entraînements + qualifications CPI (80)"</formula>
    </cfRule>
    <cfRule type="expression" dxfId="1056" priority="71">
      <formula>$J7="Formation IP"</formula>
    </cfRule>
    <cfRule type="expression" dxfId="1055" priority="73">
      <formula>$J7="Qlif PIO (IF étranger)"</formula>
    </cfRule>
    <cfRule type="expression" dxfId="1054" priority="74">
      <formula>$J7="Viellissement ABOVO PIA à PIO (passage auto PIO)"</formula>
    </cfRule>
    <cfRule type="expression" dxfId="1053" priority="75">
      <formula>$J7="Formation IP ABOVO (69 +15 viellissement )"</formula>
    </cfRule>
    <cfRule type="expression" dxfId="1052" priority="77">
      <formula>$J7="Instruction NOSA Etr"</formula>
    </cfRule>
    <cfRule type="expression" dxfId="1051" priority="78">
      <formula>$J7="Instruction NOSA Fr"</formula>
    </cfRule>
    <cfRule type="expression" dxfId="1050" priority="79">
      <formula>$J7="Instruction PIL Etr"</formula>
    </cfRule>
    <cfRule type="expression" dxfId="1049" priority="80">
      <formula>$J7=+"INSTRUCTION"</formula>
    </cfRule>
    <cfRule type="expression" dxfId="1048" priority="81">
      <formula>$J7="Instruction PIL Fr"</formula>
    </cfRule>
  </conditionalFormatting>
  <conditionalFormatting sqref="K7 K9 K11 K15 K19 K23 K27 K31 K35 K39 K43 K47 K51 K55 K59 K63 K67 K71 K75 K79 K83 K13 K17 K21 K25 K29 K33 K37 K41 K45 K49 K53 K57 K61 K65 K69 K73 K77 K81 K85">
    <cfRule type="expression" dxfId="1047" priority="55">
      <formula>$J7="Entretien comp. reserviste INST"</formula>
    </cfRule>
    <cfRule type="expression" dxfId="1046" priority="56">
      <formula>$J7="Entrainement présentation tactique"</formula>
    </cfRule>
    <cfRule type="expression" dxfId="1045" priority="57">
      <formula>$J7="Abonnés non instructeur"</formula>
    </cfRule>
    <cfRule type="expression" dxfId="1044" priority="60">
      <formula>$J7="SERVITUDE"</formula>
    </cfRule>
    <cfRule type="expression" dxfId="1043" priority="62">
      <formula>$J7="ENTRETIEN"</formula>
    </cfRule>
    <cfRule type="expression" dxfId="1042" priority="63">
      <formula>$J7="Transfo T3 T2 T1 abonnés + relachés"</formula>
    </cfRule>
    <cfRule type="expression" dxfId="1041" priority="65">
      <formula>$J7="Entretien comp. Abonné instruction"</formula>
    </cfRule>
    <cfRule type="expression" dxfId="1040" priority="66">
      <formula>$J7="Entretien compétences instruction"</formula>
    </cfRule>
    <cfRule type="expression" dxfId="1039" priority="67">
      <formula>$J7="Catégorisation IP + carte + ctl ped"</formula>
    </cfRule>
    <cfRule type="expression" dxfId="1038" priority="70">
      <formula>$J7="Entraînements + qualifications SCPI (80)"</formula>
    </cfRule>
    <cfRule type="expression" dxfId="1037" priority="72">
      <formula>$J7="Viellissement ABOVO avant SCPI (15 + 10)"</formula>
    </cfRule>
    <cfRule type="expression" dxfId="1036" priority="76">
      <formula>$J7="Ré-ent ABOVO écoles amont (FJC)"</formula>
    </cfRule>
  </conditionalFormatting>
  <conditionalFormatting sqref="B7 B9 B11 B15 B19 B23 B27 B31 B35 B39 B43 B47 B51 B55 B59 B63 B67 B71 B75 B79 B83 B13 B17 B21 B25 B29 B33 B37 B41 B45 B49 B53 B57 B61 B65 B69 B73 B77 B81 B85">
    <cfRule type="expression" dxfId="1035" priority="31">
      <formula>$J7="Servitude défilé VDC Vol CNOA + Présent Tactique (130H)"</formula>
    </cfRule>
    <cfRule type="expression" dxfId="1034" priority="32">
      <formula>$J7="Mission Livre bleu"</formula>
    </cfRule>
    <cfRule type="expression" dxfId="1033" priority="34">
      <formula>$J7="Entretien compétences chasse"</formula>
    </cfRule>
    <cfRule type="expression" dxfId="1032" priority="37">
      <formula>$J7="Carte abonnés exterieurs"</formula>
    </cfRule>
    <cfRule type="expression" dxfId="1031" priority="41">
      <formula>$J7="Transfo monit nav"</formula>
    </cfRule>
    <cfRule type="expression" dxfId="1030" priority="42">
      <formula>$J7="Entraînements + qualifications CPI (80)"</formula>
    </cfRule>
    <cfRule type="expression" dxfId="1029" priority="44">
      <formula>$J7="Formation IP"</formula>
    </cfRule>
    <cfRule type="expression" dxfId="1028" priority="46">
      <formula>$J7="Qlif PIO (IF étranger)"</formula>
    </cfRule>
    <cfRule type="expression" dxfId="1027" priority="47">
      <formula>$J7="Viellissement ABOVO PIA à PIO (passage auto PIO)"</formula>
    </cfRule>
    <cfRule type="expression" dxfId="1026" priority="48">
      <formula>$J7="Formation IP ABOVO (69 +15 viellissement )"</formula>
    </cfRule>
    <cfRule type="expression" dxfId="1025" priority="50">
      <formula>$J7="Instruction NOSA Etr"</formula>
    </cfRule>
    <cfRule type="expression" dxfId="1024" priority="51">
      <formula>$J7="Instruction NOSA Fr"</formula>
    </cfRule>
    <cfRule type="expression" dxfId="1023" priority="52">
      <formula>$J7="Instruction PIL Etr"</formula>
    </cfRule>
    <cfRule type="expression" dxfId="1022" priority="53">
      <formula>$J7=+"INSTRUCTION"</formula>
    </cfRule>
    <cfRule type="expression" dxfId="1021" priority="54">
      <formula>$J7="Instruction PIL Fr"</formula>
    </cfRule>
  </conditionalFormatting>
  <conditionalFormatting sqref="B7 B9 B11 B15 B19 B23 B27 B31 B35 B39 B43 B47 B51 B55 B59 B63 B67 B71 B75 B79 B83 B13 B17 B21 B25 B29 B33 B37 B41 B45 B49 B53 B57 B61 B65 B69 B73 B77 B81 B85">
    <cfRule type="expression" dxfId="1020" priority="28">
      <formula>$J7="Entretien comp. reserviste INST"</formula>
    </cfRule>
    <cfRule type="expression" dxfId="1019" priority="29">
      <formula>$J7="Entrainement présentation tactique"</formula>
    </cfRule>
    <cfRule type="expression" dxfId="1018" priority="30">
      <formula>$J7="Abonnés non instructeur"</formula>
    </cfRule>
    <cfRule type="expression" dxfId="1017" priority="33">
      <formula>$J7="SERVITUDE"</formula>
    </cfRule>
    <cfRule type="expression" dxfId="1016" priority="35">
      <formula>$J7="ENTRETIEN"</formula>
    </cfRule>
    <cfRule type="expression" dxfId="1015" priority="36">
      <formula>$J7="Transfo T3 abonnés + relachés"</formula>
    </cfRule>
    <cfRule type="expression" dxfId="1014" priority="38">
      <formula>$J7="Entretien comp. Abonné instruction"</formula>
    </cfRule>
    <cfRule type="expression" dxfId="1013" priority="39">
      <formula>$J7="Entretien compétences instruction"</formula>
    </cfRule>
    <cfRule type="expression" dxfId="1012" priority="40">
      <formula>$J7="Catégorisation IP + carte + ctl ped"</formula>
    </cfRule>
    <cfRule type="expression" dxfId="1011" priority="43">
      <formula>$J7="Entraînements + qualifications SCPI (80)"</formula>
    </cfRule>
    <cfRule type="expression" dxfId="1010" priority="45">
      <formula>$J7="Viellissement ABOVO avant SCPI (15 + 10)"</formula>
    </cfRule>
    <cfRule type="expression" dxfId="1009" priority="49">
      <formula>$J7="Ré-ent ABOVO écoles amont (FJC)"</formula>
    </cfRule>
  </conditionalFormatting>
  <conditionalFormatting sqref="B7 B9 B11 B15 B19 B23 B27 B31 B35 B39 B43 B47 B51 B55 B59 B63 B67 B71 B75 B79 B83 B13 B17 B21 B25 B29 B33 B37 B41 B45 B49 B53 B57 B61 B65 B69 B73 B77 B81 B85">
    <cfRule type="expression" dxfId="1008" priority="4">
      <formula>$J7="Servitude défilé VDC Vol CNOA + Présent Tactique (130H)"</formula>
    </cfRule>
    <cfRule type="expression" dxfId="1007" priority="5">
      <formula>$J7="Mission Livre bleu"</formula>
    </cfRule>
    <cfRule type="expression" dxfId="1006" priority="7">
      <formula>$J7="Entretien compétences chasse"</formula>
    </cfRule>
    <cfRule type="expression" dxfId="1005" priority="10">
      <formula>$J7="Carte abonnés exterieurs"</formula>
    </cfRule>
    <cfRule type="expression" dxfId="1004" priority="14">
      <formula>$J7="Transfo monit nav"</formula>
    </cfRule>
    <cfRule type="expression" dxfId="1003" priority="15">
      <formula>$J7="Entraînements + qualifications CPI (80)"</formula>
    </cfRule>
    <cfRule type="expression" dxfId="1002" priority="17">
      <formula>$J7="Formation IP"</formula>
    </cfRule>
    <cfRule type="expression" dxfId="1001" priority="19">
      <formula>$J7="Qlif PIO (IF étranger)"</formula>
    </cfRule>
    <cfRule type="expression" dxfId="1000" priority="20">
      <formula>$J7="Viellissement ABOVO PIA à PIO (passage auto PIO)"</formula>
    </cfRule>
    <cfRule type="expression" dxfId="999" priority="21">
      <formula>$J7="Formation IP ABOVO (69 +15 viellissement )"</formula>
    </cfRule>
    <cfRule type="expression" dxfId="998" priority="23">
      <formula>$J7="Instruction NOSA Etr"</formula>
    </cfRule>
    <cfRule type="expression" dxfId="997" priority="24">
      <formula>$J7="Instruction NOSA Fr"</formula>
    </cfRule>
    <cfRule type="expression" dxfId="996" priority="25">
      <formula>$J7="Instruction PIL Etr"</formula>
    </cfRule>
    <cfRule type="expression" dxfId="995" priority="26">
      <formula>$J7=+"INSTRUCTION"</formula>
    </cfRule>
    <cfRule type="expression" dxfId="994" priority="27">
      <formula>$J7="Instruction PIL Fr"</formula>
    </cfRule>
  </conditionalFormatting>
  <conditionalFormatting sqref="B7 B9 B11 B15 B19 B23 B27 B31 B35 B39 B43 B47 B51 B55 B59 B63 B67 B71 B75 B79 B83 B13 B17 B21 B25 B29 B33 B37 B41 B45 B49 B53 B57 B61 B65 B69 B73 B77 B81 B85">
    <cfRule type="expression" dxfId="993" priority="1">
      <formula>$J7="Entretien comp. reserviste INST"</formula>
    </cfRule>
    <cfRule type="expression" dxfId="992" priority="2">
      <formula>$J7="Entrainement présentation tactique"</formula>
    </cfRule>
    <cfRule type="expression" dxfId="991" priority="3">
      <formula>$J7="Abonnés non instructeur"</formula>
    </cfRule>
    <cfRule type="expression" dxfId="990" priority="6">
      <formula>$J7="SERVITUDE"</formula>
    </cfRule>
    <cfRule type="expression" dxfId="989" priority="8">
      <formula>$J7="ENTRETIEN"</formula>
    </cfRule>
    <cfRule type="expression" dxfId="988" priority="9">
      <formula>$J7="Transfo T3 T2 T1 abonnés + relachés"</formula>
    </cfRule>
    <cfRule type="expression" dxfId="987" priority="11">
      <formula>$J7="Entretien comp. Abonné instruction"</formula>
    </cfRule>
    <cfRule type="expression" dxfId="986" priority="12">
      <formula>$J7="Entretien compétences instruction"</formula>
    </cfRule>
    <cfRule type="expression" dxfId="985" priority="13">
      <formula>$J7="Catégorisation IP + carte + ctl ped"</formula>
    </cfRule>
    <cfRule type="expression" dxfId="984" priority="16">
      <formula>$J7="Entraînements + qualifications SCPI (80)"</formula>
    </cfRule>
    <cfRule type="expression" dxfId="983" priority="18">
      <formula>$J7="Viellissement ABOVO avant SCPI (15 + 10)"</formula>
    </cfRule>
    <cfRule type="expression" dxfId="982" priority="22">
      <formula>$J7="Ré-ent ABOVO écoles amont (FJC)"</formula>
    </cfRule>
  </conditionalFormatting>
  <conditionalFormatting sqref="E7 E9 E11 E13 E15 E17 E19 E21 E23 E25 E27 E29 E31 E33 E35 E37 E39 E41 E43">
    <cfRule type="expression" dxfId="981" priority="190">
      <formula>$J7="Entretien comp. reserviste INST"</formula>
    </cfRule>
    <cfRule type="expression" dxfId="980" priority="191">
      <formula>$J7="Entrainement présentation tactique"</formula>
    </cfRule>
    <cfRule type="expression" dxfId="979" priority="198">
      <formula>$J7="Transfo T3 T2 T1 abonnés + relachés"</formula>
    </cfRule>
    <cfRule type="expression" dxfId="978" priority="209">
      <formula>$J7="Viellissement ABOVO PIA à PIO (passage auto PIO)"</formula>
    </cfRule>
    <cfRule type="expression" dxfId="977" priority="410">
      <formula>$J7="Mission Livre bleu"</formula>
    </cfRule>
    <cfRule type="expression" dxfId="976" priority="420">
      <formula>$J7="Entraînements + qualifications CPI (80)"</formula>
    </cfRule>
    <cfRule type="expression" dxfId="975" priority="423">
      <formula>$J7="Viellissement ABOVO avant SCPI (15 + 10)"</formula>
    </cfRule>
    <cfRule type="expression" dxfId="974" priority="424">
      <formula>$J7="Qlif PIO (IF étranger)"</formula>
    </cfRule>
    <cfRule type="expression" dxfId="973" priority="425">
      <formula>$J7="Viellissement ABOVO PIA à PIO (passage auto PIO)"</formula>
    </cfRule>
    <cfRule type="expression" dxfId="972" priority="428">
      <formula>$J7="Instruction NOSA Etr"</formula>
    </cfRule>
  </conditionalFormatting>
  <dataValidations count="1">
    <dataValidation allowBlank="1" showInputMessage="1" sqref="D7:E86 H7:H86"/>
  </dataValidations>
  <hyperlinks>
    <hyperlink ref="K1" location="Janv.!A1" display="RETOUR JANVIER"/>
    <hyperlink ref="L1" location="Janv.!A1" display="Janv.!A1"/>
    <hyperlink ref="M1" location="Janv.!A1" display="Janv.!A1"/>
    <hyperlink ref="N1" location="Janv.!A1" display="Janv.!A1"/>
    <hyperlink ref="O1" location="Janv.!A1" display="Janv.!A1"/>
    <hyperlink ref="K2" location="Janv.!A1" display="Janv.!A1"/>
    <hyperlink ref="L2" location="Janv.!A1" display="Janv.!A1"/>
    <hyperlink ref="M2" location="Janv.!A1" display="Janv.!A1"/>
    <hyperlink ref="N2" location="Janv.!A1" display="Janv.!A1"/>
    <hyperlink ref="O2" location="Janv.!A1" display="Janv.!A1"/>
    <hyperlink ref="K3" location="Janv.!A1" display="Janv.!A1"/>
    <hyperlink ref="L3" location="Janv.!A1" display="Janv.!A1"/>
    <hyperlink ref="M3" location="Janv.!A1" display="Janv.!A1"/>
    <hyperlink ref="N3" location="Janv.!A1" display="Janv.!A1"/>
    <hyperlink ref="O3" location="Janv.!A1" display="Janv.!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7">
        <x14:dataValidation type="list" allowBlank="1" showInputMessage="1">
          <x14:formula1>
            <xm:f>'[1]Liste de recherche'!#REF!</xm:f>
          </x14:formula1>
          <xm:sqref>K7:K86</xm:sqref>
        </x14:dataValidation>
        <x14:dataValidation type="list" allowBlank="1" showInputMessage="1">
          <x14:formula1>
            <xm:f>'[1]Liste de recherche'!#REF!</xm:f>
          </x14:formula1>
          <xm:sqref>I7:I86</xm:sqref>
        </x14:dataValidation>
        <x14:dataValidation type="list" allowBlank="1" showInputMessage="1">
          <x14:formula1>
            <xm:f>'[1]Liste de recherche'!#REF!</xm:f>
          </x14:formula1>
          <xm:sqref>G7:G86</xm:sqref>
        </x14:dataValidation>
        <x14:dataValidation type="list" allowBlank="1" showInputMessage="1">
          <x14:formula1>
            <xm:f>'[1]Liste de recherche'!#REF!</xm:f>
          </x14:formula1>
          <xm:sqref>F7:F86</xm:sqref>
        </x14:dataValidation>
        <x14:dataValidation type="list" allowBlank="1" showInputMessage="1">
          <x14:formula1>
            <xm:f>'[1]Liste de recherche'!#REF!</xm:f>
          </x14:formula1>
          <xm:sqref>C7:C86</xm:sqref>
        </x14:dataValidation>
        <x14:dataValidation type="list" allowBlank="1" showInputMessage="1">
          <x14:formula1>
            <xm:f>'Personnels 2'!$A$8:$A$11</xm:f>
          </x14:formula1>
          <xm:sqref>B7:B86</xm:sqref>
        </x14:dataValidation>
        <x14:dataValidation type="list" allowBlank="1" showInputMessage="1">
          <x14:formula1>
            <xm:f>'Liste de recherche'!$G$1:$G$22</xm:f>
          </x14:formula1>
          <xm:sqref>J7:J86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enableFormatConditionsCalculation="0"/>
  <dimension ref="A1:O86"/>
  <sheetViews>
    <sheetView workbookViewId="0">
      <pane ySplit="6" topLeftCell="A7" activePane="bottomLeft" state="frozen"/>
      <selection activeCell="K1" sqref="K1:O3"/>
      <selection pane="bottomLeft" activeCell="M19" sqref="M19:M20"/>
    </sheetView>
  </sheetViews>
  <sheetFormatPr baseColWidth="10" defaultColWidth="12.5" defaultRowHeight="14" x14ac:dyDescent="0"/>
  <cols>
    <col min="1" max="1" width="3.5" style="76" bestFit="1" customWidth="1"/>
    <col min="2" max="2" width="23.6640625" style="76" customWidth="1"/>
    <col min="3" max="3" width="10.5" style="76" customWidth="1"/>
    <col min="4" max="4" width="13.5" style="76" customWidth="1"/>
    <col min="5" max="5" width="13.1640625" style="76" customWidth="1"/>
    <col min="6" max="6" width="5.33203125" style="76" bestFit="1" customWidth="1"/>
    <col min="7" max="7" width="6.33203125" style="76" customWidth="1"/>
    <col min="8" max="8" width="28.33203125" style="76" customWidth="1"/>
    <col min="9" max="9" width="7.5" style="76" customWidth="1"/>
    <col min="10" max="10" width="52" style="76" customWidth="1"/>
    <col min="11" max="11" width="7.83203125" style="76" customWidth="1"/>
    <col min="12" max="12" width="1" style="76" customWidth="1"/>
    <col min="13" max="13" width="24.33203125" style="76" bestFit="1" customWidth="1"/>
    <col min="14" max="14" width="8.83203125" style="76" customWidth="1"/>
    <col min="15" max="16384" width="12.5" style="76"/>
  </cols>
  <sheetData>
    <row r="1" spans="1:15">
      <c r="C1" s="77">
        <v>42738</v>
      </c>
      <c r="D1" s="78"/>
      <c r="E1" s="78"/>
      <c r="F1" s="78"/>
      <c r="G1" s="78"/>
      <c r="H1" s="78"/>
      <c r="I1" s="78"/>
      <c r="J1" s="78"/>
      <c r="K1" s="79" t="s">
        <v>25</v>
      </c>
      <c r="L1" s="80"/>
      <c r="M1" s="80"/>
      <c r="N1" s="80"/>
      <c r="O1" s="80"/>
    </row>
    <row r="2" spans="1:15">
      <c r="C2" s="78"/>
      <c r="D2" s="78"/>
      <c r="E2" s="78"/>
      <c r="F2" s="78"/>
      <c r="G2" s="78"/>
      <c r="H2" s="78"/>
      <c r="I2" s="78"/>
      <c r="J2" s="78"/>
      <c r="K2" s="80"/>
      <c r="L2" s="80"/>
      <c r="M2" s="80"/>
      <c r="N2" s="80"/>
      <c r="O2" s="80"/>
    </row>
    <row r="3" spans="1:15">
      <c r="C3" s="78"/>
      <c r="D3" s="78"/>
      <c r="E3" s="78"/>
      <c r="F3" s="78"/>
      <c r="G3" s="78"/>
      <c r="H3" s="78"/>
      <c r="I3" s="78"/>
      <c r="J3" s="78"/>
      <c r="K3" s="80"/>
      <c r="L3" s="80"/>
      <c r="M3" s="80"/>
      <c r="N3" s="80"/>
      <c r="O3" s="80"/>
    </row>
    <row r="4" spans="1:15" ht="15" thickBot="1"/>
    <row r="5" spans="1:15" ht="14" customHeight="1">
      <c r="B5" s="81" t="s">
        <v>50</v>
      </c>
      <c r="C5" s="82" t="s">
        <v>51</v>
      </c>
      <c r="D5" s="82" t="s">
        <v>26</v>
      </c>
      <c r="E5" s="82" t="s">
        <v>27</v>
      </c>
      <c r="F5" s="82" t="s">
        <v>44</v>
      </c>
      <c r="G5" s="82" t="s">
        <v>45</v>
      </c>
      <c r="H5" s="82" t="s">
        <v>46</v>
      </c>
      <c r="I5" s="82" t="s">
        <v>28</v>
      </c>
      <c r="J5" s="83" t="s">
        <v>47</v>
      </c>
      <c r="K5" s="84" t="s">
        <v>29</v>
      </c>
    </row>
    <row r="6" spans="1:15" ht="15" customHeight="1" thickBot="1">
      <c r="B6" s="85"/>
      <c r="C6" s="86"/>
      <c r="D6" s="86"/>
      <c r="E6" s="86"/>
      <c r="F6" s="86"/>
      <c r="G6" s="86"/>
      <c r="H6" s="86"/>
      <c r="I6" s="86"/>
      <c r="J6" s="87"/>
      <c r="K6" s="88"/>
    </row>
    <row r="7" spans="1:15" ht="15">
      <c r="A7" s="89">
        <v>1</v>
      </c>
      <c r="B7" s="90"/>
      <c r="C7" s="91"/>
      <c r="D7" s="92"/>
      <c r="E7" s="92"/>
      <c r="F7" s="91"/>
      <c r="G7" s="91"/>
      <c r="H7" s="91"/>
      <c r="I7" s="91"/>
      <c r="J7" s="91"/>
      <c r="K7" s="93">
        <f>D7+E7</f>
        <v>0</v>
      </c>
      <c r="M7" s="94" t="s">
        <v>30</v>
      </c>
      <c r="N7" s="95">
        <f>SUM(K7:K86)</f>
        <v>0</v>
      </c>
    </row>
    <row r="8" spans="1:15" ht="15" customHeight="1" thickBot="1">
      <c r="A8" s="96"/>
      <c r="B8" s="97"/>
      <c r="C8" s="98"/>
      <c r="D8" s="99"/>
      <c r="E8" s="99"/>
      <c r="F8" s="98"/>
      <c r="G8" s="98"/>
      <c r="H8" s="98"/>
      <c r="I8" s="98"/>
      <c r="J8" s="98"/>
      <c r="K8" s="100"/>
      <c r="M8" s="101"/>
      <c r="N8" s="102"/>
    </row>
    <row r="9" spans="1:15" ht="15" customHeight="1" thickBot="1">
      <c r="A9" s="89">
        <v>2</v>
      </c>
      <c r="B9" s="103"/>
      <c r="C9" s="104"/>
      <c r="D9" s="105"/>
      <c r="E9" s="105"/>
      <c r="F9" s="104"/>
      <c r="G9" s="104"/>
      <c r="H9" s="104"/>
      <c r="I9" s="104"/>
      <c r="J9" s="104"/>
      <c r="K9" s="106">
        <f>D9+E9</f>
        <v>0</v>
      </c>
      <c r="M9" s="107"/>
      <c r="N9" s="107"/>
    </row>
    <row r="10" spans="1:15" ht="15" thickBot="1">
      <c r="A10" s="108"/>
      <c r="B10" s="109"/>
      <c r="C10" s="110"/>
      <c r="D10" s="111"/>
      <c r="E10" s="111"/>
      <c r="F10" s="110"/>
      <c r="G10" s="110"/>
      <c r="H10" s="110"/>
      <c r="I10" s="110"/>
      <c r="J10" s="110"/>
      <c r="K10" s="112"/>
      <c r="M10" s="94" t="s">
        <v>31</v>
      </c>
      <c r="N10" s="113">
        <f>ROWS(C7:C86)-COUNTBLANK(C7:C86)</f>
        <v>0</v>
      </c>
    </row>
    <row r="11" spans="1:15" ht="14" customHeight="1" thickBot="1">
      <c r="A11" s="114">
        <v>3</v>
      </c>
      <c r="B11" s="90"/>
      <c r="C11" s="91"/>
      <c r="D11" s="92"/>
      <c r="E11" s="92"/>
      <c r="F11" s="91"/>
      <c r="G11" s="91"/>
      <c r="H11" s="91"/>
      <c r="I11" s="91"/>
      <c r="J11" s="91"/>
      <c r="K11" s="93">
        <f>D11+E11</f>
        <v>0</v>
      </c>
      <c r="M11" s="101"/>
      <c r="N11" s="115"/>
    </row>
    <row r="12" spans="1:15" ht="15" customHeight="1" thickBot="1">
      <c r="A12" s="96"/>
      <c r="B12" s="97"/>
      <c r="C12" s="98"/>
      <c r="D12" s="99"/>
      <c r="E12" s="99"/>
      <c r="F12" s="98"/>
      <c r="G12" s="98"/>
      <c r="H12" s="98"/>
      <c r="I12" s="98"/>
      <c r="J12" s="98"/>
      <c r="K12" s="100"/>
      <c r="M12" s="107"/>
      <c r="N12" s="107"/>
    </row>
    <row r="13" spans="1:15" ht="15">
      <c r="A13" s="89">
        <v>4</v>
      </c>
      <c r="B13" s="103"/>
      <c r="C13" s="104"/>
      <c r="D13" s="105"/>
      <c r="E13" s="105"/>
      <c r="F13" s="104"/>
      <c r="G13" s="104"/>
      <c r="H13" s="104"/>
      <c r="I13" s="104"/>
      <c r="J13" s="104"/>
      <c r="K13" s="106">
        <f>D13+E13</f>
        <v>0</v>
      </c>
      <c r="M13" s="94" t="s">
        <v>32</v>
      </c>
      <c r="N13" s="116">
        <f>SUM(F7:F86)</f>
        <v>0</v>
      </c>
    </row>
    <row r="14" spans="1:15" ht="15" customHeight="1" thickBot="1">
      <c r="A14" s="108"/>
      <c r="B14" s="109"/>
      <c r="C14" s="110"/>
      <c r="D14" s="111"/>
      <c r="E14" s="111"/>
      <c r="F14" s="110"/>
      <c r="G14" s="110"/>
      <c r="H14" s="110"/>
      <c r="I14" s="110"/>
      <c r="J14" s="110"/>
      <c r="K14" s="112"/>
      <c r="M14" s="101"/>
      <c r="N14" s="117"/>
    </row>
    <row r="15" spans="1:15" ht="15" customHeight="1" thickBot="1">
      <c r="A15" s="114">
        <v>5</v>
      </c>
      <c r="B15" s="90"/>
      <c r="C15" s="91"/>
      <c r="D15" s="92"/>
      <c r="E15" s="92"/>
      <c r="F15" s="91"/>
      <c r="G15" s="91"/>
      <c r="H15" s="91"/>
      <c r="I15" s="91"/>
      <c r="J15" s="91"/>
      <c r="K15" s="93">
        <f>D15+E15</f>
        <v>0</v>
      </c>
      <c r="M15" s="107"/>
      <c r="N15" s="107"/>
    </row>
    <row r="16" spans="1:15" ht="15" thickBot="1">
      <c r="A16" s="96"/>
      <c r="B16" s="97"/>
      <c r="C16" s="98"/>
      <c r="D16" s="99"/>
      <c r="E16" s="99"/>
      <c r="F16" s="98"/>
      <c r="G16" s="98"/>
      <c r="H16" s="98"/>
      <c r="I16" s="98"/>
      <c r="J16" s="98"/>
      <c r="K16" s="100"/>
      <c r="M16" s="94" t="s">
        <v>33</v>
      </c>
      <c r="N16" s="116">
        <f>SUM(G7:G86)</f>
        <v>0</v>
      </c>
    </row>
    <row r="17" spans="1:14" ht="14" customHeight="1" thickBot="1">
      <c r="A17" s="89">
        <v>6</v>
      </c>
      <c r="B17" s="103"/>
      <c r="C17" s="104"/>
      <c r="D17" s="105"/>
      <c r="E17" s="105"/>
      <c r="F17" s="104"/>
      <c r="G17" s="104"/>
      <c r="H17" s="104"/>
      <c r="I17" s="104"/>
      <c r="J17" s="104"/>
      <c r="K17" s="106">
        <f>D17+E17</f>
        <v>0</v>
      </c>
      <c r="M17" s="101"/>
      <c r="N17" s="117"/>
    </row>
    <row r="18" spans="1:14" ht="15" customHeight="1" thickBot="1">
      <c r="A18" s="108"/>
      <c r="B18" s="109"/>
      <c r="C18" s="110"/>
      <c r="D18" s="111"/>
      <c r="E18" s="111"/>
      <c r="F18" s="110"/>
      <c r="G18" s="110"/>
      <c r="H18" s="110"/>
      <c r="I18" s="110"/>
      <c r="J18" s="110"/>
      <c r="K18" s="112"/>
      <c r="M18" s="107"/>
      <c r="N18" s="107"/>
    </row>
    <row r="19" spans="1:14" ht="14" customHeight="1">
      <c r="A19" s="114">
        <v>7</v>
      </c>
      <c r="B19" s="90"/>
      <c r="C19" s="91"/>
      <c r="D19" s="92"/>
      <c r="E19" s="92"/>
      <c r="F19" s="91"/>
      <c r="G19" s="91"/>
      <c r="H19" s="91"/>
      <c r="I19" s="91"/>
      <c r="J19" s="91"/>
      <c r="K19" s="93">
        <f>D19+E19</f>
        <v>0</v>
      </c>
      <c r="M19" s="118"/>
      <c r="N19" s="116"/>
    </row>
    <row r="20" spans="1:14" ht="15" customHeight="1" thickBot="1">
      <c r="A20" s="96"/>
      <c r="B20" s="97"/>
      <c r="C20" s="98"/>
      <c r="D20" s="99"/>
      <c r="E20" s="99"/>
      <c r="F20" s="98"/>
      <c r="G20" s="98"/>
      <c r="H20" s="98"/>
      <c r="I20" s="98"/>
      <c r="J20" s="98"/>
      <c r="K20" s="100"/>
      <c r="M20" s="119"/>
      <c r="N20" s="117"/>
    </row>
    <row r="21" spans="1:14" ht="15">
      <c r="A21" s="89">
        <v>8</v>
      </c>
      <c r="B21" s="103"/>
      <c r="C21" s="104"/>
      <c r="D21" s="105"/>
      <c r="E21" s="105"/>
      <c r="F21" s="104"/>
      <c r="G21" s="104"/>
      <c r="H21" s="104"/>
      <c r="I21" s="104"/>
      <c r="J21" s="104"/>
      <c r="K21" s="106">
        <f>D21+E21</f>
        <v>0</v>
      </c>
      <c r="M21" s="118"/>
      <c r="N21" s="95"/>
    </row>
    <row r="22" spans="1:14" ht="15" thickBot="1">
      <c r="A22" s="108"/>
      <c r="B22" s="109"/>
      <c r="C22" s="110"/>
      <c r="D22" s="111"/>
      <c r="E22" s="111"/>
      <c r="F22" s="110"/>
      <c r="G22" s="110"/>
      <c r="H22" s="110"/>
      <c r="I22" s="110"/>
      <c r="J22" s="110"/>
      <c r="K22" s="112"/>
      <c r="M22" s="119"/>
      <c r="N22" s="102"/>
    </row>
    <row r="23" spans="1:14" ht="16" thickBot="1">
      <c r="A23" s="114">
        <v>9</v>
      </c>
      <c r="B23" s="90"/>
      <c r="C23" s="91"/>
      <c r="D23" s="92"/>
      <c r="E23" s="92"/>
      <c r="F23" s="91"/>
      <c r="G23" s="91"/>
      <c r="H23" s="91"/>
      <c r="I23" s="91"/>
      <c r="J23" s="91"/>
      <c r="K23" s="93">
        <f>D23+E23</f>
        <v>0</v>
      </c>
    </row>
    <row r="24" spans="1:14" ht="15" thickBot="1">
      <c r="A24" s="96"/>
      <c r="B24" s="97"/>
      <c r="C24" s="98"/>
      <c r="D24" s="99"/>
      <c r="E24" s="99"/>
      <c r="F24" s="98"/>
      <c r="G24" s="98"/>
      <c r="H24" s="98"/>
      <c r="I24" s="98"/>
      <c r="J24" s="98"/>
      <c r="K24" s="100"/>
      <c r="M24" s="120" t="s">
        <v>34</v>
      </c>
      <c r="N24" s="121">
        <f>COUNTIF(J7:J86,"ENTRETIEN")+COUNTIF(J7:J86,"Entretien compétences chasse")+COUNTIF(J7:J86,"Abonnés non instructeur")</f>
        <v>0</v>
      </c>
    </row>
    <row r="25" spans="1:14" ht="16" thickBot="1">
      <c r="A25" s="89">
        <v>10</v>
      </c>
      <c r="B25" s="103"/>
      <c r="C25" s="104"/>
      <c r="D25" s="105"/>
      <c r="E25" s="105"/>
      <c r="F25" s="104"/>
      <c r="G25" s="104"/>
      <c r="H25" s="104"/>
      <c r="I25" s="104"/>
      <c r="J25" s="104"/>
      <c r="K25" s="106">
        <f>D25+E25</f>
        <v>0</v>
      </c>
      <c r="M25" s="122"/>
      <c r="N25" s="123"/>
    </row>
    <row r="26" spans="1:14" ht="15" thickBot="1">
      <c r="A26" s="108"/>
      <c r="B26" s="109"/>
      <c r="C26" s="110"/>
      <c r="D26" s="111"/>
      <c r="E26" s="111"/>
      <c r="F26" s="110"/>
      <c r="G26" s="110"/>
      <c r="H26" s="110"/>
      <c r="I26" s="110"/>
      <c r="J26" s="110"/>
      <c r="K26" s="112"/>
      <c r="M26" s="120" t="s">
        <v>35</v>
      </c>
      <c r="N26" s="124">
        <f>SUMIFS(K7:K86,J7:J86,"ENTRETIEN")+SUMIFS(K7:K86,J7:J86,"Entretien compétences chasse")+SUMIFS(K7:K86,J7:J86,"Abonnés non instructeur")</f>
        <v>0</v>
      </c>
    </row>
    <row r="27" spans="1:14" ht="16" thickBot="1">
      <c r="A27" s="114">
        <v>11</v>
      </c>
      <c r="B27" s="90"/>
      <c r="C27" s="91"/>
      <c r="D27" s="92"/>
      <c r="E27" s="92"/>
      <c r="F27" s="91"/>
      <c r="G27" s="91"/>
      <c r="H27" s="91"/>
      <c r="I27" s="91"/>
      <c r="J27" s="91"/>
      <c r="K27" s="93">
        <f>D27+E27</f>
        <v>0</v>
      </c>
      <c r="M27" s="122"/>
      <c r="N27" s="125"/>
    </row>
    <row r="28" spans="1:14" ht="15" thickBot="1">
      <c r="A28" s="96"/>
      <c r="B28" s="97"/>
      <c r="C28" s="98"/>
      <c r="D28" s="99"/>
      <c r="E28" s="99"/>
      <c r="F28" s="98"/>
      <c r="G28" s="98"/>
      <c r="H28" s="98"/>
      <c r="I28" s="98"/>
      <c r="J28" s="98"/>
      <c r="K28" s="100"/>
    </row>
    <row r="29" spans="1:14" ht="15">
      <c r="A29" s="89">
        <v>12</v>
      </c>
      <c r="B29" s="103"/>
      <c r="C29" s="104"/>
      <c r="D29" s="105"/>
      <c r="E29" s="105"/>
      <c r="F29" s="104"/>
      <c r="G29" s="104"/>
      <c r="H29" s="104"/>
      <c r="I29" s="104"/>
      <c r="J29" s="104"/>
      <c r="K29" s="106">
        <f>D29+E29</f>
        <v>0</v>
      </c>
      <c r="M29" s="126" t="s">
        <v>36</v>
      </c>
      <c r="N29" s="116">
        <f>COUNTIF(J7:J86,"SERVITUDE")+COUNTIF(J7:J86,"Mission Livre bleu")+COUNTIF(J7:J86,"Servitude défilé VDC Vol CNOA + Présent Tactique (130H)")+COUNTIF(J7:J86,"Entrainement présentation tactique")</f>
        <v>0</v>
      </c>
    </row>
    <row r="30" spans="1:14" ht="15" thickBot="1">
      <c r="A30" s="108"/>
      <c r="B30" s="109"/>
      <c r="C30" s="110"/>
      <c r="D30" s="111"/>
      <c r="E30" s="111"/>
      <c r="F30" s="110"/>
      <c r="G30" s="110"/>
      <c r="H30" s="110"/>
      <c r="I30" s="110"/>
      <c r="J30" s="110"/>
      <c r="K30" s="112"/>
      <c r="M30" s="127"/>
      <c r="N30" s="117"/>
    </row>
    <row r="31" spans="1:14" ht="15">
      <c r="A31" s="114">
        <v>13</v>
      </c>
      <c r="B31" s="90"/>
      <c r="C31" s="91"/>
      <c r="D31" s="92"/>
      <c r="E31" s="92"/>
      <c r="F31" s="91"/>
      <c r="G31" s="91"/>
      <c r="H31" s="91"/>
      <c r="I31" s="91"/>
      <c r="J31" s="91"/>
      <c r="K31" s="93">
        <f>D31+E31</f>
        <v>0</v>
      </c>
      <c r="M31" s="126" t="s">
        <v>37</v>
      </c>
      <c r="N31" s="95">
        <f>SUMIFS(K7:K86,J7:J86,"SERVITUDE")+SUMIFS(K7:K86,J7:J86,"Mission Livre bleu")+SUMIFS(K7:K86,J7:J86,"Servitude défilé VDC Vol CNOA + Présent Tactique (130H)")+SUMIFS(K7:K86,J7:J86,"Entrainement présentation tactique")</f>
        <v>0</v>
      </c>
    </row>
    <row r="32" spans="1:14" ht="15" thickBot="1">
      <c r="A32" s="96"/>
      <c r="B32" s="97"/>
      <c r="C32" s="98"/>
      <c r="D32" s="99"/>
      <c r="E32" s="99"/>
      <c r="F32" s="98"/>
      <c r="G32" s="98"/>
      <c r="H32" s="98"/>
      <c r="I32" s="98"/>
      <c r="J32" s="98"/>
      <c r="K32" s="100"/>
      <c r="M32" s="127"/>
      <c r="N32" s="102"/>
    </row>
    <row r="33" spans="1:11" ht="15">
      <c r="A33" s="89">
        <v>14</v>
      </c>
      <c r="B33" s="103"/>
      <c r="C33" s="104"/>
      <c r="D33" s="105"/>
      <c r="E33" s="105"/>
      <c r="F33" s="104"/>
      <c r="G33" s="104"/>
      <c r="H33" s="104"/>
      <c r="I33" s="104"/>
      <c r="J33" s="104"/>
      <c r="K33" s="106">
        <f>D33+E33</f>
        <v>0</v>
      </c>
    </row>
    <row r="34" spans="1:11" ht="15" thickBot="1">
      <c r="A34" s="108"/>
      <c r="B34" s="109"/>
      <c r="C34" s="110"/>
      <c r="D34" s="111"/>
      <c r="E34" s="111"/>
      <c r="F34" s="110"/>
      <c r="G34" s="110"/>
      <c r="H34" s="110"/>
      <c r="I34" s="110"/>
      <c r="J34" s="110"/>
      <c r="K34" s="112"/>
    </row>
    <row r="35" spans="1:11" ht="15">
      <c r="A35" s="114">
        <v>15</v>
      </c>
      <c r="B35" s="90"/>
      <c r="C35" s="91"/>
      <c r="D35" s="92"/>
      <c r="E35" s="92"/>
      <c r="F35" s="91"/>
      <c r="G35" s="91"/>
      <c r="H35" s="91"/>
      <c r="I35" s="91"/>
      <c r="J35" s="91"/>
      <c r="K35" s="93">
        <f>D35+E35</f>
        <v>0</v>
      </c>
    </row>
    <row r="36" spans="1:11" ht="15" thickBot="1">
      <c r="A36" s="96"/>
      <c r="B36" s="97"/>
      <c r="C36" s="98"/>
      <c r="D36" s="99"/>
      <c r="E36" s="99"/>
      <c r="F36" s="98"/>
      <c r="G36" s="98"/>
      <c r="H36" s="98"/>
      <c r="I36" s="98"/>
      <c r="J36" s="98"/>
      <c r="K36" s="100"/>
    </row>
    <row r="37" spans="1:11" ht="15">
      <c r="A37" s="89">
        <v>16</v>
      </c>
      <c r="B37" s="103"/>
      <c r="C37" s="104"/>
      <c r="D37" s="105"/>
      <c r="E37" s="105"/>
      <c r="F37" s="104"/>
      <c r="G37" s="104"/>
      <c r="H37" s="104"/>
      <c r="I37" s="104"/>
      <c r="J37" s="104"/>
      <c r="K37" s="106">
        <f>D37+E37</f>
        <v>0</v>
      </c>
    </row>
    <row r="38" spans="1:11" ht="15" thickBot="1">
      <c r="A38" s="108"/>
      <c r="B38" s="109"/>
      <c r="C38" s="110"/>
      <c r="D38" s="111"/>
      <c r="E38" s="111"/>
      <c r="F38" s="110"/>
      <c r="G38" s="110"/>
      <c r="H38" s="110"/>
      <c r="I38" s="110"/>
      <c r="J38" s="110"/>
      <c r="K38" s="112"/>
    </row>
    <row r="39" spans="1:11" ht="15">
      <c r="A39" s="114">
        <v>17</v>
      </c>
      <c r="B39" s="90"/>
      <c r="C39" s="91"/>
      <c r="D39" s="92"/>
      <c r="E39" s="92"/>
      <c r="F39" s="91"/>
      <c r="G39" s="91"/>
      <c r="H39" s="91"/>
      <c r="I39" s="91"/>
      <c r="J39" s="91"/>
      <c r="K39" s="93">
        <f>D39+E39</f>
        <v>0</v>
      </c>
    </row>
    <row r="40" spans="1:11" ht="15" thickBot="1">
      <c r="A40" s="96"/>
      <c r="B40" s="97"/>
      <c r="C40" s="98"/>
      <c r="D40" s="99"/>
      <c r="E40" s="99"/>
      <c r="F40" s="98"/>
      <c r="G40" s="98"/>
      <c r="H40" s="98"/>
      <c r="I40" s="98"/>
      <c r="J40" s="98"/>
      <c r="K40" s="100"/>
    </row>
    <row r="41" spans="1:11" ht="15">
      <c r="A41" s="89">
        <v>18</v>
      </c>
      <c r="B41" s="103"/>
      <c r="C41" s="104"/>
      <c r="D41" s="105"/>
      <c r="E41" s="105"/>
      <c r="F41" s="104"/>
      <c r="G41" s="104"/>
      <c r="H41" s="104"/>
      <c r="I41" s="104"/>
      <c r="J41" s="104"/>
      <c r="K41" s="106">
        <f>D41+E41</f>
        <v>0</v>
      </c>
    </row>
    <row r="42" spans="1:11" ht="15" thickBot="1">
      <c r="A42" s="108"/>
      <c r="B42" s="109"/>
      <c r="C42" s="110"/>
      <c r="D42" s="111"/>
      <c r="E42" s="111"/>
      <c r="F42" s="110"/>
      <c r="G42" s="110"/>
      <c r="H42" s="110"/>
      <c r="I42" s="110"/>
      <c r="J42" s="110"/>
      <c r="K42" s="112"/>
    </row>
    <row r="43" spans="1:11" ht="15">
      <c r="A43" s="114">
        <v>19</v>
      </c>
      <c r="B43" s="90"/>
      <c r="C43" s="91"/>
      <c r="D43" s="92"/>
      <c r="E43" s="92"/>
      <c r="F43" s="91"/>
      <c r="G43" s="91"/>
      <c r="H43" s="91"/>
      <c r="I43" s="91"/>
      <c r="J43" s="91"/>
      <c r="K43" s="93">
        <f>D43+E43</f>
        <v>0</v>
      </c>
    </row>
    <row r="44" spans="1:11" ht="15" thickBot="1">
      <c r="A44" s="96"/>
      <c r="B44" s="97"/>
      <c r="C44" s="98"/>
      <c r="D44" s="99"/>
      <c r="E44" s="99"/>
      <c r="F44" s="98"/>
      <c r="G44" s="98"/>
      <c r="H44" s="98"/>
      <c r="I44" s="98"/>
      <c r="J44" s="98"/>
      <c r="K44" s="100"/>
    </row>
    <row r="45" spans="1:11" ht="15">
      <c r="A45" s="89">
        <v>20</v>
      </c>
      <c r="B45" s="103"/>
      <c r="C45" s="104"/>
      <c r="D45" s="105"/>
      <c r="E45" s="105"/>
      <c r="F45" s="104"/>
      <c r="G45" s="104"/>
      <c r="H45" s="104"/>
      <c r="I45" s="104"/>
      <c r="J45" s="104"/>
      <c r="K45" s="106">
        <f>D45+E45</f>
        <v>0</v>
      </c>
    </row>
    <row r="46" spans="1:11" ht="15" thickBot="1">
      <c r="A46" s="108"/>
      <c r="B46" s="109"/>
      <c r="C46" s="110"/>
      <c r="D46" s="111"/>
      <c r="E46" s="111"/>
      <c r="F46" s="110"/>
      <c r="G46" s="110"/>
      <c r="H46" s="110"/>
      <c r="I46" s="110"/>
      <c r="J46" s="110"/>
      <c r="K46" s="112"/>
    </row>
    <row r="47" spans="1:11" ht="15">
      <c r="A47" s="114">
        <v>21</v>
      </c>
      <c r="B47" s="90"/>
      <c r="C47" s="91"/>
      <c r="D47" s="92"/>
      <c r="E47" s="92"/>
      <c r="F47" s="91"/>
      <c r="G47" s="91"/>
      <c r="H47" s="91"/>
      <c r="I47" s="91"/>
      <c r="J47" s="91"/>
      <c r="K47" s="93">
        <f>D47+E47</f>
        <v>0</v>
      </c>
    </row>
    <row r="48" spans="1:11" ht="15" thickBot="1">
      <c r="A48" s="96"/>
      <c r="B48" s="97"/>
      <c r="C48" s="98"/>
      <c r="D48" s="99"/>
      <c r="E48" s="99"/>
      <c r="F48" s="98"/>
      <c r="G48" s="98"/>
      <c r="H48" s="98"/>
      <c r="I48" s="98"/>
      <c r="J48" s="98"/>
      <c r="K48" s="100"/>
    </row>
    <row r="49" spans="1:11" ht="15">
      <c r="A49" s="89">
        <v>22</v>
      </c>
      <c r="B49" s="103"/>
      <c r="C49" s="104"/>
      <c r="D49" s="105"/>
      <c r="E49" s="105"/>
      <c r="F49" s="104"/>
      <c r="G49" s="104"/>
      <c r="H49" s="104"/>
      <c r="I49" s="104"/>
      <c r="J49" s="104"/>
      <c r="K49" s="106">
        <f>D49+E49</f>
        <v>0</v>
      </c>
    </row>
    <row r="50" spans="1:11" ht="15" thickBot="1">
      <c r="A50" s="108"/>
      <c r="B50" s="109"/>
      <c r="C50" s="110"/>
      <c r="D50" s="111"/>
      <c r="E50" s="111"/>
      <c r="F50" s="110"/>
      <c r="G50" s="110"/>
      <c r="H50" s="110"/>
      <c r="I50" s="110"/>
      <c r="J50" s="110"/>
      <c r="K50" s="112"/>
    </row>
    <row r="51" spans="1:11" ht="15">
      <c r="A51" s="114">
        <v>23</v>
      </c>
      <c r="B51" s="90"/>
      <c r="C51" s="91"/>
      <c r="D51" s="92"/>
      <c r="E51" s="92"/>
      <c r="F51" s="91"/>
      <c r="G51" s="91"/>
      <c r="H51" s="91"/>
      <c r="I51" s="91"/>
      <c r="J51" s="91"/>
      <c r="K51" s="93">
        <f>D51+E51</f>
        <v>0</v>
      </c>
    </row>
    <row r="52" spans="1:11" ht="15" thickBot="1">
      <c r="A52" s="96"/>
      <c r="B52" s="97"/>
      <c r="C52" s="98"/>
      <c r="D52" s="99"/>
      <c r="E52" s="99"/>
      <c r="F52" s="98"/>
      <c r="G52" s="98"/>
      <c r="H52" s="98"/>
      <c r="I52" s="98"/>
      <c r="J52" s="98"/>
      <c r="K52" s="100"/>
    </row>
    <row r="53" spans="1:11" ht="15">
      <c r="A53" s="89">
        <v>24</v>
      </c>
      <c r="B53" s="103"/>
      <c r="C53" s="104"/>
      <c r="D53" s="105"/>
      <c r="E53" s="105"/>
      <c r="F53" s="104"/>
      <c r="G53" s="104"/>
      <c r="H53" s="104"/>
      <c r="I53" s="104"/>
      <c r="J53" s="104"/>
      <c r="K53" s="106">
        <f>D53+E53</f>
        <v>0</v>
      </c>
    </row>
    <row r="54" spans="1:11" ht="15" thickBot="1">
      <c r="A54" s="108"/>
      <c r="B54" s="109"/>
      <c r="C54" s="110"/>
      <c r="D54" s="111"/>
      <c r="E54" s="111"/>
      <c r="F54" s="110"/>
      <c r="G54" s="110"/>
      <c r="H54" s="110"/>
      <c r="I54" s="110"/>
      <c r="J54" s="110"/>
      <c r="K54" s="112"/>
    </row>
    <row r="55" spans="1:11" ht="15">
      <c r="A55" s="114">
        <v>25</v>
      </c>
      <c r="B55" s="90"/>
      <c r="C55" s="91"/>
      <c r="D55" s="92"/>
      <c r="E55" s="92"/>
      <c r="F55" s="91"/>
      <c r="G55" s="91"/>
      <c r="H55" s="91"/>
      <c r="I55" s="91"/>
      <c r="J55" s="91"/>
      <c r="K55" s="93">
        <f>D55+E55</f>
        <v>0</v>
      </c>
    </row>
    <row r="56" spans="1:11" ht="15" thickBot="1">
      <c r="A56" s="96"/>
      <c r="B56" s="97"/>
      <c r="C56" s="98"/>
      <c r="D56" s="99"/>
      <c r="E56" s="99"/>
      <c r="F56" s="98"/>
      <c r="G56" s="98"/>
      <c r="H56" s="98"/>
      <c r="I56" s="98"/>
      <c r="J56" s="98"/>
      <c r="K56" s="100"/>
    </row>
    <row r="57" spans="1:11" ht="15">
      <c r="A57" s="89">
        <v>26</v>
      </c>
      <c r="B57" s="103"/>
      <c r="C57" s="104"/>
      <c r="D57" s="105"/>
      <c r="E57" s="105"/>
      <c r="F57" s="104"/>
      <c r="G57" s="104"/>
      <c r="H57" s="104"/>
      <c r="I57" s="104"/>
      <c r="J57" s="104"/>
      <c r="K57" s="106">
        <f>D57+E57</f>
        <v>0</v>
      </c>
    </row>
    <row r="58" spans="1:11" ht="15" thickBot="1">
      <c r="A58" s="108"/>
      <c r="B58" s="109"/>
      <c r="C58" s="110"/>
      <c r="D58" s="111"/>
      <c r="E58" s="111"/>
      <c r="F58" s="110"/>
      <c r="G58" s="110"/>
      <c r="H58" s="110"/>
      <c r="I58" s="110"/>
      <c r="J58" s="110"/>
      <c r="K58" s="112"/>
    </row>
    <row r="59" spans="1:11" ht="15">
      <c r="A59" s="114">
        <v>27</v>
      </c>
      <c r="B59" s="90"/>
      <c r="C59" s="91"/>
      <c r="D59" s="92"/>
      <c r="E59" s="92"/>
      <c r="F59" s="91"/>
      <c r="G59" s="91"/>
      <c r="H59" s="91"/>
      <c r="I59" s="91"/>
      <c r="J59" s="91"/>
      <c r="K59" s="93">
        <f>D59+E59</f>
        <v>0</v>
      </c>
    </row>
    <row r="60" spans="1:11" ht="15" thickBot="1">
      <c r="A60" s="96"/>
      <c r="B60" s="97"/>
      <c r="C60" s="98"/>
      <c r="D60" s="99"/>
      <c r="E60" s="99"/>
      <c r="F60" s="98"/>
      <c r="G60" s="98"/>
      <c r="H60" s="98"/>
      <c r="I60" s="98"/>
      <c r="J60" s="98"/>
      <c r="K60" s="100"/>
    </row>
    <row r="61" spans="1:11" ht="15">
      <c r="A61" s="89">
        <v>28</v>
      </c>
      <c r="B61" s="103"/>
      <c r="C61" s="104"/>
      <c r="D61" s="105"/>
      <c r="E61" s="105"/>
      <c r="F61" s="104"/>
      <c r="G61" s="104"/>
      <c r="H61" s="104"/>
      <c r="I61" s="104"/>
      <c r="J61" s="104"/>
      <c r="K61" s="106">
        <f>D61+E61</f>
        <v>0</v>
      </c>
    </row>
    <row r="62" spans="1:11" ht="15" thickBot="1">
      <c r="A62" s="108"/>
      <c r="B62" s="109"/>
      <c r="C62" s="110"/>
      <c r="D62" s="111"/>
      <c r="E62" s="111"/>
      <c r="F62" s="110"/>
      <c r="G62" s="110"/>
      <c r="H62" s="110"/>
      <c r="I62" s="110"/>
      <c r="J62" s="110"/>
      <c r="K62" s="112"/>
    </row>
    <row r="63" spans="1:11" ht="15">
      <c r="A63" s="114">
        <v>29</v>
      </c>
      <c r="B63" s="90"/>
      <c r="C63" s="91"/>
      <c r="D63" s="92"/>
      <c r="E63" s="92"/>
      <c r="F63" s="91"/>
      <c r="G63" s="91"/>
      <c r="H63" s="91"/>
      <c r="I63" s="91"/>
      <c r="J63" s="91"/>
      <c r="K63" s="93">
        <f>D63+E63</f>
        <v>0</v>
      </c>
    </row>
    <row r="64" spans="1:11" ht="15" thickBot="1">
      <c r="A64" s="96"/>
      <c r="B64" s="97"/>
      <c r="C64" s="98"/>
      <c r="D64" s="99"/>
      <c r="E64" s="99"/>
      <c r="F64" s="98"/>
      <c r="G64" s="98"/>
      <c r="H64" s="98"/>
      <c r="I64" s="98"/>
      <c r="J64" s="98"/>
      <c r="K64" s="100"/>
    </row>
    <row r="65" spans="1:11" ht="15">
      <c r="A65" s="89">
        <v>30</v>
      </c>
      <c r="B65" s="103"/>
      <c r="C65" s="104"/>
      <c r="D65" s="105"/>
      <c r="E65" s="105"/>
      <c r="F65" s="104"/>
      <c r="G65" s="104"/>
      <c r="H65" s="104"/>
      <c r="I65" s="104"/>
      <c r="J65" s="104"/>
      <c r="K65" s="106">
        <f>D65+E65</f>
        <v>0</v>
      </c>
    </row>
    <row r="66" spans="1:11" ht="15" thickBot="1">
      <c r="A66" s="108"/>
      <c r="B66" s="109"/>
      <c r="C66" s="110"/>
      <c r="D66" s="111"/>
      <c r="E66" s="111"/>
      <c r="F66" s="110"/>
      <c r="G66" s="110"/>
      <c r="H66" s="110"/>
      <c r="I66" s="110"/>
      <c r="J66" s="110"/>
      <c r="K66" s="112"/>
    </row>
    <row r="67" spans="1:11" ht="15">
      <c r="A67" s="114">
        <v>31</v>
      </c>
      <c r="B67" s="90"/>
      <c r="C67" s="91"/>
      <c r="D67" s="92"/>
      <c r="E67" s="92"/>
      <c r="F67" s="91"/>
      <c r="G67" s="91"/>
      <c r="H67" s="91"/>
      <c r="I67" s="91"/>
      <c r="J67" s="91"/>
      <c r="K67" s="93">
        <f>D67+E67</f>
        <v>0</v>
      </c>
    </row>
    <row r="68" spans="1:11" ht="15" thickBot="1">
      <c r="A68" s="96"/>
      <c r="B68" s="97"/>
      <c r="C68" s="98"/>
      <c r="D68" s="99"/>
      <c r="E68" s="99"/>
      <c r="F68" s="98"/>
      <c r="G68" s="98"/>
      <c r="H68" s="98"/>
      <c r="I68" s="98"/>
      <c r="J68" s="98"/>
      <c r="K68" s="100"/>
    </row>
    <row r="69" spans="1:11" ht="15">
      <c r="A69" s="89">
        <v>32</v>
      </c>
      <c r="B69" s="103"/>
      <c r="C69" s="104"/>
      <c r="D69" s="105"/>
      <c r="E69" s="105"/>
      <c r="F69" s="104"/>
      <c r="G69" s="104"/>
      <c r="H69" s="104"/>
      <c r="I69" s="104"/>
      <c r="J69" s="104"/>
      <c r="K69" s="106">
        <f>D69+E69</f>
        <v>0</v>
      </c>
    </row>
    <row r="70" spans="1:11" ht="15" thickBot="1">
      <c r="A70" s="108"/>
      <c r="B70" s="109"/>
      <c r="C70" s="110"/>
      <c r="D70" s="111"/>
      <c r="E70" s="111"/>
      <c r="F70" s="110"/>
      <c r="G70" s="110"/>
      <c r="H70" s="110"/>
      <c r="I70" s="110"/>
      <c r="J70" s="110"/>
      <c r="K70" s="112"/>
    </row>
    <row r="71" spans="1:11" ht="15">
      <c r="A71" s="114">
        <v>33</v>
      </c>
      <c r="B71" s="90"/>
      <c r="C71" s="91"/>
      <c r="D71" s="92"/>
      <c r="E71" s="92"/>
      <c r="F71" s="91"/>
      <c r="G71" s="91"/>
      <c r="H71" s="91"/>
      <c r="I71" s="91"/>
      <c r="J71" s="91"/>
      <c r="K71" s="93">
        <f>D71+E71</f>
        <v>0</v>
      </c>
    </row>
    <row r="72" spans="1:11" ht="15" thickBot="1">
      <c r="A72" s="96"/>
      <c r="B72" s="97"/>
      <c r="C72" s="98"/>
      <c r="D72" s="99"/>
      <c r="E72" s="99"/>
      <c r="F72" s="98"/>
      <c r="G72" s="98"/>
      <c r="H72" s="98"/>
      <c r="I72" s="98"/>
      <c r="J72" s="98"/>
      <c r="K72" s="100"/>
    </row>
    <row r="73" spans="1:11" ht="15">
      <c r="A73" s="89">
        <v>34</v>
      </c>
      <c r="B73" s="103"/>
      <c r="C73" s="104"/>
      <c r="D73" s="105"/>
      <c r="E73" s="105"/>
      <c r="F73" s="104"/>
      <c r="G73" s="104"/>
      <c r="H73" s="104"/>
      <c r="I73" s="104"/>
      <c r="J73" s="104"/>
      <c r="K73" s="106">
        <f>D73+E73</f>
        <v>0</v>
      </c>
    </row>
    <row r="74" spans="1:11" ht="15" thickBot="1">
      <c r="A74" s="108"/>
      <c r="B74" s="109"/>
      <c r="C74" s="110"/>
      <c r="D74" s="111"/>
      <c r="E74" s="111"/>
      <c r="F74" s="110"/>
      <c r="G74" s="110"/>
      <c r="H74" s="110"/>
      <c r="I74" s="110"/>
      <c r="J74" s="110"/>
      <c r="K74" s="112"/>
    </row>
    <row r="75" spans="1:11" ht="15">
      <c r="A75" s="114">
        <v>35</v>
      </c>
      <c r="B75" s="90"/>
      <c r="C75" s="91"/>
      <c r="D75" s="92"/>
      <c r="E75" s="92"/>
      <c r="F75" s="91"/>
      <c r="G75" s="91"/>
      <c r="H75" s="91"/>
      <c r="I75" s="91"/>
      <c r="J75" s="91"/>
      <c r="K75" s="93">
        <f>D75+E75</f>
        <v>0</v>
      </c>
    </row>
    <row r="76" spans="1:11" ht="15" thickBot="1">
      <c r="A76" s="96"/>
      <c r="B76" s="97"/>
      <c r="C76" s="98"/>
      <c r="D76" s="99"/>
      <c r="E76" s="99"/>
      <c r="F76" s="98"/>
      <c r="G76" s="98"/>
      <c r="H76" s="98"/>
      <c r="I76" s="98"/>
      <c r="J76" s="98"/>
      <c r="K76" s="100"/>
    </row>
    <row r="77" spans="1:11" ht="15">
      <c r="A77" s="89">
        <v>36</v>
      </c>
      <c r="B77" s="103"/>
      <c r="C77" s="104"/>
      <c r="D77" s="105"/>
      <c r="E77" s="105"/>
      <c r="F77" s="104"/>
      <c r="G77" s="104"/>
      <c r="H77" s="104"/>
      <c r="I77" s="104"/>
      <c r="J77" s="104"/>
      <c r="K77" s="106">
        <f>D77+E77</f>
        <v>0</v>
      </c>
    </row>
    <row r="78" spans="1:11" ht="15" thickBot="1">
      <c r="A78" s="108"/>
      <c r="B78" s="109"/>
      <c r="C78" s="110"/>
      <c r="D78" s="111"/>
      <c r="E78" s="111"/>
      <c r="F78" s="110"/>
      <c r="G78" s="110"/>
      <c r="H78" s="110"/>
      <c r="I78" s="110"/>
      <c r="J78" s="110"/>
      <c r="K78" s="112"/>
    </row>
    <row r="79" spans="1:11" ht="15">
      <c r="A79" s="114">
        <v>37</v>
      </c>
      <c r="B79" s="90"/>
      <c r="C79" s="91"/>
      <c r="D79" s="92"/>
      <c r="E79" s="92"/>
      <c r="F79" s="91"/>
      <c r="G79" s="91"/>
      <c r="H79" s="91"/>
      <c r="I79" s="91"/>
      <c r="J79" s="91"/>
      <c r="K79" s="93">
        <f>D79+E79</f>
        <v>0</v>
      </c>
    </row>
    <row r="80" spans="1:11" ht="15" thickBot="1">
      <c r="A80" s="96"/>
      <c r="B80" s="97"/>
      <c r="C80" s="98"/>
      <c r="D80" s="99"/>
      <c r="E80" s="99"/>
      <c r="F80" s="98"/>
      <c r="G80" s="98"/>
      <c r="H80" s="98"/>
      <c r="I80" s="98"/>
      <c r="J80" s="98"/>
      <c r="K80" s="100"/>
    </row>
    <row r="81" spans="1:11" ht="15">
      <c r="A81" s="89">
        <v>38</v>
      </c>
      <c r="B81" s="103"/>
      <c r="C81" s="104"/>
      <c r="D81" s="105"/>
      <c r="E81" s="105"/>
      <c r="F81" s="104"/>
      <c r="G81" s="104"/>
      <c r="H81" s="104"/>
      <c r="I81" s="104"/>
      <c r="J81" s="104"/>
      <c r="K81" s="106">
        <f>D81+E81</f>
        <v>0</v>
      </c>
    </row>
    <row r="82" spans="1:11" ht="15" thickBot="1">
      <c r="A82" s="108"/>
      <c r="B82" s="109"/>
      <c r="C82" s="110"/>
      <c r="D82" s="111"/>
      <c r="E82" s="111"/>
      <c r="F82" s="110"/>
      <c r="G82" s="110"/>
      <c r="H82" s="110"/>
      <c r="I82" s="110"/>
      <c r="J82" s="110"/>
      <c r="K82" s="112"/>
    </row>
    <row r="83" spans="1:11" ht="15">
      <c r="A83" s="114">
        <v>39</v>
      </c>
      <c r="B83" s="90"/>
      <c r="C83" s="91"/>
      <c r="D83" s="92"/>
      <c r="E83" s="92"/>
      <c r="F83" s="91"/>
      <c r="G83" s="91"/>
      <c r="H83" s="91"/>
      <c r="I83" s="91"/>
      <c r="J83" s="91"/>
      <c r="K83" s="93">
        <f>D83+E83</f>
        <v>0</v>
      </c>
    </row>
    <row r="84" spans="1:11" ht="15" thickBot="1">
      <c r="A84" s="96"/>
      <c r="B84" s="97"/>
      <c r="C84" s="98"/>
      <c r="D84" s="99"/>
      <c r="E84" s="99"/>
      <c r="F84" s="98"/>
      <c r="G84" s="98"/>
      <c r="H84" s="98"/>
      <c r="I84" s="98"/>
      <c r="J84" s="98"/>
      <c r="K84" s="100"/>
    </row>
    <row r="85" spans="1:11" ht="15">
      <c r="A85" s="89">
        <v>40</v>
      </c>
      <c r="B85" s="103"/>
      <c r="C85" s="104"/>
      <c r="D85" s="105"/>
      <c r="E85" s="105"/>
      <c r="F85" s="104"/>
      <c r="G85" s="104"/>
      <c r="H85" s="104"/>
      <c r="I85" s="104"/>
      <c r="J85" s="104"/>
      <c r="K85" s="106">
        <f>D85+E85</f>
        <v>0</v>
      </c>
    </row>
    <row r="86" spans="1:11" ht="15" thickBot="1">
      <c r="A86" s="108"/>
      <c r="B86" s="109"/>
      <c r="C86" s="128"/>
      <c r="D86" s="129"/>
      <c r="E86" s="129"/>
      <c r="F86" s="128"/>
      <c r="G86" s="128"/>
      <c r="H86" s="128"/>
      <c r="I86" s="128"/>
      <c r="J86" s="110"/>
      <c r="K86" s="112"/>
    </row>
  </sheetData>
  <mergeCells count="432">
    <mergeCell ref="H85:H86"/>
    <mergeCell ref="I85:I86"/>
    <mergeCell ref="J85:J86"/>
    <mergeCell ref="K85:K86"/>
    <mergeCell ref="H83:H84"/>
    <mergeCell ref="I83:I84"/>
    <mergeCell ref="J83:J84"/>
    <mergeCell ref="K83:K84"/>
    <mergeCell ref="A85:A86"/>
    <mergeCell ref="C85:C86"/>
    <mergeCell ref="D85:D86"/>
    <mergeCell ref="E85:E86"/>
    <mergeCell ref="F85:F86"/>
    <mergeCell ref="G85:G86"/>
    <mergeCell ref="H81:H82"/>
    <mergeCell ref="I81:I82"/>
    <mergeCell ref="J81:J82"/>
    <mergeCell ref="K81:K82"/>
    <mergeCell ref="A83:A84"/>
    <mergeCell ref="C83:C84"/>
    <mergeCell ref="D83:D84"/>
    <mergeCell ref="E83:E84"/>
    <mergeCell ref="F83:F84"/>
    <mergeCell ref="G83:G84"/>
    <mergeCell ref="H79:H80"/>
    <mergeCell ref="I79:I80"/>
    <mergeCell ref="J79:J80"/>
    <mergeCell ref="K79:K80"/>
    <mergeCell ref="A81:A82"/>
    <mergeCell ref="C81:C82"/>
    <mergeCell ref="D81:D82"/>
    <mergeCell ref="E81:E82"/>
    <mergeCell ref="F81:F82"/>
    <mergeCell ref="G81:G82"/>
    <mergeCell ref="H77:H78"/>
    <mergeCell ref="I77:I78"/>
    <mergeCell ref="J77:J78"/>
    <mergeCell ref="K77:K78"/>
    <mergeCell ref="A79:A80"/>
    <mergeCell ref="C79:C80"/>
    <mergeCell ref="D79:D80"/>
    <mergeCell ref="E79:E80"/>
    <mergeCell ref="F79:F80"/>
    <mergeCell ref="G79:G80"/>
    <mergeCell ref="H75:H76"/>
    <mergeCell ref="I75:I76"/>
    <mergeCell ref="J75:J76"/>
    <mergeCell ref="K75:K76"/>
    <mergeCell ref="A77:A78"/>
    <mergeCell ref="C77:C78"/>
    <mergeCell ref="D77:D78"/>
    <mergeCell ref="E77:E78"/>
    <mergeCell ref="F77:F78"/>
    <mergeCell ref="G77:G78"/>
    <mergeCell ref="H73:H74"/>
    <mergeCell ref="I73:I74"/>
    <mergeCell ref="J73:J74"/>
    <mergeCell ref="K73:K74"/>
    <mergeCell ref="A75:A76"/>
    <mergeCell ref="C75:C76"/>
    <mergeCell ref="D75:D76"/>
    <mergeCell ref="E75:E76"/>
    <mergeCell ref="F75:F76"/>
    <mergeCell ref="G75:G76"/>
    <mergeCell ref="H71:H72"/>
    <mergeCell ref="I71:I72"/>
    <mergeCell ref="J71:J72"/>
    <mergeCell ref="K71:K72"/>
    <mergeCell ref="A73:A74"/>
    <mergeCell ref="C73:C74"/>
    <mergeCell ref="D73:D74"/>
    <mergeCell ref="E73:E74"/>
    <mergeCell ref="F73:F74"/>
    <mergeCell ref="G73:G74"/>
    <mergeCell ref="H69:H70"/>
    <mergeCell ref="I69:I70"/>
    <mergeCell ref="J69:J70"/>
    <mergeCell ref="K69:K70"/>
    <mergeCell ref="A71:A72"/>
    <mergeCell ref="C71:C72"/>
    <mergeCell ref="D71:D72"/>
    <mergeCell ref="E71:E72"/>
    <mergeCell ref="F71:F72"/>
    <mergeCell ref="G71:G72"/>
    <mergeCell ref="H67:H68"/>
    <mergeCell ref="I67:I68"/>
    <mergeCell ref="J67:J68"/>
    <mergeCell ref="K67:K68"/>
    <mergeCell ref="A69:A70"/>
    <mergeCell ref="C69:C70"/>
    <mergeCell ref="D69:D70"/>
    <mergeCell ref="E69:E70"/>
    <mergeCell ref="F69:F70"/>
    <mergeCell ref="G69:G70"/>
    <mergeCell ref="H65:H66"/>
    <mergeCell ref="I65:I66"/>
    <mergeCell ref="J65:J66"/>
    <mergeCell ref="K65:K66"/>
    <mergeCell ref="A67:A68"/>
    <mergeCell ref="C67:C68"/>
    <mergeCell ref="D67:D68"/>
    <mergeCell ref="E67:E68"/>
    <mergeCell ref="F67:F68"/>
    <mergeCell ref="G67:G68"/>
    <mergeCell ref="H63:H64"/>
    <mergeCell ref="I63:I64"/>
    <mergeCell ref="J63:J64"/>
    <mergeCell ref="K63:K64"/>
    <mergeCell ref="A65:A66"/>
    <mergeCell ref="C65:C66"/>
    <mergeCell ref="D65:D66"/>
    <mergeCell ref="E65:E66"/>
    <mergeCell ref="F65:F66"/>
    <mergeCell ref="G65:G66"/>
    <mergeCell ref="H61:H62"/>
    <mergeCell ref="I61:I62"/>
    <mergeCell ref="J61:J62"/>
    <mergeCell ref="K61:K62"/>
    <mergeCell ref="A63:A64"/>
    <mergeCell ref="C63:C64"/>
    <mergeCell ref="D63:D64"/>
    <mergeCell ref="E63:E64"/>
    <mergeCell ref="F63:F64"/>
    <mergeCell ref="G63:G64"/>
    <mergeCell ref="H59:H60"/>
    <mergeCell ref="I59:I60"/>
    <mergeCell ref="J59:J60"/>
    <mergeCell ref="K59:K60"/>
    <mergeCell ref="A61:A62"/>
    <mergeCell ref="C61:C62"/>
    <mergeCell ref="D61:D62"/>
    <mergeCell ref="E61:E62"/>
    <mergeCell ref="F61:F62"/>
    <mergeCell ref="G61:G62"/>
    <mergeCell ref="H57:H58"/>
    <mergeCell ref="I57:I58"/>
    <mergeCell ref="J57:J58"/>
    <mergeCell ref="K57:K58"/>
    <mergeCell ref="A59:A60"/>
    <mergeCell ref="C59:C60"/>
    <mergeCell ref="D59:D60"/>
    <mergeCell ref="E59:E60"/>
    <mergeCell ref="F59:F60"/>
    <mergeCell ref="G59:G60"/>
    <mergeCell ref="H55:H56"/>
    <mergeCell ref="I55:I56"/>
    <mergeCell ref="J55:J56"/>
    <mergeCell ref="K55:K56"/>
    <mergeCell ref="A57:A58"/>
    <mergeCell ref="C57:C58"/>
    <mergeCell ref="D57:D58"/>
    <mergeCell ref="E57:E58"/>
    <mergeCell ref="F57:F58"/>
    <mergeCell ref="G57:G58"/>
    <mergeCell ref="H53:H54"/>
    <mergeCell ref="I53:I54"/>
    <mergeCell ref="J53:J54"/>
    <mergeCell ref="K53:K54"/>
    <mergeCell ref="A55:A56"/>
    <mergeCell ref="C55:C56"/>
    <mergeCell ref="D55:D56"/>
    <mergeCell ref="E55:E56"/>
    <mergeCell ref="F55:F56"/>
    <mergeCell ref="G55:G56"/>
    <mergeCell ref="H51:H52"/>
    <mergeCell ref="I51:I52"/>
    <mergeCell ref="J51:J52"/>
    <mergeCell ref="K51:K52"/>
    <mergeCell ref="A53:A54"/>
    <mergeCell ref="C53:C54"/>
    <mergeCell ref="D53:D54"/>
    <mergeCell ref="E53:E54"/>
    <mergeCell ref="F53:F54"/>
    <mergeCell ref="G53:G54"/>
    <mergeCell ref="H49:H50"/>
    <mergeCell ref="I49:I50"/>
    <mergeCell ref="J49:J50"/>
    <mergeCell ref="K49:K50"/>
    <mergeCell ref="A51:A52"/>
    <mergeCell ref="C51:C52"/>
    <mergeCell ref="D51:D52"/>
    <mergeCell ref="E51:E52"/>
    <mergeCell ref="F51:F52"/>
    <mergeCell ref="G51:G52"/>
    <mergeCell ref="H47:H48"/>
    <mergeCell ref="I47:I48"/>
    <mergeCell ref="J47:J48"/>
    <mergeCell ref="K47:K48"/>
    <mergeCell ref="A49:A50"/>
    <mergeCell ref="C49:C50"/>
    <mergeCell ref="D49:D50"/>
    <mergeCell ref="E49:E50"/>
    <mergeCell ref="F49:F50"/>
    <mergeCell ref="G49:G50"/>
    <mergeCell ref="H45:H46"/>
    <mergeCell ref="I45:I46"/>
    <mergeCell ref="J45:J46"/>
    <mergeCell ref="K45:K46"/>
    <mergeCell ref="A47:A48"/>
    <mergeCell ref="C47:C48"/>
    <mergeCell ref="D47:D48"/>
    <mergeCell ref="E47:E48"/>
    <mergeCell ref="F47:F48"/>
    <mergeCell ref="G47:G48"/>
    <mergeCell ref="H43:H44"/>
    <mergeCell ref="I43:I44"/>
    <mergeCell ref="J43:J44"/>
    <mergeCell ref="K43:K44"/>
    <mergeCell ref="A45:A46"/>
    <mergeCell ref="C45:C46"/>
    <mergeCell ref="D45:D46"/>
    <mergeCell ref="E45:E46"/>
    <mergeCell ref="F45:F46"/>
    <mergeCell ref="G45:G46"/>
    <mergeCell ref="H41:H42"/>
    <mergeCell ref="I41:I42"/>
    <mergeCell ref="J41:J42"/>
    <mergeCell ref="K41:K42"/>
    <mergeCell ref="A43:A44"/>
    <mergeCell ref="C43:C44"/>
    <mergeCell ref="D43:D44"/>
    <mergeCell ref="E43:E44"/>
    <mergeCell ref="F43:F44"/>
    <mergeCell ref="G43:G44"/>
    <mergeCell ref="H39:H40"/>
    <mergeCell ref="I39:I40"/>
    <mergeCell ref="J39:J40"/>
    <mergeCell ref="K39:K40"/>
    <mergeCell ref="A41:A42"/>
    <mergeCell ref="C41:C42"/>
    <mergeCell ref="D41:D42"/>
    <mergeCell ref="E41:E42"/>
    <mergeCell ref="F41:F42"/>
    <mergeCell ref="G41:G42"/>
    <mergeCell ref="H37:H38"/>
    <mergeCell ref="I37:I38"/>
    <mergeCell ref="J37:J38"/>
    <mergeCell ref="K37:K38"/>
    <mergeCell ref="A39:A40"/>
    <mergeCell ref="C39:C40"/>
    <mergeCell ref="D39:D40"/>
    <mergeCell ref="E39:E40"/>
    <mergeCell ref="F39:F40"/>
    <mergeCell ref="G39:G40"/>
    <mergeCell ref="H35:H36"/>
    <mergeCell ref="I35:I36"/>
    <mergeCell ref="J35:J36"/>
    <mergeCell ref="K35:K36"/>
    <mergeCell ref="A37:A38"/>
    <mergeCell ref="C37:C38"/>
    <mergeCell ref="D37:D38"/>
    <mergeCell ref="E37:E38"/>
    <mergeCell ref="F37:F38"/>
    <mergeCell ref="G37:G38"/>
    <mergeCell ref="H33:H34"/>
    <mergeCell ref="I33:I34"/>
    <mergeCell ref="J33:J34"/>
    <mergeCell ref="K33:K34"/>
    <mergeCell ref="A35:A36"/>
    <mergeCell ref="C35:C36"/>
    <mergeCell ref="D35:D36"/>
    <mergeCell ref="E35:E36"/>
    <mergeCell ref="F35:F36"/>
    <mergeCell ref="G35:G36"/>
    <mergeCell ref="A33:A34"/>
    <mergeCell ref="C33:C34"/>
    <mergeCell ref="D33:D34"/>
    <mergeCell ref="E33:E34"/>
    <mergeCell ref="F33:F34"/>
    <mergeCell ref="G33:G34"/>
    <mergeCell ref="H31:H32"/>
    <mergeCell ref="I31:I32"/>
    <mergeCell ref="J31:J32"/>
    <mergeCell ref="K31:K32"/>
    <mergeCell ref="M31:M32"/>
    <mergeCell ref="N31:N32"/>
    <mergeCell ref="J29:J30"/>
    <mergeCell ref="K29:K30"/>
    <mergeCell ref="M29:M30"/>
    <mergeCell ref="N29:N30"/>
    <mergeCell ref="A31:A32"/>
    <mergeCell ref="C31:C32"/>
    <mergeCell ref="D31:D32"/>
    <mergeCell ref="E31:E32"/>
    <mergeCell ref="F31:F32"/>
    <mergeCell ref="G31:G32"/>
    <mergeCell ref="J27:J28"/>
    <mergeCell ref="K27:K28"/>
    <mergeCell ref="A29:A30"/>
    <mergeCell ref="C29:C30"/>
    <mergeCell ref="D29:D30"/>
    <mergeCell ref="E29:E30"/>
    <mergeCell ref="F29:F30"/>
    <mergeCell ref="G29:G30"/>
    <mergeCell ref="H29:H30"/>
    <mergeCell ref="I29:I30"/>
    <mergeCell ref="M26:M27"/>
    <mergeCell ref="N26:N27"/>
    <mergeCell ref="A27:A28"/>
    <mergeCell ref="C27:C28"/>
    <mergeCell ref="D27:D28"/>
    <mergeCell ref="E27:E28"/>
    <mergeCell ref="F27:F28"/>
    <mergeCell ref="G27:G28"/>
    <mergeCell ref="H27:H28"/>
    <mergeCell ref="I27:I28"/>
    <mergeCell ref="A25:A26"/>
    <mergeCell ref="C25:C26"/>
    <mergeCell ref="D25:D26"/>
    <mergeCell ref="E25:E26"/>
    <mergeCell ref="F25:F26"/>
    <mergeCell ref="G25:G26"/>
    <mergeCell ref="H23:H24"/>
    <mergeCell ref="I23:I24"/>
    <mergeCell ref="J23:J24"/>
    <mergeCell ref="K23:K24"/>
    <mergeCell ref="M24:M25"/>
    <mergeCell ref="N24:N25"/>
    <mergeCell ref="H25:H26"/>
    <mergeCell ref="I25:I26"/>
    <mergeCell ref="J25:J26"/>
    <mergeCell ref="K25:K26"/>
    <mergeCell ref="A23:A24"/>
    <mergeCell ref="C23:C24"/>
    <mergeCell ref="D23:D24"/>
    <mergeCell ref="E23:E24"/>
    <mergeCell ref="F23:F24"/>
    <mergeCell ref="G23:G24"/>
    <mergeCell ref="H21:H22"/>
    <mergeCell ref="I21:I22"/>
    <mergeCell ref="J21:J22"/>
    <mergeCell ref="K21:K22"/>
    <mergeCell ref="M21:M22"/>
    <mergeCell ref="N21:N22"/>
    <mergeCell ref="A21:A22"/>
    <mergeCell ref="C21:C22"/>
    <mergeCell ref="D21:D22"/>
    <mergeCell ref="E21:E22"/>
    <mergeCell ref="F21:F22"/>
    <mergeCell ref="G21:G22"/>
    <mergeCell ref="H19:H20"/>
    <mergeCell ref="I19:I20"/>
    <mergeCell ref="J19:J20"/>
    <mergeCell ref="K19:K20"/>
    <mergeCell ref="M19:M20"/>
    <mergeCell ref="N19:N20"/>
    <mergeCell ref="A19:A20"/>
    <mergeCell ref="C19:C20"/>
    <mergeCell ref="D19:D20"/>
    <mergeCell ref="E19:E20"/>
    <mergeCell ref="F19:F20"/>
    <mergeCell ref="G19:G20"/>
    <mergeCell ref="A17:A18"/>
    <mergeCell ref="C17:C18"/>
    <mergeCell ref="D17:D18"/>
    <mergeCell ref="E17:E18"/>
    <mergeCell ref="F17:F18"/>
    <mergeCell ref="G17:G18"/>
    <mergeCell ref="H15:H16"/>
    <mergeCell ref="I15:I16"/>
    <mergeCell ref="J15:J16"/>
    <mergeCell ref="K15:K16"/>
    <mergeCell ref="M16:M17"/>
    <mergeCell ref="N16:N17"/>
    <mergeCell ref="H17:H18"/>
    <mergeCell ref="I17:I18"/>
    <mergeCell ref="J17:J18"/>
    <mergeCell ref="K17:K18"/>
    <mergeCell ref="A15:A16"/>
    <mergeCell ref="C15:C16"/>
    <mergeCell ref="D15:D16"/>
    <mergeCell ref="E15:E16"/>
    <mergeCell ref="F15:F16"/>
    <mergeCell ref="G15:G16"/>
    <mergeCell ref="H13:H14"/>
    <mergeCell ref="I13:I14"/>
    <mergeCell ref="J13:J14"/>
    <mergeCell ref="K13:K14"/>
    <mergeCell ref="M13:M14"/>
    <mergeCell ref="N13:N14"/>
    <mergeCell ref="A13:A14"/>
    <mergeCell ref="C13:C14"/>
    <mergeCell ref="D13:D14"/>
    <mergeCell ref="E13:E14"/>
    <mergeCell ref="F13:F14"/>
    <mergeCell ref="G13:G14"/>
    <mergeCell ref="A11:A12"/>
    <mergeCell ref="C11:C12"/>
    <mergeCell ref="D11:D12"/>
    <mergeCell ref="E11:E12"/>
    <mergeCell ref="F11:F12"/>
    <mergeCell ref="G11:G12"/>
    <mergeCell ref="H9:H10"/>
    <mergeCell ref="I9:I10"/>
    <mergeCell ref="J9:J10"/>
    <mergeCell ref="K9:K10"/>
    <mergeCell ref="M10:M11"/>
    <mergeCell ref="N10:N11"/>
    <mergeCell ref="H11:H12"/>
    <mergeCell ref="I11:I12"/>
    <mergeCell ref="J11:J12"/>
    <mergeCell ref="K11:K12"/>
    <mergeCell ref="J7:J8"/>
    <mergeCell ref="K7:K8"/>
    <mergeCell ref="M7:M8"/>
    <mergeCell ref="N7:N8"/>
    <mergeCell ref="A9:A10"/>
    <mergeCell ref="C9:C10"/>
    <mergeCell ref="D9:D10"/>
    <mergeCell ref="E9:E10"/>
    <mergeCell ref="F9:F10"/>
    <mergeCell ref="G9:G10"/>
    <mergeCell ref="J5:J6"/>
    <mergeCell ref="K5:K6"/>
    <mergeCell ref="A7:A8"/>
    <mergeCell ref="C7:C8"/>
    <mergeCell ref="D7:D8"/>
    <mergeCell ref="E7:E8"/>
    <mergeCell ref="F7:F8"/>
    <mergeCell ref="G7:G8"/>
    <mergeCell ref="H7:H8"/>
    <mergeCell ref="I7:I8"/>
    <mergeCell ref="C1:J3"/>
    <mergeCell ref="K1:O3"/>
    <mergeCell ref="B5:B6"/>
    <mergeCell ref="C5:C6"/>
    <mergeCell ref="D5:D6"/>
    <mergeCell ref="E5:E6"/>
    <mergeCell ref="F5:F6"/>
    <mergeCell ref="G5:G6"/>
    <mergeCell ref="H5:H6"/>
    <mergeCell ref="I5:I6"/>
  </mergeCells>
  <conditionalFormatting sqref="J7 J9 J11 J15 J19 J23 J27 J31 J35 J39 J43 J47 J51 J55 J59 J63 J67 J71 J75 J79 J83 J13 J17 J21 J25 J29 J33 J37 J41 J45 J49 J53 J57 J61 J65 J69 J73 J77 J81 J85">
    <cfRule type="expression" dxfId="917" priority="436">
      <formula>$J7="Servitude défilé VDC Vol CNOA + Présent Tactique (130H)"</formula>
    </cfRule>
    <cfRule type="expression" dxfId="916" priority="437">
      <formula>$J7="Mission Livre bleu"</formula>
    </cfRule>
    <cfRule type="expression" dxfId="915" priority="439">
      <formula>$J7="Entretien compétences chasse"</formula>
    </cfRule>
    <cfRule type="expression" dxfId="914" priority="442">
      <formula>$J7="Carte abonnés exterieurs"</formula>
    </cfRule>
    <cfRule type="expression" dxfId="913" priority="446">
      <formula>$J7="Transfo monit nav"</formula>
    </cfRule>
    <cfRule type="expression" dxfId="912" priority="447">
      <formula>$J7="Entraînements + qualifications CPI (80)"</formula>
    </cfRule>
    <cfRule type="expression" dxfId="911" priority="449">
      <formula>$J7="Formation IP"</formula>
    </cfRule>
    <cfRule type="expression" dxfId="910" priority="451">
      <formula>$J7="Qlif PIO (IF étranger)"</formula>
    </cfRule>
    <cfRule type="expression" dxfId="909" priority="452">
      <formula>$J7="Viellissement ABOVO PIA à PIO (passage auto PIO)"</formula>
    </cfRule>
    <cfRule type="expression" dxfId="908" priority="453">
      <formula>$J7="Formation IP ABOVO (69 +15 viellissement )"</formula>
    </cfRule>
    <cfRule type="expression" dxfId="907" priority="455">
      <formula>$J7="Instruction NOSA Etr"</formula>
    </cfRule>
    <cfRule type="expression" dxfId="906" priority="456">
      <formula>$J7="Instruction NOSA Fr"</formula>
    </cfRule>
    <cfRule type="expression" dxfId="905" priority="457">
      <formula>$J7="Instruction PIL Etr"</formula>
    </cfRule>
    <cfRule type="expression" dxfId="904" priority="458">
      <formula>$J7=+"INSTRUCTION"</formula>
    </cfRule>
    <cfRule type="expression" dxfId="903" priority="459">
      <formula>$J7="Instruction PIL Fr"</formula>
    </cfRule>
  </conditionalFormatting>
  <conditionalFormatting sqref="D7 D9 D11 D13 D15 D17 D19 D21 D23 D25 D27 D29 D31 D33 D35 D37 D39 D41 D43 D45 D47 D49 D51 D53 D55 D57 D59 D61 D63 D65 D67 D69 D71 D73 D75 D77 D79 D81 D83 D85">
    <cfRule type="expression" dxfId="869" priority="382">
      <formula>$J7="Servitude défilé VDC Vol CNOA + Présent Tactique (130H)"</formula>
    </cfRule>
    <cfRule type="expression" dxfId="868" priority="383">
      <formula>$J7="Mission Livre bleu"</formula>
    </cfRule>
    <cfRule type="expression" dxfId="867" priority="385">
      <formula>$J7="Entretien compétences chasse"</formula>
    </cfRule>
    <cfRule type="expression" dxfId="866" priority="388">
      <formula>$J7="Carte abonnés exterieurs"</formula>
    </cfRule>
    <cfRule type="expression" dxfId="865" priority="392">
      <formula>$J7="Transfo monit nav"</formula>
    </cfRule>
    <cfRule type="expression" dxfId="864" priority="393">
      <formula>$J7="Entraînements + qualifications CPI (80)"</formula>
    </cfRule>
    <cfRule type="expression" dxfId="863" priority="395">
      <formula>$J7="Formation IP"</formula>
    </cfRule>
    <cfRule type="expression" dxfId="862" priority="397">
      <formula>$J7="Qlif PIO (IF étranger)"</formula>
    </cfRule>
    <cfRule type="expression" dxfId="861" priority="398">
      <formula>$J7="Viellissement ABOVO PIA à PIO (passage auto PIO)"</formula>
    </cfRule>
    <cfRule type="expression" dxfId="860" priority="399">
      <formula>$J7="Formation IP ABOVO (69 +15 viellissement )"</formula>
    </cfRule>
    <cfRule type="expression" dxfId="859" priority="401">
      <formula>$J7="Instruction NOSA Etr"</formula>
    </cfRule>
    <cfRule type="expression" dxfId="858" priority="402">
      <formula>$J7="Instruction NOSA Fr"</formula>
    </cfRule>
    <cfRule type="expression" dxfId="857" priority="403">
      <formula>$J7="Instruction PIL Etr"</formula>
    </cfRule>
    <cfRule type="expression" dxfId="856" priority="404">
      <formula>$J7=+"INSTRUCTION"</formula>
    </cfRule>
    <cfRule type="expression" dxfId="855" priority="405">
      <formula>$J7="Instruction PIL Fr"</formula>
    </cfRule>
  </conditionalFormatting>
  <conditionalFormatting sqref="D7 D9 D11 D13 D15 D17 D19 D21 D23 D25 D27 D29 D31 D33 D35 D37 D39 D41 D43 D45 D47 D49 D51 D53 D55 D57 D59 D61 D63 D65 D67 D69 D71 D73 D75 D77 D79 D81 D83 D85">
    <cfRule type="expression" dxfId="854" priority="379">
      <formula>$J7="Entretien comp. reserviste INST"</formula>
    </cfRule>
    <cfRule type="expression" dxfId="853" priority="380">
      <formula>$J7="Entrainement présentation tactique"</formula>
    </cfRule>
    <cfRule type="expression" dxfId="852" priority="381">
      <formula>$J7="Abonnés non instructeur"</formula>
    </cfRule>
    <cfRule type="expression" dxfId="851" priority="384">
      <formula>$J7="SERVITUDE"</formula>
    </cfRule>
    <cfRule type="expression" dxfId="850" priority="386">
      <formula>$J7="ENTRETIEN"</formula>
    </cfRule>
    <cfRule type="expression" dxfId="849" priority="387">
      <formula>$J7="Transfo T3 abonnés + relachés"</formula>
    </cfRule>
    <cfRule type="expression" dxfId="848" priority="389">
      <formula>$J7="Entretien comp. Abonné instruction"</formula>
    </cfRule>
    <cfRule type="expression" dxfId="847" priority="390">
      <formula>$J7="Entretien compétences instruction"</formula>
    </cfRule>
    <cfRule type="expression" dxfId="846" priority="391">
      <formula>$J7="Catégorisation IP + carte + ctl ped"</formula>
    </cfRule>
    <cfRule type="expression" dxfId="845" priority="394">
      <formula>$J7="Entraînements + qualifications SCPI (80)"</formula>
    </cfRule>
    <cfRule type="expression" dxfId="844" priority="396">
      <formula>$J7="Viellissement ABOVO avant SCPI (15 + 10)"</formula>
    </cfRule>
    <cfRule type="expression" dxfId="843" priority="400">
      <formula>$J7="Ré-ent ABOVO écoles amont (FJC)"</formula>
    </cfRule>
  </conditionalFormatting>
  <conditionalFormatting sqref="F7 F9 F11 F13 F15 F17 F19 F21 F23 F25 F27 F29 F31 F33 F35 F37 F39 F41 F43 F45 F47 F49 F51 F53 F55 F57 F59 F61 F63 F65 F67 F69 F71 F73 F75 F77 F79 F81 F83 F85">
    <cfRule type="expression" dxfId="815" priority="328">
      <formula>$J7="Servitude défilé VDC Vol CNOA + Présent Tactique (130H)"</formula>
    </cfRule>
    <cfRule type="expression" dxfId="814" priority="329">
      <formula>$J7="Mission Livre bleu"</formula>
    </cfRule>
    <cfRule type="expression" dxfId="813" priority="331">
      <formula>$J7="Entretien compétences chasse"</formula>
    </cfRule>
    <cfRule type="expression" dxfId="812" priority="334">
      <formula>$J7="Carte abonnés exterieurs"</formula>
    </cfRule>
    <cfRule type="expression" dxfId="811" priority="338">
      <formula>$J7="Transfo monit nav"</formula>
    </cfRule>
    <cfRule type="expression" dxfId="810" priority="339">
      <formula>$J7="Entraînements + qualifications CPI (80)"</formula>
    </cfRule>
    <cfRule type="expression" dxfId="809" priority="341">
      <formula>$J7="Formation IP"</formula>
    </cfRule>
    <cfRule type="expression" dxfId="808" priority="343">
      <formula>$J7="Qlif PIO (IF étranger)"</formula>
    </cfRule>
    <cfRule type="expression" dxfId="807" priority="344">
      <formula>$J7="Viellissement ABOVO PIA à PIO (passage auto PIO)"</formula>
    </cfRule>
    <cfRule type="expression" dxfId="806" priority="345">
      <formula>$J7="Formation IP ABOVO (69 +15 viellissement )"</formula>
    </cfRule>
    <cfRule type="expression" dxfId="805" priority="347">
      <formula>$J7="Instruction NOSA Etr"</formula>
    </cfRule>
    <cfRule type="expression" dxfId="804" priority="348">
      <formula>$J7="Instruction NOSA Fr"</formula>
    </cfRule>
    <cfRule type="expression" dxfId="803" priority="349">
      <formula>$J7="Instruction PIL Etr"</formula>
    </cfRule>
    <cfRule type="expression" dxfId="802" priority="350">
      <formula>$J7=+"INSTRUCTION"</formula>
    </cfRule>
    <cfRule type="expression" dxfId="801" priority="351">
      <formula>$J7="Instruction PIL Fr"</formula>
    </cfRule>
  </conditionalFormatting>
  <conditionalFormatting sqref="F7 F9 F11 F13 F15 F17 F19 F21 F23 F25 F27 F29 F31 F33 F35 F37 F39 F41 F43 F45 F47 F49 F51 F53 F55 F57 F59 F61 F63 F65 F67 F69 F71 F73 F75 F77 F79 F81 F83 F85">
    <cfRule type="expression" dxfId="800" priority="325">
      <formula>$J7="Entretien comp. reserviste INST"</formula>
    </cfRule>
    <cfRule type="expression" dxfId="799" priority="326">
      <formula>$J7="Entrainement présentation tactique"</formula>
    </cfRule>
    <cfRule type="expression" dxfId="798" priority="327">
      <formula>$J7="Abonnés non instructeur"</formula>
    </cfRule>
    <cfRule type="expression" dxfId="797" priority="330">
      <formula>$J7="SERVITUDE"</formula>
    </cfRule>
    <cfRule type="expression" dxfId="796" priority="332">
      <formula>$J7="ENTRETIEN"</formula>
    </cfRule>
    <cfRule type="expression" dxfId="795" priority="333">
      <formula>$J7="Transfo T3 abonnés + relachés"</formula>
    </cfRule>
    <cfRule type="expression" dxfId="794" priority="335">
      <formula>$J7="Entretien comp. Abonné instruction"</formula>
    </cfRule>
    <cfRule type="expression" dxfId="793" priority="336">
      <formula>$J7="Entretien compétences instruction"</formula>
    </cfRule>
    <cfRule type="expression" dxfId="792" priority="337">
      <formula>$J7="Catégorisation IP + carte + ctl ped"</formula>
    </cfRule>
    <cfRule type="expression" dxfId="791" priority="340">
      <formula>$J7="Entraînements + qualifications SCPI (80)"</formula>
    </cfRule>
    <cfRule type="expression" dxfId="790" priority="342">
      <formula>$J7="Viellissement ABOVO avant SCPI (15 + 10)"</formula>
    </cfRule>
    <cfRule type="expression" dxfId="789" priority="346">
      <formula>$J7="Ré-ent ABOVO écoles amont (FJC)"</formula>
    </cfRule>
  </conditionalFormatting>
  <conditionalFormatting sqref="G7 G9 G11 G13 G15 G17 G19 G21 G23 G25 G27 G29 G31 G33 G35 G37 G39 G41 G43 G45 G47 G49 G51 G53 G55 G57 G59 G61 G63 G65 G67 G69 G71 G73 G75 G77 G79 G81 G83 G85">
    <cfRule type="expression" dxfId="788" priority="301">
      <formula>$J7="Servitude défilé VDC Vol CNOA + Présent Tactique (130H)"</formula>
    </cfRule>
    <cfRule type="expression" dxfId="787" priority="302">
      <formula>$J7="Mission Livre bleu"</formula>
    </cfRule>
    <cfRule type="expression" dxfId="786" priority="304">
      <formula>$J7="Entretien compétences chasse"</formula>
    </cfRule>
    <cfRule type="expression" dxfId="785" priority="307">
      <formula>$J7="Carte abonnés exterieurs"</formula>
    </cfRule>
    <cfRule type="expression" dxfId="784" priority="311">
      <formula>$J7="Transfo monit nav"</formula>
    </cfRule>
    <cfRule type="expression" dxfId="783" priority="312">
      <formula>$J7="Entraînements + qualifications CPI (80)"</formula>
    </cfRule>
    <cfRule type="expression" dxfId="782" priority="314">
      <formula>$J7="Formation IP"</formula>
    </cfRule>
    <cfRule type="expression" dxfId="781" priority="316">
      <formula>$J7="Qlif PIO (IF étranger)"</formula>
    </cfRule>
    <cfRule type="expression" dxfId="780" priority="317">
      <formula>$J7="Viellissement ABOVO PIA à PIO (passage auto PIO)"</formula>
    </cfRule>
    <cfRule type="expression" dxfId="779" priority="318">
      <formula>$J7="Formation IP ABOVO (69 +15 viellissement )"</formula>
    </cfRule>
    <cfRule type="expression" dxfId="778" priority="320">
      <formula>$J7="Instruction NOSA Etr"</formula>
    </cfRule>
    <cfRule type="expression" dxfId="777" priority="321">
      <formula>$J7="Instruction NOSA Fr"</formula>
    </cfRule>
    <cfRule type="expression" dxfId="776" priority="322">
      <formula>$J7="Instruction PIL Etr"</formula>
    </cfRule>
    <cfRule type="expression" dxfId="775" priority="323">
      <formula>$J7=+"INSTRUCTION"</formula>
    </cfRule>
    <cfRule type="expression" dxfId="774" priority="324">
      <formula>$J7="Instruction PIL Fr"</formula>
    </cfRule>
  </conditionalFormatting>
  <conditionalFormatting sqref="G7 G9 G11 G13 G15 G17 G19 G21 G23 G25 G27 G29 G31 G33 G35 G37 G39 G41 G43 G45 G47 G49 G51 G53 G55 G57 G59 G61 G63 G65 G67 G69 G71 G73 G75 G77 G79 G81 G83 G85">
    <cfRule type="expression" dxfId="773" priority="298">
      <formula>$J7="Entretien comp. reserviste INST"</formula>
    </cfRule>
    <cfRule type="expression" dxfId="772" priority="299">
      <formula>$J7="Entrainement présentation tactique"</formula>
    </cfRule>
    <cfRule type="expression" dxfId="771" priority="300">
      <formula>$J7="Abonnés non instructeur"</formula>
    </cfRule>
    <cfRule type="expression" dxfId="770" priority="303">
      <formula>$J7="SERVITUDE"</formula>
    </cfRule>
    <cfRule type="expression" dxfId="769" priority="305">
      <formula>$J7="ENTRETIEN"</formula>
    </cfRule>
    <cfRule type="expression" dxfId="768" priority="306">
      <formula>$J7="Transfo T3 abonnés + relachés"</formula>
    </cfRule>
    <cfRule type="expression" dxfId="767" priority="308">
      <formula>$J7="Entretien comp. Abonné instruction"</formula>
    </cfRule>
    <cfRule type="expression" dxfId="766" priority="309">
      <formula>$J7="Entretien compétences instruction"</formula>
    </cfRule>
    <cfRule type="expression" dxfId="765" priority="310">
      <formula>$J7="Catégorisation IP + carte + ctl ped"</formula>
    </cfRule>
    <cfRule type="expression" dxfId="764" priority="313">
      <formula>$J7="Entraînements + qualifications SCPI (80)"</formula>
    </cfRule>
    <cfRule type="expression" dxfId="763" priority="315">
      <formula>$J7="Viellissement ABOVO avant SCPI (15 + 10)"</formula>
    </cfRule>
    <cfRule type="expression" dxfId="762" priority="319">
      <formula>$J7="Ré-ent ABOVO écoles amont (FJC)"</formula>
    </cfRule>
  </conditionalFormatting>
  <conditionalFormatting sqref="K7 K9 K11 K15 K19 K23 K27 K31 K35 K39 K43 K47 K51 K55 K59 K63 K67 K71 K75 K79 K83 K13 K17 K21 K25 K29 K33 K37 K41 K45 K49 K53 K57 K61 K65 K69 K73 K77 K81 K85">
    <cfRule type="expression" dxfId="761" priority="733">
      <formula>$J7="Servitude défilé VDC Vol CNOA + Présent Tactique (130H)"</formula>
    </cfRule>
    <cfRule type="expression" dxfId="760" priority="734">
      <formula>$J7="Mission Livre bleu"</formula>
    </cfRule>
    <cfRule type="expression" dxfId="759" priority="736">
      <formula>$J7="Entretien compétences chasse"</formula>
    </cfRule>
    <cfRule type="expression" dxfId="758" priority="739">
      <formula>$J7="Carte abonnés exterieurs"</formula>
    </cfRule>
    <cfRule type="expression" dxfId="757" priority="743">
      <formula>$J7="Transfo monit nav"</formula>
    </cfRule>
    <cfRule type="expression" dxfId="756" priority="744">
      <formula>$J7="Entraînements + qualifications CPI (80)"</formula>
    </cfRule>
    <cfRule type="expression" dxfId="755" priority="746">
      <formula>$J7="Formation IP"</formula>
    </cfRule>
    <cfRule type="expression" dxfId="754" priority="748">
      <formula>$J7="Qlif PIO (IF étranger)"</formula>
    </cfRule>
    <cfRule type="expression" dxfId="753" priority="749">
      <formula>$J7="Viellissement ABOVO PIA à PIO (passage auto PIO)"</formula>
    </cfRule>
    <cfRule type="expression" dxfId="752" priority="750">
      <formula>$J7="Formation IP ABOVO (69 +15 viellissement )"</formula>
    </cfRule>
    <cfRule type="expression" dxfId="751" priority="752">
      <formula>$J7="Instruction NOSA Etr"</formula>
    </cfRule>
    <cfRule type="expression" dxfId="750" priority="753">
      <formula>$J7="Instruction NOSA Fr"</formula>
    </cfRule>
    <cfRule type="expression" dxfId="749" priority="754">
      <formula>$J7="Instruction PIL Etr"</formula>
    </cfRule>
    <cfRule type="expression" dxfId="748" priority="755">
      <formula>$J7=+"INSTRUCTION"</formula>
    </cfRule>
    <cfRule type="expression" dxfId="747" priority="756">
      <formula>$J7="Instruction PIL Fr"</formula>
    </cfRule>
  </conditionalFormatting>
  <conditionalFormatting sqref="K7 K9 K11 K15 K19 K23 K27 K31 K35 K39 K43 K47 K51 K55 K59 K63 K67 K71 K75 K79 K83 K13 K17 K21 K25 K29 K33 K37 K41 K45 K49 K53 K57 K61 K65 K69 K73 K77 K81 K85">
    <cfRule type="expression" dxfId="746" priority="730">
      <formula>$J7="Entretien comp. reserviste INST"</formula>
    </cfRule>
    <cfRule type="expression" dxfId="745" priority="731">
      <formula>$J7="Entrainement présentation tactique"</formula>
    </cfRule>
    <cfRule type="expression" dxfId="744" priority="732">
      <formula>$J7="Abonnés non instructeur"</formula>
    </cfRule>
    <cfRule type="expression" dxfId="743" priority="735">
      <formula>$J7="SERVITUDE"</formula>
    </cfRule>
    <cfRule type="expression" dxfId="742" priority="737">
      <formula>$J7="ENTRETIEN"</formula>
    </cfRule>
    <cfRule type="expression" dxfId="741" priority="738">
      <formula>$J7="Transfo T3 abonnés + relachés"</formula>
    </cfRule>
    <cfRule type="expression" dxfId="740" priority="740">
      <formula>$J7="Entretien comp. Abonné instruction"</formula>
    </cfRule>
    <cfRule type="expression" dxfId="739" priority="741">
      <formula>$J7="Entretien compétences instruction"</formula>
    </cfRule>
    <cfRule type="expression" dxfId="738" priority="742">
      <formula>$J7="Catégorisation IP + carte + ctl ped"</formula>
    </cfRule>
    <cfRule type="expression" dxfId="737" priority="745">
      <formula>$J7="Entraînements + qualifications SCPI (80)"</formula>
    </cfRule>
    <cfRule type="expression" dxfId="736" priority="747">
      <formula>$J7="Viellissement ABOVO avant SCPI (15 + 10)"</formula>
    </cfRule>
    <cfRule type="expression" dxfId="735" priority="751">
      <formula>$J7="Ré-ent ABOVO écoles amont (FJC)"</formula>
    </cfRule>
  </conditionalFormatting>
  <conditionalFormatting sqref="I7 I9 I11 I13 I15 I17 I19 I21 I23 I25 I27 I29 I31 I33 I35 I37 I39 I41 I43 I45 I47 I49 I51 I53 I55 I57 I59 I61 I63 I65 I67 I69 I71 I73 I75 I77 I79 I81 I83 I85">
    <cfRule type="expression" dxfId="734" priority="247">
      <formula>$J7="Servitude défilé VDC Vol CNOA + Présent Tactique (130H)"</formula>
    </cfRule>
    <cfRule type="expression" dxfId="733" priority="248">
      <formula>$J7="Mission Livre bleu"</formula>
    </cfRule>
    <cfRule type="expression" dxfId="732" priority="250">
      <formula>$J7="Entretien compétences chasse"</formula>
    </cfRule>
    <cfRule type="expression" dxfId="731" priority="253">
      <formula>$J7="Carte abonnés exterieurs"</formula>
    </cfRule>
    <cfRule type="expression" dxfId="730" priority="257">
      <formula>$J7="Transfo monit nav"</formula>
    </cfRule>
    <cfRule type="expression" dxfId="729" priority="258">
      <formula>$J7="Entraînements + qualifications CPI (80)"</formula>
    </cfRule>
    <cfRule type="expression" dxfId="728" priority="260">
      <formula>$J7="Formation IP"</formula>
    </cfRule>
    <cfRule type="expression" dxfId="727" priority="262">
      <formula>$J7="Qlif PIO (IF étranger)"</formula>
    </cfRule>
    <cfRule type="expression" dxfId="726" priority="263">
      <formula>$J7="Viellissement ABOVO PIA à PIO (passage auto PIO)"</formula>
    </cfRule>
    <cfRule type="expression" dxfId="725" priority="264">
      <formula>$J7="Formation IP ABOVO (69 +15 viellissement )"</formula>
    </cfRule>
    <cfRule type="expression" dxfId="724" priority="266">
      <formula>$J7="Instruction NOSA Etr"</formula>
    </cfRule>
    <cfRule type="expression" dxfId="723" priority="267">
      <formula>$J7="Instruction NOSA Fr"</formula>
    </cfRule>
    <cfRule type="expression" dxfId="722" priority="268">
      <formula>$J7="Instruction PIL Etr"</formula>
    </cfRule>
    <cfRule type="expression" dxfId="721" priority="269">
      <formula>$J7=+"INSTRUCTION"</formula>
    </cfRule>
    <cfRule type="expression" dxfId="720" priority="270">
      <formula>$J7="Instruction PIL Fr"</formula>
    </cfRule>
  </conditionalFormatting>
  <conditionalFormatting sqref="C7 C9 C11 C13 C15 C17 C19 C21 C23 C25 C27 C29 C31 C33 C35 C37 C39 C41 C43 C45 C47 C49 C51 C53 C55 C57 C59 C61 C63 C65 C67 C69 C71 C73 C75 C77 C79 C81 C83 C85">
    <cfRule type="expression" dxfId="707" priority="220">
      <formula>$J7="Servitude défilé VDC Vol CNOA + Présent Tactique (130H)"</formula>
    </cfRule>
    <cfRule type="expression" dxfId="706" priority="221">
      <formula>$J7="Mission Livre bleu"</formula>
    </cfRule>
    <cfRule type="expression" dxfId="705" priority="223">
      <formula>$J7="Entretien compétences chasse"</formula>
    </cfRule>
    <cfRule type="expression" dxfId="704" priority="226">
      <formula>$J7="Carte abonnés exterieurs"</formula>
    </cfRule>
    <cfRule type="expression" dxfId="703" priority="230">
      <formula>$J7="Transfo monit nav"</formula>
    </cfRule>
    <cfRule type="expression" dxfId="702" priority="231">
      <formula>$J7="Entraînements + qualifications CPI (80)"</formula>
    </cfRule>
    <cfRule type="expression" dxfId="701" priority="233">
      <formula>$J7="Formation IP"</formula>
    </cfRule>
    <cfRule type="expression" dxfId="700" priority="235">
      <formula>$J7="Qlif PIO (IF étranger)"</formula>
    </cfRule>
    <cfRule type="expression" dxfId="699" priority="236">
      <formula>$J7="Viellissement ABOVO PIA à PIO (passage auto PIO)"</formula>
    </cfRule>
    <cfRule type="expression" dxfId="698" priority="237">
      <formula>$J7="Formation IP ABOVO (69 +15 viellissement )"</formula>
    </cfRule>
    <cfRule type="expression" dxfId="697" priority="239">
      <formula>$J7="Instruction NOSA Etr"</formula>
    </cfRule>
    <cfRule type="expression" dxfId="696" priority="240">
      <formula>$J7="Instruction NOSA Fr"</formula>
    </cfRule>
    <cfRule type="expression" dxfId="695" priority="241">
      <formula>$J7="Instruction PIL Etr"</formula>
    </cfRule>
    <cfRule type="expression" dxfId="694" priority="242">
      <formula>$J7=+"INSTRUCTION"</formula>
    </cfRule>
    <cfRule type="expression" dxfId="693" priority="243">
      <formula>$J7="Instruction PIL Fr"</formula>
    </cfRule>
  </conditionalFormatting>
  <conditionalFormatting sqref="C7 C9 C11 C13 C15 C17 C19 C21 C23 C25 C27 C29 C31 C33 C35 C37 C39 C41 C43 C45 C47 C49 C51 C53 C55 C57 C59 C61 C63 C65 C67 C69 C71 C73 C75 C77 C79 C81 C83 C85">
    <cfRule type="expression" dxfId="692" priority="217">
      <formula>$J7="Entretien comp. reserviste INST"</formula>
    </cfRule>
    <cfRule type="expression" dxfId="691" priority="218">
      <formula>$J7="Entrainement présentation tactique"</formula>
    </cfRule>
    <cfRule type="expression" dxfId="690" priority="219">
      <formula>$J7="Abonnés non instructeur"</formula>
    </cfRule>
    <cfRule type="expression" dxfId="689" priority="222">
      <formula>$J7="SERVITUDE"</formula>
    </cfRule>
    <cfRule type="expression" dxfId="688" priority="224">
      <formula>$J7="ENTRETIEN"</formula>
    </cfRule>
    <cfRule type="expression" dxfId="687" priority="225">
      <formula>$J7="Transfo T3 T2 T1 abonnés + relachés"</formula>
    </cfRule>
    <cfRule type="expression" dxfId="686" priority="227">
      <formula>$J7="Entretien comp. Abonné instruction"</formula>
    </cfRule>
    <cfRule type="expression" dxfId="685" priority="228">
      <formula>$J7="Entretien compétences instruction"</formula>
    </cfRule>
    <cfRule type="expression" dxfId="684" priority="229">
      <formula>$J7="Catégorisation IP + carte + ctl ped"</formula>
    </cfRule>
    <cfRule type="expression" dxfId="683" priority="232">
      <formula>$J7="Entraînements + qualifications SCPI (80)"</formula>
    </cfRule>
    <cfRule type="expression" dxfId="682" priority="234">
      <formula>$J7="Viellissement ABOVO avant SCPI (15 + 10)"</formula>
    </cfRule>
    <cfRule type="expression" dxfId="681" priority="238">
      <formula>$J7="Ré-ent ABOVO écoles amont (FJC)"</formula>
    </cfRule>
  </conditionalFormatting>
  <conditionalFormatting sqref="F7 F9 F11 F13 F15 F17 F19 F21 F23 F25 F27 F29 F31 F33 F35 F37 F39 F41 F43 F45 F47 F49 F51 F53 F55 F57 F59 F61 F63 F65 F67 F69 F71 F73 F75 F77 F79 F81 F83 F85">
    <cfRule type="expression" dxfId="630" priority="139">
      <formula>$J7="Servitude défilé VDC Vol CNOA + Présent Tactique (130H)"</formula>
    </cfRule>
    <cfRule type="expression" dxfId="629" priority="140">
      <formula>$J7="Mission Livre bleu"</formula>
    </cfRule>
    <cfRule type="expression" dxfId="628" priority="142">
      <formula>$J7="Entretien compétences chasse"</formula>
    </cfRule>
    <cfRule type="expression" dxfId="627" priority="145">
      <formula>$J7="Carte abonnés exterieurs"</formula>
    </cfRule>
    <cfRule type="expression" dxfId="626" priority="149">
      <formula>$J7="Transfo monit nav"</formula>
    </cfRule>
    <cfRule type="expression" dxfId="625" priority="150">
      <formula>$J7="Entraînements + qualifications CPI (80)"</formula>
    </cfRule>
    <cfRule type="expression" dxfId="624" priority="152">
      <formula>$J7="Formation IP"</formula>
    </cfRule>
    <cfRule type="expression" dxfId="623" priority="154">
      <formula>$J7="Qlif PIO (IF étranger)"</formula>
    </cfRule>
    <cfRule type="expression" dxfId="622" priority="155">
      <formula>$J7="Viellissement ABOVO PIA à PIO (passage auto PIO)"</formula>
    </cfRule>
    <cfRule type="expression" dxfId="621" priority="156">
      <formula>$J7="Formation IP ABOVO (69 +15 viellissement )"</formula>
    </cfRule>
    <cfRule type="expression" dxfId="620" priority="158">
      <formula>$J7="Instruction NOSA Etr"</formula>
    </cfRule>
    <cfRule type="expression" dxfId="619" priority="159">
      <formula>$J7="Instruction NOSA Fr"</formula>
    </cfRule>
    <cfRule type="expression" dxfId="618" priority="160">
      <formula>$J7="Instruction PIL Etr"</formula>
    </cfRule>
    <cfRule type="expression" dxfId="617" priority="161">
      <formula>$J7=+"INSTRUCTION"</formula>
    </cfRule>
    <cfRule type="expression" dxfId="616" priority="162">
      <formula>$J7="Instruction PIL Fr"</formula>
    </cfRule>
  </conditionalFormatting>
  <conditionalFormatting sqref="F7 F9 F11 F13 F15 F17 F19 F21 F23 F25 F27 F29 F31 F33 F35 F37 F39 F41 F43 F45 F47 F49 F51 F53 F55 F57 F59 F61 F63 F65 F67 F69 F71 F73 F75 F77 F79 F81 F83 F85">
    <cfRule type="expression" dxfId="615" priority="136">
      <formula>$J7="Entretien comp. reserviste INST"</formula>
    </cfRule>
    <cfRule type="expression" dxfId="614" priority="137">
      <formula>$J7="Entrainement présentation tactique"</formula>
    </cfRule>
    <cfRule type="expression" dxfId="613" priority="138">
      <formula>$J7="Abonnés non instructeur"</formula>
    </cfRule>
    <cfRule type="expression" dxfId="612" priority="141">
      <formula>$J7="SERVITUDE"</formula>
    </cfRule>
    <cfRule type="expression" dxfId="611" priority="143">
      <formula>$J7="ENTRETIEN"</formula>
    </cfRule>
    <cfRule type="expression" dxfId="610" priority="144">
      <formula>$J7="Transfo T3 T2 T1 abonnés + relachés"</formula>
    </cfRule>
    <cfRule type="expression" dxfId="609" priority="146">
      <formula>$J7="Entretien comp. Abonné instruction"</formula>
    </cfRule>
    <cfRule type="expression" dxfId="608" priority="147">
      <formula>$J7="Entretien compétences instruction"</formula>
    </cfRule>
    <cfRule type="expression" dxfId="607" priority="148">
      <formula>$J7="Catégorisation IP + carte + ctl ped"</formula>
    </cfRule>
    <cfRule type="expression" dxfId="606" priority="151">
      <formula>$J7="Entraînements + qualifications SCPI (80)"</formula>
    </cfRule>
    <cfRule type="expression" dxfId="605" priority="153">
      <formula>$J7="Viellissement ABOVO avant SCPI (15 + 10)"</formula>
    </cfRule>
    <cfRule type="expression" dxfId="604" priority="157">
      <formula>$J7="Ré-ent ABOVO écoles amont (FJC)"</formula>
    </cfRule>
  </conditionalFormatting>
  <conditionalFormatting sqref="G7 G9 G11 G13 G15 G17 G19 G21 G23 G25 G27 G29 G31 G33 G35 G37 G39 G41 G43 G45 G47 G49 G51 G53 G55 G57 G59 G61 G63 G65 G67 G69 G71 G73 G75 G77 G79 G81 G83 G85">
    <cfRule type="expression" dxfId="603" priority="112">
      <formula>$J7="Servitude défilé VDC Vol CNOA + Présent Tactique (130H)"</formula>
    </cfRule>
    <cfRule type="expression" dxfId="602" priority="113">
      <formula>$J7="Mission Livre bleu"</formula>
    </cfRule>
    <cfRule type="expression" dxfId="601" priority="115">
      <formula>$J7="Entretien compétences chasse"</formula>
    </cfRule>
    <cfRule type="expression" dxfId="600" priority="118">
      <formula>$J7="Carte abonnés exterieurs"</formula>
    </cfRule>
    <cfRule type="expression" dxfId="599" priority="122">
      <formula>$J7="Transfo monit nav"</formula>
    </cfRule>
    <cfRule type="expression" dxfId="598" priority="123">
      <formula>$J7="Entraînements + qualifications CPI (80)"</formula>
    </cfRule>
    <cfRule type="expression" dxfId="597" priority="125">
      <formula>$J7="Formation IP"</formula>
    </cfRule>
    <cfRule type="expression" dxfId="596" priority="127">
      <formula>$J7="Qlif PIO (IF étranger)"</formula>
    </cfRule>
    <cfRule type="expression" dxfId="595" priority="128">
      <formula>$J7="Viellissement ABOVO PIA à PIO (passage auto PIO)"</formula>
    </cfRule>
    <cfRule type="expression" dxfId="594" priority="129">
      <formula>$J7="Formation IP ABOVO (69 +15 viellissement )"</formula>
    </cfRule>
    <cfRule type="expression" dxfId="593" priority="131">
      <formula>$J7="Instruction NOSA Etr"</formula>
    </cfRule>
    <cfRule type="expression" dxfId="592" priority="132">
      <formula>$J7="Instruction NOSA Fr"</formula>
    </cfRule>
    <cfRule type="expression" dxfId="591" priority="133">
      <formula>$J7="Instruction PIL Etr"</formula>
    </cfRule>
    <cfRule type="expression" dxfId="590" priority="134">
      <formula>$J7=+"INSTRUCTION"</formula>
    </cfRule>
    <cfRule type="expression" dxfId="589" priority="135">
      <formula>$J7="Instruction PIL Fr"</formula>
    </cfRule>
  </conditionalFormatting>
  <conditionalFormatting sqref="G7 G9 G11 G13 G15 G17 G19 G21 G23 G25 G27 G29 G31 G33 G35 G37 G39 G41 G43 G45 G47 G49 G51 G53 G55 G57 G59 G61 G63 G65 G67 G69 G71 G73 G75 G77 G79 G81 G83 G85">
    <cfRule type="expression" dxfId="588" priority="109">
      <formula>$J7="Entretien comp. reserviste INST"</formula>
    </cfRule>
    <cfRule type="expression" dxfId="587" priority="110">
      <formula>$J7="Entrainement présentation tactique"</formula>
    </cfRule>
    <cfRule type="expression" dxfId="586" priority="111">
      <formula>$J7="Abonnés non instructeur"</formula>
    </cfRule>
    <cfRule type="expression" dxfId="585" priority="114">
      <formula>$J7="SERVITUDE"</formula>
    </cfRule>
    <cfRule type="expression" dxfId="584" priority="116">
      <formula>$J7="ENTRETIEN"</formula>
    </cfRule>
    <cfRule type="expression" dxfId="583" priority="117">
      <formula>$J7="Transfo T3 T2 T1 abonnés + relachés"</formula>
    </cfRule>
    <cfRule type="expression" dxfId="582" priority="119">
      <formula>$J7="Entretien comp. Abonné instruction"</formula>
    </cfRule>
    <cfRule type="expression" dxfId="581" priority="120">
      <formula>$J7="Entretien compétences instruction"</formula>
    </cfRule>
    <cfRule type="expression" dxfId="580" priority="121">
      <formula>$J7="Catégorisation IP + carte + ctl ped"</formula>
    </cfRule>
    <cfRule type="expression" dxfId="579" priority="124">
      <formula>$J7="Entraînements + qualifications SCPI (80)"</formula>
    </cfRule>
    <cfRule type="expression" dxfId="578" priority="126">
      <formula>$J7="Viellissement ABOVO avant SCPI (15 + 10)"</formula>
    </cfRule>
    <cfRule type="expression" dxfId="577" priority="130">
      <formula>$J7="Ré-ent ABOVO écoles amont (FJC)"</formula>
    </cfRule>
  </conditionalFormatting>
  <conditionalFormatting sqref="H7 H9 H11 H13 H15 H17 H19 H21 H23 H25 H27 H29 H31 H33 H35 H37 H39 H41 H43 H45 H47 H49 H51 H53 H55 H57 H59 H61 H63 H65 H67 H69 H71 H73 H75 H77 H79 H81 H83 H85">
    <cfRule type="expression" dxfId="576" priority="85">
      <formula>$J7="Servitude défilé VDC Vol CNOA + Présent Tactique (130H)"</formula>
    </cfRule>
    <cfRule type="expression" dxfId="575" priority="86">
      <formula>$J7="Mission Livre bleu"</formula>
    </cfRule>
    <cfRule type="expression" dxfId="574" priority="88">
      <formula>$J7="Entretien compétences chasse"</formula>
    </cfRule>
    <cfRule type="expression" dxfId="573" priority="91">
      <formula>$J7="Carte abonnés exterieurs"</formula>
    </cfRule>
    <cfRule type="expression" dxfId="572" priority="95">
      <formula>$J7="Transfo monit nav"</formula>
    </cfRule>
    <cfRule type="expression" dxfId="571" priority="96">
      <formula>$J7="Entraînements + qualifications CPI (80)"</formula>
    </cfRule>
    <cfRule type="expression" dxfId="570" priority="98">
      <formula>$J7="Formation IP"</formula>
    </cfRule>
    <cfRule type="expression" dxfId="569" priority="100">
      <formula>$J7="Qlif PIO (IF étranger)"</formula>
    </cfRule>
    <cfRule type="expression" dxfId="568" priority="101">
      <formula>$J7="Viellissement ABOVO PIA à PIO (passage auto PIO)"</formula>
    </cfRule>
    <cfRule type="expression" dxfId="567" priority="102">
      <formula>$J7="Formation IP ABOVO (69 +15 viellissement )"</formula>
    </cfRule>
    <cfRule type="expression" dxfId="566" priority="104">
      <formula>$J7="Instruction NOSA Etr"</formula>
    </cfRule>
    <cfRule type="expression" dxfId="565" priority="105">
      <formula>$J7="Instruction NOSA Fr"</formula>
    </cfRule>
    <cfRule type="expression" dxfId="564" priority="106">
      <formula>$J7="Instruction PIL Etr"</formula>
    </cfRule>
    <cfRule type="expression" dxfId="563" priority="107">
      <formula>$J7=+"INSTRUCTION"</formula>
    </cfRule>
    <cfRule type="expression" dxfId="562" priority="108">
      <formula>$J7="Instruction PIL Fr"</formula>
    </cfRule>
  </conditionalFormatting>
  <conditionalFormatting sqref="H7 H9 H11 H13 H15 H17 H19 H21 H23 H25 H27 H29 H31 H33 H35 H37 H39 H41 H43 H45 H47 H49 H51 H53 H55 H57 H59 H61 H63 H65 H67 H69 H71 H73 H75 H77 H79 H81 H83 H85">
    <cfRule type="expression" dxfId="561" priority="82">
      <formula>$J7="Entretien comp. reserviste INST"</formula>
    </cfRule>
    <cfRule type="expression" dxfId="560" priority="83">
      <formula>$J7="Entrainement présentation tactique"</formula>
    </cfRule>
    <cfRule type="expression" dxfId="559" priority="84">
      <formula>$J7="Abonnés non instructeur"</formula>
    </cfRule>
    <cfRule type="expression" dxfId="558" priority="87">
      <formula>$J7="SERVITUDE"</formula>
    </cfRule>
    <cfRule type="expression" dxfId="557" priority="89">
      <formula>$J7="ENTRETIEN"</formula>
    </cfRule>
    <cfRule type="expression" dxfId="556" priority="90">
      <formula>$J7="Transfo T3 T2 T1 abonnés + relachés"</formula>
    </cfRule>
    <cfRule type="expression" dxfId="555" priority="92">
      <formula>$J7="Entretien comp. Abonné instruction"</formula>
    </cfRule>
    <cfRule type="expression" dxfId="554" priority="93">
      <formula>$J7="Entretien compétences instruction"</formula>
    </cfRule>
    <cfRule type="expression" dxfId="553" priority="94">
      <formula>$J7="Catégorisation IP + carte + ctl ped"</formula>
    </cfRule>
    <cfRule type="expression" dxfId="552" priority="97">
      <formula>$J7="Entraînements + qualifications SCPI (80)"</formula>
    </cfRule>
    <cfRule type="expression" dxfId="551" priority="99">
      <formula>$J7="Viellissement ABOVO avant SCPI (15 + 10)"</formula>
    </cfRule>
    <cfRule type="expression" dxfId="550" priority="103">
      <formula>$J7="Ré-ent ABOVO écoles amont (FJC)"</formula>
    </cfRule>
  </conditionalFormatting>
  <conditionalFormatting sqref="K7 K9 K11 K15 K19 K23 K27 K31 K35 K39 K43 K47 K51 K55 K59 K63 K67 K71 K75 K79 K83 K13 K17 K21 K25 K29 K33 K37 K41 K45 K49 K53 K57 K61 K65 K69 K73 K77 K81 K85">
    <cfRule type="expression" dxfId="549" priority="517">
      <formula>$J7="Servitude défilé VDC Vol CNOA + Présent Tactique (130H)"</formula>
    </cfRule>
    <cfRule type="expression" dxfId="548" priority="518">
      <formula>$J7="Mission Livre bleu"</formula>
    </cfRule>
    <cfRule type="expression" dxfId="547" priority="520">
      <formula>$J7="Entretien compétences chasse"</formula>
    </cfRule>
    <cfRule type="expression" dxfId="546" priority="523">
      <formula>$J7="Carte abonnés exterieurs"</formula>
    </cfRule>
    <cfRule type="expression" dxfId="545" priority="527">
      <formula>$J7="Transfo monit nav"</formula>
    </cfRule>
    <cfRule type="expression" dxfId="544" priority="528">
      <formula>$J7="Entraînements + qualifications CPI (80)"</formula>
    </cfRule>
    <cfRule type="expression" dxfId="543" priority="530">
      <formula>$J7="Formation IP"</formula>
    </cfRule>
    <cfRule type="expression" dxfId="542" priority="532">
      <formula>$J7="Qlif PIO (IF étranger)"</formula>
    </cfRule>
    <cfRule type="expression" dxfId="541" priority="533">
      <formula>$J7="Viellissement ABOVO PIA à PIO (passage auto PIO)"</formula>
    </cfRule>
    <cfRule type="expression" dxfId="540" priority="534">
      <formula>$J7="Formation IP ABOVO (69 +15 viellissement )"</formula>
    </cfRule>
    <cfRule type="expression" dxfId="539" priority="536">
      <formula>$J7="Instruction NOSA Etr"</formula>
    </cfRule>
    <cfRule type="expression" dxfId="538" priority="537">
      <formula>$J7="Instruction NOSA Fr"</formula>
    </cfRule>
    <cfRule type="expression" dxfId="537" priority="538">
      <formula>$J7="Instruction PIL Etr"</formula>
    </cfRule>
    <cfRule type="expression" dxfId="536" priority="539">
      <formula>$J7=+"INSTRUCTION"</formula>
    </cfRule>
    <cfRule type="expression" dxfId="535" priority="540">
      <formula>$J7="Instruction PIL Fr"</formula>
    </cfRule>
  </conditionalFormatting>
  <conditionalFormatting sqref="K7 K9 K11 K15 K19 K23 K27 K31 K35 K39 K43 K47 K51 K55 K59 K63 K67 K71 K75 K79 K83 K13 K17 K21 K25 K29 K33 K37 K41 K45 K49 K53 K57 K61 K65 K69 K73 K77 K81 K85">
    <cfRule type="expression" dxfId="534" priority="514">
      <formula>$J7="Entretien comp. reserviste INST"</formula>
    </cfRule>
    <cfRule type="expression" dxfId="533" priority="515">
      <formula>$J7="Entrainement présentation tactique"</formula>
    </cfRule>
    <cfRule type="expression" dxfId="532" priority="516">
      <formula>$J7="Abonnés non instructeur"</formula>
    </cfRule>
    <cfRule type="expression" dxfId="531" priority="519">
      <formula>$J7="SERVITUDE"</formula>
    </cfRule>
    <cfRule type="expression" dxfId="530" priority="521">
      <formula>$J7="ENTRETIEN"</formula>
    </cfRule>
    <cfRule type="expression" dxfId="529" priority="522">
      <formula>$J7="Transfo T3 T2 T1 abonnés + relachés"</formula>
    </cfRule>
    <cfRule type="expression" dxfId="528" priority="524">
      <formula>$J7="Entretien comp. Abonné instruction"</formula>
    </cfRule>
    <cfRule type="expression" dxfId="527" priority="525">
      <formula>$J7="Entretien compétences instruction"</formula>
    </cfRule>
    <cfRule type="expression" dxfId="526" priority="526">
      <formula>$J7="Catégorisation IP + carte + ctl ped"</formula>
    </cfRule>
    <cfRule type="expression" dxfId="525" priority="529">
      <formula>$J7="Entraînements + qualifications SCPI (80)"</formula>
    </cfRule>
    <cfRule type="expression" dxfId="524" priority="531">
      <formula>$J7="Viellissement ABOVO avant SCPI (15 + 10)"</formula>
    </cfRule>
    <cfRule type="expression" dxfId="523" priority="535">
      <formula>$J7="Ré-ent ABOVO écoles amont (FJC)"</formula>
    </cfRule>
  </conditionalFormatting>
  <conditionalFormatting sqref="B7 B9 B11 B15 B19 B23 B27 B31 B35 B39 B43 B47 B51 B55 B59 B63 B67 B71 B75 B79 B83 B13 B17 B21 B25 B29 B33 B37 B41 B45 B49 B53 B57 B61 B65 B69 B73 B77 B81 B85">
    <cfRule type="expression" dxfId="522" priority="31">
      <formula>$J7="Servitude défilé VDC Vol CNOA + Présent Tactique (130H)"</formula>
    </cfRule>
    <cfRule type="expression" dxfId="521" priority="32">
      <formula>$J7="Mission Livre bleu"</formula>
    </cfRule>
    <cfRule type="expression" dxfId="520" priority="34">
      <formula>$J7="Entretien compétences chasse"</formula>
    </cfRule>
    <cfRule type="expression" dxfId="519" priority="37">
      <formula>$J7="Carte abonnés exterieurs"</formula>
    </cfRule>
    <cfRule type="expression" dxfId="518" priority="41">
      <formula>$J7="Transfo monit nav"</formula>
    </cfRule>
    <cfRule type="expression" dxfId="517" priority="42">
      <formula>$J7="Entraînements + qualifications CPI (80)"</formula>
    </cfRule>
    <cfRule type="expression" dxfId="516" priority="44">
      <formula>$J7="Formation IP"</formula>
    </cfRule>
    <cfRule type="expression" dxfId="515" priority="46">
      <formula>$J7="Qlif PIO (IF étranger)"</formula>
    </cfRule>
    <cfRule type="expression" dxfId="514" priority="47">
      <formula>$J7="Viellissement ABOVO PIA à PIO (passage auto PIO)"</formula>
    </cfRule>
    <cfRule type="expression" dxfId="513" priority="48">
      <formula>$J7="Formation IP ABOVO (69 +15 viellissement )"</formula>
    </cfRule>
    <cfRule type="expression" dxfId="512" priority="50">
      <formula>$J7="Instruction NOSA Etr"</formula>
    </cfRule>
    <cfRule type="expression" dxfId="511" priority="51">
      <formula>$J7="Instruction NOSA Fr"</formula>
    </cfRule>
    <cfRule type="expression" dxfId="510" priority="52">
      <formula>$J7="Instruction PIL Etr"</formula>
    </cfRule>
    <cfRule type="expression" dxfId="509" priority="53">
      <formula>$J7=+"INSTRUCTION"</formula>
    </cfRule>
    <cfRule type="expression" dxfId="508" priority="54">
      <formula>$J7="Instruction PIL Fr"</formula>
    </cfRule>
  </conditionalFormatting>
  <conditionalFormatting sqref="B7 B9 B11 B15 B19 B23 B27 B31 B35 B39 B43 B47 B51 B55 B59 B63 B67 B71 B75 B79 B83 B13 B17 B21 B25 B29 B33 B37 B41 B45 B49 B53 B57 B61 B65 B69 B73 B77 B81 B85">
    <cfRule type="expression" dxfId="507" priority="28">
      <formula>$J7="Entretien comp. reserviste INST"</formula>
    </cfRule>
    <cfRule type="expression" dxfId="506" priority="29">
      <formula>$J7="Entrainement présentation tactique"</formula>
    </cfRule>
    <cfRule type="expression" dxfId="505" priority="30">
      <formula>$J7="Abonnés non instructeur"</formula>
    </cfRule>
    <cfRule type="expression" dxfId="504" priority="33">
      <formula>$J7="SERVITUDE"</formula>
    </cfRule>
    <cfRule type="expression" dxfId="503" priority="35">
      <formula>$J7="ENTRETIEN"</formula>
    </cfRule>
    <cfRule type="expression" dxfId="502" priority="36">
      <formula>$J7="Transfo T3 abonnés + relachés"</formula>
    </cfRule>
    <cfRule type="expression" dxfId="501" priority="38">
      <formula>$J7="Entretien comp. Abonné instruction"</formula>
    </cfRule>
    <cfRule type="expression" dxfId="500" priority="39">
      <formula>$J7="Entretien compétences instruction"</formula>
    </cfRule>
    <cfRule type="expression" dxfId="499" priority="40">
      <formula>$J7="Catégorisation IP + carte + ctl ped"</formula>
    </cfRule>
    <cfRule type="expression" dxfId="498" priority="43">
      <formula>$J7="Entraînements + qualifications SCPI (80)"</formula>
    </cfRule>
    <cfRule type="expression" dxfId="497" priority="45">
      <formula>$J7="Viellissement ABOVO avant SCPI (15 + 10)"</formula>
    </cfRule>
    <cfRule type="expression" dxfId="496" priority="49">
      <formula>$J7="Ré-ent ABOVO écoles amont (FJC)"</formula>
    </cfRule>
  </conditionalFormatting>
  <conditionalFormatting sqref="B7 B9 B11 B15 B19 B23 B27 B31 B35 B39 B43 B47 B51 B55 B59 B63 B67 B71 B75 B79 B83 B13 B17 B21 B25 B29 B33 B37 B41 B45 B49 B53 B57 B61 B65 B69 B73 B77 B81 B85">
    <cfRule type="expression" dxfId="495" priority="4">
      <formula>$J7="Servitude défilé VDC Vol CNOA + Présent Tactique (130H)"</formula>
    </cfRule>
    <cfRule type="expression" dxfId="494" priority="5">
      <formula>$J7="Mission Livre bleu"</formula>
    </cfRule>
    <cfRule type="expression" dxfId="493" priority="7">
      <formula>$J7="Entretien compétences chasse"</formula>
    </cfRule>
    <cfRule type="expression" dxfId="492" priority="10">
      <formula>$J7="Carte abonnés exterieurs"</formula>
    </cfRule>
    <cfRule type="expression" dxfId="491" priority="14">
      <formula>$J7="Transfo monit nav"</formula>
    </cfRule>
    <cfRule type="expression" dxfId="490" priority="15">
      <formula>$J7="Entraînements + qualifications CPI (80)"</formula>
    </cfRule>
    <cfRule type="expression" dxfId="489" priority="17">
      <formula>$J7="Formation IP"</formula>
    </cfRule>
    <cfRule type="expression" dxfId="488" priority="19">
      <formula>$J7="Qlif PIO (IF étranger)"</formula>
    </cfRule>
    <cfRule type="expression" dxfId="487" priority="20">
      <formula>$J7="Viellissement ABOVO PIA à PIO (passage auto PIO)"</formula>
    </cfRule>
    <cfRule type="expression" dxfId="486" priority="21">
      <formula>$J7="Formation IP ABOVO (69 +15 viellissement )"</formula>
    </cfRule>
    <cfRule type="expression" dxfId="485" priority="23">
      <formula>$J7="Instruction NOSA Etr"</formula>
    </cfRule>
    <cfRule type="expression" dxfId="484" priority="24">
      <formula>$J7="Instruction NOSA Fr"</formula>
    </cfRule>
    <cfRule type="expression" dxfId="483" priority="25">
      <formula>$J7="Instruction PIL Etr"</formula>
    </cfRule>
    <cfRule type="expression" dxfId="482" priority="26">
      <formula>$J7=+"INSTRUCTION"</formula>
    </cfRule>
    <cfRule type="expression" dxfId="481" priority="27">
      <formula>$J7="Instruction PIL Fr"</formula>
    </cfRule>
  </conditionalFormatting>
  <conditionalFormatting sqref="B7 B9 B11 B15 B19 B23 B27 B31 B35 B39 B43 B47 B51 B55 B59 B63 B67 B71 B75 B79 B83 B13 B17 B21 B25 B29 B33 B37 B41 B45 B49 B53 B57 B61 B65 B69 B73 B77 B81 B85">
    <cfRule type="expression" dxfId="480" priority="1">
      <formula>$J7="Entretien comp. reserviste INST"</formula>
    </cfRule>
    <cfRule type="expression" dxfId="479" priority="2">
      <formula>$J7="Entrainement présentation tactique"</formula>
    </cfRule>
    <cfRule type="expression" dxfId="478" priority="3">
      <formula>$J7="Abonnés non instructeur"</formula>
    </cfRule>
    <cfRule type="expression" dxfId="477" priority="6">
      <formula>$J7="SERVITUDE"</formula>
    </cfRule>
    <cfRule type="expression" dxfId="476" priority="8">
      <formula>$J7="ENTRETIEN"</formula>
    </cfRule>
    <cfRule type="expression" dxfId="475" priority="9">
      <formula>$J7="Transfo T3 T2 T1 abonnés + relachés"</formula>
    </cfRule>
    <cfRule type="expression" dxfId="474" priority="11">
      <formula>$J7="Entretien comp. Abonné instruction"</formula>
    </cfRule>
    <cfRule type="expression" dxfId="473" priority="12">
      <formula>$J7="Entretien compétences instruction"</formula>
    </cfRule>
    <cfRule type="expression" dxfId="472" priority="13">
      <formula>$J7="Catégorisation IP + carte + ctl ped"</formula>
    </cfRule>
    <cfRule type="expression" dxfId="471" priority="16">
      <formula>$J7="Entraînements + qualifications SCPI (80)"</formula>
    </cfRule>
    <cfRule type="expression" dxfId="470" priority="18">
      <formula>$J7="Viellissement ABOVO avant SCPI (15 + 10)"</formula>
    </cfRule>
    <cfRule type="expression" dxfId="469" priority="22">
      <formula>$J7="Ré-ent ABOVO écoles amont (FJC)"</formula>
    </cfRule>
  </conditionalFormatting>
  <conditionalFormatting sqref="J7 J9 J11 J15 J19 J23 J27 J31 J35 J39 J43 J47 J51 J55 J59 J63 J67 J71 J75 J79 J83 J13 J17 J21 J25 J29 J33 J37 J41 J45 J49 J53 J57 J61 J65 J69 J73 J77 J81 J85">
    <cfRule type="expression" dxfId="443" priority="433">
      <formula>$J7="Entretien comp. reserviste INST"</formula>
    </cfRule>
    <cfRule type="expression" dxfId="442" priority="434">
      <formula>$J7="Entrainement présentation tactique"</formula>
    </cfRule>
    <cfRule type="expression" dxfId="441" priority="435">
      <formula>$J7="Abonnés non instructeur"</formula>
    </cfRule>
    <cfRule type="expression" dxfId="440" priority="438">
      <formula>$J7="SERVITUDE"</formula>
    </cfRule>
    <cfRule type="expression" dxfId="439" priority="440">
      <formula>$J7="ENTRETIEN"</formula>
    </cfRule>
    <cfRule type="expression" dxfId="438" priority="441">
      <formula>$J7="Transfo T3 T2 T1 abonnés + relachés"</formula>
    </cfRule>
    <cfRule type="expression" dxfId="437" priority="443">
      <formula>$J7="Entretien comp. Abonné instruction"</formula>
    </cfRule>
    <cfRule type="expression" dxfId="436" priority="444">
      <formula>$J7="Entretien compétences instruction"</formula>
    </cfRule>
    <cfRule type="expression" dxfId="435" priority="445">
      <formula>$J7="Catégorisation IP + carte + ctl ped"</formula>
    </cfRule>
    <cfRule type="expression" dxfId="434" priority="448">
      <formula>$J7="Entraînements + qualifications SCPI (80)"</formula>
    </cfRule>
    <cfRule type="expression" dxfId="433" priority="450">
      <formula>$J7="Viellissement ABOVO avant SCPI (15 + 10)"</formula>
    </cfRule>
    <cfRule type="expression" dxfId="432" priority="454">
      <formula>$J7="Ré-ent ABOVO écoles amont (FJC)"</formula>
    </cfRule>
  </conditionalFormatting>
  <conditionalFormatting sqref="C7 C9 C11 C13 C15 C17 C19 C21 C23 C25 C27 C29 C31 C33 C35 C37 C39 C41 C43 C45 C47 C49 C51 C53 C55 C57 C59 C61 C63 C65 C67 C69 C71 C73 C75 C77 C79 C81 C83 C85">
    <cfRule type="expression" dxfId="431" priority="409">
      <formula>$J7="Servitude défilé VDC Vol CNOA + Présent Tactique (130H)"</formula>
    </cfRule>
    <cfRule type="expression" dxfId="430" priority="410">
      <formula>$J7="Mission Livre bleu"</formula>
    </cfRule>
    <cfRule type="expression" dxfId="429" priority="412">
      <formula>$J7="Entretien compétences chasse"</formula>
    </cfRule>
    <cfRule type="expression" dxfId="428" priority="415">
      <formula>$J7="Carte abonnés exterieurs"</formula>
    </cfRule>
    <cfRule type="expression" dxfId="427" priority="419">
      <formula>$J7="Transfo monit nav"</formula>
    </cfRule>
    <cfRule type="expression" dxfId="426" priority="420">
      <formula>$J7="Entraînements + qualifications CPI (80)"</formula>
    </cfRule>
    <cfRule type="expression" dxfId="425" priority="422">
      <formula>$J7="Formation IP"</formula>
    </cfRule>
    <cfRule type="expression" dxfId="424" priority="424">
      <formula>$J7="Qlif PIO (IF étranger)"</formula>
    </cfRule>
    <cfRule type="expression" dxfId="423" priority="425">
      <formula>$J7="Viellissement ABOVO PIA à PIO (passage auto PIO)"</formula>
    </cfRule>
    <cfRule type="expression" dxfId="422" priority="426">
      <formula>$J7="Formation IP ABOVO (69 +15 viellissement )"</formula>
    </cfRule>
    <cfRule type="expression" dxfId="421" priority="428">
      <formula>$J7="Instruction NOSA Etr"</formula>
    </cfRule>
    <cfRule type="expression" dxfId="420" priority="429">
      <formula>$J7="Instruction NOSA Fr"</formula>
    </cfRule>
    <cfRule type="expression" dxfId="419" priority="430">
      <formula>$J7="Instruction PIL Etr"</formula>
    </cfRule>
    <cfRule type="expression" dxfId="418" priority="431">
      <formula>$J7=+"INSTRUCTION"</formula>
    </cfRule>
    <cfRule type="expression" dxfId="417" priority="432">
      <formula>$J7="Instruction PIL Fr"</formula>
    </cfRule>
  </conditionalFormatting>
  <conditionalFormatting sqref="C7 C9 C11 C13 C15 C17 C19 C21 C23 C25 C27 C29 C31 C33 C35 C37 C39 C41 C43 C45 C47 C49 C51 C53 C55 C57 C59 C61 C63 C65 C67 C69 C71 C73 C75 C77 C79 C81 C83 C85">
    <cfRule type="expression" dxfId="416" priority="406">
      <formula>$J7="Entretien comp. reserviste INST"</formula>
    </cfRule>
    <cfRule type="expression" dxfId="415" priority="407">
      <formula>$J7="Entrainement présentation tactique"</formula>
    </cfRule>
    <cfRule type="expression" dxfId="414" priority="408">
      <formula>$J7="Abonnés non instructeur"</formula>
    </cfRule>
    <cfRule type="expression" dxfId="413" priority="411">
      <formula>$J7="SERVITUDE"</formula>
    </cfRule>
    <cfRule type="expression" dxfId="412" priority="413">
      <formula>$J7="ENTRETIEN"</formula>
    </cfRule>
    <cfRule type="expression" dxfId="411" priority="414">
      <formula>$J7="Transfo T3 abonnés + relachés"</formula>
    </cfRule>
    <cfRule type="expression" dxfId="410" priority="416">
      <formula>$J7="Entretien comp. Abonné instruction"</formula>
    </cfRule>
    <cfRule type="expression" dxfId="409" priority="417">
      <formula>$J7="Entretien compétences instruction"</formula>
    </cfRule>
    <cfRule type="expression" dxfId="408" priority="418">
      <formula>$J7="Catégorisation IP + carte + ctl ped"</formula>
    </cfRule>
    <cfRule type="expression" dxfId="407" priority="421">
      <formula>$J7="Entraînements + qualifications SCPI (80)"</formula>
    </cfRule>
    <cfRule type="expression" dxfId="406" priority="423">
      <formula>$J7="Viellissement ABOVO avant SCPI (15 + 10)"</formula>
    </cfRule>
    <cfRule type="expression" dxfId="405" priority="427">
      <formula>$J7="Ré-ent ABOVO écoles amont (FJC)"</formula>
    </cfRule>
  </conditionalFormatting>
  <conditionalFormatting sqref="E7 E9 E11 E13 E15 E17 E19 E21 E23 E25 E27 E29 E31 E33 E35 E37 E39 E41 E43 E45 E47 E49 E51 E53 E55 E57 E59 E61 E63 E65 E67 E69 E71 E73 E75 E77 E79 E81 E83 E85">
    <cfRule type="expression" dxfId="377" priority="355">
      <formula>$J7="Servitude défilé VDC Vol CNOA + Présent Tactique (130H)"</formula>
    </cfRule>
    <cfRule type="expression" dxfId="376" priority="358">
      <formula>$J7="Entretien compétences chasse"</formula>
    </cfRule>
    <cfRule type="expression" dxfId="375" priority="361">
      <formula>$J7="Carte abonnés exterieurs"</formula>
    </cfRule>
    <cfRule type="expression" dxfId="374" priority="365">
      <formula>$J7="Transfo monit nav"</formula>
    </cfRule>
    <cfRule type="expression" dxfId="373" priority="368">
      <formula>$J7="Formation IP"</formula>
    </cfRule>
    <cfRule type="expression" dxfId="372" priority="372">
      <formula>$J7="Formation IP ABOVO (69 +15 viellissement )"</formula>
    </cfRule>
    <cfRule type="expression" dxfId="371" priority="375">
      <formula>$J7="Instruction NOSA Fr"</formula>
    </cfRule>
    <cfRule type="expression" dxfId="370" priority="376">
      <formula>$J7="Instruction PIL Etr"</formula>
    </cfRule>
    <cfRule type="expression" dxfId="369" priority="377">
      <formula>$J7="INSTRUCTION"</formula>
    </cfRule>
    <cfRule type="expression" dxfId="368" priority="378">
      <formula>$J7="Instruction PIL Fr"</formula>
    </cfRule>
  </conditionalFormatting>
  <conditionalFormatting sqref="E7 E9 E11 E13 E15 E17 E19 E21 E23 E25 E27 E29 E31 E33 E35 E37 E39 E41 E43 E45 E47 E49 E51 E53 E55 E57 E59 E61 E63 E65 E67 E69 E71 E73 E75 E77 E79 E81 E83 E85">
    <cfRule type="expression" dxfId="367" priority="352">
      <formula>$J7="Entretien comp. reserviste INST"</formula>
    </cfRule>
    <cfRule type="expression" dxfId="366" priority="353">
      <formula>$J7="Entrainement présentation tactique"</formula>
    </cfRule>
    <cfRule type="expression" dxfId="365" priority="354">
      <formula>$J7="Abonnés non instructeur"</formula>
    </cfRule>
    <cfRule type="expression" dxfId="364" priority="357">
      <formula>$J7="SERVITUDE"</formula>
    </cfRule>
    <cfRule type="expression" dxfId="363" priority="359">
      <formula>$J7="ENTRETIEN"</formula>
    </cfRule>
    <cfRule type="expression" dxfId="362" priority="360">
      <formula>$J7="Transfo T3 abonnés + relachés"</formula>
    </cfRule>
    <cfRule type="expression" dxfId="361" priority="362">
      <formula>$J7="Entretien comp. Abonné instruction"</formula>
    </cfRule>
    <cfRule type="expression" dxfId="360" priority="363">
      <formula>$J7="Entretien compétences instruction"</formula>
    </cfRule>
    <cfRule type="expression" dxfId="359" priority="364">
      <formula>$J7="Catégorisation IP + carte + ctl ped"</formula>
    </cfRule>
    <cfRule type="expression" dxfId="358" priority="367">
      <formula>$J7="Entraînements + qualifications SCPI (80)"</formula>
    </cfRule>
    <cfRule type="expression" dxfId="357" priority="373">
      <formula>$J7="Ré-ent ABOVO écoles amont (FJC)"</formula>
    </cfRule>
  </conditionalFormatting>
  <conditionalFormatting sqref="H7 H9 H11 H13 H15 H17 H19 H21 H23 H25 H27 H29 H31 H33 H35 H37 H39 H41 H43 H45 H47 H49 H51 H53 H55 H57 H59 H61 H63 H65 H67 H69 H71 H73 H75 H77 H79 H81 H83 H85">
    <cfRule type="expression" dxfId="302" priority="274">
      <formula>$J7="Servitude défilé VDC Vol CNOA + Présent Tactique (130H)"</formula>
    </cfRule>
    <cfRule type="expression" dxfId="301" priority="275">
      <formula>$J7="Mission Livre bleu"</formula>
    </cfRule>
    <cfRule type="expression" dxfId="300" priority="277">
      <formula>$J7="Entretien compétences chasse"</formula>
    </cfRule>
    <cfRule type="expression" dxfId="299" priority="280">
      <formula>$J7="Carte abonnés exterieurs"</formula>
    </cfRule>
    <cfRule type="expression" dxfId="298" priority="284">
      <formula>$J7="Transfo monit nav"</formula>
    </cfRule>
    <cfRule type="expression" dxfId="297" priority="285">
      <formula>$J7="Entraînements + qualifications CPI (80)"</formula>
    </cfRule>
    <cfRule type="expression" dxfId="296" priority="287">
      <formula>$J7="Formation IP"</formula>
    </cfRule>
    <cfRule type="expression" dxfId="295" priority="289">
      <formula>$J7="Qlif PIO (IF étranger)"</formula>
    </cfRule>
    <cfRule type="expression" dxfId="294" priority="290">
      <formula>$J7="Viellissement ABOVO PIA à PIO (passage auto PIO)"</formula>
    </cfRule>
    <cfRule type="expression" dxfId="293" priority="291">
      <formula>$J7="Formation IP ABOVO (69 +15 viellissement )"</formula>
    </cfRule>
    <cfRule type="expression" dxfId="292" priority="293">
      <formula>$J7="Instruction NOSA Etr"</formula>
    </cfRule>
    <cfRule type="expression" dxfId="291" priority="294">
      <formula>$J7="Instruction NOSA Fr"</formula>
    </cfRule>
    <cfRule type="expression" dxfId="290" priority="295">
      <formula>$J7="Instruction PIL Etr"</formula>
    </cfRule>
    <cfRule type="expression" dxfId="289" priority="296">
      <formula>$J7=+"INSTRUCTION"</formula>
    </cfRule>
    <cfRule type="expression" dxfId="288" priority="297">
      <formula>$J7="Instruction PIL Fr"</formula>
    </cfRule>
  </conditionalFormatting>
  <conditionalFormatting sqref="H7 H9 H11 H13 H15 H17 H19 H21 H23 H25 H27 H29 H31 H33 H35 H37 H39 H41 H43 H45 H47 H49 H51 H53 H55 H57 H59 H61 H63 H65 H67 H69 H71 H73 H75 H77 H79 H81 H83 H85">
    <cfRule type="expression" dxfId="287" priority="271">
      <formula>$J7="Entretien comp. reserviste INST"</formula>
    </cfRule>
    <cfRule type="expression" dxfId="286" priority="272">
      <formula>$J7="Entrainement présentation tactique"</formula>
    </cfRule>
    <cfRule type="expression" dxfId="285" priority="273">
      <formula>$J7="Abonnés non instructeur"</formula>
    </cfRule>
    <cfRule type="expression" dxfId="284" priority="276">
      <formula>$J7="SERVITUDE"</formula>
    </cfRule>
    <cfRule type="expression" dxfId="283" priority="278">
      <formula>$J7="ENTRETIEN"</formula>
    </cfRule>
    <cfRule type="expression" dxfId="282" priority="279">
      <formula>$J7="Transfo T3 abonnés + relachés"</formula>
    </cfRule>
    <cfRule type="expression" dxfId="281" priority="281">
      <formula>$J7="Entretien comp. Abonné instruction"</formula>
    </cfRule>
    <cfRule type="expression" dxfId="280" priority="282">
      <formula>$J7="Entretien compétences instruction"</formula>
    </cfRule>
    <cfRule type="expression" dxfId="279" priority="283">
      <formula>$J7="Catégorisation IP + carte + ctl ped"</formula>
    </cfRule>
    <cfRule type="expression" dxfId="278" priority="286">
      <formula>$J7="Entraînements + qualifications SCPI (80)"</formula>
    </cfRule>
    <cfRule type="expression" dxfId="277" priority="288">
      <formula>$J7="Viellissement ABOVO avant SCPI (15 + 10)"</formula>
    </cfRule>
    <cfRule type="expression" dxfId="276" priority="292">
      <formula>$J7="Ré-ent ABOVO écoles amont (FJC)"</formula>
    </cfRule>
  </conditionalFormatting>
  <conditionalFormatting sqref="I7 I9 I11 I13 I15 I17 I19 I21 I23 I25 I27 I29 I31 I33 I35 I37 I39 I41 I43 I45 I47 I49 I51 I53 I55 I57 I59 I61 I63 I65 I67 I69 I71 I73 I75 I77 I79 I81 I83 I85">
    <cfRule type="expression" dxfId="260" priority="244">
      <formula>$J7="Entretien comp. reserviste INST"</formula>
    </cfRule>
    <cfRule type="expression" dxfId="259" priority="245">
      <formula>$J7="Entrainement présentation tactique"</formula>
    </cfRule>
    <cfRule type="expression" dxfId="258" priority="246">
      <formula>$J7="Abonnés non instructeur"</formula>
    </cfRule>
    <cfRule type="expression" dxfId="257" priority="249">
      <formula>$J7="SERVITUDE"</formula>
    </cfRule>
    <cfRule type="expression" dxfId="256" priority="251">
      <formula>$J7="ENTRETIEN"</formula>
    </cfRule>
    <cfRule type="expression" dxfId="255" priority="252">
      <formula>$J7="Transfo T3 abonnés + relachés"</formula>
    </cfRule>
    <cfRule type="expression" dxfId="254" priority="254">
      <formula>$J7="Entretien comp. Abonné instruction"</formula>
    </cfRule>
    <cfRule type="expression" dxfId="253" priority="255">
      <formula>$J7="Entretien compétences instruction"</formula>
    </cfRule>
    <cfRule type="expression" dxfId="252" priority="256">
      <formula>$J7="Catégorisation IP + carte + ctl ped"</formula>
    </cfRule>
    <cfRule type="expression" dxfId="251" priority="259">
      <formula>$J7="Entraînements + qualifications SCPI (80)"</formula>
    </cfRule>
    <cfRule type="expression" dxfId="250" priority="261">
      <formula>$J7="Viellissement ABOVO avant SCPI (15 + 10)"</formula>
    </cfRule>
    <cfRule type="expression" dxfId="249" priority="265">
      <formula>$J7="Ré-ent ABOVO écoles amont (FJC)"</formula>
    </cfRule>
  </conditionalFormatting>
  <conditionalFormatting sqref="D7 D9 D11 D13 D15 D17 D19 D21 D23 D25 D27 D29 D31 D33 D35 D37 D39 D41 D43 D45 D47 D49 D51 D53 D55 D57 D59 D61 D63 D65 D67 D69 D71 D73 D75 D77 D79 D81 D83 D85">
    <cfRule type="expression" dxfId="221" priority="193">
      <formula>$J7="Servitude défilé VDC Vol CNOA + Présent Tactique (130H)"</formula>
    </cfRule>
    <cfRule type="expression" dxfId="220" priority="194">
      <formula>$J7="Mission Livre bleu"</formula>
    </cfRule>
    <cfRule type="expression" dxfId="219" priority="196">
      <formula>$J7="Entretien compétences chasse"</formula>
    </cfRule>
    <cfRule type="expression" dxfId="218" priority="199">
      <formula>$J7="Carte abonnés exterieurs"</formula>
    </cfRule>
    <cfRule type="expression" dxfId="217" priority="203">
      <formula>$J7="Transfo monit nav"</formula>
    </cfRule>
    <cfRule type="expression" dxfId="216" priority="204">
      <formula>$J7="Entraînements + qualifications CPI (80)"</formula>
    </cfRule>
    <cfRule type="expression" dxfId="215" priority="206">
      <formula>$J7="Formation IP"</formula>
    </cfRule>
    <cfRule type="expression" dxfId="214" priority="208">
      <formula>$J7="Qlif PIO (IF étranger)"</formula>
    </cfRule>
    <cfRule type="expression" dxfId="213" priority="209">
      <formula>$J7="Viellissement ABOVO PIA à PIO (passage auto PIO)"</formula>
    </cfRule>
    <cfRule type="expression" dxfId="212" priority="210">
      <formula>$J7="Formation IP ABOVO (69 +15 viellissement )"</formula>
    </cfRule>
    <cfRule type="expression" dxfId="211" priority="212">
      <formula>$J7="Instruction NOSA Etr"</formula>
    </cfRule>
    <cfRule type="expression" dxfId="210" priority="213">
      <formula>$J7="Instruction NOSA Fr"</formula>
    </cfRule>
    <cfRule type="expression" dxfId="209" priority="214">
      <formula>$J7="Instruction PIL Etr"</formula>
    </cfRule>
    <cfRule type="expression" dxfId="208" priority="215">
      <formula>$J7=+"INSTRUCTION"</formula>
    </cfRule>
    <cfRule type="expression" dxfId="207" priority="216">
      <formula>$J7="Instruction PIL Fr"</formula>
    </cfRule>
  </conditionalFormatting>
  <conditionalFormatting sqref="D7 D9 D11 D13 D15 D17 D19 D21 D23 D25 D27 D29 D31 D33 D35 D37 D39 D41 D43 D45 D47 D49 D51 D53 D55 D57 D59 D61 D63 D65 D67 D69 D71 D73 D75 D77 D79 D81 D83 D85">
    <cfRule type="expression" dxfId="206" priority="190">
      <formula>$J7="Entretien comp. reserviste INST"</formula>
    </cfRule>
    <cfRule type="expression" dxfId="205" priority="191">
      <formula>$J7="Entrainement présentation tactique"</formula>
    </cfRule>
    <cfRule type="expression" dxfId="204" priority="192">
      <formula>$J7="Abonnés non instructeur"</formula>
    </cfRule>
    <cfRule type="expression" dxfId="203" priority="195">
      <formula>$J7="SERVITUDE"</formula>
    </cfRule>
    <cfRule type="expression" dxfId="202" priority="197">
      <formula>$J7="ENTRETIEN"</formula>
    </cfRule>
    <cfRule type="expression" dxfId="201" priority="198">
      <formula>$J7="Transfo T3 T2 T1 abonnés + relachés"</formula>
    </cfRule>
    <cfRule type="expression" dxfId="200" priority="200">
      <formula>$J7="Entretien comp. Abonné instruction"</formula>
    </cfRule>
    <cfRule type="expression" dxfId="199" priority="201">
      <formula>$J7="Entretien compétences instruction"</formula>
    </cfRule>
    <cfRule type="expression" dxfId="198" priority="202">
      <formula>$J7="Catégorisation IP + carte + ctl ped"</formula>
    </cfRule>
    <cfRule type="expression" dxfId="197" priority="205">
      <formula>$J7="Entraînements + qualifications SCPI (80)"</formula>
    </cfRule>
    <cfRule type="expression" dxfId="196" priority="207">
      <formula>$J7="Viellissement ABOVO avant SCPI (15 + 10)"</formula>
    </cfRule>
    <cfRule type="expression" dxfId="195" priority="211">
      <formula>$J7="Ré-ent ABOVO écoles amont (FJC)"</formula>
    </cfRule>
  </conditionalFormatting>
  <conditionalFormatting sqref="E7 E9 E11 E13 E15 E17 E19 E21 E23 E25 E27 E29 E31 E33 E35 E37 E39 E41 E43 E45 E47 E49 E51 E53 E55 E57 E59 E61 E63 E65 E67 E69 E71 E73 E75 E77 E79 E81 E83 E85">
    <cfRule type="expression" dxfId="194" priority="166">
      <formula>$J7="Servitude défilé VDC Vol CNOA + Présent Tactique (130H)"</formula>
    </cfRule>
    <cfRule type="expression" dxfId="193" priority="167">
      <formula>$J7="Mission Livre bleu"</formula>
    </cfRule>
    <cfRule type="expression" dxfId="192" priority="169">
      <formula>$J7="Entretien compétences chasse"</formula>
    </cfRule>
    <cfRule type="expression" dxfId="191" priority="172">
      <formula>$J7="Carte abonnés exterieurs"</formula>
    </cfRule>
    <cfRule type="expression" dxfId="190" priority="176">
      <formula>$J7="Transfo monit nav"</formula>
    </cfRule>
    <cfRule type="expression" dxfId="189" priority="177">
      <formula>$J7="Entraînements + qualifications CPI (80)"</formula>
    </cfRule>
    <cfRule type="expression" dxfId="188" priority="179">
      <formula>$J7="Formation IP"</formula>
    </cfRule>
    <cfRule type="expression" dxfId="187" priority="181">
      <formula>$J7="Qlif PIO (IF étranger)"</formula>
    </cfRule>
    <cfRule type="expression" dxfId="186" priority="183">
      <formula>$J7="Formation IP ABOVO (69 +15 viellissement )"</formula>
    </cfRule>
    <cfRule type="expression" dxfId="185" priority="185">
      <formula>$J7="Instruction NOSA Etr"</formula>
    </cfRule>
    <cfRule type="expression" dxfId="184" priority="186">
      <formula>$J7="Instruction NOSA Fr"</formula>
    </cfRule>
    <cfRule type="expression" dxfId="183" priority="187">
      <formula>$J7="Instruction PIL Etr"</formula>
    </cfRule>
    <cfRule type="expression" dxfId="182" priority="188">
      <formula>$J7=+"INSTRUCTION"</formula>
    </cfRule>
    <cfRule type="expression" dxfId="181" priority="189">
      <formula>$J7="Instruction PIL Fr"</formula>
    </cfRule>
  </conditionalFormatting>
  <conditionalFormatting sqref="E7 E9 E11 E13 E15 E17 E19 E21 E23 E25 E27 E29 E31 E33 E35 E37 E39 E41 E43 E45 E47 E49 E51 E53 E55 E57 E59 E61 E63 E65 E67 E69 E71 E73 E75 E77 E79 E81 E83 E85">
    <cfRule type="expression" dxfId="180" priority="165">
      <formula>$J7="Abonnés non instructeur"</formula>
    </cfRule>
    <cfRule type="expression" dxfId="179" priority="168">
      <formula>$J7="SERVITUDE"</formula>
    </cfRule>
    <cfRule type="expression" dxfId="178" priority="170">
      <formula>$J7="ENTRETIEN"</formula>
    </cfRule>
    <cfRule type="expression" dxfId="177" priority="173">
      <formula>$J7="Entretien comp. Abonné instruction"</formula>
    </cfRule>
    <cfRule type="expression" dxfId="176" priority="174">
      <formula>$J7="Entretien compétences instruction"</formula>
    </cfRule>
    <cfRule type="expression" dxfId="175" priority="175">
      <formula>$J7="Catégorisation IP + carte + ctl ped"</formula>
    </cfRule>
    <cfRule type="expression" dxfId="174" priority="178">
      <formula>$J7="Entraînements + qualifications SCPI (80)"</formula>
    </cfRule>
    <cfRule type="expression" dxfId="173" priority="180">
      <formula>$J7="Viellissement ABOVO avant SCPI (15 + 10)"</formula>
    </cfRule>
    <cfRule type="expression" dxfId="172" priority="184">
      <formula>$J7="Ré-ent ABOVO écoles amont (FJC)"</formula>
    </cfRule>
  </conditionalFormatting>
  <conditionalFormatting sqref="I7 I9 I11 I13 I15 I17 I19 I21 I23 I25 I27 I29 I31 I33 I35 I37 I39 I41 I43 I45 I47 I49 I51 I53 I55 I57 I59 I61 I63 I65 I67 I69 I71 I73 I75 I77 I79 I81 I83 I85">
    <cfRule type="expression" dxfId="90" priority="58">
      <formula>$J7="Servitude défilé VDC Vol CNOA + Présent Tactique (130H)"</formula>
    </cfRule>
    <cfRule type="expression" dxfId="89" priority="59">
      <formula>$J7="Mission Livre bleu"</formula>
    </cfRule>
    <cfRule type="expression" dxfId="88" priority="61">
      <formula>$J7="Entretien compétences chasse"</formula>
    </cfRule>
    <cfRule type="expression" dxfId="87" priority="64">
      <formula>$J7="Carte abonnés exterieurs"</formula>
    </cfRule>
    <cfRule type="expression" dxfId="86" priority="68">
      <formula>$J7="Transfo monit nav"</formula>
    </cfRule>
    <cfRule type="expression" dxfId="85" priority="69">
      <formula>$J7="Entraînements + qualifications CPI (80)"</formula>
    </cfRule>
    <cfRule type="expression" dxfId="84" priority="71">
      <formula>$J7="Formation IP"</formula>
    </cfRule>
    <cfRule type="expression" dxfId="83" priority="73">
      <formula>$J7="Qlif PIO (IF étranger)"</formula>
    </cfRule>
    <cfRule type="expression" dxfId="82" priority="74">
      <formula>$J7="Viellissement ABOVO PIA à PIO (passage auto PIO)"</formula>
    </cfRule>
    <cfRule type="expression" dxfId="81" priority="75">
      <formula>$J7="Formation IP ABOVO (69 +15 viellissement )"</formula>
    </cfRule>
    <cfRule type="expression" dxfId="80" priority="77">
      <formula>$J7="Instruction NOSA Etr"</formula>
    </cfRule>
    <cfRule type="expression" dxfId="79" priority="78">
      <formula>$J7="Instruction NOSA Fr"</formula>
    </cfRule>
    <cfRule type="expression" dxfId="78" priority="79">
      <formula>$J7="Instruction PIL Etr"</formula>
    </cfRule>
    <cfRule type="expression" dxfId="77" priority="80">
      <formula>$J7=+"INSTRUCTION"</formula>
    </cfRule>
    <cfRule type="expression" dxfId="76" priority="81">
      <formula>$J7="Instruction PIL Fr"</formula>
    </cfRule>
  </conditionalFormatting>
  <conditionalFormatting sqref="I7 I9 I11 I13 I15 I17 I19 I21 I23 I25 I27 I29 I31 I33 I35 I37 I39 I41 I43 I45 I47 I49 I51 I53 I55 I57 I59 I61 I63 I65 I67 I69 I71 I73 I75 I77 I79 I81 I83 I85">
    <cfRule type="expression" dxfId="75" priority="55">
      <formula>$J7="Entretien comp. reserviste INST"</formula>
    </cfRule>
    <cfRule type="expression" dxfId="74" priority="56">
      <formula>$J7="Entrainement présentation tactique"</formula>
    </cfRule>
    <cfRule type="expression" dxfId="73" priority="57">
      <formula>$J7="Abonnés non instructeur"</formula>
    </cfRule>
    <cfRule type="expression" dxfId="72" priority="60">
      <formula>$J7="SERVITUDE"</formula>
    </cfRule>
    <cfRule type="expression" dxfId="71" priority="62">
      <formula>$J7="ENTRETIEN"</formula>
    </cfRule>
    <cfRule type="expression" dxfId="70" priority="63">
      <formula>$J7="Transfo T3 T2 T1 abonnés + relachés"</formula>
    </cfRule>
    <cfRule type="expression" dxfId="69" priority="65">
      <formula>$J7="Entretien comp. Abonné instruction"</formula>
    </cfRule>
    <cfRule type="expression" dxfId="68" priority="66">
      <formula>$J7="Entretien compétences instruction"</formula>
    </cfRule>
    <cfRule type="expression" dxfId="67" priority="67">
      <formula>$J7="Catégorisation IP + carte + ctl ped"</formula>
    </cfRule>
    <cfRule type="expression" dxfId="66" priority="70">
      <formula>$J7="Entraînements + qualifications SCPI (80)"</formula>
    </cfRule>
    <cfRule type="expression" dxfId="65" priority="72">
      <formula>$J7="Viellissement ABOVO avant SCPI (15 + 10)"</formula>
    </cfRule>
    <cfRule type="expression" dxfId="64" priority="76">
      <formula>$J7="Ré-ent ABOVO écoles amont (FJC)"</formula>
    </cfRule>
  </conditionalFormatting>
  <conditionalFormatting sqref="E7 E9 E11 E13 E15 E17 E19 E21 E23 E25 E27 E29 E31 E33 E35 E37 E39 E41 E43">
    <cfRule type="expression" dxfId="9" priority="163">
      <formula>$J7="Entretien comp. reserviste INST"</formula>
    </cfRule>
    <cfRule type="expression" dxfId="8" priority="164">
      <formula>$J7="Entrainement présentation tactique"</formula>
    </cfRule>
    <cfRule type="expression" dxfId="7" priority="171">
      <formula>$J7="Transfo T3 T2 T1 abonnés + relachés"</formula>
    </cfRule>
    <cfRule type="expression" dxfId="6" priority="182">
      <formula>$J7="Viellissement ABOVO PIA à PIO (passage auto PIO)"</formula>
    </cfRule>
    <cfRule type="expression" dxfId="5" priority="356">
      <formula>$J7="Mission Livre bleu"</formula>
    </cfRule>
    <cfRule type="expression" dxfId="4" priority="366">
      <formula>$J7="Entraînements + qualifications CPI (80)"</formula>
    </cfRule>
    <cfRule type="expression" dxfId="3" priority="369">
      <formula>$J7="Viellissement ABOVO avant SCPI (15 + 10)"</formula>
    </cfRule>
    <cfRule type="expression" dxfId="2" priority="370">
      <formula>$J7="Qlif PIO (IF étranger)"</formula>
    </cfRule>
    <cfRule type="expression" dxfId="1" priority="371">
      <formula>$J7="Viellissement ABOVO PIA à PIO (passage auto PIO)"</formula>
    </cfRule>
    <cfRule type="expression" dxfId="0" priority="374">
      <formula>$J7="Instruction NOSA Etr"</formula>
    </cfRule>
  </conditionalFormatting>
  <dataValidations count="1">
    <dataValidation allowBlank="1" showInputMessage="1" sqref="D7:E86 H7:H86"/>
  </dataValidations>
  <hyperlinks>
    <hyperlink ref="K1" location="Janv.!A1" display="RETOUR JANVIER"/>
    <hyperlink ref="L1" location="Janv.!A1" display="Janv.!A1"/>
    <hyperlink ref="M1" location="Janv.!A1" display="Janv.!A1"/>
    <hyperlink ref="N1" location="Janv.!A1" display="Janv.!A1"/>
    <hyperlink ref="O1" location="Janv.!A1" display="Janv.!A1"/>
    <hyperlink ref="K2" location="Janv.!A1" display="Janv.!A1"/>
    <hyperlink ref="L2" location="Janv.!A1" display="Janv.!A1"/>
    <hyperlink ref="M2" location="Janv.!A1" display="Janv.!A1"/>
    <hyperlink ref="N2" location="Janv.!A1" display="Janv.!A1"/>
    <hyperlink ref="O2" location="Janv.!A1" display="Janv.!A1"/>
    <hyperlink ref="K3" location="Janv.!A1" display="Janv.!A1"/>
    <hyperlink ref="L3" location="Janv.!A1" display="Janv.!A1"/>
    <hyperlink ref="M3" location="Janv.!A1" display="Janv.!A1"/>
    <hyperlink ref="N3" location="Janv.!A1" display="Janv.!A1"/>
    <hyperlink ref="O3" location="Janv.!A1" display="Janv.!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7">
        <x14:dataValidation type="list" allowBlank="1" showInputMessage="1">
          <x14:formula1>
            <xm:f>'[1]Liste de recherche'!#REF!</xm:f>
          </x14:formula1>
          <xm:sqref>C7:C86</xm:sqref>
        </x14:dataValidation>
        <x14:dataValidation type="list" allowBlank="1" showInputMessage="1">
          <x14:formula1>
            <xm:f>'[1]Liste de recherche'!#REF!</xm:f>
          </x14:formula1>
          <xm:sqref>F7:F86</xm:sqref>
        </x14:dataValidation>
        <x14:dataValidation type="list" allowBlank="1" showInputMessage="1">
          <x14:formula1>
            <xm:f>'[1]Liste de recherche'!#REF!</xm:f>
          </x14:formula1>
          <xm:sqref>G7:G86</xm:sqref>
        </x14:dataValidation>
        <x14:dataValidation type="list" allowBlank="1" showInputMessage="1">
          <x14:formula1>
            <xm:f>'[1]Liste de recherche'!#REF!</xm:f>
          </x14:formula1>
          <xm:sqref>I7:I86</xm:sqref>
        </x14:dataValidation>
        <x14:dataValidation type="list" allowBlank="1" showInputMessage="1">
          <x14:formula1>
            <xm:f>'[1]Liste de recherche'!#REF!</xm:f>
          </x14:formula1>
          <xm:sqref>K7:K86</xm:sqref>
        </x14:dataValidation>
        <x14:dataValidation type="list" allowBlank="1" showInputMessage="1">
          <x14:formula1>
            <xm:f>'Personnels 2'!$A$8:$A$11</xm:f>
          </x14:formula1>
          <xm:sqref>B7:B86</xm:sqref>
        </x14:dataValidation>
        <x14:dataValidation type="list" allowBlank="1" showInputMessage="1">
          <x14:formula1>
            <xm:f>'Liste de recherche'!$G$1:$G$22</xm:f>
          </x14:formula1>
          <xm:sqref>J7:J86</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enableFormatConditionsCalculation="0"/>
  <dimension ref="A1:G52"/>
  <sheetViews>
    <sheetView workbookViewId="0">
      <selection activeCell="F5" sqref="F5"/>
    </sheetView>
  </sheetViews>
  <sheetFormatPr baseColWidth="10" defaultColWidth="10.1640625" defaultRowHeight="14" x14ac:dyDescent="0"/>
  <cols>
    <col min="1" max="1" width="12.1640625" style="47" customWidth="1"/>
    <col min="2" max="2" width="11.1640625" style="47" customWidth="1"/>
    <col min="3" max="3" width="11.33203125" style="47" customWidth="1"/>
    <col min="4" max="6" width="10.1640625" style="47"/>
    <col min="7" max="7" width="52.1640625" style="136" bestFit="1" customWidth="1"/>
    <col min="8" max="16384" width="10.1640625" style="47"/>
  </cols>
  <sheetData>
    <row r="1" spans="1:7" ht="14" customHeight="1">
      <c r="A1" s="130" t="s">
        <v>52</v>
      </c>
      <c r="G1" s="131"/>
    </row>
    <row r="2" spans="1:7" ht="14" customHeight="1">
      <c r="A2" s="47">
        <v>2010</v>
      </c>
      <c r="C2" s="132"/>
      <c r="G2" s="133" t="s">
        <v>13</v>
      </c>
    </row>
    <row r="3" spans="1:7" ht="14" customHeight="1">
      <c r="A3" s="47">
        <v>2011</v>
      </c>
      <c r="G3" s="134" t="s">
        <v>53</v>
      </c>
    </row>
    <row r="4" spans="1:7" ht="14" customHeight="1">
      <c r="A4" s="47">
        <v>2012</v>
      </c>
      <c r="G4" s="134" t="s">
        <v>54</v>
      </c>
    </row>
    <row r="5" spans="1:7" ht="14" customHeight="1">
      <c r="A5" s="47">
        <v>2013</v>
      </c>
      <c r="G5" s="133" t="s">
        <v>14</v>
      </c>
    </row>
    <row r="6" spans="1:7" ht="14" customHeight="1">
      <c r="A6" s="47">
        <v>2014</v>
      </c>
      <c r="G6" s="131" t="s">
        <v>55</v>
      </c>
    </row>
    <row r="7" spans="1:7" ht="14" customHeight="1">
      <c r="A7" s="47">
        <v>2015</v>
      </c>
      <c r="G7" s="131" t="s">
        <v>56</v>
      </c>
    </row>
    <row r="8" spans="1:7" ht="14" customHeight="1">
      <c r="A8" s="135">
        <v>2016</v>
      </c>
      <c r="G8" s="131" t="s">
        <v>57</v>
      </c>
    </row>
    <row r="9" spans="1:7" ht="14" customHeight="1">
      <c r="A9" s="135">
        <v>2017</v>
      </c>
      <c r="G9" s="131"/>
    </row>
    <row r="10" spans="1:7" ht="14" customHeight="1">
      <c r="A10" s="135">
        <v>2018</v>
      </c>
      <c r="G10" s="131"/>
    </row>
    <row r="11" spans="1:7" ht="14" customHeight="1">
      <c r="A11" s="135">
        <v>2019</v>
      </c>
      <c r="G11" s="131"/>
    </row>
    <row r="12" spans="1:7" ht="14" customHeight="1">
      <c r="A12" s="135">
        <v>2020</v>
      </c>
      <c r="G12" s="131"/>
    </row>
    <row r="13" spans="1:7" ht="14" customHeight="1">
      <c r="G13" s="131"/>
    </row>
    <row r="14" spans="1:7" ht="14" customHeight="1">
      <c r="G14" s="131"/>
    </row>
    <row r="15" spans="1:7" ht="14" customHeight="1">
      <c r="G15" s="131"/>
    </row>
    <row r="16" spans="1:7" ht="14" customHeight="1">
      <c r="G16" s="131"/>
    </row>
    <row r="17" spans="1:7" ht="14" customHeight="1">
      <c r="A17" s="137"/>
      <c r="B17" s="137"/>
      <c r="C17" s="137"/>
      <c r="D17" s="137"/>
      <c r="E17" s="137"/>
      <c r="F17" s="137"/>
      <c r="G17" s="131"/>
    </row>
    <row r="18" spans="1:7" ht="14" customHeight="1">
      <c r="A18" s="137"/>
      <c r="B18" s="137"/>
      <c r="C18" s="137"/>
      <c r="D18" s="137"/>
      <c r="E18" s="137"/>
      <c r="F18" s="137"/>
      <c r="G18" s="131"/>
    </row>
    <row r="19" spans="1:7" ht="14" customHeight="1">
      <c r="A19" s="137"/>
      <c r="B19" s="137"/>
      <c r="C19" s="137"/>
      <c r="D19" s="137"/>
      <c r="E19" s="137"/>
      <c r="F19" s="137"/>
      <c r="G19" s="131"/>
    </row>
    <row r="20" spans="1:7" ht="14" customHeight="1">
      <c r="A20" s="137"/>
      <c r="B20" s="137"/>
      <c r="C20" s="137"/>
      <c r="D20" s="137"/>
      <c r="E20" s="137"/>
      <c r="F20" s="137"/>
      <c r="G20" s="131"/>
    </row>
    <row r="21" spans="1:7" ht="14" customHeight="1">
      <c r="A21" s="137"/>
      <c r="B21" s="137"/>
      <c r="C21" s="137"/>
      <c r="D21" s="137"/>
      <c r="E21" s="137"/>
      <c r="F21" s="137"/>
      <c r="G21" s="134"/>
    </row>
    <row r="22" spans="1:7" ht="14" customHeight="1">
      <c r="A22" s="137"/>
      <c r="B22" s="137"/>
      <c r="C22" s="137"/>
      <c r="D22" s="137"/>
      <c r="E22" s="137"/>
      <c r="F22" s="137"/>
      <c r="G22" s="134"/>
    </row>
    <row r="23" spans="1:7" ht="14" customHeight="1">
      <c r="A23" s="137"/>
      <c r="B23" s="137"/>
      <c r="C23" s="137"/>
      <c r="D23" s="137"/>
      <c r="E23" s="137"/>
      <c r="F23" s="137"/>
    </row>
    <row r="24" spans="1:7" ht="14" customHeight="1">
      <c r="A24" s="137"/>
      <c r="B24" s="137"/>
      <c r="C24" s="137"/>
      <c r="D24" s="137"/>
      <c r="E24" s="137"/>
      <c r="F24" s="137"/>
    </row>
    <row r="25" spans="1:7" ht="14" customHeight="1">
      <c r="A25" s="137"/>
      <c r="B25" s="137"/>
      <c r="C25" s="137"/>
      <c r="D25" s="137"/>
      <c r="E25" s="137"/>
      <c r="F25" s="137"/>
    </row>
    <row r="26" spans="1:7" ht="14" customHeight="1">
      <c r="A26" s="137"/>
      <c r="B26" s="137"/>
      <c r="C26" s="137"/>
      <c r="D26" s="137"/>
      <c r="E26" s="137"/>
      <c r="F26" s="137"/>
    </row>
    <row r="27" spans="1:7" ht="14" customHeight="1">
      <c r="A27" s="137"/>
      <c r="B27" s="137"/>
      <c r="C27" s="137"/>
      <c r="D27" s="137"/>
      <c r="E27" s="137"/>
      <c r="F27" s="137"/>
    </row>
    <row r="28" spans="1:7" ht="14" customHeight="1">
      <c r="A28" s="137"/>
      <c r="B28" s="137"/>
      <c r="C28" s="137"/>
      <c r="D28" s="137"/>
      <c r="E28" s="137"/>
      <c r="F28" s="137"/>
    </row>
    <row r="29" spans="1:7" ht="14" customHeight="1"/>
    <row r="30" spans="1:7" ht="14" customHeight="1">
      <c r="G30" s="131"/>
    </row>
    <row r="31" spans="1:7" ht="14" customHeight="1">
      <c r="G31" s="131"/>
    </row>
    <row r="32" spans="1:7" ht="14" customHeight="1">
      <c r="G32" s="131"/>
    </row>
    <row r="33" spans="7:7" ht="14" customHeight="1">
      <c r="G33" s="131"/>
    </row>
    <row r="34" spans="7:7" ht="14" customHeight="1">
      <c r="G34" s="131"/>
    </row>
    <row r="35" spans="7:7" ht="14" customHeight="1">
      <c r="G35" s="131"/>
    </row>
    <row r="36" spans="7:7" ht="14" customHeight="1"/>
    <row r="37" spans="7:7" ht="14" customHeight="1"/>
    <row r="38" spans="7:7" ht="14" customHeight="1"/>
    <row r="39" spans="7:7" ht="14" customHeight="1"/>
    <row r="40" spans="7:7" ht="14" customHeight="1"/>
    <row r="41" spans="7:7" ht="14" customHeight="1"/>
    <row r="42" spans="7:7" ht="14" customHeight="1"/>
    <row r="43" spans="7:7" ht="14" customHeight="1"/>
    <row r="44" spans="7:7" ht="14" customHeight="1"/>
    <row r="45" spans="7:7" ht="14" customHeight="1"/>
    <row r="46" spans="7:7" ht="14" customHeight="1"/>
    <row r="47" spans="7:7" ht="14" customHeight="1"/>
    <row r="48" spans="7:7" ht="14" customHeight="1"/>
    <row r="49" ht="14" customHeight="1"/>
    <row r="50" ht="14" customHeight="1"/>
    <row r="51" ht="14" customHeight="1"/>
    <row r="52" ht="14" customHeight="1"/>
  </sheetData>
  <pageMargins left="0.7" right="0.7" top="0.75" bottom="0.75" header="0.3" footer="0.3"/>
  <pageSetup paperSize="9" orientation="portrait" horizontalDpi="4294967292" verticalDpi="4294967292"/>
  <legacyDrawing r:id="rId1"/>
  <tableParts count="1">
    <tablePart r:id="rId2"/>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Personnels 2</vt:lpstr>
      <vt:lpstr>Janv.</vt:lpstr>
      <vt:lpstr>0201</vt:lpstr>
      <vt:lpstr>0301</vt:lpstr>
      <vt:lpstr>Liste de recherche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 Gouverneur</dc:creator>
  <cp:lastModifiedBy>Jimmy Gouverneur</cp:lastModifiedBy>
  <dcterms:created xsi:type="dcterms:W3CDTF">2017-02-06T12:47:24Z</dcterms:created>
  <dcterms:modified xsi:type="dcterms:W3CDTF">2017-02-06T13:10:55Z</dcterms:modified>
</cp:coreProperties>
</file>