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600" yWindow="660" windowWidth="20730" windowHeight="11760" activeTab="3"/>
  </bookViews>
  <sheets>
    <sheet name="salarie CC" sheetId="5" r:id="rId1"/>
    <sheet name="map" sheetId="3" r:id="rId2"/>
    <sheet name="Reporting (6)" sheetId="2" r:id="rId3"/>
    <sheet name="résultat" sheetId="4" r:id="rId4"/>
  </sheets>
  <definedNames>
    <definedName name="_xlnm._FilterDatabase" localSheetId="2" hidden="1">'Reporting (6)'!$A$13:$K$78</definedName>
    <definedName name="_xlnm._FilterDatabase" localSheetId="0" hidden="1">'salarie CC'!$A$6:$F$13</definedName>
  </definedNames>
  <calcPr calcId="145621" calcMode="manual"/>
  <pivotCaches>
    <pivotCache cacheId="2" r:id="rId5"/>
  </pivotCaches>
</workbook>
</file>

<file path=xl/calcChain.xml><?xml version="1.0" encoding="utf-8"?>
<calcChain xmlns="http://schemas.openxmlformats.org/spreadsheetml/2006/main">
  <c r="T3" i="4" l="1"/>
  <c r="V3" i="4" s="1"/>
  <c r="R3" i="4"/>
  <c r="A3" i="4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15" i="2"/>
  <c r="T12" i="4" l="1"/>
  <c r="V12" i="4" s="1"/>
  <c r="T11" i="4"/>
  <c r="T10" i="4"/>
  <c r="T9" i="4"/>
  <c r="T8" i="4"/>
  <c r="V8" i="4" s="1"/>
  <c r="T7" i="4"/>
  <c r="T6" i="4"/>
  <c r="T5" i="4"/>
  <c r="V5" i="4" s="1"/>
  <c r="T4" i="4"/>
  <c r="V4" i="4" s="1"/>
  <c r="V6" i="4"/>
  <c r="V7" i="4"/>
  <c r="V9" i="4"/>
  <c r="V10" i="4"/>
  <c r="V11" i="4"/>
  <c r="P12" i="4" l="1"/>
  <c r="Q12" i="4" s="1"/>
  <c r="P7" i="4"/>
  <c r="Q7" i="4" s="1"/>
  <c r="K4" i="4"/>
  <c r="M4" i="4"/>
  <c r="P4" i="4"/>
  <c r="Q4" i="4"/>
  <c r="R4" i="4"/>
  <c r="K5" i="4"/>
  <c r="P6" i="4" s="1"/>
  <c r="Q6" i="4" s="1"/>
  <c r="M5" i="4"/>
  <c r="P5" i="4"/>
  <c r="Q5" i="4"/>
  <c r="R5" i="4"/>
  <c r="K8" i="4"/>
  <c r="M8" i="4"/>
  <c r="P8" i="4"/>
  <c r="Q8" i="4"/>
  <c r="R8" i="4"/>
  <c r="K9" i="4"/>
  <c r="M9" i="4"/>
  <c r="P9" i="4"/>
  <c r="Q9" i="4"/>
  <c r="R9" i="4"/>
  <c r="K10" i="4"/>
  <c r="M10" i="4"/>
  <c r="P10" i="4"/>
  <c r="Q10" i="4"/>
  <c r="R10" i="4"/>
  <c r="Q3" i="4"/>
  <c r="P3" i="4"/>
  <c r="M3" i="4"/>
  <c r="K3" i="4"/>
  <c r="P11" i="4" l="1"/>
  <c r="Q11" i="4" s="1"/>
  <c r="A4" i="4"/>
  <c r="A5" i="4" s="1"/>
  <c r="A6" i="4" s="1"/>
  <c r="A7" i="4" s="1"/>
  <c r="A8" i="4" s="1"/>
  <c r="A9" i="4" s="1"/>
  <c r="A10" i="4" s="1"/>
  <c r="A11" i="4" s="1"/>
  <c r="A12" i="4" s="1"/>
</calcChain>
</file>

<file path=xl/sharedStrings.xml><?xml version="1.0" encoding="utf-8"?>
<sst xmlns="http://schemas.openxmlformats.org/spreadsheetml/2006/main" count="689" uniqueCount="347">
  <si>
    <t>Critères de la recherche</t>
  </si>
  <si>
    <t>Société :</t>
  </si>
  <si>
    <t>ITME</t>
  </si>
  <si>
    <t>Structure :</t>
  </si>
  <si>
    <t>Codes structures dépendants :</t>
  </si>
  <si>
    <t>Oui</t>
  </si>
  <si>
    <t>Collaborateurs :</t>
  </si>
  <si>
    <t>Tous</t>
  </si>
  <si>
    <t>Statut :</t>
  </si>
  <si>
    <t>C1 - NF comptabilisée - en cours de paiement</t>
  </si>
  <si>
    <t>Frais remboursés :</t>
  </si>
  <si>
    <t>Du 01/02/2017 au 28/02/2017</t>
  </si>
  <si>
    <t>Devise :</t>
  </si>
  <si>
    <t>Euro</t>
  </si>
  <si>
    <t>Résultats de la recherche</t>
  </si>
  <si>
    <t> Collaborateur </t>
  </si>
  <si>
    <t> Note de Frais </t>
  </si>
  <si>
    <t> Compte comptable </t>
  </si>
  <si>
    <t> Date de création du Lot </t>
  </si>
  <si>
    <t> Nombre de NF </t>
  </si>
  <si>
    <t> Nombre de postes </t>
  </si>
  <si>
    <t> Montant HT </t>
  </si>
  <si>
    <t> Montant TVA </t>
  </si>
  <si>
    <t> Total TTC </t>
  </si>
  <si>
    <t> Montant à rembourser </t>
  </si>
  <si>
    <t> Montant payé par carte </t>
  </si>
  <si>
    <t>Total (100 Enregistrements)</t>
  </si>
  <si>
    <t>0.00</t>
  </si>
  <si>
    <t>R032463</t>
  </si>
  <si>
    <t>625140 - VOYAGES ET DEPLACEMENTS</t>
  </si>
  <si>
    <t>2017-02-13</t>
  </si>
  <si>
    <t>625600 - MISSIONS</t>
  </si>
  <si>
    <t>626240 - TELEPHONES</t>
  </si>
  <si>
    <t>R053243</t>
  </si>
  <si>
    <t>618100 - DOCUMENTATION GENERALE</t>
  </si>
  <si>
    <t>2017-02-27</t>
  </si>
  <si>
    <t>623200 - ECHANTILLONS</t>
  </si>
  <si>
    <t>LGNPT01</t>
  </si>
  <si>
    <t>LKX2D01</t>
  </si>
  <si>
    <t>LK36R01</t>
  </si>
  <si>
    <t>R041109</t>
  </si>
  <si>
    <t>R047437</t>
  </si>
  <si>
    <t>LMEJ401</t>
  </si>
  <si>
    <t>R048543</t>
  </si>
  <si>
    <t>R036103</t>
  </si>
  <si>
    <t>625700 - RECEPTIONS</t>
  </si>
  <si>
    <t>R036167</t>
  </si>
  <si>
    <t>R022047</t>
  </si>
  <si>
    <t>R037679</t>
  </si>
  <si>
    <t>LMJ6501</t>
  </si>
  <si>
    <t>LMSN601</t>
  </si>
  <si>
    <t>R038840</t>
  </si>
  <si>
    <t>R023612</t>
  </si>
  <si>
    <t>615740 - ENTRETIEN ET REPARATION</t>
  </si>
  <si>
    <t>R052503</t>
  </si>
  <si>
    <t>R030680</t>
  </si>
  <si>
    <t>R035549</t>
  </si>
  <si>
    <t>R027062</t>
  </si>
  <si>
    <t>R038262</t>
  </si>
  <si>
    <t>R038287</t>
  </si>
  <si>
    <t>R037777</t>
  </si>
  <si>
    <t>LNG3X01</t>
  </si>
  <si>
    <t>425100 - AVANCES</t>
  </si>
  <si>
    <t>R028856</t>
  </si>
  <si>
    <t>R037923</t>
  </si>
  <si>
    <t>R039978</t>
  </si>
  <si>
    <t>R046916</t>
  </si>
  <si>
    <t>Étiquettes de lignes</t>
  </si>
  <si>
    <t>(vide)</t>
  </si>
  <si>
    <t>Total général</t>
  </si>
  <si>
    <t>NOTES DE FRAIS</t>
  </si>
  <si>
    <t>42866000</t>
  </si>
  <si>
    <t>ENTRETIEN, REPARATION MATERIEL TRANSPORT</t>
  </si>
  <si>
    <t>61557000</t>
  </si>
  <si>
    <t xml:space="preserve">DOCUMENTATION GENERALE </t>
  </si>
  <si>
    <t>ECHANTILLON</t>
  </si>
  <si>
    <t>VOYAGES ET DEPLACEMENTS HG</t>
  </si>
  <si>
    <t>MISSION HG</t>
  </si>
  <si>
    <t>RECEPTIONS</t>
  </si>
  <si>
    <t>TELEPHONE HG</t>
  </si>
  <si>
    <t>61810000</t>
  </si>
  <si>
    <t>62320000</t>
  </si>
  <si>
    <t>62510000</t>
  </si>
  <si>
    <t>62560000</t>
  </si>
  <si>
    <t>62570000</t>
  </si>
  <si>
    <t>62620000</t>
  </si>
  <si>
    <t>N° d'écriture</t>
  </si>
  <si>
    <t>Ecriture à extourner ?</t>
  </si>
  <si>
    <t>Motif de l'extourne</t>
  </si>
  <si>
    <t>Date d'extourne</t>
  </si>
  <si>
    <t>Société</t>
  </si>
  <si>
    <t>Type de pièce</t>
  </si>
  <si>
    <t>Devise</t>
  </si>
  <si>
    <t>Date comptable</t>
  </si>
  <si>
    <t>Date de pièce</t>
  </si>
  <si>
    <t>Libellé d'écriture</t>
  </si>
  <si>
    <t>Référence</t>
  </si>
  <si>
    <t>Type de compte</t>
  </si>
  <si>
    <t>Numéro du compte fournisseur/client/compte</t>
  </si>
  <si>
    <t>Code CGS</t>
  </si>
  <si>
    <t>Investissement ?</t>
  </si>
  <si>
    <t>Montant</t>
  </si>
  <si>
    <t>Sens</t>
  </si>
  <si>
    <t>Code TVA</t>
  </si>
  <si>
    <t>Montant de base TVA</t>
  </si>
  <si>
    <t>Libellé du poste</t>
  </si>
  <si>
    <t>Affectation</t>
  </si>
  <si>
    <t>Centre de coûts</t>
  </si>
  <si>
    <t>MOUS</t>
  </si>
  <si>
    <t>SA</t>
  </si>
  <si>
    <t>EUR</t>
  </si>
  <si>
    <t>Nom</t>
  </si>
  <si>
    <t>Prénom</t>
  </si>
  <si>
    <t>Désignation</t>
  </si>
  <si>
    <t>AUBRY</t>
  </si>
  <si>
    <t>0104A5Q000</t>
  </si>
  <si>
    <t xml:space="preserve">QSE </t>
  </si>
  <si>
    <t>BERTET</t>
  </si>
  <si>
    <t>0104A1C300</t>
  </si>
  <si>
    <t>Contrôle de gestion filères</t>
  </si>
  <si>
    <t>0104A1C200</t>
  </si>
  <si>
    <t>Contrôle de gestion métier</t>
  </si>
  <si>
    <t>BOEHM</t>
  </si>
  <si>
    <t>0104A1C100</t>
  </si>
  <si>
    <t>Contrôle de gestion siège</t>
  </si>
  <si>
    <t>BONNO</t>
  </si>
  <si>
    <t>0104A1A000</t>
  </si>
  <si>
    <t>Direction Générale</t>
  </si>
  <si>
    <t>BOUDEAU</t>
  </si>
  <si>
    <t>0104A1A100</t>
  </si>
  <si>
    <t>Communication</t>
  </si>
  <si>
    <t>BUIN</t>
  </si>
  <si>
    <t>0104A6G060</t>
  </si>
  <si>
    <t>Filière Environnement</t>
  </si>
  <si>
    <t>CARON</t>
  </si>
  <si>
    <t>CECCALDI</t>
  </si>
  <si>
    <t>JEROME</t>
  </si>
  <si>
    <t>0104A1H000</t>
  </si>
  <si>
    <t xml:space="preserve">Ressources humaines </t>
  </si>
  <si>
    <t>CHEMLA</t>
  </si>
  <si>
    <t>0104A1H600</t>
  </si>
  <si>
    <t>Juridique social</t>
  </si>
  <si>
    <t>COYAS</t>
  </si>
  <si>
    <t>DUMONT</t>
  </si>
  <si>
    <t>0104A6G090</t>
  </si>
  <si>
    <t>Filière Boulangerie Patisserie</t>
  </si>
  <si>
    <t>DURAND</t>
  </si>
  <si>
    <t>0104A3C200</t>
  </si>
  <si>
    <t>Cpte Clef Exp Europe</t>
  </si>
  <si>
    <t>FAURE</t>
  </si>
  <si>
    <t>0104A6G040</t>
  </si>
  <si>
    <t>Filière Porc</t>
  </si>
  <si>
    <t>GRELAUD</t>
  </si>
  <si>
    <t>0104A6G110</t>
  </si>
  <si>
    <t>Filière Lait</t>
  </si>
  <si>
    <t>GUEGUEN</t>
  </si>
  <si>
    <t>0104A3C100</t>
  </si>
  <si>
    <t>Cpte Clef RHF</t>
  </si>
  <si>
    <t>GUIOT</t>
  </si>
  <si>
    <t>0104A6G100</t>
  </si>
  <si>
    <t>Filière Non Alimentaire</t>
  </si>
  <si>
    <t>HAYAT</t>
  </si>
  <si>
    <t>0104A1C000</t>
  </si>
  <si>
    <t>Contrôle de gestion</t>
  </si>
  <si>
    <t>JALLET</t>
  </si>
  <si>
    <t>0104A6G050</t>
  </si>
  <si>
    <t>Filière Boeuf</t>
  </si>
  <si>
    <t>0104A3A000</t>
  </si>
  <si>
    <t>Commerce</t>
  </si>
  <si>
    <t>LE VAILLANT</t>
  </si>
  <si>
    <t>0104A6G080</t>
  </si>
  <si>
    <t>Filière Epicerie conserve</t>
  </si>
  <si>
    <t>LEBEC</t>
  </si>
  <si>
    <t>0104A6G070</t>
  </si>
  <si>
    <t>Filière Epicerie sucrée</t>
  </si>
  <si>
    <t>LENFANT-GALLARD</t>
  </si>
  <si>
    <t>0104A1H500</t>
  </si>
  <si>
    <t>Administration du personnel</t>
  </si>
  <si>
    <t>LUZET</t>
  </si>
  <si>
    <t>0104A1H200</t>
  </si>
  <si>
    <t>Université</t>
  </si>
  <si>
    <t>MACACLIN</t>
  </si>
  <si>
    <t>0104A6G030</t>
  </si>
  <si>
    <t>Filière Traiteur et Surgelé</t>
  </si>
  <si>
    <t>MACHADO</t>
  </si>
  <si>
    <t>0104A6G010</t>
  </si>
  <si>
    <t>Filière Boisson Non Al</t>
  </si>
  <si>
    <t>MANSOUR</t>
  </si>
  <si>
    <t>MARDELLE</t>
  </si>
  <si>
    <t>0104A2A000</t>
  </si>
  <si>
    <t>Achats</t>
  </si>
  <si>
    <t>MARIE</t>
  </si>
  <si>
    <t>BERNARD</t>
  </si>
  <si>
    <t>MARKARIAN</t>
  </si>
  <si>
    <t>MERVEILLEUX</t>
  </si>
  <si>
    <t>0104A6G120</t>
  </si>
  <si>
    <t>Filière Mer</t>
  </si>
  <si>
    <t>ORIOL</t>
  </si>
  <si>
    <t>0104A5A000</t>
  </si>
  <si>
    <t>Manufacturing</t>
  </si>
  <si>
    <t>PAUL</t>
  </si>
  <si>
    <t>RADOU</t>
  </si>
  <si>
    <t>0104A4L000</t>
  </si>
  <si>
    <t xml:space="preserve">Logistique </t>
  </si>
  <si>
    <t>REGNAULD</t>
  </si>
  <si>
    <t>0104A4A000</t>
  </si>
  <si>
    <t>Supply Chain</t>
  </si>
  <si>
    <t>SACHET</t>
  </si>
  <si>
    <t>SCOHY</t>
  </si>
  <si>
    <t>0104A6G020</t>
  </si>
  <si>
    <t>Filière Vin</t>
  </si>
  <si>
    <t>SOL</t>
  </si>
  <si>
    <t>0104A1F000</t>
  </si>
  <si>
    <t xml:space="preserve">Finance Comptabilité </t>
  </si>
  <si>
    <t>VALTON</t>
  </si>
  <si>
    <t>0104A3C400</t>
  </si>
  <si>
    <t>Cpte Clef GMS</t>
  </si>
  <si>
    <t>VARLOUD</t>
  </si>
  <si>
    <t>0104A3D000</t>
  </si>
  <si>
    <t>Développement PNF</t>
  </si>
  <si>
    <t>ABGRALL</t>
  </si>
  <si>
    <t>0944A1H100</t>
  </si>
  <si>
    <t>Paie</t>
  </si>
  <si>
    <t>ALLAIN</t>
  </si>
  <si>
    <t>0944A2D100</t>
  </si>
  <si>
    <t>Achats domaine</t>
  </si>
  <si>
    <t>0944A1H000</t>
  </si>
  <si>
    <t>Ressources humaines</t>
  </si>
  <si>
    <t>BESNOUIN</t>
  </si>
  <si>
    <t>BLOUIN</t>
  </si>
  <si>
    <t>0944A1I000</t>
  </si>
  <si>
    <t>Systèmes Information</t>
  </si>
  <si>
    <t>BOCA</t>
  </si>
  <si>
    <t>0944A1F000</t>
  </si>
  <si>
    <t>Finance Comptabilité</t>
  </si>
  <si>
    <t>BONELLI</t>
  </si>
  <si>
    <t>BOTHAMY</t>
  </si>
  <si>
    <t>0944C1E000</t>
  </si>
  <si>
    <t>Gestion formation</t>
  </si>
  <si>
    <t>BRINDEL</t>
  </si>
  <si>
    <t>BURKEL</t>
  </si>
  <si>
    <t>CAUCHOIS</t>
  </si>
  <si>
    <t>0944A1H600</t>
  </si>
  <si>
    <t>CHAPIN</t>
  </si>
  <si>
    <t>CHARRIER</t>
  </si>
  <si>
    <t>0944A5Q200</t>
  </si>
  <si>
    <t>Sécurité</t>
  </si>
  <si>
    <t>DABIN</t>
  </si>
  <si>
    <t>DESCOTTES</t>
  </si>
  <si>
    <t>0944A1J000</t>
  </si>
  <si>
    <t>Juridique</t>
  </si>
  <si>
    <t>DESFOSSEZ</t>
  </si>
  <si>
    <t>DOAT</t>
  </si>
  <si>
    <t>0944A1H800</t>
  </si>
  <si>
    <t>Développement RH</t>
  </si>
  <si>
    <t>DOUCET</t>
  </si>
  <si>
    <t>DUTERTRE</t>
  </si>
  <si>
    <t>PHILIPPE</t>
  </si>
  <si>
    <t>FLEURY</t>
  </si>
  <si>
    <t>GARCIN</t>
  </si>
  <si>
    <t>GAUDART</t>
  </si>
  <si>
    <t>0944A1I300</t>
  </si>
  <si>
    <t>SI Reseau Système</t>
  </si>
  <si>
    <t>GEINDREAU</t>
  </si>
  <si>
    <t>GELLE</t>
  </si>
  <si>
    <t>GHERARDI</t>
  </si>
  <si>
    <t>0944A5Q100</t>
  </si>
  <si>
    <t>Qualité</t>
  </si>
  <si>
    <t>GISSINGER</t>
  </si>
  <si>
    <t>GOIBIER</t>
  </si>
  <si>
    <t>GUICHAOUA</t>
  </si>
  <si>
    <t>GUILLEMOT</t>
  </si>
  <si>
    <t>GUYOT</t>
  </si>
  <si>
    <t>HAUDEBOURG</t>
  </si>
  <si>
    <t>0944A1F800</t>
  </si>
  <si>
    <t>Referentiel</t>
  </si>
  <si>
    <t>HOURMANT</t>
  </si>
  <si>
    <t>HULIN</t>
  </si>
  <si>
    <t>0944A4A000</t>
  </si>
  <si>
    <t>JOLIVET</t>
  </si>
  <si>
    <t>JOUANNO</t>
  </si>
  <si>
    <t>JOUZEL</t>
  </si>
  <si>
    <t>LABBE</t>
  </si>
  <si>
    <t>LEBLIC</t>
  </si>
  <si>
    <t>0944A3A000</t>
  </si>
  <si>
    <t>LEFEVRE</t>
  </si>
  <si>
    <t>0944A1I100</t>
  </si>
  <si>
    <t>SI Projet</t>
  </si>
  <si>
    <t>MAGNIAS</t>
  </si>
  <si>
    <t>MAHE DUROC</t>
  </si>
  <si>
    <t>MARQUES</t>
  </si>
  <si>
    <t>MASLE</t>
  </si>
  <si>
    <t>MAURY</t>
  </si>
  <si>
    <t>NADEL</t>
  </si>
  <si>
    <t>0944A1A000</t>
  </si>
  <si>
    <t>NICLOUX</t>
  </si>
  <si>
    <t>NORMANT</t>
  </si>
  <si>
    <t>PETIT</t>
  </si>
  <si>
    <t>0944A4L000</t>
  </si>
  <si>
    <t>Logistique</t>
  </si>
  <si>
    <t>0944A2A000</t>
  </si>
  <si>
    <t>PICHARD</t>
  </si>
  <si>
    <t>POSLUSZNA</t>
  </si>
  <si>
    <t>0944A1F100</t>
  </si>
  <si>
    <t>Comptabilité</t>
  </si>
  <si>
    <t>PREKOP</t>
  </si>
  <si>
    <t>ROCHEFORT</t>
  </si>
  <si>
    <t>ROJO</t>
  </si>
  <si>
    <t>0944A1F500</t>
  </si>
  <si>
    <t>Comptabilité générale</t>
  </si>
  <si>
    <t>ROMA</t>
  </si>
  <si>
    <t>0944A1O000</t>
  </si>
  <si>
    <t xml:space="preserve">Systèmes d'Informations </t>
  </si>
  <si>
    <t>SERRES</t>
  </si>
  <si>
    <t>SERUZIER</t>
  </si>
  <si>
    <t>0944A3M200</t>
  </si>
  <si>
    <t>Marketing Etudes et Marchés</t>
  </si>
  <si>
    <t>SORGIATI</t>
  </si>
  <si>
    <t>0944A1I200</t>
  </si>
  <si>
    <t>SI Exploit</t>
  </si>
  <si>
    <t>TRAVERT</t>
  </si>
  <si>
    <t>TREHIN</t>
  </si>
  <si>
    <t>YHUEL</t>
  </si>
  <si>
    <t xml:space="preserve">Code CC </t>
  </si>
  <si>
    <t>V6</t>
  </si>
  <si>
    <t xml:space="preserve">AUBRY </t>
  </si>
  <si>
    <t xml:space="preserve">BERTET </t>
  </si>
  <si>
    <t xml:space="preserve">BOUDEAU </t>
  </si>
  <si>
    <t xml:space="preserve">CECCALDI </t>
  </si>
  <si>
    <t xml:space="preserve">COYAS </t>
  </si>
  <si>
    <t xml:space="preserve">DUMONT </t>
  </si>
  <si>
    <t xml:space="preserve">DURAND </t>
  </si>
  <si>
    <t xml:space="preserve">JEROME </t>
  </si>
  <si>
    <t xml:space="preserve">LEBEC </t>
  </si>
  <si>
    <t xml:space="preserve">SOL </t>
  </si>
  <si>
    <t>colonne A : SI(K3=K2;A2;A2+1)</t>
  </si>
  <si>
    <t>colonne F : "SA"</t>
  </si>
  <si>
    <t>colonne G : "EUR"</t>
  </si>
  <si>
    <t>colonne I : = colonne H</t>
  </si>
  <si>
    <t>colonne K : = 'Reporting' colonne B</t>
  </si>
  <si>
    <t>colonne H : si(K3=K2;RECHERCHE dans 'REPORTING' colonne D)</t>
  </si>
  <si>
    <t>colonne M : = colonne C  (correspond aux charges suivant le mapping qui se trouve dans l'onglet "map")+ rajouter pour chaque pièces 2 lignes =&gt; le compte 44566000 (tva) ET le compte 42860000 (ndf)</t>
  </si>
  <si>
    <t>colonne P : pour chaque ligne de charge reporter de l'onglet 'Reporting' la colonne G "HT" puis pour la ligne du compte  de tva reporter la somme de la colonne H et pour la ligne du compte ndf reporter la somme de la colonne I</t>
  </si>
  <si>
    <t>colonne Q : si le montant de la colonne P pour les lignes dont les comptes commencent par 6 et par 445660 est &gt;0 alors mettre "D" sinon mettre "C" et à l'inverse si le montant de la colonne P concernant la ligne du compte 428660 est &gt;0 alors "C" sinon "D"</t>
  </si>
  <si>
    <t>colonne R : SI('Reporting (6)'!H15/'Reporting (6)'!G15=0,2;"V6";SI('Reporting (6)'!H15=0;"V0";"?"))</t>
  </si>
  <si>
    <t>colonne T : 'Reporting (6)'!A&amp;" "&amp;"NDF"</t>
  </si>
  <si>
    <t>colonne V : RECHERCHEV(GAUCHE(T3;TROUVE(" ";T3)-1);'salarie CC'!C:E;3;FAUX)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</si>
</sst>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Arial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2" fillId="0" borderId="0"/>
  </cellStyleXfs>
  <cellXfs count="48">
    <xf numFmtId="0" fontId="0" fillId="0" borderId="0" xfId="0"/>
    <xf numFmtId="0" fontId="18" fillId="0" borderId="0" xfId="0" applyFont="1" applyAlignment="1">
      <alignment wrapText="1"/>
    </xf>
    <xf numFmtId="0" fontId="19" fillId="0" borderId="0" xfId="0" applyFont="1" applyAlignment="1">
      <alignment horizontal="right" vertical="center" wrapText="1"/>
    </xf>
    <xf numFmtId="0" fontId="18" fillId="33" borderId="10" xfId="0" applyFont="1" applyFill="1" applyBorder="1" applyAlignment="1">
      <alignment horizontal="center" wrapText="1"/>
    </xf>
    <xf numFmtId="0" fontId="18" fillId="0" borderId="10" xfId="0" applyFont="1" applyBorder="1" applyAlignment="1">
      <alignment horizontal="right"/>
    </xf>
    <xf numFmtId="49" fontId="18" fillId="0" borderId="10" xfId="0" applyNumberFormat="1" applyFont="1" applyBorder="1" applyAlignment="1">
      <alignment horizontal="left" wrapText="1"/>
    </xf>
    <xf numFmtId="0" fontId="18" fillId="0" borderId="10" xfId="0" applyFont="1" applyBorder="1" applyAlignment="1">
      <alignment horizontal="right" wrapText="1"/>
    </xf>
    <xf numFmtId="0" fontId="0" fillId="0" borderId="0" xfId="0" applyAlignment="1">
      <alignment wrapText="1"/>
    </xf>
    <xf numFmtId="0" fontId="18" fillId="0" borderId="0" xfId="0" applyFont="1" applyAlignment="1">
      <alignment wrapText="1"/>
    </xf>
    <xf numFmtId="0" fontId="18" fillId="0" borderId="14" xfId="0" applyFont="1" applyBorder="1" applyAlignment="1">
      <alignment wrapText="1"/>
    </xf>
    <xf numFmtId="0" fontId="0" fillId="0" borderId="0" xfId="0" pivotButton="1"/>
    <xf numFmtId="0" fontId="0" fillId="0" borderId="0" xfId="0" applyAlignment="1">
      <alignment horizontal="left"/>
    </xf>
    <xf numFmtId="49" fontId="0" fillId="0" borderId="15" xfId="0" applyNumberFormat="1" applyBorder="1" applyAlignment="1" applyProtection="1">
      <alignment horizontal="left"/>
    </xf>
    <xf numFmtId="0" fontId="20" fillId="0" borderId="15" xfId="0" applyFont="1" applyFill="1" applyBorder="1" applyAlignment="1" applyProtection="1"/>
    <xf numFmtId="49" fontId="0" fillId="0" borderId="15" xfId="0" applyNumberFormat="1" applyFont="1" applyBorder="1" applyAlignment="1" applyProtection="1">
      <alignment horizontal="left"/>
    </xf>
    <xf numFmtId="0" fontId="0" fillId="0" borderId="16" xfId="0" applyFill="1" applyBorder="1"/>
    <xf numFmtId="0" fontId="21" fillId="0" borderId="16" xfId="0" applyFont="1" applyFill="1" applyBorder="1"/>
    <xf numFmtId="0" fontId="0" fillId="0" borderId="0" xfId="0" applyFill="1"/>
    <xf numFmtId="0" fontId="0" fillId="34" borderId="16" xfId="0" applyFill="1" applyBorder="1"/>
    <xf numFmtId="0" fontId="0" fillId="34" borderId="0" xfId="0" applyFill="1" applyBorder="1"/>
    <xf numFmtId="0" fontId="0" fillId="34" borderId="0" xfId="0" applyFill="1"/>
    <xf numFmtId="0" fontId="0" fillId="35" borderId="0" xfId="0" applyFill="1"/>
    <xf numFmtId="0" fontId="0" fillId="0" borderId="0" xfId="0" applyBorder="1"/>
    <xf numFmtId="49" fontId="0" fillId="0" borderId="0" xfId="0" applyNumberFormat="1"/>
    <xf numFmtId="0" fontId="18" fillId="0" borderId="11" xfId="0" applyFont="1" applyBorder="1" applyAlignment="1">
      <alignment wrapText="1"/>
    </xf>
    <xf numFmtId="0" fontId="18" fillId="0" borderId="12" xfId="0" applyFont="1" applyBorder="1" applyAlignment="1">
      <alignment wrapText="1"/>
    </xf>
    <xf numFmtId="0" fontId="18" fillId="0" borderId="13" xfId="0" applyFont="1" applyBorder="1" applyAlignment="1">
      <alignment wrapText="1"/>
    </xf>
    <xf numFmtId="14" fontId="18" fillId="0" borderId="10" xfId="0" applyNumberFormat="1" applyFont="1" applyBorder="1" applyAlignment="1">
      <alignment horizontal="left" wrapText="1"/>
    </xf>
    <xf numFmtId="14" fontId="22" fillId="0" borderId="0" xfId="42" applyNumberFormat="1" applyProtection="1">
      <protection locked="0"/>
    </xf>
    <xf numFmtId="0" fontId="22" fillId="0" borderId="0" xfId="42" applyProtection="1">
      <protection locked="0"/>
    </xf>
    <xf numFmtId="0" fontId="23" fillId="0" borderId="0" xfId="42" applyFont="1" applyProtection="1">
      <protection locked="0"/>
    </xf>
    <xf numFmtId="0" fontId="22" fillId="0" borderId="0" xfId="42"/>
    <xf numFmtId="0" fontId="16" fillId="0" borderId="0" xfId="42" applyFont="1" applyProtection="1">
      <protection locked="0"/>
    </xf>
    <xf numFmtId="0" fontId="16" fillId="0" borderId="17" xfId="42" applyFont="1" applyBorder="1" applyAlignment="1" applyProtection="1">
      <alignment horizontal="center" vertical="center" wrapText="1"/>
      <protection locked="0"/>
    </xf>
    <xf numFmtId="0" fontId="24" fillId="0" borderId="17" xfId="42" applyFont="1" applyBorder="1" applyAlignment="1" applyProtection="1">
      <alignment horizontal="center" vertical="center" wrapText="1"/>
      <protection locked="0"/>
    </xf>
    <xf numFmtId="0" fontId="16" fillId="34" borderId="17" xfId="42" applyFont="1" applyFill="1" applyBorder="1" applyAlignment="1" applyProtection="1">
      <alignment horizontal="center" vertical="center" wrapText="1"/>
      <protection locked="0"/>
    </xf>
    <xf numFmtId="0" fontId="16" fillId="0" borderId="17" xfId="42" applyFont="1" applyFill="1" applyBorder="1" applyAlignment="1" applyProtection="1">
      <alignment horizontal="center" vertical="center" wrapText="1"/>
      <protection locked="0"/>
    </xf>
    <xf numFmtId="0" fontId="16" fillId="0" borderId="0" xfId="42" applyFont="1" applyAlignment="1">
      <alignment horizontal="center"/>
    </xf>
    <xf numFmtId="0" fontId="22" fillId="36" borderId="17" xfId="42" quotePrefix="1" applyFill="1" applyBorder="1" applyProtection="1">
      <protection locked="0"/>
    </xf>
    <xf numFmtId="0" fontId="22" fillId="36" borderId="17" xfId="42" applyFill="1" applyBorder="1" applyProtection="1">
      <protection locked="0"/>
    </xf>
    <xf numFmtId="0" fontId="23" fillId="36" borderId="17" xfId="42" applyFont="1" applyFill="1" applyBorder="1" applyProtection="1">
      <protection locked="0"/>
    </xf>
    <xf numFmtId="0" fontId="22" fillId="36" borderId="17" xfId="42" applyFill="1" applyBorder="1" applyAlignment="1">
      <alignment horizontal="left" vertical="center"/>
    </xf>
    <xf numFmtId="0" fontId="22" fillId="37" borderId="17" xfId="42" applyFill="1" applyBorder="1" applyProtection="1">
      <protection locked="0"/>
    </xf>
    <xf numFmtId="0" fontId="0" fillId="0" borderId="0" xfId="0" applyAlignment="1">
      <alignment horizontal="left" vertical="top"/>
    </xf>
    <xf numFmtId="0" fontId="18" fillId="33" borderId="10" xfId="0" applyFont="1" applyFill="1" applyBorder="1" applyAlignment="1">
      <alignment horizontal="left" vertical="top" wrapText="1"/>
    </xf>
    <xf numFmtId="0" fontId="18" fillId="0" borderId="12" xfId="0" applyFont="1" applyBorder="1" applyAlignment="1">
      <alignment horizontal="left" vertical="top" wrapText="1"/>
    </xf>
    <xf numFmtId="49" fontId="18" fillId="0" borderId="10" xfId="0" applyNumberFormat="1" applyFont="1" applyBorder="1" applyAlignment="1">
      <alignment horizontal="left" vertical="top" wrapText="1"/>
    </xf>
    <xf numFmtId="2" fontId="0" fillId="0" borderId="0" xfId="0" applyNumberFormat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elphine" refreshedDate="42795.952526504632" createdVersion="4" refreshedVersion="4" minRefreshableVersion="3" recordCount="101">
  <cacheSource type="worksheet">
    <worksheetSource ref="A13:K78" sheet="Reporting (6)"/>
  </cacheSource>
  <cacheFields count="11">
    <cacheField name=" Collaborateur " numFmtId="0">
      <sharedItems/>
    </cacheField>
    <cacheField name=" Note de Frais " numFmtId="0">
      <sharedItems containsBlank="1"/>
    </cacheField>
    <cacheField name=" Compte comptable " numFmtId="0">
      <sharedItems containsBlank="1" count="9">
        <m/>
        <s v="625140 - VOYAGES ET DEPLACEMENTS"/>
        <s v="625600 - MISSIONS"/>
        <s v="626240 - TELEPHONES"/>
        <s v="618100 - DOCUMENTATION GENERALE"/>
        <s v="623200 - ECHANTILLONS"/>
        <s v="625700 - RECEPTIONS"/>
        <s v="615740 - ENTRETIEN ET REPARATION"/>
        <s v="425100 - AVANCES"/>
      </sharedItems>
    </cacheField>
    <cacheField name=" Date de création du Lot " numFmtId="0">
      <sharedItems containsBlank="1"/>
    </cacheField>
    <cacheField name=" Nombre de NF " numFmtId="0">
      <sharedItems containsSemiMixedTypes="0" containsString="0" containsNumber="1" containsInteger="1" minValue="1" maxValue="45"/>
    </cacheField>
    <cacheField name=" Nombre de postes " numFmtId="0">
      <sharedItems containsSemiMixedTypes="0" containsString="0" containsNumber="1" containsInteger="1" minValue="1" maxValue="427"/>
    </cacheField>
    <cacheField name=" Montant HT " numFmtId="0">
      <sharedItems/>
    </cacheField>
    <cacheField name=" Montant TVA " numFmtId="0">
      <sharedItems containsBlank="1"/>
    </cacheField>
    <cacheField name=" Total TTC " numFmtId="0">
      <sharedItems containsMixedTypes="1" containsNumber="1" minValue="108.61" maxValue="271.85000000000002"/>
    </cacheField>
    <cacheField name=" Montant à rembourser " numFmtId="0">
      <sharedItems/>
    </cacheField>
    <cacheField name=" Montant payé par carte 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1">
  <r>
    <s v="Total (100 Enregistrements)"/>
    <m/>
    <x v="0"/>
    <m/>
    <n v="45"/>
    <n v="427"/>
    <s v="20548.27"/>
    <s v="2161.35"/>
    <s v="22709.62"/>
    <s v="22709.62"/>
    <s v="0.00"/>
  </r>
  <r>
    <s v="AUBRY FRANCK"/>
    <s v="R032463"/>
    <x v="1"/>
    <s v="2017-02-13"/>
    <n v="1"/>
    <n v="2"/>
    <s v="-5.50"/>
    <s v="-1.10"/>
    <s v="-6.60"/>
    <s v="-6.60"/>
    <m/>
  </r>
  <r>
    <s v="AUBRY FRANCK"/>
    <s v="R032463"/>
    <x v="2"/>
    <s v="2017-02-13"/>
    <n v="1"/>
    <n v="2"/>
    <s v="79.55"/>
    <s v="7.95"/>
    <s v="87.50"/>
    <s v="87.50"/>
    <m/>
  </r>
  <r>
    <s v="AUBRY FRANCK"/>
    <s v="R032463"/>
    <x v="3"/>
    <s v="2017-02-13"/>
    <n v="1"/>
    <n v="1"/>
    <s v="29.16"/>
    <s v="5.83"/>
    <s v="34.99"/>
    <s v="34.99"/>
    <m/>
  </r>
  <r>
    <s v="AUBRY FRANCK"/>
    <s v="R053243"/>
    <x v="4"/>
    <s v="2017-02-27"/>
    <n v="1"/>
    <n v="1"/>
    <s v="19.59"/>
    <s v="0.41"/>
    <s v="20.00"/>
    <s v="20.00"/>
    <m/>
  </r>
  <r>
    <s v="AUBRY FRANCK"/>
    <s v="R053243"/>
    <x v="5"/>
    <s v="2017-02-27"/>
    <n v="1"/>
    <n v="1"/>
    <s v="20.45"/>
    <m/>
    <s v="20.45"/>
    <s v="20.45"/>
    <m/>
  </r>
  <r>
    <s v="AUBRY FRANCK"/>
    <s v="R053243"/>
    <x v="1"/>
    <s v="2017-02-27"/>
    <n v="1"/>
    <n v="5"/>
    <s v="71.85"/>
    <s v="0.75"/>
    <s v="72.60"/>
    <s v="72.60"/>
    <m/>
  </r>
  <r>
    <s v="BERTET SONNIA"/>
    <s v="LGNPT01"/>
    <x v="1"/>
    <s v="2017-02-13"/>
    <n v="1"/>
    <n v="3"/>
    <s v="41.75"/>
    <s v="8.35"/>
    <s v="50.10"/>
    <s v="50.10"/>
    <m/>
  </r>
  <r>
    <s v="BERTET SONNIA"/>
    <s v="LGNPT01"/>
    <x v="2"/>
    <s v="2017-02-13"/>
    <n v="1"/>
    <n v="1"/>
    <s v="59.09"/>
    <s v="5.91"/>
    <s v="65.00"/>
    <s v="65.00"/>
    <m/>
  </r>
  <r>
    <s v="BERTET SONNIA"/>
    <s v="LKX2D01"/>
    <x v="1"/>
    <s v="2017-02-13"/>
    <n v="1"/>
    <n v="3"/>
    <s v="104.71"/>
    <s v="8.57"/>
    <s v="113.28"/>
    <s v="113.28"/>
    <m/>
  </r>
  <r>
    <s v="BERTET SONNIA"/>
    <s v="LKX2D01"/>
    <x v="2"/>
    <s v="2017-02-13"/>
    <n v="1"/>
    <n v="1"/>
    <s v="77.45"/>
    <s v="7.75"/>
    <s v="85.20"/>
    <s v="85.20"/>
    <m/>
  </r>
  <r>
    <s v="BERTET SONNIA"/>
    <s v="LK36R01"/>
    <x v="1"/>
    <s v="2017-02-13"/>
    <n v="1"/>
    <n v="1"/>
    <s v="117.01"/>
    <m/>
    <s v="117.01"/>
    <s v="117.01"/>
    <m/>
  </r>
  <r>
    <s v="BERTET SONNIA"/>
    <s v="R041109"/>
    <x v="1"/>
    <s v="2017-02-13"/>
    <n v="1"/>
    <n v="2"/>
    <s v="148.00"/>
    <m/>
    <s v="148.00"/>
    <s v="148.00"/>
    <m/>
  </r>
  <r>
    <s v="BERTET SONNIA"/>
    <s v="R047437"/>
    <x v="1"/>
    <s v="2017-02-13"/>
    <n v="1"/>
    <n v="3"/>
    <s v="101.18"/>
    <s v="6.77"/>
    <s v="107.95"/>
    <s v="107.95"/>
    <m/>
  </r>
  <r>
    <s v="BERTET SONNIA"/>
    <s v="R047437"/>
    <x v="2"/>
    <s v="2017-02-13"/>
    <n v="1"/>
    <n v="3"/>
    <s v="147.68"/>
    <s v="14.77"/>
    <s v="162.45"/>
    <s v="162.45"/>
    <m/>
  </r>
  <r>
    <s v="BOUDEAU VALERIE"/>
    <s v="LMEJ401"/>
    <x v="1"/>
    <s v="2017-02-27"/>
    <n v="1"/>
    <n v="3"/>
    <s v="95.53"/>
    <s v="9.60"/>
    <s v="105.13"/>
    <s v="105.13"/>
    <m/>
  </r>
  <r>
    <s v="BOUDEAU VALERIE"/>
    <s v="LMEJ401"/>
    <x v="2"/>
    <s v="2017-02-27"/>
    <n v="1"/>
    <n v="1"/>
    <s v="86.27"/>
    <s v="8.63"/>
    <s v="94.90"/>
    <s v="94.90"/>
    <m/>
  </r>
  <r>
    <s v="BOUDEAU VALERIE"/>
    <s v="R048543"/>
    <x v="1"/>
    <s v="2017-02-27"/>
    <n v="1"/>
    <n v="2"/>
    <s v="31.70"/>
    <s v="6.34"/>
    <s v="38.04"/>
    <s v="38.04"/>
    <m/>
  </r>
  <r>
    <s v="CECCALDI JEROME"/>
    <s v="R036103"/>
    <x v="1"/>
    <s v="2017-02-13"/>
    <n v="1"/>
    <n v="6"/>
    <s v="276.34"/>
    <s v="2.05"/>
    <s v="278.39"/>
    <s v="278.39"/>
    <m/>
  </r>
  <r>
    <s v="CECCALDI JEROME"/>
    <s v="R036103"/>
    <x v="2"/>
    <s v="2017-02-13"/>
    <n v="1"/>
    <n v="1"/>
    <s v="89.77"/>
    <s v="8.98"/>
    <s v="98.75"/>
    <s v="98.75"/>
    <m/>
  </r>
  <r>
    <s v="CECCALDI JEROME"/>
    <s v="R036103"/>
    <x v="6"/>
    <s v="2017-02-13"/>
    <n v="1"/>
    <n v="2"/>
    <s v="856.00"/>
    <s v="171.20"/>
    <s v="1027.20"/>
    <s v="1027.20"/>
    <m/>
  </r>
  <r>
    <s v="CECCALDI JEROME"/>
    <s v="R036167"/>
    <x v="1"/>
    <s v="2017-02-13"/>
    <n v="1"/>
    <n v="7"/>
    <s v="224.29"/>
    <s v="5.60"/>
    <s v="229.89"/>
    <s v="229.89"/>
    <m/>
  </r>
  <r>
    <s v="CECCALDI JEROME"/>
    <s v="R036167"/>
    <x v="2"/>
    <s v="2017-02-13"/>
    <n v="1"/>
    <n v="2"/>
    <s v="166.27"/>
    <s v="16.63"/>
    <s v="182.90"/>
    <s v="182.90"/>
    <m/>
  </r>
  <r>
    <s v="CECCALDI JEROME"/>
    <s v="R036167"/>
    <x v="6"/>
    <s v="2017-02-13"/>
    <n v="1"/>
    <n v="1"/>
    <s v="59.25"/>
    <s v="11.85"/>
    <s v="71.10"/>
    <s v="71.10"/>
    <m/>
  </r>
  <r>
    <s v="COYAS STEPHANE"/>
    <s v="R022047"/>
    <x v="1"/>
    <s v="2017-02-27"/>
    <n v="1"/>
    <n v="35"/>
    <s v="1193.88"/>
    <s v="48.67"/>
    <s v="1242.55"/>
    <s v="1242.55"/>
    <m/>
  </r>
  <r>
    <s v="COYAS STEPHANE"/>
    <s v="R022047"/>
    <x v="2"/>
    <s v="2017-02-27"/>
    <n v="1"/>
    <n v="4"/>
    <s v="304.44"/>
    <s v="30.45"/>
    <s v="334.89"/>
    <s v="334.89"/>
    <m/>
  </r>
  <r>
    <s v="COYAS STEPHANE"/>
    <s v="R022047"/>
    <x v="6"/>
    <s v="2017-02-27"/>
    <n v="1"/>
    <n v="2"/>
    <s v="179.37"/>
    <s v="35.88"/>
    <s v="215.25"/>
    <s v="215.25"/>
    <m/>
  </r>
  <r>
    <s v="DUMONT OLIVIER"/>
    <s v="R037679"/>
    <x v="1"/>
    <s v="2017-02-13"/>
    <n v="1"/>
    <n v="6"/>
    <s v="184.93"/>
    <m/>
    <s v="184.93"/>
    <s v="184.93"/>
    <m/>
  </r>
  <r>
    <s v="DUMONT OLIVIER"/>
    <s v="R037679"/>
    <x v="2"/>
    <s v="2017-02-13"/>
    <n v="1"/>
    <n v="10"/>
    <s v="297.36"/>
    <s v="29.74"/>
    <s v="327.10"/>
    <s v="327.10"/>
    <m/>
  </r>
  <r>
    <s v="DURAND CAROLINE"/>
    <s v="LMJ6501"/>
    <x v="1"/>
    <s v="2017-02-13"/>
    <n v="1"/>
    <n v="4"/>
    <s v="166.30"/>
    <m/>
    <s v="166.30"/>
    <s v="166.30"/>
    <m/>
  </r>
  <r>
    <s v="DURAND CAROLINE"/>
    <s v="LMJ6501"/>
    <x v="2"/>
    <s v="2017-02-13"/>
    <n v="1"/>
    <n v="2"/>
    <s v="116.09"/>
    <s v="11.61"/>
    <s v="127.70"/>
    <s v="127.70"/>
    <m/>
  </r>
  <r>
    <s v="DURAND CAROLINE"/>
    <s v="LMSN601"/>
    <x v="1"/>
    <s v="2017-02-13"/>
    <n v="1"/>
    <n v="2"/>
    <s v="163.00"/>
    <m/>
    <s v="163.00"/>
    <s v="163.00"/>
    <m/>
  </r>
  <r>
    <s v="DURAND CAROLINE"/>
    <s v="R038840"/>
    <x v="1"/>
    <s v="2017-02-13"/>
    <n v="1"/>
    <n v="2"/>
    <s v="82.45"/>
    <s v="3.35"/>
    <s v="85.80"/>
    <s v="85.80"/>
    <m/>
  </r>
  <r>
    <s v="DURAND CAROLINE"/>
    <s v="R038840"/>
    <x v="2"/>
    <s v="2017-02-13"/>
    <n v="1"/>
    <n v="1"/>
    <s v="292.23"/>
    <s v="29.22"/>
    <s v="321.45"/>
    <s v="321.45"/>
    <m/>
  </r>
  <r>
    <s v="DURAND CAROLINE"/>
    <s v="R038840"/>
    <x v="6"/>
    <s v="2017-02-13"/>
    <n v="1"/>
    <n v="2"/>
    <s v="621.67"/>
    <s v="124.33"/>
    <s v="746.00"/>
    <s v="746.00"/>
    <m/>
  </r>
  <r>
    <s v="GRELAUD RENE"/>
    <s v="R023612"/>
    <x v="7"/>
    <s v="2017-02-13"/>
    <n v="1"/>
    <n v="1"/>
    <s v="17.67"/>
    <s v="3.53"/>
    <s v="21.20"/>
    <s v="21.20"/>
    <m/>
  </r>
  <r>
    <s v="GRELAUD RENE"/>
    <s v="R023612"/>
    <x v="1"/>
    <s v="2017-02-13"/>
    <n v="1"/>
    <n v="17"/>
    <s v="638.40"/>
    <s v="35.15"/>
    <s v="673.55"/>
    <s v="673.55"/>
    <m/>
  </r>
  <r>
    <s v="GRELAUD RENE"/>
    <s v="R023612"/>
    <x v="2"/>
    <s v="2017-02-13"/>
    <n v="1"/>
    <n v="5"/>
    <s v="508.75"/>
    <s v="50.86"/>
    <s v="559.61"/>
    <s v="559.61"/>
    <m/>
  </r>
  <r>
    <s v="GRELAUD RENE"/>
    <s v="R052503"/>
    <x v="1"/>
    <s v="2017-02-27"/>
    <n v="1"/>
    <n v="21"/>
    <s v="933.76"/>
    <s v="38.07"/>
    <s v="971.83"/>
    <s v="971.83"/>
    <m/>
  </r>
  <r>
    <s v="GRELAUD RENE"/>
    <s v="R052503"/>
    <x v="2"/>
    <s v="2017-02-27"/>
    <n v="1"/>
    <n v="17"/>
    <s v="929.77"/>
    <s v="85.22"/>
    <s v="1014.99"/>
    <s v="1014.99"/>
    <m/>
  </r>
  <r>
    <s v="GUIOT BENJAMIN"/>
    <s v="R030680"/>
    <x v="1"/>
    <s v="2017-02-27"/>
    <n v="1"/>
    <n v="4"/>
    <s v="201.73"/>
    <s v="32.28"/>
    <s v="234.01"/>
    <s v="234.01"/>
    <m/>
  </r>
  <r>
    <s v="GUIOT BENJAMIN"/>
    <s v="R030680"/>
    <x v="2"/>
    <s v="2017-02-27"/>
    <n v="1"/>
    <n v="5"/>
    <s v="340.96"/>
    <s v="34.09"/>
    <s v="375.05"/>
    <s v="375.05"/>
    <m/>
  </r>
  <r>
    <s v="JALLET PASCAL"/>
    <s v="R035549"/>
    <x v="5"/>
    <s v="2017-02-13"/>
    <n v="1"/>
    <n v="1"/>
    <s v="36.10"/>
    <m/>
    <s v="36.10"/>
    <s v="36.10"/>
    <m/>
  </r>
  <r>
    <s v="JALLET PASCAL"/>
    <s v="R035549"/>
    <x v="1"/>
    <s v="2017-02-13"/>
    <n v="1"/>
    <n v="7"/>
    <s v="201.15"/>
    <s v="34.16"/>
    <s v="235.31"/>
    <s v="235.31"/>
    <m/>
  </r>
  <r>
    <s v="JALLET PASCAL"/>
    <s v="R035549"/>
    <x v="2"/>
    <s v="2017-02-13"/>
    <n v="1"/>
    <n v="9"/>
    <s v="942.30"/>
    <s v="94.23"/>
    <s v="1036.53"/>
    <s v="1036.53"/>
    <m/>
  </r>
  <r>
    <s v="JEROME NICOLAS"/>
    <s v="R027062"/>
    <x v="1"/>
    <s v="2017-02-13"/>
    <n v="1"/>
    <n v="2"/>
    <s v="14.50"/>
    <m/>
    <s v="14.50"/>
    <s v="14.50"/>
    <m/>
  </r>
  <r>
    <s v="JEROME NICOLAS"/>
    <s v="R027062"/>
    <x v="2"/>
    <s v="2017-02-13"/>
    <n v="1"/>
    <n v="1"/>
    <s v="80.82"/>
    <s v="8.08"/>
    <s v="88.90"/>
    <s v="88.90"/>
    <m/>
  </r>
  <r>
    <s v="LEBEC JEROME"/>
    <s v="R038262"/>
    <x v="1"/>
    <s v="2017-02-13"/>
    <n v="1"/>
    <n v="2"/>
    <s v="77.01"/>
    <m/>
    <s v="77.01"/>
    <s v="77.01"/>
    <m/>
  </r>
  <r>
    <s v="LEBEC JEROME"/>
    <s v="R038262"/>
    <x v="2"/>
    <s v="2017-02-13"/>
    <n v="1"/>
    <n v="10"/>
    <s v="844.94"/>
    <s v="84.50"/>
    <s v="929.44"/>
    <s v="929.44"/>
    <m/>
  </r>
  <r>
    <s v="LEBEC JEROME"/>
    <s v="R038287"/>
    <x v="1"/>
    <s v="2017-02-27"/>
    <n v="1"/>
    <n v="2"/>
    <s v="599.17"/>
    <s v="93.83"/>
    <s v="693.00"/>
    <s v="693.00"/>
    <m/>
  </r>
  <r>
    <s v="LEBEC JEROME"/>
    <s v="R038287"/>
    <x v="2"/>
    <s v="2017-02-27"/>
    <n v="1"/>
    <n v="11"/>
    <s v="539.87"/>
    <s v="53.99"/>
    <s v="593.86"/>
    <s v="593.86"/>
    <m/>
  </r>
  <r>
    <s v="LUZET DEBORAH"/>
    <s v="R037777"/>
    <x v="1"/>
    <s v="2017-02-13"/>
    <n v="1"/>
    <n v="6"/>
    <s v="102.44"/>
    <s v="9.57"/>
    <s v="112.01"/>
    <s v="112.01"/>
    <m/>
  </r>
  <r>
    <s v="LUZET DEBORAH"/>
    <s v="R037777"/>
    <x v="2"/>
    <s v="2017-02-13"/>
    <n v="1"/>
    <n v="3"/>
    <s v="137.04"/>
    <s v="13.70"/>
    <s v="150.74"/>
    <s v="150.74"/>
    <m/>
  </r>
  <r>
    <s v="MANSOUR LAURENT"/>
    <s v="LMVAJ01"/>
    <x v="1"/>
    <s v="2017-02-13"/>
    <n v="1"/>
    <n v="4"/>
    <s v="113.32"/>
    <s v="5.15"/>
    <s v="118.47"/>
    <s v="118.47"/>
    <m/>
  </r>
  <r>
    <s v="MANSOUR LAURENT"/>
    <s v="LNRN501"/>
    <x v="1"/>
    <s v="2017-02-27"/>
    <n v="1"/>
    <n v="5"/>
    <s v="64.83"/>
    <s v="1.60"/>
    <s v="66.43"/>
    <s v="66.43"/>
    <m/>
  </r>
  <r>
    <s v="MANSOUR LAURENT"/>
    <s v="LNRN501"/>
    <x v="2"/>
    <s v="2017-02-27"/>
    <n v="1"/>
    <n v="1"/>
    <s v="7.18"/>
    <s v="0.72"/>
    <s v="7.90"/>
    <s v="7.90"/>
    <m/>
  </r>
  <r>
    <s v="MARDELLE JEAN MICHEL"/>
    <s v="LLKY301"/>
    <x v="1"/>
    <s v="2017-02-13"/>
    <n v="1"/>
    <n v="2"/>
    <s v="55.72"/>
    <s v="9.88"/>
    <s v="65.60"/>
    <s v="65.60"/>
    <m/>
  </r>
  <r>
    <s v="MARDELLE JEAN MICHEL"/>
    <s v="LLKY301"/>
    <x v="2"/>
    <s v="2017-02-13"/>
    <n v="1"/>
    <n v="2"/>
    <s v="164.10"/>
    <s v="16.42"/>
    <s v="180.52"/>
    <s v="180.52"/>
    <m/>
  </r>
  <r>
    <s v="MARDELLE JEAN MICHEL"/>
    <s v="LMM7701"/>
    <x v="1"/>
    <s v="2017-02-13"/>
    <n v="1"/>
    <n v="1"/>
    <s v="25.75"/>
    <m/>
    <s v="25.75"/>
    <s v="25.75"/>
    <m/>
  </r>
  <r>
    <s v="MARDELLE JEAN MICHEL"/>
    <s v="LMM7701"/>
    <x v="2"/>
    <s v="2017-02-13"/>
    <n v="1"/>
    <n v="3"/>
    <s v="226.48"/>
    <s v="22.65"/>
    <s v="249.13"/>
    <s v="249.13"/>
    <m/>
  </r>
  <r>
    <s v="MARDELLE JEAN MICHEL"/>
    <s v="LMM7701"/>
    <x v="6"/>
    <s v="2017-02-13"/>
    <n v="1"/>
    <n v="1"/>
    <s v="32.92"/>
    <s v="6.58"/>
    <s v="39.50"/>
    <s v="39.50"/>
    <m/>
  </r>
  <r>
    <s v="MARDELLE JEAN MICHEL"/>
    <s v="LMTT201"/>
    <x v="1"/>
    <s v="2017-02-27"/>
    <n v="1"/>
    <n v="2"/>
    <s v="66.50"/>
    <s v="4.80"/>
    <s v="71.30"/>
    <s v="71.30"/>
    <m/>
  </r>
  <r>
    <s v="MARDELLE JEAN MICHEL"/>
    <s v="LMTT201"/>
    <x v="2"/>
    <s v="2017-02-27"/>
    <n v="1"/>
    <n v="3"/>
    <s v="171.60"/>
    <s v="17.17"/>
    <s v="188.77"/>
    <s v="188.77"/>
    <m/>
  </r>
  <r>
    <s v="MARDELLE JEAN MICHEL"/>
    <s v="LMTT201"/>
    <x v="6"/>
    <s v="2017-02-27"/>
    <n v="1"/>
    <n v="1"/>
    <s v="27.83"/>
    <s v="5.57"/>
    <s v="33.40"/>
    <s v="33.40"/>
    <m/>
  </r>
  <r>
    <s v="MARDELLE JEAN MICHEL"/>
    <s v="LN79R01"/>
    <x v="1"/>
    <s v="2017-02-27"/>
    <n v="1"/>
    <n v="2"/>
    <s v="71.52"/>
    <m/>
    <s v="71.52"/>
    <s v="71.52"/>
    <m/>
  </r>
  <r>
    <s v="MARDELLE JEAN MICHEL"/>
    <s v="LN79R01"/>
    <x v="2"/>
    <s v="2017-02-27"/>
    <n v="1"/>
    <n v="2"/>
    <s v="79.42"/>
    <s v="7.94"/>
    <s v="87.36"/>
    <s v="87.36"/>
    <m/>
  </r>
  <r>
    <s v="MARKARIAN FANNY"/>
    <s v="LNG3X01"/>
    <x v="8"/>
    <s v="2017-02-27"/>
    <n v="1"/>
    <n v="1"/>
    <s v="-169.60"/>
    <m/>
    <s v="-169.60"/>
    <s v="-169.60"/>
    <m/>
  </r>
  <r>
    <s v="MARKARIAN FANNY"/>
    <s v="LNG3X01"/>
    <x v="1"/>
    <s v="2017-02-27"/>
    <n v="1"/>
    <n v="1"/>
    <s v="152.90"/>
    <m/>
    <s v="152.90"/>
    <s v="152.90"/>
    <m/>
  </r>
  <r>
    <s v="MARKARIAN FANNY"/>
    <s v="LNG3X01"/>
    <x v="2"/>
    <s v="2017-02-27"/>
    <n v="1"/>
    <n v="2"/>
    <s v="15.19"/>
    <s v="1.51"/>
    <s v="16.70"/>
    <s v="16.70"/>
    <m/>
  </r>
  <r>
    <s v="MERVEILLEUX GUENOLE"/>
    <s v="R028856"/>
    <x v="7"/>
    <s v="2017-02-13"/>
    <n v="1"/>
    <n v="1"/>
    <s v="5.00"/>
    <s v="1.00"/>
    <s v="6.00"/>
    <s v="6.00"/>
    <m/>
  </r>
  <r>
    <s v="MERVEILLEUX GUENOLE"/>
    <s v="R028856"/>
    <x v="1"/>
    <s v="2017-02-13"/>
    <n v="1"/>
    <n v="9"/>
    <s v="390.11"/>
    <s v="56.40"/>
    <s v="446.51"/>
    <s v="446.51"/>
    <m/>
  </r>
  <r>
    <s v="MERVEILLEUX GUENOLE"/>
    <s v="R028856"/>
    <x v="2"/>
    <s v="2017-02-13"/>
    <n v="1"/>
    <n v="8"/>
    <s v="331.11"/>
    <s v="33.10"/>
    <s v="364.21"/>
    <s v="364.21"/>
    <m/>
  </r>
  <r>
    <s v="MERVEILLEUX GUENOLE"/>
    <s v="R028856"/>
    <x v="6"/>
    <s v="2017-02-13"/>
    <n v="1"/>
    <n v="4"/>
    <s v="373.79"/>
    <s v="74.75"/>
    <s v="448.54"/>
    <s v="448.54"/>
    <m/>
  </r>
  <r>
    <s v="MERVEILLEUX GUENOLE"/>
    <s v="R037923"/>
    <x v="1"/>
    <s v="2017-02-13"/>
    <n v="1"/>
    <n v="5"/>
    <s v="178.92"/>
    <s v="30.55"/>
    <s v="209.47"/>
    <s v="209.47"/>
    <m/>
  </r>
  <r>
    <s v="MERVEILLEUX GUENOLE"/>
    <s v="R037923"/>
    <x v="2"/>
    <s v="2017-02-13"/>
    <n v="1"/>
    <n v="4"/>
    <s v="235.56"/>
    <s v="23.55"/>
    <s v="259.11"/>
    <s v="259.11"/>
    <m/>
  </r>
  <r>
    <s v="ORIOL FREDERIC"/>
    <s v="R028838"/>
    <x v="1"/>
    <s v="2017-02-13"/>
    <n v="1"/>
    <n v="7"/>
    <s v="424.31"/>
    <m/>
    <s v="424.31"/>
    <s v="424.31"/>
    <m/>
  </r>
  <r>
    <s v="ORIOL FREDERIC"/>
    <s v="R028838"/>
    <x v="2"/>
    <s v="2017-02-13"/>
    <n v="1"/>
    <n v="4"/>
    <s v="673.94"/>
    <s v="67.39"/>
    <s v="741.33"/>
    <s v="741.33"/>
    <m/>
  </r>
  <r>
    <s v="ORIOL FREDERIC"/>
    <s v="R046314"/>
    <x v="1"/>
    <s v="2017-02-27"/>
    <n v="1"/>
    <n v="7"/>
    <s v="646.77"/>
    <s v="74.20"/>
    <s v="720.97"/>
    <s v="720.97"/>
    <m/>
  </r>
  <r>
    <s v="ORIOL FREDERIC"/>
    <s v="R046314"/>
    <x v="2"/>
    <s v="2017-02-27"/>
    <n v="1"/>
    <n v="4"/>
    <s v="271.95"/>
    <s v="27.20"/>
    <s v="299.15"/>
    <s v="299.15"/>
    <m/>
  </r>
  <r>
    <s v="ORIOL FREDERIC"/>
    <s v="R053170"/>
    <x v="1"/>
    <s v="2017-02-27"/>
    <n v="1"/>
    <n v="4"/>
    <s v="211.75"/>
    <s v="11.15"/>
    <s v="222.90"/>
    <s v="222.90"/>
    <m/>
  </r>
  <r>
    <s v="ORIOL FREDERIC"/>
    <s v="R053170"/>
    <x v="2"/>
    <s v="2017-02-27"/>
    <n v="1"/>
    <n v="3"/>
    <s v="247.36"/>
    <s v="24.74"/>
    <s v="272.10"/>
    <s v="272.10"/>
    <m/>
  </r>
  <r>
    <s v="RADOU YANN"/>
    <s v="R057793"/>
    <x v="8"/>
    <s v="2017-02-27"/>
    <n v="1"/>
    <n v="1"/>
    <s v="-214.01"/>
    <m/>
    <s v="-214.01"/>
    <s v="-214.01"/>
    <m/>
  </r>
  <r>
    <s v="RADOU YANN"/>
    <s v="R057793"/>
    <x v="1"/>
    <s v="2017-02-27"/>
    <n v="1"/>
    <n v="5"/>
    <s v="184.49"/>
    <s v="29.52"/>
    <n v="214.01"/>
    <s v="214.01"/>
    <m/>
  </r>
  <r>
    <s v="RADOU YANN"/>
    <s v="R057815"/>
    <x v="8"/>
    <s v="2017-02-27"/>
    <n v="1"/>
    <n v="1"/>
    <s v="-296.51"/>
    <m/>
    <s v="-296.51"/>
    <s v="-296.51"/>
    <m/>
  </r>
  <r>
    <s v="RADOU YANN"/>
    <s v="R057815"/>
    <x v="1"/>
    <s v="2017-02-27"/>
    <n v="1"/>
    <n v="5"/>
    <s v="125.19"/>
    <s v="21.72"/>
    <n v="146.91"/>
    <s v="146.91"/>
    <m/>
  </r>
  <r>
    <s v="RADOU YANN"/>
    <s v="R057815"/>
    <x v="2"/>
    <s v="2017-02-27"/>
    <n v="1"/>
    <n v="3"/>
    <s v="136.00"/>
    <s v="13.60"/>
    <n v="149.6"/>
    <s v="149.60"/>
    <m/>
  </r>
  <r>
    <s v="RADOU YANN"/>
    <s v="R057828"/>
    <x v="8"/>
    <s v="2017-02-27"/>
    <n v="1"/>
    <n v="1"/>
    <s v="-246.81"/>
    <m/>
    <s v="-246.81"/>
    <s v="-246.81"/>
    <m/>
  </r>
  <r>
    <s v="RADOU YANN"/>
    <s v="R057828"/>
    <x v="1"/>
    <s v="2017-02-27"/>
    <n v="1"/>
    <n v="3"/>
    <s v="91.97"/>
    <s v="16.64"/>
    <n v="108.61"/>
    <s v="108.61"/>
    <m/>
  </r>
  <r>
    <s v="RADOU YANN"/>
    <s v="R057828"/>
    <x v="2"/>
    <s v="2017-02-27"/>
    <n v="1"/>
    <n v="3"/>
    <s v="125.64"/>
    <s v="12.56"/>
    <n v="138.19999999999999"/>
    <s v="138.20"/>
    <m/>
  </r>
  <r>
    <s v="RADOU YANN"/>
    <s v="R057846"/>
    <x v="8"/>
    <s v="2017-02-27"/>
    <n v="1"/>
    <n v="1"/>
    <s v="-342.67"/>
    <m/>
    <s v="-342.67"/>
    <s v="-342.67"/>
    <m/>
  </r>
  <r>
    <s v="RADOU YANN"/>
    <s v="R057846"/>
    <x v="1"/>
    <s v="2017-02-27"/>
    <n v="1"/>
    <n v="7"/>
    <s v="144.39"/>
    <s v="25.81"/>
    <n v="170.2"/>
    <s v="170.20"/>
    <m/>
  </r>
  <r>
    <s v="RADOU YANN"/>
    <s v="R057846"/>
    <x v="2"/>
    <s v="2017-02-27"/>
    <n v="1"/>
    <n v="2"/>
    <s v="247.14"/>
    <s v="24.71"/>
    <n v="271.85000000000002"/>
    <s v="271.85"/>
    <m/>
  </r>
  <r>
    <s v="REGNAULD BERTRAND"/>
    <s v="R030055"/>
    <x v="1"/>
    <s v="2017-02-13"/>
    <n v="1"/>
    <n v="4"/>
    <s v="126.40"/>
    <s v="9.60"/>
    <s v="136.00"/>
    <s v="136.00"/>
    <m/>
  </r>
  <r>
    <s v="REGNAULD BERTRAND"/>
    <s v="R030055"/>
    <x v="2"/>
    <s v="2017-02-13"/>
    <n v="1"/>
    <n v="4"/>
    <s v="196.00"/>
    <s v="19.60"/>
    <s v="215.60"/>
    <s v="215.60"/>
    <m/>
  </r>
  <r>
    <s v="SACHET BRUNO"/>
    <s v="R028935"/>
    <x v="2"/>
    <s v="2017-02-13"/>
    <n v="1"/>
    <n v="3"/>
    <s v="24.03"/>
    <s v="2.05"/>
    <s v="26.08"/>
    <s v="26.08"/>
    <m/>
  </r>
  <r>
    <s v="SACHET BRUNO"/>
    <s v="R028935"/>
    <x v="6"/>
    <s v="2017-02-13"/>
    <n v="1"/>
    <n v="2"/>
    <s v="69.81"/>
    <s v="13.19"/>
    <s v="83.00"/>
    <s v="83.00"/>
    <m/>
  </r>
  <r>
    <s v="SCOHY PIERRE"/>
    <s v="R049740"/>
    <x v="1"/>
    <s v="2017-02-27"/>
    <n v="1"/>
    <n v="4"/>
    <s v="176.50"/>
    <s v="1.95"/>
    <s v="178.45"/>
    <s v="178.45"/>
    <m/>
  </r>
  <r>
    <s v="SCOHY PIERRE"/>
    <s v="R049740"/>
    <x v="2"/>
    <s v="2017-02-27"/>
    <n v="1"/>
    <n v="2"/>
    <s v="139.64"/>
    <s v="13.96"/>
    <s v="153.60"/>
    <s v="153.60"/>
    <m/>
  </r>
  <r>
    <s v="SOL DELPHINE"/>
    <s v="R039978"/>
    <x v="1"/>
    <s v="2017-02-13"/>
    <n v="1"/>
    <n v="8"/>
    <s v="388.66"/>
    <s v="62.19"/>
    <s v="450.85"/>
    <s v="450.85"/>
    <m/>
  </r>
  <r>
    <s v="VARLOUD VINCENT"/>
    <s v="R046916"/>
    <x v="1"/>
    <s v="2017-02-13"/>
    <n v="1"/>
    <n v="17"/>
    <s v="341.42"/>
    <s v="39.95"/>
    <s v="381.37"/>
    <s v="381.37"/>
    <m/>
  </r>
  <r>
    <s v="VARLOUD VINCENT"/>
    <s v="R046916"/>
    <x v="2"/>
    <s v="2017-02-13"/>
    <n v="1"/>
    <n v="10"/>
    <s v="389.27"/>
    <s v="38.93"/>
    <s v="428.20"/>
    <s v="428.2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A13" firstHeaderRow="1" firstDataRow="1" firstDataCol="1"/>
  <pivotFields count="11">
    <pivotField showAll="0"/>
    <pivotField showAll="0"/>
    <pivotField axis="axisRow" showAll="0">
      <items count="10">
        <item x="8"/>
        <item x="7"/>
        <item x="4"/>
        <item x="5"/>
        <item x="1"/>
        <item x="2"/>
        <item x="6"/>
        <item x="3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2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5" tint="0.59999389629810485"/>
  </sheetPr>
  <dimension ref="A1:F109"/>
  <sheetViews>
    <sheetView workbookViewId="0">
      <selection activeCell="D7" sqref="D7:D109"/>
    </sheetView>
  </sheetViews>
  <sheetFormatPr baseColWidth="10" defaultRowHeight="15" x14ac:dyDescent="0.25"/>
  <cols>
    <col min="1" max="1" width="11" style="29" customWidth="1"/>
    <col min="2" max="2" width="21.5703125" style="29" bestFit="1" customWidth="1"/>
    <col min="3" max="3" width="17.85546875" style="30" bestFit="1" customWidth="1"/>
    <col min="4" max="4" width="14.85546875" style="29" bestFit="1" customWidth="1"/>
    <col min="5" max="5" width="12.5703125" style="29" customWidth="1"/>
    <col min="6" max="6" width="37.85546875" style="31" bestFit="1" customWidth="1"/>
    <col min="7" max="16384" width="11.42578125" style="31"/>
  </cols>
  <sheetData>
    <row r="1" spans="1:6" x14ac:dyDescent="0.25">
      <c r="A1" s="28"/>
    </row>
    <row r="3" spans="1:6" x14ac:dyDescent="0.25">
      <c r="A3" s="32"/>
    </row>
    <row r="5" spans="1:6" ht="15.75" thickBot="1" x14ac:dyDescent="0.3"/>
    <row r="6" spans="1:6" s="37" customFormat="1" ht="15.75" thickBot="1" x14ac:dyDescent="0.3">
      <c r="A6" s="33"/>
      <c r="B6" s="33"/>
      <c r="C6" s="34" t="s">
        <v>111</v>
      </c>
      <c r="D6" s="33" t="s">
        <v>112</v>
      </c>
      <c r="E6" s="35" t="s">
        <v>323</v>
      </c>
      <c r="F6" s="36" t="s">
        <v>113</v>
      </c>
    </row>
    <row r="7" spans="1:6" ht="15.75" thickBot="1" x14ac:dyDescent="0.3">
      <c r="A7" s="38"/>
      <c r="B7" s="39"/>
      <c r="C7" s="40" t="s">
        <v>114</v>
      </c>
      <c r="D7" s="39"/>
      <c r="E7" s="39" t="s">
        <v>115</v>
      </c>
      <c r="F7" s="39" t="s">
        <v>116</v>
      </c>
    </row>
    <row r="8" spans="1:6" ht="15.75" thickBot="1" x14ac:dyDescent="0.3">
      <c r="A8" s="38"/>
      <c r="B8" s="39"/>
      <c r="C8" s="40" t="s">
        <v>117</v>
      </c>
      <c r="D8" s="39"/>
      <c r="E8" s="39" t="s">
        <v>118</v>
      </c>
      <c r="F8" s="39" t="s">
        <v>119</v>
      </c>
    </row>
    <row r="9" spans="1:6" ht="15.75" thickBot="1" x14ac:dyDescent="0.3">
      <c r="A9" s="38"/>
      <c r="B9" s="39"/>
      <c r="C9" s="40" t="s">
        <v>117</v>
      </c>
      <c r="D9" s="39"/>
      <c r="E9" s="39" t="s">
        <v>120</v>
      </c>
      <c r="F9" s="39" t="s">
        <v>121</v>
      </c>
    </row>
    <row r="10" spans="1:6" ht="15.75" thickBot="1" x14ac:dyDescent="0.3">
      <c r="A10" s="38"/>
      <c r="B10" s="39"/>
      <c r="C10" s="40" t="s">
        <v>122</v>
      </c>
      <c r="D10" s="39"/>
      <c r="E10" s="39" t="s">
        <v>123</v>
      </c>
      <c r="F10" s="39" t="s">
        <v>124</v>
      </c>
    </row>
    <row r="11" spans="1:6" ht="15.75" thickBot="1" x14ac:dyDescent="0.3">
      <c r="A11" s="38"/>
      <c r="B11" s="39"/>
      <c r="C11" s="40" t="s">
        <v>125</v>
      </c>
      <c r="D11" s="39"/>
      <c r="E11" s="39" t="s">
        <v>126</v>
      </c>
      <c r="F11" s="39" t="s">
        <v>127</v>
      </c>
    </row>
    <row r="12" spans="1:6" ht="15.75" thickBot="1" x14ac:dyDescent="0.3">
      <c r="A12" s="38"/>
      <c r="B12" s="39"/>
      <c r="C12" s="40" t="s">
        <v>128</v>
      </c>
      <c r="D12" s="39"/>
      <c r="E12" s="39" t="s">
        <v>129</v>
      </c>
      <c r="F12" s="39" t="s">
        <v>130</v>
      </c>
    </row>
    <row r="13" spans="1:6" ht="15.75" thickBot="1" x14ac:dyDescent="0.3">
      <c r="A13" s="38"/>
      <c r="B13" s="39"/>
      <c r="C13" s="40" t="s">
        <v>131</v>
      </c>
      <c r="D13" s="39"/>
      <c r="E13" s="39" t="s">
        <v>132</v>
      </c>
      <c r="F13" s="39" t="s">
        <v>133</v>
      </c>
    </row>
    <row r="14" spans="1:6" ht="15.75" thickBot="1" x14ac:dyDescent="0.3">
      <c r="A14" s="38"/>
      <c r="B14" s="39"/>
      <c r="C14" s="40" t="s">
        <v>134</v>
      </c>
      <c r="D14" s="39"/>
      <c r="E14" s="39" t="s">
        <v>126</v>
      </c>
      <c r="F14" s="39" t="s">
        <v>127</v>
      </c>
    </row>
    <row r="15" spans="1:6" ht="15.75" thickBot="1" x14ac:dyDescent="0.3">
      <c r="A15" s="38"/>
      <c r="B15" s="39"/>
      <c r="C15" s="40" t="s">
        <v>135</v>
      </c>
      <c r="D15" s="39"/>
      <c r="E15" s="39" t="s">
        <v>137</v>
      </c>
      <c r="F15" s="39" t="s">
        <v>138</v>
      </c>
    </row>
    <row r="16" spans="1:6" ht="15.75" thickBot="1" x14ac:dyDescent="0.3">
      <c r="A16" s="38"/>
      <c r="B16" s="39"/>
      <c r="C16" s="40" t="s">
        <v>139</v>
      </c>
      <c r="D16" s="39"/>
      <c r="E16" s="39" t="s">
        <v>140</v>
      </c>
      <c r="F16" s="39" t="s">
        <v>141</v>
      </c>
    </row>
    <row r="17" spans="1:6" ht="15.75" thickBot="1" x14ac:dyDescent="0.3">
      <c r="A17" s="38"/>
      <c r="B17" s="39"/>
      <c r="C17" s="40" t="s">
        <v>142</v>
      </c>
      <c r="D17" s="39"/>
      <c r="E17" s="39" t="s">
        <v>126</v>
      </c>
      <c r="F17" s="39" t="s">
        <v>127</v>
      </c>
    </row>
    <row r="18" spans="1:6" ht="15.75" thickBot="1" x14ac:dyDescent="0.3">
      <c r="A18" s="38"/>
      <c r="B18" s="39"/>
      <c r="C18" s="40" t="s">
        <v>143</v>
      </c>
      <c r="D18" s="39"/>
      <c r="E18" s="39" t="s">
        <v>144</v>
      </c>
      <c r="F18" s="39" t="s">
        <v>145</v>
      </c>
    </row>
    <row r="19" spans="1:6" ht="15.75" thickBot="1" x14ac:dyDescent="0.3">
      <c r="A19" s="38"/>
      <c r="B19" s="39"/>
      <c r="C19" s="40" t="s">
        <v>146</v>
      </c>
      <c r="D19" s="39"/>
      <c r="E19" s="39" t="s">
        <v>147</v>
      </c>
      <c r="F19" s="40" t="s">
        <v>148</v>
      </c>
    </row>
    <row r="20" spans="1:6" ht="15.75" thickBot="1" x14ac:dyDescent="0.3">
      <c r="A20" s="38"/>
      <c r="B20" s="39"/>
      <c r="C20" s="40" t="s">
        <v>149</v>
      </c>
      <c r="D20" s="39"/>
      <c r="E20" s="39" t="s">
        <v>150</v>
      </c>
      <c r="F20" s="39" t="s">
        <v>151</v>
      </c>
    </row>
    <row r="21" spans="1:6" ht="15.75" thickBot="1" x14ac:dyDescent="0.3">
      <c r="A21" s="38"/>
      <c r="B21" s="39"/>
      <c r="C21" s="40" t="s">
        <v>152</v>
      </c>
      <c r="D21" s="39"/>
      <c r="E21" s="39" t="s">
        <v>153</v>
      </c>
      <c r="F21" s="39" t="s">
        <v>154</v>
      </c>
    </row>
    <row r="22" spans="1:6" ht="15.75" thickBot="1" x14ac:dyDescent="0.3">
      <c r="A22" s="38"/>
      <c r="B22" s="39"/>
      <c r="C22" s="40" t="s">
        <v>155</v>
      </c>
      <c r="D22" s="39"/>
      <c r="E22" s="39" t="s">
        <v>156</v>
      </c>
      <c r="F22" s="40" t="s">
        <v>157</v>
      </c>
    </row>
    <row r="23" spans="1:6" ht="15.75" thickBot="1" x14ac:dyDescent="0.3">
      <c r="A23" s="38"/>
      <c r="B23" s="39"/>
      <c r="C23" s="40" t="s">
        <v>158</v>
      </c>
      <c r="D23" s="39"/>
      <c r="E23" s="39" t="s">
        <v>159</v>
      </c>
      <c r="F23" s="39" t="s">
        <v>160</v>
      </c>
    </row>
    <row r="24" spans="1:6" ht="15.75" thickBot="1" x14ac:dyDescent="0.3">
      <c r="A24" s="38"/>
      <c r="B24" s="39"/>
      <c r="C24" s="40" t="s">
        <v>161</v>
      </c>
      <c r="D24" s="39"/>
      <c r="E24" s="39" t="s">
        <v>162</v>
      </c>
      <c r="F24" s="39" t="s">
        <v>163</v>
      </c>
    </row>
    <row r="25" spans="1:6" ht="15.75" thickBot="1" x14ac:dyDescent="0.3">
      <c r="A25" s="38"/>
      <c r="B25" s="39"/>
      <c r="C25" s="40" t="s">
        <v>164</v>
      </c>
      <c r="D25" s="39"/>
      <c r="E25" s="39" t="s">
        <v>165</v>
      </c>
      <c r="F25" s="39" t="s">
        <v>166</v>
      </c>
    </row>
    <row r="26" spans="1:6" ht="15.75" thickBot="1" x14ac:dyDescent="0.3">
      <c r="A26" s="38"/>
      <c r="B26" s="39"/>
      <c r="C26" s="40" t="s">
        <v>136</v>
      </c>
      <c r="D26" s="39"/>
      <c r="E26" s="39" t="s">
        <v>167</v>
      </c>
      <c r="F26" s="39" t="s">
        <v>168</v>
      </c>
    </row>
    <row r="27" spans="1:6" ht="15.75" thickBot="1" x14ac:dyDescent="0.3">
      <c r="A27" s="38"/>
      <c r="B27" s="39"/>
      <c r="C27" s="40" t="s">
        <v>169</v>
      </c>
      <c r="D27" s="39"/>
      <c r="E27" s="39" t="s">
        <v>170</v>
      </c>
      <c r="F27" s="39" t="s">
        <v>171</v>
      </c>
    </row>
    <row r="28" spans="1:6" ht="15.75" thickBot="1" x14ac:dyDescent="0.3">
      <c r="A28" s="38"/>
      <c r="B28" s="39"/>
      <c r="C28" s="40" t="s">
        <v>172</v>
      </c>
      <c r="D28" s="39"/>
      <c r="E28" s="39" t="s">
        <v>173</v>
      </c>
      <c r="F28" s="39" t="s">
        <v>174</v>
      </c>
    </row>
    <row r="29" spans="1:6" ht="15.75" thickBot="1" x14ac:dyDescent="0.3">
      <c r="A29" s="38"/>
      <c r="B29" s="39"/>
      <c r="C29" s="40" t="s">
        <v>172</v>
      </c>
      <c r="D29" s="39"/>
      <c r="E29" s="39" t="s">
        <v>170</v>
      </c>
      <c r="F29" s="39" t="s">
        <v>171</v>
      </c>
    </row>
    <row r="30" spans="1:6" ht="15.75" thickBot="1" x14ac:dyDescent="0.3">
      <c r="A30" s="38"/>
      <c r="B30" s="39"/>
      <c r="C30" s="40" t="s">
        <v>175</v>
      </c>
      <c r="D30" s="39"/>
      <c r="E30" s="39" t="s">
        <v>176</v>
      </c>
      <c r="F30" s="39" t="s">
        <v>177</v>
      </c>
    </row>
    <row r="31" spans="1:6" ht="15.75" thickBot="1" x14ac:dyDescent="0.3">
      <c r="A31" s="38"/>
      <c r="B31" s="39"/>
      <c r="C31" s="40" t="s">
        <v>178</v>
      </c>
      <c r="D31" s="39"/>
      <c r="E31" s="39" t="s">
        <v>179</v>
      </c>
      <c r="F31" s="39" t="s">
        <v>180</v>
      </c>
    </row>
    <row r="32" spans="1:6" ht="15.75" thickBot="1" x14ac:dyDescent="0.3">
      <c r="A32" s="38"/>
      <c r="B32" s="39"/>
      <c r="C32" s="40" t="s">
        <v>181</v>
      </c>
      <c r="D32" s="39"/>
      <c r="E32" s="39" t="s">
        <v>182</v>
      </c>
      <c r="F32" s="39" t="s">
        <v>183</v>
      </c>
    </row>
    <row r="33" spans="1:6" ht="15.75" thickBot="1" x14ac:dyDescent="0.3">
      <c r="A33" s="38"/>
      <c r="B33" s="39"/>
      <c r="C33" s="40" t="s">
        <v>184</v>
      </c>
      <c r="D33" s="39"/>
      <c r="E33" s="39" t="s">
        <v>185</v>
      </c>
      <c r="F33" s="39" t="s">
        <v>186</v>
      </c>
    </row>
    <row r="34" spans="1:6" ht="15.75" thickBot="1" x14ac:dyDescent="0.3">
      <c r="A34" s="38"/>
      <c r="B34" s="39"/>
      <c r="C34" s="40" t="s">
        <v>187</v>
      </c>
      <c r="D34" s="39"/>
      <c r="E34" s="41" t="s">
        <v>118</v>
      </c>
      <c r="F34" s="39" t="s">
        <v>119</v>
      </c>
    </row>
    <row r="35" spans="1:6" ht="15.75" thickBot="1" x14ac:dyDescent="0.3">
      <c r="A35" s="38"/>
      <c r="B35" s="39"/>
      <c r="C35" s="40" t="s">
        <v>187</v>
      </c>
      <c r="D35" s="39"/>
      <c r="E35" s="41" t="s">
        <v>120</v>
      </c>
      <c r="F35" s="39" t="s">
        <v>121</v>
      </c>
    </row>
    <row r="36" spans="1:6" ht="15.75" thickBot="1" x14ac:dyDescent="0.3">
      <c r="A36" s="38"/>
      <c r="B36" s="39"/>
      <c r="C36" s="40" t="s">
        <v>188</v>
      </c>
      <c r="D36" s="39"/>
      <c r="E36" s="39" t="s">
        <v>189</v>
      </c>
      <c r="F36" s="39" t="s">
        <v>190</v>
      </c>
    </row>
    <row r="37" spans="1:6" ht="15.75" thickBot="1" x14ac:dyDescent="0.3">
      <c r="A37" s="38"/>
      <c r="B37" s="39"/>
      <c r="C37" s="40" t="s">
        <v>191</v>
      </c>
      <c r="D37" s="39"/>
      <c r="E37" s="39" t="s">
        <v>137</v>
      </c>
      <c r="F37" s="39" t="s">
        <v>138</v>
      </c>
    </row>
    <row r="38" spans="1:6" ht="15.75" thickBot="1" x14ac:dyDescent="0.3">
      <c r="A38" s="38"/>
      <c r="B38" s="39"/>
      <c r="C38" s="40" t="s">
        <v>193</v>
      </c>
      <c r="D38" s="39"/>
      <c r="E38" s="39" t="s">
        <v>137</v>
      </c>
      <c r="F38" s="39" t="s">
        <v>138</v>
      </c>
    </row>
    <row r="39" spans="1:6" ht="15.75" thickBot="1" x14ac:dyDescent="0.3">
      <c r="A39" s="38"/>
      <c r="B39" s="39"/>
      <c r="C39" s="40" t="s">
        <v>194</v>
      </c>
      <c r="D39" s="39"/>
      <c r="E39" s="39" t="s">
        <v>195</v>
      </c>
      <c r="F39" s="39" t="s">
        <v>196</v>
      </c>
    </row>
    <row r="40" spans="1:6" ht="15.75" thickBot="1" x14ac:dyDescent="0.3">
      <c r="A40" s="38"/>
      <c r="B40" s="39"/>
      <c r="C40" s="40" t="s">
        <v>197</v>
      </c>
      <c r="D40" s="39"/>
      <c r="E40" s="39" t="s">
        <v>198</v>
      </c>
      <c r="F40" s="39" t="s">
        <v>199</v>
      </c>
    </row>
    <row r="41" spans="1:6" ht="15.75" thickBot="1" x14ac:dyDescent="0.3">
      <c r="A41" s="38"/>
      <c r="B41" s="39"/>
      <c r="C41" s="40" t="s">
        <v>200</v>
      </c>
      <c r="D41" s="39"/>
      <c r="E41" s="39" t="s">
        <v>126</v>
      </c>
      <c r="F41" s="39" t="s">
        <v>127</v>
      </c>
    </row>
    <row r="42" spans="1:6" ht="15.75" thickBot="1" x14ac:dyDescent="0.3">
      <c r="A42" s="38"/>
      <c r="B42" s="39"/>
      <c r="C42" s="40" t="s">
        <v>201</v>
      </c>
      <c r="D42" s="39"/>
      <c r="E42" s="39" t="s">
        <v>202</v>
      </c>
      <c r="F42" s="39" t="s">
        <v>203</v>
      </c>
    </row>
    <row r="43" spans="1:6" ht="15.75" thickBot="1" x14ac:dyDescent="0.3">
      <c r="A43" s="38"/>
      <c r="B43" s="39"/>
      <c r="C43" s="40" t="s">
        <v>204</v>
      </c>
      <c r="D43" s="39"/>
      <c r="E43" s="39" t="s">
        <v>205</v>
      </c>
      <c r="F43" s="39" t="s">
        <v>206</v>
      </c>
    </row>
    <row r="44" spans="1:6" ht="15.75" thickBot="1" x14ac:dyDescent="0.3">
      <c r="A44" s="38"/>
      <c r="B44" s="39"/>
      <c r="C44" s="40" t="s">
        <v>207</v>
      </c>
      <c r="D44" s="39"/>
      <c r="E44" s="39" t="s">
        <v>205</v>
      </c>
      <c r="F44" s="39" t="s">
        <v>206</v>
      </c>
    </row>
    <row r="45" spans="1:6" ht="15.75" thickBot="1" x14ac:dyDescent="0.3">
      <c r="A45" s="38"/>
      <c r="B45" s="39"/>
      <c r="C45" s="40" t="s">
        <v>208</v>
      </c>
      <c r="D45" s="39"/>
      <c r="E45" s="39" t="s">
        <v>209</v>
      </c>
      <c r="F45" s="39" t="s">
        <v>210</v>
      </c>
    </row>
    <row r="46" spans="1:6" ht="15.75" thickBot="1" x14ac:dyDescent="0.3">
      <c r="A46" s="38"/>
      <c r="B46" s="39"/>
      <c r="C46" s="40" t="s">
        <v>211</v>
      </c>
      <c r="D46" s="39"/>
      <c r="E46" s="39" t="s">
        <v>212</v>
      </c>
      <c r="F46" s="39" t="s">
        <v>213</v>
      </c>
    </row>
    <row r="47" spans="1:6" ht="15.75" thickBot="1" x14ac:dyDescent="0.3">
      <c r="A47" s="38"/>
      <c r="B47" s="39"/>
      <c r="C47" s="40" t="s">
        <v>214</v>
      </c>
      <c r="D47" s="39"/>
      <c r="E47" s="39" t="s">
        <v>215</v>
      </c>
      <c r="F47" s="40" t="s">
        <v>216</v>
      </c>
    </row>
    <row r="48" spans="1:6" ht="15.75" thickBot="1" x14ac:dyDescent="0.3">
      <c r="A48" s="38"/>
      <c r="B48" s="39"/>
      <c r="C48" s="40" t="s">
        <v>217</v>
      </c>
      <c r="D48" s="39"/>
      <c r="E48" s="39" t="s">
        <v>218</v>
      </c>
      <c r="F48" s="39" t="s">
        <v>219</v>
      </c>
    </row>
    <row r="49" spans="1:6" ht="15.75" thickBot="1" x14ac:dyDescent="0.3">
      <c r="A49" s="42"/>
      <c r="B49" s="42"/>
      <c r="C49" s="42" t="s">
        <v>220</v>
      </c>
      <c r="D49" s="42"/>
      <c r="E49" s="42" t="s">
        <v>221</v>
      </c>
      <c r="F49" s="42" t="s">
        <v>222</v>
      </c>
    </row>
    <row r="50" spans="1:6" ht="15.75" thickBot="1" x14ac:dyDescent="0.3">
      <c r="A50" s="42"/>
      <c r="B50" s="42"/>
      <c r="C50" s="42" t="s">
        <v>223</v>
      </c>
      <c r="D50" s="42"/>
      <c r="E50" s="42" t="s">
        <v>224</v>
      </c>
      <c r="F50" s="42" t="s">
        <v>225</v>
      </c>
    </row>
    <row r="51" spans="1:6" ht="15.75" thickBot="1" x14ac:dyDescent="0.3">
      <c r="A51" s="42"/>
      <c r="B51" s="42"/>
      <c r="C51" s="42" t="s">
        <v>192</v>
      </c>
      <c r="D51" s="42"/>
      <c r="E51" s="42" t="s">
        <v>226</v>
      </c>
      <c r="F51" s="42" t="s">
        <v>227</v>
      </c>
    </row>
    <row r="52" spans="1:6" ht="15.75" thickBot="1" x14ac:dyDescent="0.3">
      <c r="A52" s="42"/>
      <c r="B52" s="42"/>
      <c r="C52" s="42" t="s">
        <v>228</v>
      </c>
      <c r="D52" s="42"/>
      <c r="E52" s="42" t="s">
        <v>224</v>
      </c>
      <c r="F52" s="42" t="s">
        <v>225</v>
      </c>
    </row>
    <row r="53" spans="1:6" ht="15.75" thickBot="1" x14ac:dyDescent="0.3">
      <c r="A53" s="42"/>
      <c r="B53" s="42"/>
      <c r="C53" s="42" t="s">
        <v>229</v>
      </c>
      <c r="D53" s="42"/>
      <c r="E53" s="42" t="s">
        <v>230</v>
      </c>
      <c r="F53" s="42" t="s">
        <v>231</v>
      </c>
    </row>
    <row r="54" spans="1:6" ht="15.75" thickBot="1" x14ac:dyDescent="0.3">
      <c r="A54" s="42"/>
      <c r="B54" s="42"/>
      <c r="C54" s="42" t="s">
        <v>232</v>
      </c>
      <c r="D54" s="42"/>
      <c r="E54" s="42" t="s">
        <v>233</v>
      </c>
      <c r="F54" s="42" t="s">
        <v>234</v>
      </c>
    </row>
    <row r="55" spans="1:6" ht="15.75" thickBot="1" x14ac:dyDescent="0.3">
      <c r="A55" s="42"/>
      <c r="B55" s="42"/>
      <c r="C55" s="42" t="s">
        <v>235</v>
      </c>
      <c r="D55" s="42"/>
      <c r="E55" s="42" t="s">
        <v>224</v>
      </c>
      <c r="F55" s="42" t="s">
        <v>225</v>
      </c>
    </row>
    <row r="56" spans="1:6" ht="15.75" thickBot="1" x14ac:dyDescent="0.3">
      <c r="A56" s="42"/>
      <c r="B56" s="42"/>
      <c r="C56" s="42" t="s">
        <v>236</v>
      </c>
      <c r="D56" s="42"/>
      <c r="E56" s="42" t="s">
        <v>237</v>
      </c>
      <c r="F56" s="42" t="s">
        <v>238</v>
      </c>
    </row>
    <row r="57" spans="1:6" ht="15.75" thickBot="1" x14ac:dyDescent="0.3">
      <c r="A57" s="42"/>
      <c r="B57" s="42"/>
      <c r="C57" s="42" t="s">
        <v>239</v>
      </c>
      <c r="D57" s="42"/>
      <c r="E57" s="42" t="s">
        <v>226</v>
      </c>
      <c r="F57" s="42" t="s">
        <v>227</v>
      </c>
    </row>
    <row r="58" spans="1:6" ht="15.75" thickBot="1" x14ac:dyDescent="0.3">
      <c r="A58" s="42"/>
      <c r="B58" s="42"/>
      <c r="C58" s="42" t="s">
        <v>240</v>
      </c>
      <c r="D58" s="42"/>
      <c r="E58" s="42" t="s">
        <v>226</v>
      </c>
      <c r="F58" s="42" t="s">
        <v>227</v>
      </c>
    </row>
    <row r="59" spans="1:6" ht="15.75" thickBot="1" x14ac:dyDescent="0.3">
      <c r="A59" s="42"/>
      <c r="B59" s="42"/>
      <c r="C59" s="42" t="s">
        <v>241</v>
      </c>
      <c r="D59" s="42"/>
      <c r="E59" s="42" t="s">
        <v>242</v>
      </c>
      <c r="F59" s="42" t="s">
        <v>141</v>
      </c>
    </row>
    <row r="60" spans="1:6" ht="15.75" thickBot="1" x14ac:dyDescent="0.3">
      <c r="A60" s="42"/>
      <c r="B60" s="42"/>
      <c r="C60" s="42" t="s">
        <v>243</v>
      </c>
      <c r="D60" s="42"/>
      <c r="E60" s="42" t="s">
        <v>237</v>
      </c>
      <c r="F60" s="42" t="s">
        <v>238</v>
      </c>
    </row>
    <row r="61" spans="1:6" ht="15.75" thickBot="1" x14ac:dyDescent="0.3">
      <c r="A61" s="42"/>
      <c r="B61" s="42"/>
      <c r="C61" s="42" t="s">
        <v>244</v>
      </c>
      <c r="D61" s="42"/>
      <c r="E61" s="42" t="s">
        <v>245</v>
      </c>
      <c r="F61" s="42" t="s">
        <v>246</v>
      </c>
    </row>
    <row r="62" spans="1:6" ht="15.75" thickBot="1" x14ac:dyDescent="0.3">
      <c r="A62" s="42"/>
      <c r="B62" s="42"/>
      <c r="C62" s="42" t="s">
        <v>247</v>
      </c>
      <c r="D62" s="42"/>
      <c r="E62" s="42" t="s">
        <v>230</v>
      </c>
      <c r="F62" s="42" t="s">
        <v>231</v>
      </c>
    </row>
    <row r="63" spans="1:6" ht="15.75" thickBot="1" x14ac:dyDescent="0.3">
      <c r="A63" s="42"/>
      <c r="B63" s="42"/>
      <c r="C63" s="42" t="s">
        <v>248</v>
      </c>
      <c r="D63" s="42"/>
      <c r="E63" s="42" t="s">
        <v>249</v>
      </c>
      <c r="F63" s="42" t="s">
        <v>250</v>
      </c>
    </row>
    <row r="64" spans="1:6" ht="15.75" thickBot="1" x14ac:dyDescent="0.3">
      <c r="A64" s="42"/>
      <c r="B64" s="42"/>
      <c r="C64" s="42" t="s">
        <v>251</v>
      </c>
      <c r="D64" s="42"/>
      <c r="E64" s="42" t="s">
        <v>224</v>
      </c>
      <c r="F64" s="42" t="s">
        <v>225</v>
      </c>
    </row>
    <row r="65" spans="1:6" ht="15.75" thickBot="1" x14ac:dyDescent="0.3">
      <c r="A65" s="42"/>
      <c r="B65" s="42"/>
      <c r="C65" s="42" t="s">
        <v>252</v>
      </c>
      <c r="D65" s="42"/>
      <c r="E65" s="42" t="s">
        <v>253</v>
      </c>
      <c r="F65" s="42" t="s">
        <v>254</v>
      </c>
    </row>
    <row r="66" spans="1:6" ht="15.75" thickBot="1" x14ac:dyDescent="0.3">
      <c r="A66" s="42"/>
      <c r="B66" s="42"/>
      <c r="C66" s="42" t="s">
        <v>255</v>
      </c>
      <c r="D66" s="42"/>
      <c r="E66" s="42" t="s">
        <v>224</v>
      </c>
      <c r="F66" s="42" t="s">
        <v>225</v>
      </c>
    </row>
    <row r="67" spans="1:6" ht="15.75" thickBot="1" x14ac:dyDescent="0.3">
      <c r="A67" s="42"/>
      <c r="B67" s="42"/>
      <c r="C67" s="42" t="s">
        <v>256</v>
      </c>
      <c r="D67" s="42"/>
      <c r="E67" s="42" t="s">
        <v>224</v>
      </c>
      <c r="F67" s="42" t="s">
        <v>225</v>
      </c>
    </row>
    <row r="68" spans="1:6" ht="15.75" thickBot="1" x14ac:dyDescent="0.3">
      <c r="A68" s="42"/>
      <c r="B68" s="42"/>
      <c r="C68" s="42" t="s">
        <v>258</v>
      </c>
      <c r="D68" s="42"/>
      <c r="E68" s="42" t="s">
        <v>224</v>
      </c>
      <c r="F68" s="42" t="s">
        <v>225</v>
      </c>
    </row>
    <row r="69" spans="1:6" ht="15.75" thickBot="1" x14ac:dyDescent="0.3">
      <c r="A69" s="38"/>
      <c r="B69" s="39"/>
      <c r="C69" s="40" t="s">
        <v>259</v>
      </c>
      <c r="D69" s="39"/>
      <c r="E69" s="39" t="s">
        <v>233</v>
      </c>
      <c r="F69" s="39" t="s">
        <v>213</v>
      </c>
    </row>
    <row r="70" spans="1:6" ht="15.75" thickBot="1" x14ac:dyDescent="0.3">
      <c r="A70" s="42"/>
      <c r="B70" s="42"/>
      <c r="C70" s="42" t="s">
        <v>260</v>
      </c>
      <c r="D70" s="42"/>
      <c r="E70" s="42" t="s">
        <v>261</v>
      </c>
      <c r="F70" s="42" t="s">
        <v>262</v>
      </c>
    </row>
    <row r="71" spans="1:6" ht="15.75" thickBot="1" x14ac:dyDescent="0.3">
      <c r="A71" s="42"/>
      <c r="B71" s="42"/>
      <c r="C71" s="42" t="s">
        <v>263</v>
      </c>
      <c r="D71" s="42"/>
      <c r="E71" s="42" t="s">
        <v>224</v>
      </c>
      <c r="F71" s="42" t="s">
        <v>225</v>
      </c>
    </row>
    <row r="72" spans="1:6" ht="15.75" thickBot="1" x14ac:dyDescent="0.3">
      <c r="A72" s="42"/>
      <c r="B72" s="42"/>
      <c r="C72" s="42" t="s">
        <v>264</v>
      </c>
      <c r="D72" s="42"/>
      <c r="E72" s="42" t="s">
        <v>224</v>
      </c>
      <c r="F72" s="42" t="s">
        <v>225</v>
      </c>
    </row>
    <row r="73" spans="1:6" ht="15.75" thickBot="1" x14ac:dyDescent="0.3">
      <c r="A73" s="42"/>
      <c r="B73" s="42"/>
      <c r="C73" s="42" t="s">
        <v>265</v>
      </c>
      <c r="D73" s="42"/>
      <c r="E73" s="42" t="s">
        <v>266</v>
      </c>
      <c r="F73" s="42" t="s">
        <v>267</v>
      </c>
    </row>
    <row r="74" spans="1:6" ht="15.75" thickBot="1" x14ac:dyDescent="0.3">
      <c r="A74" s="42"/>
      <c r="B74" s="42"/>
      <c r="C74" s="42" t="s">
        <v>268</v>
      </c>
      <c r="D74" s="42"/>
      <c r="E74" s="42" t="s">
        <v>224</v>
      </c>
      <c r="F74" s="42" t="s">
        <v>225</v>
      </c>
    </row>
    <row r="75" spans="1:6" ht="15.75" thickBot="1" x14ac:dyDescent="0.3">
      <c r="A75" s="42"/>
      <c r="B75" s="42"/>
      <c r="C75" s="42" t="s">
        <v>269</v>
      </c>
      <c r="D75" s="42"/>
      <c r="E75" s="42" t="s">
        <v>224</v>
      </c>
      <c r="F75" s="42" t="s">
        <v>225</v>
      </c>
    </row>
    <row r="76" spans="1:6" ht="15.75" thickBot="1" x14ac:dyDescent="0.3">
      <c r="A76" s="42"/>
      <c r="B76" s="42"/>
      <c r="C76" s="42" t="s">
        <v>270</v>
      </c>
      <c r="D76" s="42"/>
      <c r="E76" s="42" t="s">
        <v>221</v>
      </c>
      <c r="F76" s="42" t="s">
        <v>222</v>
      </c>
    </row>
    <row r="77" spans="1:6" ht="15.75" thickBot="1" x14ac:dyDescent="0.3">
      <c r="A77" s="42"/>
      <c r="B77" s="42"/>
      <c r="C77" s="42" t="s">
        <v>271</v>
      </c>
      <c r="D77" s="42"/>
      <c r="E77" s="42" t="s">
        <v>224</v>
      </c>
      <c r="F77" s="42" t="s">
        <v>225</v>
      </c>
    </row>
    <row r="78" spans="1:6" ht="15.75" thickBot="1" x14ac:dyDescent="0.3">
      <c r="A78" s="42"/>
      <c r="B78" s="42"/>
      <c r="C78" s="42" t="s">
        <v>272</v>
      </c>
      <c r="D78" s="42"/>
      <c r="E78" s="42" t="s">
        <v>249</v>
      </c>
      <c r="F78" s="42" t="s">
        <v>250</v>
      </c>
    </row>
    <row r="79" spans="1:6" ht="15.75" thickBot="1" x14ac:dyDescent="0.3">
      <c r="A79" s="42"/>
      <c r="B79" s="42"/>
      <c r="C79" s="42" t="s">
        <v>273</v>
      </c>
      <c r="D79" s="42"/>
      <c r="E79" s="42" t="s">
        <v>274</v>
      </c>
      <c r="F79" s="42" t="s">
        <v>275</v>
      </c>
    </row>
    <row r="80" spans="1:6" ht="15.75" thickBot="1" x14ac:dyDescent="0.3">
      <c r="A80" s="42"/>
      <c r="B80" s="42"/>
      <c r="C80" s="42" t="s">
        <v>276</v>
      </c>
      <c r="D80" s="42"/>
      <c r="E80" s="42" t="s">
        <v>230</v>
      </c>
      <c r="F80" s="42" t="s">
        <v>231</v>
      </c>
    </row>
    <row r="81" spans="1:6" ht="15.75" thickBot="1" x14ac:dyDescent="0.3">
      <c r="A81" s="42"/>
      <c r="B81" s="42"/>
      <c r="C81" s="42" t="s">
        <v>277</v>
      </c>
      <c r="D81" s="42"/>
      <c r="E81" s="42" t="s">
        <v>278</v>
      </c>
      <c r="F81" s="42" t="s">
        <v>206</v>
      </c>
    </row>
    <row r="82" spans="1:6" ht="15.75" thickBot="1" x14ac:dyDescent="0.3">
      <c r="A82" s="42"/>
      <c r="B82" s="42"/>
      <c r="C82" s="42" t="s">
        <v>279</v>
      </c>
      <c r="D82" s="42"/>
      <c r="E82" s="42" t="s">
        <v>237</v>
      </c>
      <c r="F82" s="42" t="s">
        <v>238</v>
      </c>
    </row>
    <row r="83" spans="1:6" ht="15.75" thickBot="1" x14ac:dyDescent="0.3">
      <c r="A83" s="42"/>
      <c r="B83" s="42"/>
      <c r="C83" s="42" t="s">
        <v>280</v>
      </c>
      <c r="D83" s="42"/>
      <c r="E83" s="42" t="s">
        <v>245</v>
      </c>
      <c r="F83" s="42" t="s">
        <v>246</v>
      </c>
    </row>
    <row r="84" spans="1:6" ht="15.75" thickBot="1" x14ac:dyDescent="0.3">
      <c r="A84" s="42"/>
      <c r="B84" s="42"/>
      <c r="C84" s="42" t="s">
        <v>281</v>
      </c>
      <c r="D84" s="42"/>
      <c r="E84" s="42" t="s">
        <v>226</v>
      </c>
      <c r="F84" s="42" t="s">
        <v>227</v>
      </c>
    </row>
    <row r="85" spans="1:6" ht="15.75" thickBot="1" x14ac:dyDescent="0.3">
      <c r="A85" s="42"/>
      <c r="B85" s="42"/>
      <c r="C85" s="42" t="s">
        <v>282</v>
      </c>
      <c r="D85" s="42"/>
      <c r="E85" s="42" t="s">
        <v>224</v>
      </c>
      <c r="F85" s="42" t="s">
        <v>225</v>
      </c>
    </row>
    <row r="86" spans="1:6" ht="15.75" thickBot="1" x14ac:dyDescent="0.3">
      <c r="A86" s="42"/>
      <c r="B86" s="42"/>
      <c r="C86" s="42" t="s">
        <v>283</v>
      </c>
      <c r="D86" s="42"/>
      <c r="E86" s="42" t="s">
        <v>284</v>
      </c>
      <c r="F86" s="42" t="s">
        <v>168</v>
      </c>
    </row>
    <row r="87" spans="1:6" ht="15.75" thickBot="1" x14ac:dyDescent="0.3">
      <c r="A87" s="42"/>
      <c r="B87" s="42"/>
      <c r="C87" s="42" t="s">
        <v>285</v>
      </c>
      <c r="D87" s="42"/>
      <c r="E87" s="42" t="s">
        <v>286</v>
      </c>
      <c r="F87" s="42" t="s">
        <v>287</v>
      </c>
    </row>
    <row r="88" spans="1:6" ht="15.75" thickBot="1" x14ac:dyDescent="0.3">
      <c r="A88" s="42"/>
      <c r="B88" s="42"/>
      <c r="C88" s="42" t="s">
        <v>288</v>
      </c>
      <c r="D88" s="42"/>
      <c r="E88" s="42" t="s">
        <v>286</v>
      </c>
      <c r="F88" s="42" t="s">
        <v>287</v>
      </c>
    </row>
    <row r="89" spans="1:6" ht="15.75" thickBot="1" x14ac:dyDescent="0.3">
      <c r="A89" s="42"/>
      <c r="B89" s="42"/>
      <c r="C89" s="42" t="s">
        <v>289</v>
      </c>
      <c r="D89" s="42"/>
      <c r="E89" s="42" t="s">
        <v>226</v>
      </c>
      <c r="F89" s="42" t="s">
        <v>227</v>
      </c>
    </row>
    <row r="90" spans="1:6" ht="15.75" thickBot="1" x14ac:dyDescent="0.3">
      <c r="A90" s="42"/>
      <c r="B90" s="42"/>
      <c r="C90" s="42" t="s">
        <v>290</v>
      </c>
      <c r="D90" s="42"/>
      <c r="E90" s="42" t="s">
        <v>242</v>
      </c>
      <c r="F90" s="42" t="s">
        <v>141</v>
      </c>
    </row>
    <row r="91" spans="1:6" ht="15.75" thickBot="1" x14ac:dyDescent="0.3">
      <c r="A91" s="42"/>
      <c r="B91" s="42"/>
      <c r="C91" s="42" t="s">
        <v>291</v>
      </c>
      <c r="D91" s="42"/>
      <c r="E91" s="42" t="s">
        <v>286</v>
      </c>
      <c r="F91" s="42" t="s">
        <v>287</v>
      </c>
    </row>
    <row r="92" spans="1:6" ht="15.75" thickBot="1" x14ac:dyDescent="0.3">
      <c r="A92" s="42"/>
      <c r="B92" s="42"/>
      <c r="C92" s="42" t="s">
        <v>292</v>
      </c>
      <c r="D92" s="42"/>
      <c r="E92" s="42" t="s">
        <v>226</v>
      </c>
      <c r="F92" s="42" t="s">
        <v>227</v>
      </c>
    </row>
    <row r="93" spans="1:6" ht="15.75" thickBot="1" x14ac:dyDescent="0.3">
      <c r="A93" s="42"/>
      <c r="B93" s="42"/>
      <c r="C93" s="42" t="s">
        <v>293</v>
      </c>
      <c r="D93" s="42"/>
      <c r="E93" s="42" t="s">
        <v>294</v>
      </c>
      <c r="F93" s="42" t="s">
        <v>127</v>
      </c>
    </row>
    <row r="94" spans="1:6" ht="15.75" thickBot="1" x14ac:dyDescent="0.3">
      <c r="A94" s="42"/>
      <c r="B94" s="42"/>
      <c r="C94" s="42" t="s">
        <v>295</v>
      </c>
      <c r="D94" s="42"/>
      <c r="E94" s="42" t="s">
        <v>224</v>
      </c>
      <c r="F94" s="42" t="s">
        <v>225</v>
      </c>
    </row>
    <row r="95" spans="1:6" ht="15.75" thickBot="1" x14ac:dyDescent="0.3">
      <c r="A95" s="42"/>
      <c r="B95" s="42"/>
      <c r="C95" s="42" t="s">
        <v>296</v>
      </c>
      <c r="D95" s="42"/>
      <c r="E95" s="42" t="s">
        <v>286</v>
      </c>
      <c r="F95" s="42" t="s">
        <v>287</v>
      </c>
    </row>
    <row r="96" spans="1:6" ht="15.75" thickBot="1" x14ac:dyDescent="0.3">
      <c r="A96" s="42"/>
      <c r="B96" s="42"/>
      <c r="C96" s="42" t="s">
        <v>297</v>
      </c>
      <c r="D96" s="42"/>
      <c r="E96" s="42" t="s">
        <v>298</v>
      </c>
      <c r="F96" s="42" t="s">
        <v>299</v>
      </c>
    </row>
    <row r="97" spans="1:6" ht="15.75" thickBot="1" x14ac:dyDescent="0.3">
      <c r="A97" s="42"/>
      <c r="B97" s="42"/>
      <c r="C97" s="42" t="s">
        <v>257</v>
      </c>
      <c r="D97" s="42"/>
      <c r="E97" s="42" t="s">
        <v>300</v>
      </c>
      <c r="F97" s="42" t="s">
        <v>190</v>
      </c>
    </row>
    <row r="98" spans="1:6" ht="15.75" thickBot="1" x14ac:dyDescent="0.3">
      <c r="A98" s="42"/>
      <c r="B98" s="42"/>
      <c r="C98" s="42" t="s">
        <v>301</v>
      </c>
      <c r="D98" s="42"/>
      <c r="E98" s="42" t="s">
        <v>224</v>
      </c>
      <c r="F98" s="42" t="s">
        <v>225</v>
      </c>
    </row>
    <row r="99" spans="1:6" ht="15.75" thickBot="1" x14ac:dyDescent="0.3">
      <c r="A99" s="42"/>
      <c r="B99" s="42"/>
      <c r="C99" s="42" t="s">
        <v>302</v>
      </c>
      <c r="D99" s="42"/>
      <c r="E99" s="42" t="s">
        <v>303</v>
      </c>
      <c r="F99" s="42" t="s">
        <v>304</v>
      </c>
    </row>
    <row r="100" spans="1:6" ht="15.75" thickBot="1" x14ac:dyDescent="0.3">
      <c r="A100" s="42"/>
      <c r="B100" s="42"/>
      <c r="C100" s="42" t="s">
        <v>305</v>
      </c>
      <c r="D100" s="42"/>
      <c r="E100" s="42" t="s">
        <v>284</v>
      </c>
      <c r="F100" s="42" t="s">
        <v>168</v>
      </c>
    </row>
    <row r="101" spans="1:6" ht="15.75" thickBot="1" x14ac:dyDescent="0.3">
      <c r="A101" s="42"/>
      <c r="B101" s="42"/>
      <c r="C101" s="42" t="s">
        <v>306</v>
      </c>
      <c r="D101" s="42"/>
      <c r="E101" s="42" t="s">
        <v>226</v>
      </c>
      <c r="F101" s="42" t="s">
        <v>227</v>
      </c>
    </row>
    <row r="102" spans="1:6" ht="15.75" thickBot="1" x14ac:dyDescent="0.3">
      <c r="A102" s="42"/>
      <c r="B102" s="42"/>
      <c r="C102" s="42" t="s">
        <v>307</v>
      </c>
      <c r="D102" s="42"/>
      <c r="E102" s="42" t="s">
        <v>308</v>
      </c>
      <c r="F102" s="42" t="s">
        <v>309</v>
      </c>
    </row>
    <row r="103" spans="1:6" ht="15.75" thickBot="1" x14ac:dyDescent="0.3">
      <c r="A103" s="42"/>
      <c r="B103" s="42"/>
      <c r="C103" s="42" t="s">
        <v>310</v>
      </c>
      <c r="D103" s="42"/>
      <c r="E103" s="42" t="s">
        <v>311</v>
      </c>
      <c r="F103" s="42" t="s">
        <v>312</v>
      </c>
    </row>
    <row r="104" spans="1:6" ht="15.75" thickBot="1" x14ac:dyDescent="0.3">
      <c r="A104" s="42"/>
      <c r="B104" s="42"/>
      <c r="C104" s="42" t="s">
        <v>313</v>
      </c>
      <c r="D104" s="42"/>
      <c r="E104" s="42" t="s">
        <v>226</v>
      </c>
      <c r="F104" s="42" t="s">
        <v>227</v>
      </c>
    </row>
    <row r="105" spans="1:6" ht="15.75" thickBot="1" x14ac:dyDescent="0.3">
      <c r="A105" s="42"/>
      <c r="B105" s="42"/>
      <c r="C105" s="42" t="s">
        <v>314</v>
      </c>
      <c r="D105" s="42"/>
      <c r="E105" s="42" t="s">
        <v>315</v>
      </c>
      <c r="F105" s="42" t="s">
        <v>316</v>
      </c>
    </row>
    <row r="106" spans="1:6" ht="15.75" thickBot="1" x14ac:dyDescent="0.3">
      <c r="A106" s="42"/>
      <c r="B106" s="42"/>
      <c r="C106" s="42" t="s">
        <v>317</v>
      </c>
      <c r="D106" s="42"/>
      <c r="E106" s="42" t="s">
        <v>318</v>
      </c>
      <c r="F106" s="42" t="s">
        <v>319</v>
      </c>
    </row>
    <row r="107" spans="1:6" ht="15.75" thickBot="1" x14ac:dyDescent="0.3">
      <c r="A107" s="42"/>
      <c r="B107" s="42"/>
      <c r="C107" s="42" t="s">
        <v>320</v>
      </c>
      <c r="D107" s="42"/>
      <c r="E107" s="42" t="s">
        <v>237</v>
      </c>
      <c r="F107" s="42" t="s">
        <v>238</v>
      </c>
    </row>
    <row r="108" spans="1:6" ht="15.75" thickBot="1" x14ac:dyDescent="0.3">
      <c r="A108" s="42"/>
      <c r="B108" s="42"/>
      <c r="C108" s="42" t="s">
        <v>321</v>
      </c>
      <c r="D108" s="42"/>
      <c r="E108" s="42" t="s">
        <v>245</v>
      </c>
      <c r="F108" s="42" t="s">
        <v>246</v>
      </c>
    </row>
    <row r="109" spans="1:6" ht="15.75" thickBot="1" x14ac:dyDescent="0.3">
      <c r="A109" s="42"/>
      <c r="B109" s="42"/>
      <c r="C109" s="42" t="s">
        <v>322</v>
      </c>
      <c r="D109" s="42"/>
      <c r="E109" s="42" t="s">
        <v>224</v>
      </c>
      <c r="F109" s="42" t="s">
        <v>225</v>
      </c>
    </row>
  </sheetData>
  <autoFilter ref="A6:F1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3"/>
  <sheetViews>
    <sheetView workbookViewId="0">
      <selection activeCell="A23" sqref="A23"/>
    </sheetView>
  </sheetViews>
  <sheetFormatPr baseColWidth="10" defaultRowHeight="15" x14ac:dyDescent="0.25"/>
  <cols>
    <col min="1" max="1" width="34.5703125" bestFit="1" customWidth="1"/>
  </cols>
  <sheetData>
    <row r="3" spans="1:3" x14ac:dyDescent="0.25">
      <c r="A3" s="10" t="s">
        <v>67</v>
      </c>
    </row>
    <row r="4" spans="1:3" x14ac:dyDescent="0.25">
      <c r="A4" s="11" t="s">
        <v>62</v>
      </c>
      <c r="B4" s="12" t="s">
        <v>71</v>
      </c>
      <c r="C4" s="13" t="s">
        <v>70</v>
      </c>
    </row>
    <row r="5" spans="1:3" x14ac:dyDescent="0.25">
      <c r="A5" s="11" t="s">
        <v>53</v>
      </c>
      <c r="B5" s="14" t="s">
        <v>73</v>
      </c>
      <c r="C5" s="13" t="s">
        <v>72</v>
      </c>
    </row>
    <row r="6" spans="1:3" x14ac:dyDescent="0.25">
      <c r="A6" s="11" t="s">
        <v>34</v>
      </c>
      <c r="B6" s="14" t="s">
        <v>80</v>
      </c>
      <c r="C6" s="13" t="s">
        <v>74</v>
      </c>
    </row>
    <row r="7" spans="1:3" x14ac:dyDescent="0.25">
      <c r="A7" s="11" t="s">
        <v>36</v>
      </c>
      <c r="B7" s="14" t="s">
        <v>81</v>
      </c>
      <c r="C7" s="13" t="s">
        <v>75</v>
      </c>
    </row>
    <row r="8" spans="1:3" x14ac:dyDescent="0.25">
      <c r="A8" s="11" t="s">
        <v>29</v>
      </c>
      <c r="B8" s="14" t="s">
        <v>82</v>
      </c>
      <c r="C8" s="13" t="s">
        <v>76</v>
      </c>
    </row>
    <row r="9" spans="1:3" x14ac:dyDescent="0.25">
      <c r="A9" s="11" t="s">
        <v>31</v>
      </c>
      <c r="B9" s="14" t="s">
        <v>83</v>
      </c>
      <c r="C9" s="13" t="s">
        <v>77</v>
      </c>
    </row>
    <row r="10" spans="1:3" x14ac:dyDescent="0.25">
      <c r="A10" s="11" t="s">
        <v>45</v>
      </c>
      <c r="B10" s="14" t="s">
        <v>84</v>
      </c>
      <c r="C10" s="13" t="s">
        <v>78</v>
      </c>
    </row>
    <row r="11" spans="1:3" x14ac:dyDescent="0.25">
      <c r="A11" s="11" t="s">
        <v>32</v>
      </c>
      <c r="B11" s="14" t="s">
        <v>85</v>
      </c>
      <c r="C11" s="13" t="s">
        <v>79</v>
      </c>
    </row>
    <row r="12" spans="1:3" x14ac:dyDescent="0.25">
      <c r="A12" s="11" t="s">
        <v>68</v>
      </c>
    </row>
    <row r="13" spans="1:3" x14ac:dyDescent="0.25">
      <c r="A13" s="11" t="s">
        <v>69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78"/>
  <sheetViews>
    <sheetView showGridLines="0" topLeftCell="A10" zoomScale="90" zoomScaleNormal="90" workbookViewId="0">
      <selection activeCell="D15" sqref="D15"/>
    </sheetView>
  </sheetViews>
  <sheetFormatPr baseColWidth="10" defaultRowHeight="15" x14ac:dyDescent="0.25"/>
  <cols>
    <col min="1" max="1" width="25.140625" bestFit="1" customWidth="1"/>
    <col min="2" max="2" width="14.140625" customWidth="1"/>
    <col min="3" max="3" width="30.7109375" style="43" bestFit="1" customWidth="1"/>
    <col min="4" max="4" width="20" bestFit="1" customWidth="1"/>
    <col min="5" max="5" width="12.7109375" bestFit="1" customWidth="1"/>
    <col min="6" max="6" width="15.85546875" bestFit="1" customWidth="1"/>
    <col min="7" max="7" width="11" customWidth="1"/>
    <col min="8" max="8" width="11.85546875" bestFit="1" customWidth="1"/>
    <col min="9" max="9" width="9" customWidth="1"/>
    <col min="10" max="10" width="19.7109375" bestFit="1" customWidth="1"/>
    <col min="11" max="11" width="20.42578125" bestFit="1" customWidth="1"/>
  </cols>
  <sheetData>
    <row r="1" spans="1:12" ht="22.5" customHeight="1" x14ac:dyDescent="0.25">
      <c r="A1" s="8" t="s">
        <v>0</v>
      </c>
      <c r="B1" s="8"/>
    </row>
    <row r="2" spans="1:12" x14ac:dyDescent="0.25">
      <c r="A2" s="7"/>
      <c r="B2" s="7"/>
    </row>
    <row r="3" spans="1:12" x14ac:dyDescent="0.25">
      <c r="A3" s="2" t="s">
        <v>1</v>
      </c>
      <c r="B3" s="1" t="s">
        <v>2</v>
      </c>
    </row>
    <row r="4" spans="1:12" x14ac:dyDescent="0.25">
      <c r="A4" s="2" t="s">
        <v>3</v>
      </c>
      <c r="B4" s="1" t="s">
        <v>108</v>
      </c>
    </row>
    <row r="5" spans="1:12" x14ac:dyDescent="0.25">
      <c r="A5" s="2" t="s">
        <v>4</v>
      </c>
      <c r="B5" s="1" t="s">
        <v>5</v>
      </c>
    </row>
    <row r="6" spans="1:12" x14ac:dyDescent="0.25">
      <c r="A6" s="2" t="s">
        <v>6</v>
      </c>
      <c r="B6" s="1" t="s">
        <v>7</v>
      </c>
    </row>
    <row r="7" spans="1:12" ht="51.75" x14ac:dyDescent="0.25">
      <c r="A7" s="2" t="s">
        <v>8</v>
      </c>
      <c r="B7" s="1" t="s">
        <v>9</v>
      </c>
    </row>
    <row r="8" spans="1:12" ht="26.25" x14ac:dyDescent="0.25">
      <c r="A8" s="2" t="s">
        <v>10</v>
      </c>
      <c r="B8" s="1" t="s">
        <v>11</v>
      </c>
    </row>
    <row r="9" spans="1:12" x14ac:dyDescent="0.25">
      <c r="A9" s="2" t="s">
        <v>12</v>
      </c>
      <c r="B9" s="1" t="s">
        <v>13</v>
      </c>
    </row>
    <row r="10" spans="1:12" x14ac:dyDescent="0.25">
      <c r="A10" s="7"/>
      <c r="B10" s="7"/>
    </row>
    <row r="12" spans="1:12" ht="22.5" customHeight="1" x14ac:dyDescent="0.25">
      <c r="A12" s="9" t="s">
        <v>14</v>
      </c>
      <c r="B12" s="9"/>
      <c r="C12" s="9"/>
      <c r="D12" s="9"/>
      <c r="E12" s="9"/>
      <c r="F12" s="9"/>
      <c r="G12" s="9"/>
      <c r="H12" s="9"/>
      <c r="I12" s="9"/>
      <c r="J12" s="9"/>
      <c r="K12" s="9"/>
    </row>
    <row r="13" spans="1:12" x14ac:dyDescent="0.25">
      <c r="A13" s="3" t="s">
        <v>15</v>
      </c>
      <c r="B13" s="3" t="s">
        <v>16</v>
      </c>
      <c r="C13" s="44" t="s">
        <v>17</v>
      </c>
      <c r="D13" s="3" t="s">
        <v>18</v>
      </c>
      <c r="E13" s="3" t="s">
        <v>19</v>
      </c>
      <c r="F13" s="3" t="s">
        <v>20</v>
      </c>
      <c r="G13" s="3" t="s">
        <v>21</v>
      </c>
      <c r="H13" s="3" t="s">
        <v>22</v>
      </c>
      <c r="I13" s="3" t="s">
        <v>23</v>
      </c>
      <c r="J13" s="3" t="s">
        <v>24</v>
      </c>
      <c r="K13" s="3" t="s">
        <v>25</v>
      </c>
    </row>
    <row r="14" spans="1:12" x14ac:dyDescent="0.25">
      <c r="A14" s="24" t="s">
        <v>26</v>
      </c>
      <c r="B14" s="25"/>
      <c r="C14" s="45"/>
      <c r="D14" s="26"/>
      <c r="E14" s="4">
        <v>45</v>
      </c>
      <c r="F14" s="4">
        <v>427</v>
      </c>
      <c r="G14" s="4">
        <v>20548.27</v>
      </c>
      <c r="H14" s="4">
        <v>2161.35</v>
      </c>
      <c r="I14" s="4">
        <v>22709.62</v>
      </c>
      <c r="J14" s="4">
        <v>22709.62</v>
      </c>
      <c r="K14" s="4" t="s">
        <v>27</v>
      </c>
    </row>
    <row r="15" spans="1:12" x14ac:dyDescent="0.25">
      <c r="A15" s="5" t="s">
        <v>325</v>
      </c>
      <c r="B15" s="5" t="s">
        <v>28</v>
      </c>
      <c r="C15" s="46" t="s">
        <v>29</v>
      </c>
      <c r="D15" s="5" t="s">
        <v>30</v>
      </c>
      <c r="E15" s="6">
        <v>1</v>
      </c>
      <c r="F15" s="6">
        <v>2</v>
      </c>
      <c r="G15" s="6">
        <v>-5.5</v>
      </c>
      <c r="H15" s="6">
        <v>-1.1000000000000001</v>
      </c>
      <c r="I15" s="6">
        <v>-6.6</v>
      </c>
      <c r="J15" s="6">
        <v>-6.6</v>
      </c>
      <c r="K15" s="6"/>
      <c r="L15" s="47">
        <f>H15/G15</f>
        <v>0.2</v>
      </c>
    </row>
    <row r="16" spans="1:12" x14ac:dyDescent="0.25">
      <c r="A16" s="5" t="s">
        <v>325</v>
      </c>
      <c r="B16" s="5" t="s">
        <v>28</v>
      </c>
      <c r="C16" s="46" t="s">
        <v>31</v>
      </c>
      <c r="D16" s="5" t="s">
        <v>30</v>
      </c>
      <c r="E16" s="6">
        <v>1</v>
      </c>
      <c r="F16" s="6">
        <v>2</v>
      </c>
      <c r="G16" s="6">
        <v>79.55</v>
      </c>
      <c r="H16" s="6">
        <v>7.95</v>
      </c>
      <c r="I16" s="6">
        <v>87.5</v>
      </c>
      <c r="J16" s="6">
        <v>87.5</v>
      </c>
      <c r="K16" s="6"/>
      <c r="L16" s="47">
        <f t="shared" ref="L16:L78" si="0">H16/G16</f>
        <v>9.9937146448774355E-2</v>
      </c>
    </row>
    <row r="17" spans="1:12" x14ac:dyDescent="0.25">
      <c r="A17" s="5" t="s">
        <v>325</v>
      </c>
      <c r="B17" s="5" t="s">
        <v>28</v>
      </c>
      <c r="C17" s="46" t="s">
        <v>32</v>
      </c>
      <c r="D17" s="5" t="s">
        <v>30</v>
      </c>
      <c r="E17" s="6">
        <v>1</v>
      </c>
      <c r="F17" s="6">
        <v>1</v>
      </c>
      <c r="G17" s="6">
        <v>29.16</v>
      </c>
      <c r="H17" s="6">
        <v>5.83</v>
      </c>
      <c r="I17" s="6">
        <v>34.99</v>
      </c>
      <c r="J17" s="6">
        <v>34.99</v>
      </c>
      <c r="K17" s="6"/>
      <c r="L17" s="47">
        <f t="shared" si="0"/>
        <v>0.19993141289437585</v>
      </c>
    </row>
    <row r="18" spans="1:12" x14ac:dyDescent="0.25">
      <c r="A18" s="5" t="s">
        <v>325</v>
      </c>
      <c r="B18" s="5" t="s">
        <v>33</v>
      </c>
      <c r="C18" s="46" t="s">
        <v>34</v>
      </c>
      <c r="D18" s="5" t="s">
        <v>35</v>
      </c>
      <c r="E18" s="6">
        <v>1</v>
      </c>
      <c r="F18" s="6">
        <v>1</v>
      </c>
      <c r="G18" s="6">
        <v>19.59</v>
      </c>
      <c r="H18" s="6">
        <v>0.41</v>
      </c>
      <c r="I18" s="6">
        <v>20</v>
      </c>
      <c r="J18" s="6">
        <v>20</v>
      </c>
      <c r="K18" s="6"/>
      <c r="L18" s="47">
        <f t="shared" si="0"/>
        <v>2.0929045431342521E-2</v>
      </c>
    </row>
    <row r="19" spans="1:12" x14ac:dyDescent="0.25">
      <c r="A19" s="5" t="s">
        <v>325</v>
      </c>
      <c r="B19" s="5" t="s">
        <v>33</v>
      </c>
      <c r="C19" s="46" t="s">
        <v>36</v>
      </c>
      <c r="D19" s="5" t="s">
        <v>35</v>
      </c>
      <c r="E19" s="6">
        <v>1</v>
      </c>
      <c r="F19" s="6">
        <v>1</v>
      </c>
      <c r="G19" s="6">
        <v>20.45</v>
      </c>
      <c r="H19" s="6"/>
      <c r="I19" s="6">
        <v>20.45</v>
      </c>
      <c r="J19" s="6">
        <v>20.45</v>
      </c>
      <c r="K19" s="6"/>
      <c r="L19" s="47">
        <f t="shared" si="0"/>
        <v>0</v>
      </c>
    </row>
    <row r="20" spans="1:12" x14ac:dyDescent="0.25">
      <c r="A20" s="5" t="s">
        <v>325</v>
      </c>
      <c r="B20" s="5" t="s">
        <v>33</v>
      </c>
      <c r="C20" s="46" t="s">
        <v>29</v>
      </c>
      <c r="D20" s="5" t="s">
        <v>35</v>
      </c>
      <c r="E20" s="6">
        <v>1</v>
      </c>
      <c r="F20" s="6">
        <v>5</v>
      </c>
      <c r="G20" s="6">
        <v>71.849999999999994</v>
      </c>
      <c r="H20" s="6">
        <v>0.75</v>
      </c>
      <c r="I20" s="6">
        <v>72.599999999999994</v>
      </c>
      <c r="J20" s="6">
        <v>72.599999999999994</v>
      </c>
      <c r="K20" s="6"/>
      <c r="L20" s="47">
        <f t="shared" si="0"/>
        <v>1.0438413361169104E-2</v>
      </c>
    </row>
    <row r="21" spans="1:12" x14ac:dyDescent="0.25">
      <c r="A21" s="5" t="s">
        <v>326</v>
      </c>
      <c r="B21" s="5" t="s">
        <v>37</v>
      </c>
      <c r="C21" s="46" t="s">
        <v>29</v>
      </c>
      <c r="D21" s="5" t="s">
        <v>30</v>
      </c>
      <c r="E21" s="6">
        <v>1</v>
      </c>
      <c r="F21" s="6">
        <v>3</v>
      </c>
      <c r="G21" s="6">
        <v>41.75</v>
      </c>
      <c r="H21" s="6">
        <v>8.35</v>
      </c>
      <c r="I21" s="6">
        <v>50.1</v>
      </c>
      <c r="J21" s="6">
        <v>50.1</v>
      </c>
      <c r="K21" s="6"/>
      <c r="L21" s="47">
        <f t="shared" si="0"/>
        <v>0.19999999999999998</v>
      </c>
    </row>
    <row r="22" spans="1:12" x14ac:dyDescent="0.25">
      <c r="A22" s="5" t="s">
        <v>326</v>
      </c>
      <c r="B22" s="5" t="s">
        <v>37</v>
      </c>
      <c r="C22" s="46" t="s">
        <v>31</v>
      </c>
      <c r="D22" s="5" t="s">
        <v>30</v>
      </c>
      <c r="E22" s="6">
        <v>1</v>
      </c>
      <c r="F22" s="6">
        <v>1</v>
      </c>
      <c r="G22" s="6">
        <v>59.09</v>
      </c>
      <c r="H22" s="6">
        <v>5.91</v>
      </c>
      <c r="I22" s="6">
        <v>65</v>
      </c>
      <c r="J22" s="6">
        <v>65</v>
      </c>
      <c r="K22" s="6"/>
      <c r="L22" s="47">
        <f t="shared" si="0"/>
        <v>0.10001692333728211</v>
      </c>
    </row>
    <row r="23" spans="1:12" x14ac:dyDescent="0.25">
      <c r="A23" s="5" t="s">
        <v>326</v>
      </c>
      <c r="B23" s="5" t="s">
        <v>38</v>
      </c>
      <c r="C23" s="46" t="s">
        <v>29</v>
      </c>
      <c r="D23" s="5" t="s">
        <v>30</v>
      </c>
      <c r="E23" s="6">
        <v>1</v>
      </c>
      <c r="F23" s="6">
        <v>3</v>
      </c>
      <c r="G23" s="6">
        <v>104.71</v>
      </c>
      <c r="H23" s="6">
        <v>8.57</v>
      </c>
      <c r="I23" s="6">
        <v>113.28</v>
      </c>
      <c r="J23" s="6">
        <v>113.28</v>
      </c>
      <c r="K23" s="6"/>
      <c r="L23" s="47">
        <f t="shared" si="0"/>
        <v>8.1845095979371604E-2</v>
      </c>
    </row>
    <row r="24" spans="1:12" x14ac:dyDescent="0.25">
      <c r="A24" s="5" t="s">
        <v>326</v>
      </c>
      <c r="B24" s="5" t="s">
        <v>38</v>
      </c>
      <c r="C24" s="46" t="s">
        <v>31</v>
      </c>
      <c r="D24" s="5" t="s">
        <v>30</v>
      </c>
      <c r="E24" s="6">
        <v>1</v>
      </c>
      <c r="F24" s="6">
        <v>1</v>
      </c>
      <c r="G24" s="6">
        <v>77.45</v>
      </c>
      <c r="H24" s="6">
        <v>7.75</v>
      </c>
      <c r="I24" s="6">
        <v>85.2</v>
      </c>
      <c r="J24" s="6">
        <v>85.2</v>
      </c>
      <c r="K24" s="6"/>
      <c r="L24" s="47">
        <f t="shared" si="0"/>
        <v>0.10006455777921239</v>
      </c>
    </row>
    <row r="25" spans="1:12" x14ac:dyDescent="0.25">
      <c r="A25" s="5" t="s">
        <v>326</v>
      </c>
      <c r="B25" s="5" t="s">
        <v>39</v>
      </c>
      <c r="C25" s="46" t="s">
        <v>29</v>
      </c>
      <c r="D25" s="5" t="s">
        <v>30</v>
      </c>
      <c r="E25" s="6">
        <v>1</v>
      </c>
      <c r="F25" s="6">
        <v>1</v>
      </c>
      <c r="G25" s="6">
        <v>117.01</v>
      </c>
      <c r="H25" s="6"/>
      <c r="I25" s="6">
        <v>117.01</v>
      </c>
      <c r="J25" s="6">
        <v>117.01</v>
      </c>
      <c r="K25" s="6"/>
      <c r="L25" s="47">
        <f t="shared" si="0"/>
        <v>0</v>
      </c>
    </row>
    <row r="26" spans="1:12" x14ac:dyDescent="0.25">
      <c r="A26" s="5" t="s">
        <v>326</v>
      </c>
      <c r="B26" s="5" t="s">
        <v>40</v>
      </c>
      <c r="C26" s="46" t="s">
        <v>29</v>
      </c>
      <c r="D26" s="5" t="s">
        <v>30</v>
      </c>
      <c r="E26" s="6">
        <v>1</v>
      </c>
      <c r="F26" s="6">
        <v>2</v>
      </c>
      <c r="G26" s="6">
        <v>148</v>
      </c>
      <c r="H26" s="6"/>
      <c r="I26" s="6">
        <v>148</v>
      </c>
      <c r="J26" s="6">
        <v>148</v>
      </c>
      <c r="K26" s="6"/>
      <c r="L26" s="47">
        <f t="shared" si="0"/>
        <v>0</v>
      </c>
    </row>
    <row r="27" spans="1:12" x14ac:dyDescent="0.25">
      <c r="A27" s="5" t="s">
        <v>326</v>
      </c>
      <c r="B27" s="5" t="s">
        <v>41</v>
      </c>
      <c r="C27" s="46" t="s">
        <v>29</v>
      </c>
      <c r="D27" s="5" t="s">
        <v>30</v>
      </c>
      <c r="E27" s="6">
        <v>1</v>
      </c>
      <c r="F27" s="6">
        <v>3</v>
      </c>
      <c r="G27" s="6">
        <v>101.18</v>
      </c>
      <c r="H27" s="6">
        <v>6.77</v>
      </c>
      <c r="I27" s="6">
        <v>107.95</v>
      </c>
      <c r="J27" s="6">
        <v>107.95</v>
      </c>
      <c r="K27" s="6"/>
      <c r="L27" s="47">
        <f t="shared" si="0"/>
        <v>6.6910456611978641E-2</v>
      </c>
    </row>
    <row r="28" spans="1:12" x14ac:dyDescent="0.25">
      <c r="A28" s="5" t="s">
        <v>326</v>
      </c>
      <c r="B28" s="5" t="s">
        <v>41</v>
      </c>
      <c r="C28" s="46" t="s">
        <v>31</v>
      </c>
      <c r="D28" s="5" t="s">
        <v>30</v>
      </c>
      <c r="E28" s="6">
        <v>1</v>
      </c>
      <c r="F28" s="6">
        <v>3</v>
      </c>
      <c r="G28" s="6">
        <v>147.68</v>
      </c>
      <c r="H28" s="6">
        <v>14.77</v>
      </c>
      <c r="I28" s="6">
        <v>162.44999999999999</v>
      </c>
      <c r="J28" s="6">
        <v>162.44999999999999</v>
      </c>
      <c r="K28" s="6"/>
      <c r="L28" s="47">
        <f t="shared" si="0"/>
        <v>0.10001354279523293</v>
      </c>
    </row>
    <row r="29" spans="1:12" x14ac:dyDescent="0.25">
      <c r="A29" s="5" t="s">
        <v>327</v>
      </c>
      <c r="B29" s="5" t="s">
        <v>42</v>
      </c>
      <c r="C29" s="46" t="s">
        <v>29</v>
      </c>
      <c r="D29" s="5" t="s">
        <v>35</v>
      </c>
      <c r="E29" s="6">
        <v>1</v>
      </c>
      <c r="F29" s="6">
        <v>3</v>
      </c>
      <c r="G29" s="6">
        <v>95.53</v>
      </c>
      <c r="H29" s="6">
        <v>9.6</v>
      </c>
      <c r="I29" s="6">
        <v>105.13</v>
      </c>
      <c r="J29" s="6">
        <v>105.13</v>
      </c>
      <c r="K29" s="6"/>
      <c r="L29" s="47">
        <f t="shared" si="0"/>
        <v>0.10049199204438396</v>
      </c>
    </row>
    <row r="30" spans="1:12" x14ac:dyDescent="0.25">
      <c r="A30" s="5" t="s">
        <v>327</v>
      </c>
      <c r="B30" s="5" t="s">
        <v>42</v>
      </c>
      <c r="C30" s="46" t="s">
        <v>31</v>
      </c>
      <c r="D30" s="5" t="s">
        <v>35</v>
      </c>
      <c r="E30" s="6">
        <v>1</v>
      </c>
      <c r="F30" s="6">
        <v>1</v>
      </c>
      <c r="G30" s="6">
        <v>86.27</v>
      </c>
      <c r="H30" s="6">
        <v>8.6300000000000008</v>
      </c>
      <c r="I30" s="6">
        <v>94.9</v>
      </c>
      <c r="J30" s="6">
        <v>94.9</v>
      </c>
      <c r="K30" s="6"/>
      <c r="L30" s="47">
        <f t="shared" si="0"/>
        <v>0.10003477454503305</v>
      </c>
    </row>
    <row r="31" spans="1:12" x14ac:dyDescent="0.25">
      <c r="A31" s="5" t="s">
        <v>327</v>
      </c>
      <c r="B31" s="5" t="s">
        <v>43</v>
      </c>
      <c r="C31" s="46" t="s">
        <v>29</v>
      </c>
      <c r="D31" s="5" t="s">
        <v>35</v>
      </c>
      <c r="E31" s="6">
        <v>1</v>
      </c>
      <c r="F31" s="6">
        <v>2</v>
      </c>
      <c r="G31" s="6">
        <v>31.7</v>
      </c>
      <c r="H31" s="6">
        <v>6.34</v>
      </c>
      <c r="I31" s="6">
        <v>38.04</v>
      </c>
      <c r="J31" s="6">
        <v>38.04</v>
      </c>
      <c r="K31" s="6"/>
      <c r="L31" s="47">
        <f t="shared" si="0"/>
        <v>0.2</v>
      </c>
    </row>
    <row r="32" spans="1:12" x14ac:dyDescent="0.25">
      <c r="A32" s="5" t="s">
        <v>328</v>
      </c>
      <c r="B32" s="5" t="s">
        <v>44</v>
      </c>
      <c r="C32" s="46" t="s">
        <v>29</v>
      </c>
      <c r="D32" s="5" t="s">
        <v>30</v>
      </c>
      <c r="E32" s="6">
        <v>1</v>
      </c>
      <c r="F32" s="6">
        <v>6</v>
      </c>
      <c r="G32" s="6">
        <v>276.33999999999997</v>
      </c>
      <c r="H32" s="6">
        <v>2.0499999999999998</v>
      </c>
      <c r="I32" s="6">
        <v>278.39</v>
      </c>
      <c r="J32" s="6">
        <v>278.39</v>
      </c>
      <c r="K32" s="6"/>
      <c r="L32" s="47">
        <f t="shared" si="0"/>
        <v>7.4183976261127599E-3</v>
      </c>
    </row>
    <row r="33" spans="1:12" x14ac:dyDescent="0.25">
      <c r="A33" s="5" t="s">
        <v>328</v>
      </c>
      <c r="B33" s="5" t="s">
        <v>44</v>
      </c>
      <c r="C33" s="46" t="s">
        <v>31</v>
      </c>
      <c r="D33" s="5" t="s">
        <v>30</v>
      </c>
      <c r="E33" s="6">
        <v>1</v>
      </c>
      <c r="F33" s="6">
        <v>1</v>
      </c>
      <c r="G33" s="6">
        <v>89.77</v>
      </c>
      <c r="H33" s="6">
        <v>8.98</v>
      </c>
      <c r="I33" s="6">
        <v>98.75</v>
      </c>
      <c r="J33" s="6">
        <v>98.75</v>
      </c>
      <c r="K33" s="6"/>
      <c r="L33" s="47">
        <f t="shared" si="0"/>
        <v>0.10003341873677175</v>
      </c>
    </row>
    <row r="34" spans="1:12" x14ac:dyDescent="0.25">
      <c r="A34" s="5" t="s">
        <v>328</v>
      </c>
      <c r="B34" s="5" t="s">
        <v>44</v>
      </c>
      <c r="C34" s="46" t="s">
        <v>45</v>
      </c>
      <c r="D34" s="5" t="s">
        <v>30</v>
      </c>
      <c r="E34" s="6">
        <v>1</v>
      </c>
      <c r="F34" s="6">
        <v>2</v>
      </c>
      <c r="G34" s="6">
        <v>856</v>
      </c>
      <c r="H34" s="6">
        <v>171.2</v>
      </c>
      <c r="I34" s="6">
        <v>1027.2</v>
      </c>
      <c r="J34" s="6">
        <v>1027.2</v>
      </c>
      <c r="K34" s="6"/>
      <c r="L34" s="47">
        <f t="shared" si="0"/>
        <v>0.19999999999999998</v>
      </c>
    </row>
    <row r="35" spans="1:12" x14ac:dyDescent="0.25">
      <c r="A35" s="5" t="s">
        <v>328</v>
      </c>
      <c r="B35" s="5" t="s">
        <v>46</v>
      </c>
      <c r="C35" s="46" t="s">
        <v>29</v>
      </c>
      <c r="D35" s="5" t="s">
        <v>30</v>
      </c>
      <c r="E35" s="6">
        <v>1</v>
      </c>
      <c r="F35" s="6">
        <v>7</v>
      </c>
      <c r="G35" s="6">
        <v>224.29</v>
      </c>
      <c r="H35" s="6">
        <v>5.6</v>
      </c>
      <c r="I35" s="6">
        <v>229.89</v>
      </c>
      <c r="J35" s="6">
        <v>229.89</v>
      </c>
      <c r="K35" s="6"/>
      <c r="L35" s="47">
        <f t="shared" si="0"/>
        <v>2.4967675776895983E-2</v>
      </c>
    </row>
    <row r="36" spans="1:12" x14ac:dyDescent="0.25">
      <c r="A36" s="5" t="s">
        <v>328</v>
      </c>
      <c r="B36" s="5" t="s">
        <v>46</v>
      </c>
      <c r="C36" s="46" t="s">
        <v>31</v>
      </c>
      <c r="D36" s="5" t="s">
        <v>30</v>
      </c>
      <c r="E36" s="6">
        <v>1</v>
      </c>
      <c r="F36" s="6">
        <v>2</v>
      </c>
      <c r="G36" s="6">
        <v>166.27</v>
      </c>
      <c r="H36" s="6">
        <v>16.63</v>
      </c>
      <c r="I36" s="6">
        <v>182.9</v>
      </c>
      <c r="J36" s="6">
        <v>182.9</v>
      </c>
      <c r="K36" s="6"/>
      <c r="L36" s="47">
        <f t="shared" si="0"/>
        <v>0.10001804294220243</v>
      </c>
    </row>
    <row r="37" spans="1:12" x14ac:dyDescent="0.25">
      <c r="A37" s="5" t="s">
        <v>328</v>
      </c>
      <c r="B37" s="5" t="s">
        <v>46</v>
      </c>
      <c r="C37" s="46" t="s">
        <v>45</v>
      </c>
      <c r="D37" s="5" t="s">
        <v>30</v>
      </c>
      <c r="E37" s="6">
        <v>1</v>
      </c>
      <c r="F37" s="6">
        <v>1</v>
      </c>
      <c r="G37" s="6">
        <v>59.25</v>
      </c>
      <c r="H37" s="6">
        <v>11.85</v>
      </c>
      <c r="I37" s="6">
        <v>71.099999999999994</v>
      </c>
      <c r="J37" s="6">
        <v>71.099999999999994</v>
      </c>
      <c r="K37" s="6"/>
      <c r="L37" s="47">
        <f t="shared" si="0"/>
        <v>0.19999999999999998</v>
      </c>
    </row>
    <row r="38" spans="1:12" x14ac:dyDescent="0.25">
      <c r="A38" s="5" t="s">
        <v>329</v>
      </c>
      <c r="B38" s="5" t="s">
        <v>47</v>
      </c>
      <c r="C38" s="46" t="s">
        <v>29</v>
      </c>
      <c r="D38" s="5" t="s">
        <v>35</v>
      </c>
      <c r="E38" s="6">
        <v>1</v>
      </c>
      <c r="F38" s="6">
        <v>35</v>
      </c>
      <c r="G38" s="6">
        <v>1193.8800000000001</v>
      </c>
      <c r="H38" s="6">
        <v>48.67</v>
      </c>
      <c r="I38" s="6">
        <v>1242.55</v>
      </c>
      <c r="J38" s="6">
        <v>1242.55</v>
      </c>
      <c r="K38" s="6"/>
      <c r="L38" s="47">
        <f t="shared" si="0"/>
        <v>4.0766241163265986E-2</v>
      </c>
    </row>
    <row r="39" spans="1:12" x14ac:dyDescent="0.25">
      <c r="A39" s="5" t="s">
        <v>329</v>
      </c>
      <c r="B39" s="5" t="s">
        <v>47</v>
      </c>
      <c r="C39" s="46" t="s">
        <v>31</v>
      </c>
      <c r="D39" s="5" t="s">
        <v>35</v>
      </c>
      <c r="E39" s="6">
        <v>1</v>
      </c>
      <c r="F39" s="6">
        <v>4</v>
      </c>
      <c r="G39" s="6">
        <v>304.44</v>
      </c>
      <c r="H39" s="6">
        <v>30.45</v>
      </c>
      <c r="I39" s="6">
        <v>334.89</v>
      </c>
      <c r="J39" s="6">
        <v>334.89</v>
      </c>
      <c r="K39" s="6"/>
      <c r="L39" s="47">
        <f t="shared" si="0"/>
        <v>0.10001970831690973</v>
      </c>
    </row>
    <row r="40" spans="1:12" x14ac:dyDescent="0.25">
      <c r="A40" s="5" t="s">
        <v>329</v>
      </c>
      <c r="B40" s="5" t="s">
        <v>47</v>
      </c>
      <c r="C40" s="46" t="s">
        <v>45</v>
      </c>
      <c r="D40" s="5" t="s">
        <v>35</v>
      </c>
      <c r="E40" s="6">
        <v>1</v>
      </c>
      <c r="F40" s="6">
        <v>2</v>
      </c>
      <c r="G40" s="6">
        <v>179.37</v>
      </c>
      <c r="H40" s="6">
        <v>35.880000000000003</v>
      </c>
      <c r="I40" s="6">
        <v>215.25</v>
      </c>
      <c r="J40" s="6">
        <v>215.25</v>
      </c>
      <c r="K40" s="6"/>
      <c r="L40" s="47">
        <f t="shared" si="0"/>
        <v>0.20003345040976753</v>
      </c>
    </row>
    <row r="41" spans="1:12" x14ac:dyDescent="0.25">
      <c r="A41" s="5" t="s">
        <v>330</v>
      </c>
      <c r="B41" s="5" t="s">
        <v>48</v>
      </c>
      <c r="C41" s="46" t="s">
        <v>29</v>
      </c>
      <c r="D41" s="5" t="s">
        <v>30</v>
      </c>
      <c r="E41" s="6">
        <v>1</v>
      </c>
      <c r="F41" s="6">
        <v>6</v>
      </c>
      <c r="G41" s="6">
        <v>184.93</v>
      </c>
      <c r="H41" s="6"/>
      <c r="I41" s="6">
        <v>184.93</v>
      </c>
      <c r="J41" s="6">
        <v>184.93</v>
      </c>
      <c r="K41" s="6"/>
      <c r="L41" s="47">
        <f t="shared" si="0"/>
        <v>0</v>
      </c>
    </row>
    <row r="42" spans="1:12" x14ac:dyDescent="0.25">
      <c r="A42" s="5" t="s">
        <v>330</v>
      </c>
      <c r="B42" s="5" t="s">
        <v>48</v>
      </c>
      <c r="C42" s="46" t="s">
        <v>31</v>
      </c>
      <c r="D42" s="5" t="s">
        <v>30</v>
      </c>
      <c r="E42" s="6">
        <v>1</v>
      </c>
      <c r="F42" s="6">
        <v>10</v>
      </c>
      <c r="G42" s="6">
        <v>297.36</v>
      </c>
      <c r="H42" s="6">
        <v>29.74</v>
      </c>
      <c r="I42" s="6">
        <v>327.10000000000002</v>
      </c>
      <c r="J42" s="6">
        <v>327.10000000000002</v>
      </c>
      <c r="K42" s="6"/>
      <c r="L42" s="47">
        <f t="shared" si="0"/>
        <v>0.10001345170836695</v>
      </c>
    </row>
    <row r="43" spans="1:12" x14ac:dyDescent="0.25">
      <c r="A43" s="5" t="s">
        <v>331</v>
      </c>
      <c r="B43" s="5" t="s">
        <v>49</v>
      </c>
      <c r="C43" s="46" t="s">
        <v>29</v>
      </c>
      <c r="D43" s="5" t="s">
        <v>30</v>
      </c>
      <c r="E43" s="6">
        <v>1</v>
      </c>
      <c r="F43" s="6">
        <v>4</v>
      </c>
      <c r="G43" s="6">
        <v>166.3</v>
      </c>
      <c r="H43" s="6"/>
      <c r="I43" s="6">
        <v>166.3</v>
      </c>
      <c r="J43" s="6">
        <v>166.3</v>
      </c>
      <c r="K43" s="6"/>
      <c r="L43" s="47">
        <f t="shared" si="0"/>
        <v>0</v>
      </c>
    </row>
    <row r="44" spans="1:12" x14ac:dyDescent="0.25">
      <c r="A44" s="5" t="s">
        <v>331</v>
      </c>
      <c r="B44" s="5" t="s">
        <v>49</v>
      </c>
      <c r="C44" s="46" t="s">
        <v>31</v>
      </c>
      <c r="D44" s="5" t="s">
        <v>30</v>
      </c>
      <c r="E44" s="6">
        <v>1</v>
      </c>
      <c r="F44" s="6">
        <v>2</v>
      </c>
      <c r="G44" s="6">
        <v>116.09</v>
      </c>
      <c r="H44" s="6">
        <v>11.61</v>
      </c>
      <c r="I44" s="6">
        <v>127.7</v>
      </c>
      <c r="J44" s="6">
        <v>127.7</v>
      </c>
      <c r="K44" s="6"/>
      <c r="L44" s="47">
        <f t="shared" si="0"/>
        <v>0.10000861400637436</v>
      </c>
    </row>
    <row r="45" spans="1:12" x14ac:dyDescent="0.25">
      <c r="A45" s="5" t="s">
        <v>331</v>
      </c>
      <c r="B45" s="5" t="s">
        <v>50</v>
      </c>
      <c r="C45" s="46" t="s">
        <v>29</v>
      </c>
      <c r="D45" s="5" t="s">
        <v>30</v>
      </c>
      <c r="E45" s="6">
        <v>1</v>
      </c>
      <c r="F45" s="6">
        <v>2</v>
      </c>
      <c r="G45" s="6">
        <v>163</v>
      </c>
      <c r="H45" s="6"/>
      <c r="I45" s="6">
        <v>163</v>
      </c>
      <c r="J45" s="6">
        <v>163</v>
      </c>
      <c r="K45" s="6"/>
      <c r="L45" s="47">
        <f t="shared" si="0"/>
        <v>0</v>
      </c>
    </row>
    <row r="46" spans="1:12" x14ac:dyDescent="0.25">
      <c r="A46" s="5" t="s">
        <v>331</v>
      </c>
      <c r="B46" s="5" t="s">
        <v>51</v>
      </c>
      <c r="C46" s="46" t="s">
        <v>29</v>
      </c>
      <c r="D46" s="5" t="s">
        <v>30</v>
      </c>
      <c r="E46" s="6">
        <v>1</v>
      </c>
      <c r="F46" s="6">
        <v>2</v>
      </c>
      <c r="G46" s="6">
        <v>82.45</v>
      </c>
      <c r="H46" s="6">
        <v>3.35</v>
      </c>
      <c r="I46" s="6">
        <v>85.8</v>
      </c>
      <c r="J46" s="6">
        <v>85.8</v>
      </c>
      <c r="K46" s="6"/>
      <c r="L46" s="47">
        <f t="shared" si="0"/>
        <v>4.0630685263796242E-2</v>
      </c>
    </row>
    <row r="47" spans="1:12" x14ac:dyDescent="0.25">
      <c r="A47" s="5" t="s">
        <v>331</v>
      </c>
      <c r="B47" s="5" t="s">
        <v>51</v>
      </c>
      <c r="C47" s="46" t="s">
        <v>31</v>
      </c>
      <c r="D47" s="5" t="s">
        <v>30</v>
      </c>
      <c r="E47" s="6">
        <v>1</v>
      </c>
      <c r="F47" s="6">
        <v>1</v>
      </c>
      <c r="G47" s="6">
        <v>292.23</v>
      </c>
      <c r="H47" s="6">
        <v>29.22</v>
      </c>
      <c r="I47" s="6">
        <v>321.45</v>
      </c>
      <c r="J47" s="6">
        <v>321.45</v>
      </c>
      <c r="K47" s="6"/>
      <c r="L47" s="47">
        <f t="shared" si="0"/>
        <v>9.9989734113540688E-2</v>
      </c>
    </row>
    <row r="48" spans="1:12" x14ac:dyDescent="0.25">
      <c r="A48" s="5" t="s">
        <v>331</v>
      </c>
      <c r="B48" s="5" t="s">
        <v>51</v>
      </c>
      <c r="C48" s="46" t="s">
        <v>45</v>
      </c>
      <c r="D48" s="5" t="s">
        <v>30</v>
      </c>
      <c r="E48" s="6">
        <v>1</v>
      </c>
      <c r="F48" s="6">
        <v>2</v>
      </c>
      <c r="G48" s="6">
        <v>621.66999999999996</v>
      </c>
      <c r="H48" s="6">
        <v>124.33</v>
      </c>
      <c r="I48" s="6">
        <v>746</v>
      </c>
      <c r="J48" s="6">
        <v>746</v>
      </c>
      <c r="K48" s="6"/>
      <c r="L48" s="47">
        <f t="shared" si="0"/>
        <v>0.1999935657181463</v>
      </c>
    </row>
    <row r="49" spans="1:12" x14ac:dyDescent="0.25">
      <c r="A49" s="5" t="s">
        <v>152</v>
      </c>
      <c r="B49" s="5" t="s">
        <v>52</v>
      </c>
      <c r="C49" s="46" t="s">
        <v>53</v>
      </c>
      <c r="D49" s="5" t="s">
        <v>30</v>
      </c>
      <c r="E49" s="6">
        <v>1</v>
      </c>
      <c r="F49" s="6">
        <v>1</v>
      </c>
      <c r="G49" s="6">
        <v>17.670000000000002</v>
      </c>
      <c r="H49" s="6">
        <v>3.53</v>
      </c>
      <c r="I49" s="6">
        <v>21.2</v>
      </c>
      <c r="J49" s="6">
        <v>21.2</v>
      </c>
      <c r="K49" s="6"/>
      <c r="L49" s="47">
        <f t="shared" si="0"/>
        <v>0.19977362761743064</v>
      </c>
    </row>
    <row r="50" spans="1:12" x14ac:dyDescent="0.25">
      <c r="A50" s="5" t="s">
        <v>152</v>
      </c>
      <c r="B50" s="5" t="s">
        <v>52</v>
      </c>
      <c r="C50" s="46" t="s">
        <v>29</v>
      </c>
      <c r="D50" s="5" t="s">
        <v>30</v>
      </c>
      <c r="E50" s="6">
        <v>1</v>
      </c>
      <c r="F50" s="6">
        <v>17</v>
      </c>
      <c r="G50" s="6">
        <v>638.4</v>
      </c>
      <c r="H50" s="6">
        <v>35.15</v>
      </c>
      <c r="I50" s="6">
        <v>673.55</v>
      </c>
      <c r="J50" s="6">
        <v>673.55</v>
      </c>
      <c r="K50" s="6"/>
      <c r="L50" s="47">
        <f t="shared" si="0"/>
        <v>5.5059523809523808E-2</v>
      </c>
    </row>
    <row r="51" spans="1:12" x14ac:dyDescent="0.25">
      <c r="A51" s="5" t="s">
        <v>152</v>
      </c>
      <c r="B51" s="5" t="s">
        <v>52</v>
      </c>
      <c r="C51" s="46" t="s">
        <v>31</v>
      </c>
      <c r="D51" s="5" t="s">
        <v>30</v>
      </c>
      <c r="E51" s="6">
        <v>1</v>
      </c>
      <c r="F51" s="6">
        <v>5</v>
      </c>
      <c r="G51" s="6">
        <v>508.75</v>
      </c>
      <c r="H51" s="6">
        <v>50.86</v>
      </c>
      <c r="I51" s="6">
        <v>559.61</v>
      </c>
      <c r="J51" s="6">
        <v>559.61</v>
      </c>
      <c r="K51" s="6"/>
      <c r="L51" s="47">
        <f t="shared" si="0"/>
        <v>9.9970515970515969E-2</v>
      </c>
    </row>
    <row r="52" spans="1:12" x14ac:dyDescent="0.25">
      <c r="A52" s="5" t="s">
        <v>152</v>
      </c>
      <c r="B52" s="5" t="s">
        <v>54</v>
      </c>
      <c r="C52" s="46" t="s">
        <v>29</v>
      </c>
      <c r="D52" s="5" t="s">
        <v>35</v>
      </c>
      <c r="E52" s="6">
        <v>1</v>
      </c>
      <c r="F52" s="6">
        <v>21</v>
      </c>
      <c r="G52" s="6">
        <v>933.76</v>
      </c>
      <c r="H52" s="6">
        <v>38.07</v>
      </c>
      <c r="I52" s="6">
        <v>971.83</v>
      </c>
      <c r="J52" s="6">
        <v>971.83</v>
      </c>
      <c r="K52" s="6"/>
      <c r="L52" s="47">
        <f t="shared" si="0"/>
        <v>4.0770647703906787E-2</v>
      </c>
    </row>
    <row r="53" spans="1:12" x14ac:dyDescent="0.25">
      <c r="A53" s="5" t="s">
        <v>152</v>
      </c>
      <c r="B53" s="5" t="s">
        <v>54</v>
      </c>
      <c r="C53" s="46" t="s">
        <v>31</v>
      </c>
      <c r="D53" s="5" t="s">
        <v>35</v>
      </c>
      <c r="E53" s="6">
        <v>1</v>
      </c>
      <c r="F53" s="6">
        <v>17</v>
      </c>
      <c r="G53" s="6">
        <v>929.77</v>
      </c>
      <c r="H53" s="6">
        <v>85.22</v>
      </c>
      <c r="I53" s="6">
        <v>1014.99</v>
      </c>
      <c r="J53" s="6">
        <v>1014.99</v>
      </c>
      <c r="K53" s="6"/>
      <c r="L53" s="47">
        <f t="shared" si="0"/>
        <v>9.1657076481280311E-2</v>
      </c>
    </row>
    <row r="54" spans="1:12" x14ac:dyDescent="0.25">
      <c r="A54" s="5" t="s">
        <v>158</v>
      </c>
      <c r="B54" s="5" t="s">
        <v>55</v>
      </c>
      <c r="C54" s="46" t="s">
        <v>29</v>
      </c>
      <c r="D54" s="5" t="s">
        <v>35</v>
      </c>
      <c r="E54" s="6">
        <v>1</v>
      </c>
      <c r="F54" s="6">
        <v>4</v>
      </c>
      <c r="G54" s="6">
        <v>201.73</v>
      </c>
      <c r="H54" s="6">
        <v>32.28</v>
      </c>
      <c r="I54" s="6">
        <v>234.01</v>
      </c>
      <c r="J54" s="6">
        <v>234.01</v>
      </c>
      <c r="K54" s="6"/>
      <c r="L54" s="47">
        <f t="shared" si="0"/>
        <v>0.16001586278689339</v>
      </c>
    </row>
    <row r="55" spans="1:12" x14ac:dyDescent="0.25">
      <c r="A55" s="5" t="s">
        <v>158</v>
      </c>
      <c r="B55" s="5" t="s">
        <v>55</v>
      </c>
      <c r="C55" s="46" t="s">
        <v>31</v>
      </c>
      <c r="D55" s="5" t="s">
        <v>35</v>
      </c>
      <c r="E55" s="6">
        <v>1</v>
      </c>
      <c r="F55" s="6">
        <v>5</v>
      </c>
      <c r="G55" s="6">
        <v>340.96</v>
      </c>
      <c r="H55" s="6">
        <v>34.090000000000003</v>
      </c>
      <c r="I55" s="6">
        <v>375.05</v>
      </c>
      <c r="J55" s="6">
        <v>375.05</v>
      </c>
      <c r="K55" s="6"/>
      <c r="L55" s="47">
        <f t="shared" si="0"/>
        <v>9.9982402627874251E-2</v>
      </c>
    </row>
    <row r="56" spans="1:12" x14ac:dyDescent="0.25">
      <c r="A56" s="5" t="s">
        <v>164</v>
      </c>
      <c r="B56" s="5" t="s">
        <v>56</v>
      </c>
      <c r="C56" s="46" t="s">
        <v>36</v>
      </c>
      <c r="D56" s="5" t="s">
        <v>30</v>
      </c>
      <c r="E56" s="6">
        <v>1</v>
      </c>
      <c r="F56" s="6">
        <v>1</v>
      </c>
      <c r="G56" s="6">
        <v>36.1</v>
      </c>
      <c r="H56" s="6"/>
      <c r="I56" s="6">
        <v>36.1</v>
      </c>
      <c r="J56" s="6">
        <v>36.1</v>
      </c>
      <c r="K56" s="6"/>
      <c r="L56" s="47">
        <f t="shared" si="0"/>
        <v>0</v>
      </c>
    </row>
    <row r="57" spans="1:12" x14ac:dyDescent="0.25">
      <c r="A57" s="5" t="s">
        <v>164</v>
      </c>
      <c r="B57" s="5" t="s">
        <v>56</v>
      </c>
      <c r="C57" s="46" t="s">
        <v>29</v>
      </c>
      <c r="D57" s="5" t="s">
        <v>30</v>
      </c>
      <c r="E57" s="6">
        <v>1</v>
      </c>
      <c r="F57" s="6">
        <v>7</v>
      </c>
      <c r="G57" s="6">
        <v>201.15</v>
      </c>
      <c r="H57" s="6">
        <v>34.159999999999997</v>
      </c>
      <c r="I57" s="6">
        <v>235.31</v>
      </c>
      <c r="J57" s="6">
        <v>235.31</v>
      </c>
      <c r="K57" s="6"/>
      <c r="L57" s="47">
        <f t="shared" si="0"/>
        <v>0.16982351478995772</v>
      </c>
    </row>
    <row r="58" spans="1:12" x14ac:dyDescent="0.25">
      <c r="A58" s="5" t="s">
        <v>164</v>
      </c>
      <c r="B58" s="5" t="s">
        <v>56</v>
      </c>
      <c r="C58" s="46" t="s">
        <v>31</v>
      </c>
      <c r="D58" s="5" t="s">
        <v>30</v>
      </c>
      <c r="E58" s="6">
        <v>1</v>
      </c>
      <c r="F58" s="6">
        <v>9</v>
      </c>
      <c r="G58" s="6">
        <v>942.3</v>
      </c>
      <c r="H58" s="6">
        <v>94.23</v>
      </c>
      <c r="I58" s="6">
        <v>1036.53</v>
      </c>
      <c r="J58" s="6">
        <v>1036.53</v>
      </c>
      <c r="K58" s="6"/>
      <c r="L58" s="47">
        <f t="shared" si="0"/>
        <v>0.1</v>
      </c>
    </row>
    <row r="59" spans="1:12" x14ac:dyDescent="0.25">
      <c r="A59" s="5" t="s">
        <v>332</v>
      </c>
      <c r="B59" s="5" t="s">
        <v>57</v>
      </c>
      <c r="C59" s="46" t="s">
        <v>29</v>
      </c>
      <c r="D59" s="5" t="s">
        <v>30</v>
      </c>
      <c r="E59" s="6">
        <v>1</v>
      </c>
      <c r="F59" s="6">
        <v>2</v>
      </c>
      <c r="G59" s="6">
        <v>14.5</v>
      </c>
      <c r="H59" s="6"/>
      <c r="I59" s="6">
        <v>14.5</v>
      </c>
      <c r="J59" s="6">
        <v>14.5</v>
      </c>
      <c r="K59" s="6"/>
      <c r="L59" s="47">
        <f t="shared" si="0"/>
        <v>0</v>
      </c>
    </row>
    <row r="60" spans="1:12" x14ac:dyDescent="0.25">
      <c r="A60" s="5" t="s">
        <v>332</v>
      </c>
      <c r="B60" s="5" t="s">
        <v>57</v>
      </c>
      <c r="C60" s="46" t="s">
        <v>31</v>
      </c>
      <c r="D60" s="5" t="s">
        <v>30</v>
      </c>
      <c r="E60" s="6">
        <v>1</v>
      </c>
      <c r="F60" s="6">
        <v>1</v>
      </c>
      <c r="G60" s="6">
        <v>80.819999999999993</v>
      </c>
      <c r="H60" s="6">
        <v>8.08</v>
      </c>
      <c r="I60" s="6">
        <v>88.9</v>
      </c>
      <c r="J60" s="6">
        <v>88.9</v>
      </c>
      <c r="K60" s="6"/>
      <c r="L60" s="47">
        <f t="shared" si="0"/>
        <v>9.9975253650086623E-2</v>
      </c>
    </row>
    <row r="61" spans="1:12" x14ac:dyDescent="0.25">
      <c r="A61" s="5" t="s">
        <v>333</v>
      </c>
      <c r="B61" s="5" t="s">
        <v>58</v>
      </c>
      <c r="C61" s="46" t="s">
        <v>29</v>
      </c>
      <c r="D61" s="5" t="s">
        <v>30</v>
      </c>
      <c r="E61" s="6">
        <v>1</v>
      </c>
      <c r="F61" s="6">
        <v>2</v>
      </c>
      <c r="G61" s="6">
        <v>77.010000000000005</v>
      </c>
      <c r="H61" s="6"/>
      <c r="I61" s="6">
        <v>77.010000000000005</v>
      </c>
      <c r="J61" s="6">
        <v>77.010000000000005</v>
      </c>
      <c r="K61" s="6"/>
      <c r="L61" s="47">
        <f t="shared" si="0"/>
        <v>0</v>
      </c>
    </row>
    <row r="62" spans="1:12" x14ac:dyDescent="0.25">
      <c r="A62" s="5" t="s">
        <v>333</v>
      </c>
      <c r="B62" s="5" t="s">
        <v>58</v>
      </c>
      <c r="C62" s="46" t="s">
        <v>31</v>
      </c>
      <c r="D62" s="5" t="s">
        <v>30</v>
      </c>
      <c r="E62" s="6">
        <v>1</v>
      </c>
      <c r="F62" s="6">
        <v>10</v>
      </c>
      <c r="G62" s="6">
        <v>844.94</v>
      </c>
      <c r="H62" s="6">
        <v>84.5</v>
      </c>
      <c r="I62" s="6">
        <v>929.44</v>
      </c>
      <c r="J62" s="6">
        <v>929.44</v>
      </c>
      <c r="K62" s="6"/>
      <c r="L62" s="47">
        <f t="shared" si="0"/>
        <v>0.1000071010959358</v>
      </c>
    </row>
    <row r="63" spans="1:12" x14ac:dyDescent="0.25">
      <c r="A63" s="5" t="s">
        <v>333</v>
      </c>
      <c r="B63" s="5" t="s">
        <v>59</v>
      </c>
      <c r="C63" s="46" t="s">
        <v>29</v>
      </c>
      <c r="D63" s="5" t="s">
        <v>35</v>
      </c>
      <c r="E63" s="6">
        <v>1</v>
      </c>
      <c r="F63" s="6">
        <v>2</v>
      </c>
      <c r="G63" s="6">
        <v>599.16999999999996</v>
      </c>
      <c r="H63" s="6">
        <v>93.83</v>
      </c>
      <c r="I63" s="6">
        <v>693</v>
      </c>
      <c r="J63" s="6">
        <v>693</v>
      </c>
      <c r="K63" s="6"/>
      <c r="L63" s="47">
        <f t="shared" si="0"/>
        <v>0.15659996328254086</v>
      </c>
    </row>
    <row r="64" spans="1:12" x14ac:dyDescent="0.25">
      <c r="A64" s="5" t="s">
        <v>333</v>
      </c>
      <c r="B64" s="5" t="s">
        <v>59</v>
      </c>
      <c r="C64" s="46" t="s">
        <v>31</v>
      </c>
      <c r="D64" s="5" t="s">
        <v>35</v>
      </c>
      <c r="E64" s="6">
        <v>1</v>
      </c>
      <c r="F64" s="6">
        <v>11</v>
      </c>
      <c r="G64" s="6">
        <v>539.87</v>
      </c>
      <c r="H64" s="6">
        <v>53.99</v>
      </c>
      <c r="I64" s="6">
        <v>593.86</v>
      </c>
      <c r="J64" s="6">
        <v>593.86</v>
      </c>
      <c r="K64" s="6"/>
      <c r="L64" s="47">
        <f t="shared" si="0"/>
        <v>0.10000555689332617</v>
      </c>
    </row>
    <row r="65" spans="1:12" x14ac:dyDescent="0.25">
      <c r="A65" s="5" t="s">
        <v>178</v>
      </c>
      <c r="B65" s="5" t="s">
        <v>60</v>
      </c>
      <c r="C65" s="46" t="s">
        <v>29</v>
      </c>
      <c r="D65" s="5" t="s">
        <v>30</v>
      </c>
      <c r="E65" s="6">
        <v>1</v>
      </c>
      <c r="F65" s="6">
        <v>6</v>
      </c>
      <c r="G65" s="6">
        <v>102.44</v>
      </c>
      <c r="H65" s="6">
        <v>9.57</v>
      </c>
      <c r="I65" s="6">
        <v>112.01</v>
      </c>
      <c r="J65" s="6">
        <v>112.01</v>
      </c>
      <c r="K65" s="6"/>
      <c r="L65" s="47">
        <f t="shared" si="0"/>
        <v>9.3420538852010931E-2</v>
      </c>
    </row>
    <row r="66" spans="1:12" x14ac:dyDescent="0.25">
      <c r="A66" s="5" t="s">
        <v>178</v>
      </c>
      <c r="B66" s="5" t="s">
        <v>60</v>
      </c>
      <c r="C66" s="46" t="s">
        <v>31</v>
      </c>
      <c r="D66" s="5" t="s">
        <v>30</v>
      </c>
      <c r="E66" s="6">
        <v>1</v>
      </c>
      <c r="F66" s="6">
        <v>3</v>
      </c>
      <c r="G66" s="6">
        <v>137.04</v>
      </c>
      <c r="H66" s="6">
        <v>13.7</v>
      </c>
      <c r="I66" s="6">
        <v>150.74</v>
      </c>
      <c r="J66" s="6">
        <v>150.74</v>
      </c>
      <c r="K66" s="6"/>
      <c r="L66" s="47">
        <f t="shared" si="0"/>
        <v>9.9970811441914775E-2</v>
      </c>
    </row>
    <row r="67" spans="1:12" x14ac:dyDescent="0.25">
      <c r="A67" s="5" t="s">
        <v>193</v>
      </c>
      <c r="B67" s="5" t="s">
        <v>61</v>
      </c>
      <c r="C67" s="46" t="s">
        <v>62</v>
      </c>
      <c r="D67" s="5" t="s">
        <v>35</v>
      </c>
      <c r="E67" s="6">
        <v>1</v>
      </c>
      <c r="F67" s="6">
        <v>1</v>
      </c>
      <c r="G67" s="6">
        <v>-169.6</v>
      </c>
      <c r="H67" s="6"/>
      <c r="I67" s="6">
        <v>-169.6</v>
      </c>
      <c r="J67" s="6">
        <v>-169.6</v>
      </c>
      <c r="K67" s="6"/>
      <c r="L67" s="47">
        <f t="shared" si="0"/>
        <v>0</v>
      </c>
    </row>
    <row r="68" spans="1:12" x14ac:dyDescent="0.25">
      <c r="A68" s="5" t="s">
        <v>193</v>
      </c>
      <c r="B68" s="5" t="s">
        <v>61</v>
      </c>
      <c r="C68" s="46" t="s">
        <v>29</v>
      </c>
      <c r="D68" s="5" t="s">
        <v>35</v>
      </c>
      <c r="E68" s="6">
        <v>1</v>
      </c>
      <c r="F68" s="6">
        <v>1</v>
      </c>
      <c r="G68" s="6">
        <v>152.9</v>
      </c>
      <c r="H68" s="6"/>
      <c r="I68" s="6">
        <v>152.9</v>
      </c>
      <c r="J68" s="6">
        <v>152.9</v>
      </c>
      <c r="K68" s="6"/>
      <c r="L68" s="47">
        <f t="shared" si="0"/>
        <v>0</v>
      </c>
    </row>
    <row r="69" spans="1:12" x14ac:dyDescent="0.25">
      <c r="A69" s="5" t="s">
        <v>193</v>
      </c>
      <c r="B69" s="5" t="s">
        <v>61</v>
      </c>
      <c r="C69" s="46" t="s">
        <v>31</v>
      </c>
      <c r="D69" s="5" t="s">
        <v>35</v>
      </c>
      <c r="E69" s="6">
        <v>1</v>
      </c>
      <c r="F69" s="6">
        <v>2</v>
      </c>
      <c r="G69" s="6">
        <v>15.19</v>
      </c>
      <c r="H69" s="6">
        <v>1.51</v>
      </c>
      <c r="I69" s="6">
        <v>16.7</v>
      </c>
      <c r="J69" s="6">
        <v>16.7</v>
      </c>
      <c r="K69" s="6"/>
      <c r="L69" s="47">
        <f t="shared" si="0"/>
        <v>9.9407504937458854E-2</v>
      </c>
    </row>
    <row r="70" spans="1:12" x14ac:dyDescent="0.25">
      <c r="A70" s="5" t="s">
        <v>194</v>
      </c>
      <c r="B70" s="5" t="s">
        <v>63</v>
      </c>
      <c r="C70" s="46" t="s">
        <v>53</v>
      </c>
      <c r="D70" s="5" t="s">
        <v>30</v>
      </c>
      <c r="E70" s="6">
        <v>1</v>
      </c>
      <c r="F70" s="6">
        <v>1</v>
      </c>
      <c r="G70" s="6">
        <v>5</v>
      </c>
      <c r="H70" s="6">
        <v>1</v>
      </c>
      <c r="I70" s="6">
        <v>6</v>
      </c>
      <c r="J70" s="6">
        <v>6</v>
      </c>
      <c r="K70" s="6"/>
      <c r="L70" s="47">
        <f t="shared" si="0"/>
        <v>0.2</v>
      </c>
    </row>
    <row r="71" spans="1:12" x14ac:dyDescent="0.25">
      <c r="A71" s="5" t="s">
        <v>194</v>
      </c>
      <c r="B71" s="5" t="s">
        <v>63</v>
      </c>
      <c r="C71" s="46" t="s">
        <v>29</v>
      </c>
      <c r="D71" s="5" t="s">
        <v>30</v>
      </c>
      <c r="E71" s="6">
        <v>1</v>
      </c>
      <c r="F71" s="6">
        <v>9</v>
      </c>
      <c r="G71" s="6">
        <v>390.11</v>
      </c>
      <c r="H71" s="6">
        <v>56.4</v>
      </c>
      <c r="I71" s="6">
        <v>446.51</v>
      </c>
      <c r="J71" s="6">
        <v>446.51</v>
      </c>
      <c r="K71" s="6"/>
      <c r="L71" s="47">
        <f t="shared" si="0"/>
        <v>0.14457460716208248</v>
      </c>
    </row>
    <row r="72" spans="1:12" x14ac:dyDescent="0.25">
      <c r="A72" s="5" t="s">
        <v>194</v>
      </c>
      <c r="B72" s="5" t="s">
        <v>63</v>
      </c>
      <c r="C72" s="46" t="s">
        <v>31</v>
      </c>
      <c r="D72" s="5" t="s">
        <v>30</v>
      </c>
      <c r="E72" s="6">
        <v>1</v>
      </c>
      <c r="F72" s="6">
        <v>8</v>
      </c>
      <c r="G72" s="6">
        <v>331.11</v>
      </c>
      <c r="H72" s="6">
        <v>33.1</v>
      </c>
      <c r="I72" s="6">
        <v>364.21</v>
      </c>
      <c r="J72" s="6">
        <v>364.21</v>
      </c>
      <c r="K72" s="6"/>
      <c r="L72" s="47">
        <f t="shared" si="0"/>
        <v>9.99667784120081E-2</v>
      </c>
    </row>
    <row r="73" spans="1:12" x14ac:dyDescent="0.25">
      <c r="A73" s="5" t="s">
        <v>194</v>
      </c>
      <c r="B73" s="5" t="s">
        <v>63</v>
      </c>
      <c r="C73" s="46" t="s">
        <v>45</v>
      </c>
      <c r="D73" s="5" t="s">
        <v>30</v>
      </c>
      <c r="E73" s="6">
        <v>1</v>
      </c>
      <c r="F73" s="6">
        <v>4</v>
      </c>
      <c r="G73" s="6">
        <v>373.79</v>
      </c>
      <c r="H73" s="6">
        <v>74.75</v>
      </c>
      <c r="I73" s="6">
        <v>448.54</v>
      </c>
      <c r="J73" s="6">
        <v>448.54</v>
      </c>
      <c r="K73" s="6"/>
      <c r="L73" s="47">
        <f t="shared" si="0"/>
        <v>0.19997859760828271</v>
      </c>
    </row>
    <row r="74" spans="1:12" x14ac:dyDescent="0.25">
      <c r="A74" s="5" t="s">
        <v>194</v>
      </c>
      <c r="B74" s="5" t="s">
        <v>64</v>
      </c>
      <c r="C74" s="46" t="s">
        <v>29</v>
      </c>
      <c r="D74" s="5" t="s">
        <v>30</v>
      </c>
      <c r="E74" s="6">
        <v>1</v>
      </c>
      <c r="F74" s="6">
        <v>5</v>
      </c>
      <c r="G74" s="6">
        <v>178.92</v>
      </c>
      <c r="H74" s="6">
        <v>30.55</v>
      </c>
      <c r="I74" s="6">
        <v>209.47</v>
      </c>
      <c r="J74" s="6">
        <v>209.47</v>
      </c>
      <c r="K74" s="6"/>
      <c r="L74" s="47">
        <f t="shared" si="0"/>
        <v>0.17074670243684328</v>
      </c>
    </row>
    <row r="75" spans="1:12" x14ac:dyDescent="0.25">
      <c r="A75" s="5" t="s">
        <v>194</v>
      </c>
      <c r="B75" s="5" t="s">
        <v>64</v>
      </c>
      <c r="C75" s="46" t="s">
        <v>31</v>
      </c>
      <c r="D75" s="5" t="s">
        <v>30</v>
      </c>
      <c r="E75" s="6">
        <v>1</v>
      </c>
      <c r="F75" s="6">
        <v>4</v>
      </c>
      <c r="G75" s="6">
        <v>235.56</v>
      </c>
      <c r="H75" s="6">
        <v>23.55</v>
      </c>
      <c r="I75" s="6">
        <v>259.11</v>
      </c>
      <c r="J75" s="6">
        <v>259.11</v>
      </c>
      <c r="K75" s="6"/>
      <c r="L75" s="47">
        <f t="shared" si="0"/>
        <v>9.9974528782475799E-2</v>
      </c>
    </row>
    <row r="76" spans="1:12" x14ac:dyDescent="0.25">
      <c r="A76" s="5" t="s">
        <v>334</v>
      </c>
      <c r="B76" s="5" t="s">
        <v>65</v>
      </c>
      <c r="C76" s="46" t="s">
        <v>29</v>
      </c>
      <c r="D76" s="5" t="s">
        <v>30</v>
      </c>
      <c r="E76" s="6">
        <v>1</v>
      </c>
      <c r="F76" s="6">
        <v>8</v>
      </c>
      <c r="G76" s="6">
        <v>388.66</v>
      </c>
      <c r="H76" s="6">
        <v>62.19</v>
      </c>
      <c r="I76" s="6">
        <v>450.85</v>
      </c>
      <c r="J76" s="6">
        <v>450.85</v>
      </c>
      <c r="K76" s="6"/>
      <c r="L76" s="47">
        <f t="shared" si="0"/>
        <v>0.16001132094890133</v>
      </c>
    </row>
    <row r="77" spans="1:12" x14ac:dyDescent="0.25">
      <c r="A77" s="5" t="s">
        <v>217</v>
      </c>
      <c r="B77" s="5" t="s">
        <v>66</v>
      </c>
      <c r="C77" s="46" t="s">
        <v>29</v>
      </c>
      <c r="D77" s="5" t="s">
        <v>30</v>
      </c>
      <c r="E77" s="6">
        <v>1</v>
      </c>
      <c r="F77" s="6">
        <v>17</v>
      </c>
      <c r="G77" s="6">
        <v>341.42</v>
      </c>
      <c r="H77" s="6">
        <v>39.950000000000003</v>
      </c>
      <c r="I77" s="6">
        <v>381.37</v>
      </c>
      <c r="J77" s="6">
        <v>381.37</v>
      </c>
      <c r="K77" s="6"/>
      <c r="L77" s="47">
        <f t="shared" si="0"/>
        <v>0.11701130572315624</v>
      </c>
    </row>
    <row r="78" spans="1:12" x14ac:dyDescent="0.25">
      <c r="A78" s="5" t="s">
        <v>217</v>
      </c>
      <c r="B78" s="5" t="s">
        <v>66</v>
      </c>
      <c r="C78" s="46" t="s">
        <v>31</v>
      </c>
      <c r="D78" s="5" t="s">
        <v>30</v>
      </c>
      <c r="E78" s="6">
        <v>1</v>
      </c>
      <c r="F78" s="6">
        <v>10</v>
      </c>
      <c r="G78" s="6">
        <v>389.27</v>
      </c>
      <c r="H78" s="6">
        <v>38.93</v>
      </c>
      <c r="I78" s="6">
        <v>428.2</v>
      </c>
      <c r="J78" s="6">
        <v>428.2</v>
      </c>
      <c r="K78" s="6"/>
      <c r="L78" s="47">
        <f t="shared" si="0"/>
        <v>0.10000770673311583</v>
      </c>
    </row>
  </sheetData>
  <autoFilter ref="A13:K78"/>
  <mergeCells count="4">
    <mergeCell ref="A2:B2"/>
    <mergeCell ref="A10:B10"/>
    <mergeCell ref="A1:B1"/>
    <mergeCell ref="A12:K12"/>
  </mergeCells>
  <pageMargins left="0.78740157499999996" right="0.78740157499999996" top="0.984251969" bottom="0.984251969" header="0.4921259845" footer="0.492125984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1"/>
  <sheetViews>
    <sheetView tabSelected="1" topLeftCell="A11" zoomScale="90" zoomScaleNormal="90" workbookViewId="0">
      <selection activeCell="A32" sqref="A32"/>
    </sheetView>
  </sheetViews>
  <sheetFormatPr baseColWidth="10" defaultRowHeight="15" x14ac:dyDescent="0.25"/>
  <cols>
    <col min="1" max="1" width="12.140625" bestFit="1" customWidth="1"/>
  </cols>
  <sheetData>
    <row r="1" spans="1:22" s="17" customFormat="1" ht="15" customHeight="1" x14ac:dyDescent="0.25">
      <c r="A1" s="15" t="s">
        <v>86</v>
      </c>
      <c r="B1" s="16" t="s">
        <v>87</v>
      </c>
      <c r="C1" s="16" t="s">
        <v>88</v>
      </c>
      <c r="D1" s="16" t="s">
        <v>89</v>
      </c>
      <c r="E1" s="16" t="s">
        <v>90</v>
      </c>
      <c r="F1" s="17" t="s">
        <v>91</v>
      </c>
      <c r="G1" s="17" t="s">
        <v>92</v>
      </c>
      <c r="H1" s="17" t="s">
        <v>93</v>
      </c>
      <c r="I1" s="18" t="s">
        <v>94</v>
      </c>
      <c r="J1" s="15" t="s">
        <v>95</v>
      </c>
      <c r="K1" s="18" t="s">
        <v>96</v>
      </c>
      <c r="L1" s="15" t="s">
        <v>97</v>
      </c>
      <c r="M1" s="18" t="s">
        <v>98</v>
      </c>
      <c r="N1" s="15" t="s">
        <v>99</v>
      </c>
      <c r="O1" s="15" t="s">
        <v>100</v>
      </c>
      <c r="P1" s="19" t="s">
        <v>101</v>
      </c>
      <c r="Q1" s="17" t="s">
        <v>102</v>
      </c>
      <c r="R1" s="17" t="s">
        <v>103</v>
      </c>
      <c r="S1" s="17" t="s">
        <v>104</v>
      </c>
      <c r="T1" s="20" t="s">
        <v>105</v>
      </c>
      <c r="U1" s="17" t="s">
        <v>106</v>
      </c>
      <c r="V1" s="21" t="s">
        <v>107</v>
      </c>
    </row>
    <row r="3" spans="1:22" x14ac:dyDescent="0.25">
      <c r="A3" s="22">
        <f>IF(K3=K2,A2,A2+1)</f>
        <v>1</v>
      </c>
      <c r="F3" t="s">
        <v>109</v>
      </c>
      <c r="G3" t="s">
        <v>110</v>
      </c>
      <c r="H3" s="27">
        <v>42779</v>
      </c>
      <c r="I3" s="27">
        <v>42779</v>
      </c>
      <c r="K3" s="23" t="str">
        <f>'Reporting (6)'!B15</f>
        <v>R032463</v>
      </c>
      <c r="M3" t="str">
        <f>VLOOKUP('Reporting (6)'!C15,map!A:B,2,FALSE)</f>
        <v>62510000</v>
      </c>
      <c r="P3">
        <f>ABS('Reporting (6)'!G15)</f>
        <v>5.5</v>
      </c>
      <c r="Q3" t="str">
        <f>IF('Reporting (6)'!G15&gt;0,"D","C")</f>
        <v>C</v>
      </c>
      <c r="R3" t="str">
        <f>IF('Reporting (6)'!H15/'Reporting (6)'!G15=0.2,"V6",IF('Reporting (6)'!H15=0,"V0","?"))</f>
        <v>V6</v>
      </c>
      <c r="T3" t="str">
        <f>'Reporting (6)'!A15&amp;" "&amp;"NDF"</f>
        <v>AUBRY  NDF</v>
      </c>
      <c r="V3" t="str">
        <f>VLOOKUP(LEFT(T3,FIND(" ",T3)-1),'salarie CC'!C:E,3,FALSE)</f>
        <v>0104A5Q000</v>
      </c>
    </row>
    <row r="4" spans="1:22" x14ac:dyDescent="0.25">
      <c r="A4" s="22">
        <f t="shared" ref="A3:A12" si="0">IF(K4=K3,A3,A3+1)</f>
        <v>1</v>
      </c>
      <c r="F4" t="s">
        <v>109</v>
      </c>
      <c r="G4" t="s">
        <v>110</v>
      </c>
      <c r="H4" s="27">
        <v>42779</v>
      </c>
      <c r="I4" s="27">
        <v>42779</v>
      </c>
      <c r="K4" s="23" t="str">
        <f>'Reporting (6)'!B16</f>
        <v>R032463</v>
      </c>
      <c r="M4" t="str">
        <f>VLOOKUP('Reporting (6)'!C16,map!A:B,2,FALSE)</f>
        <v>62560000</v>
      </c>
      <c r="P4">
        <f>ABS('Reporting (6)'!G16)</f>
        <v>79.55</v>
      </c>
      <c r="Q4" t="str">
        <f>IF('Reporting (6)'!G16&gt;0,"D","C")</f>
        <v>D</v>
      </c>
      <c r="R4" t="str">
        <f>IF('Reporting (6)'!H16/'Reporting (6)'!G16=0.2,"V6",IF('Reporting (6)'!H16=0,"V0","?"))</f>
        <v>?</v>
      </c>
      <c r="T4" t="str">
        <f>'Reporting (6)'!A16&amp;" "&amp;"NDF"</f>
        <v>AUBRY  NDF</v>
      </c>
      <c r="V4" t="str">
        <f>VLOOKUP(LEFT(T4,FIND(" ",T4)-1),'salarie CC'!C:E,3,FALSE)</f>
        <v>0104A5Q000</v>
      </c>
    </row>
    <row r="5" spans="1:22" x14ac:dyDescent="0.25">
      <c r="A5" s="22">
        <f t="shared" si="0"/>
        <v>1</v>
      </c>
      <c r="F5" t="s">
        <v>109</v>
      </c>
      <c r="G5" t="s">
        <v>110</v>
      </c>
      <c r="H5" s="27">
        <v>42779</v>
      </c>
      <c r="I5" s="27">
        <v>42779</v>
      </c>
      <c r="K5" s="23" t="str">
        <f>'Reporting (6)'!B17</f>
        <v>R032463</v>
      </c>
      <c r="M5" t="str">
        <f>VLOOKUP('Reporting (6)'!C17,map!A:B,2,FALSE)</f>
        <v>62620000</v>
      </c>
      <c r="P5">
        <f>ABS('Reporting (6)'!G17)</f>
        <v>29.16</v>
      </c>
      <c r="Q5" t="str">
        <f>IF('Reporting (6)'!G17&gt;0,"D","C")</f>
        <v>D</v>
      </c>
      <c r="R5" t="str">
        <f>IF('Reporting (6)'!H17/'Reporting (6)'!G17=0.2,"V6",IF('Reporting (6)'!H17=0,"V0","?"))</f>
        <v>?</v>
      </c>
      <c r="T5" t="str">
        <f>'Reporting (6)'!A17&amp;" "&amp;"NDF"</f>
        <v>AUBRY  NDF</v>
      </c>
      <c r="V5" t="str">
        <f>VLOOKUP(LEFT(T5,FIND(" ",T5)-1),'salarie CC'!C:E,3,FALSE)</f>
        <v>0104A5Q000</v>
      </c>
    </row>
    <row r="6" spans="1:22" x14ac:dyDescent="0.25">
      <c r="A6" s="22">
        <f t="shared" si="0"/>
        <v>1</v>
      </c>
      <c r="F6" t="s">
        <v>109</v>
      </c>
      <c r="G6" t="s">
        <v>110</v>
      </c>
      <c r="H6" s="27">
        <v>42779</v>
      </c>
      <c r="I6" s="27">
        <v>42779</v>
      </c>
      <c r="K6" s="23" t="s">
        <v>28</v>
      </c>
      <c r="M6">
        <v>44566000</v>
      </c>
      <c r="P6">
        <f>SUMIF('Reporting (6)'!B15:B24,résultat!K5,'Reporting (6)'!H15:H24)</f>
        <v>12.68</v>
      </c>
      <c r="Q6" t="str">
        <f>IF(P6&gt;0,"D","C")</f>
        <v>D</v>
      </c>
      <c r="R6" t="s">
        <v>324</v>
      </c>
      <c r="T6" t="str">
        <f>'Reporting (6)'!A18&amp;" "&amp;"NDF"</f>
        <v>AUBRY  NDF</v>
      </c>
      <c r="V6" t="str">
        <f>VLOOKUP(LEFT(T6,FIND(" ",T6)-1),'salarie CC'!C:E,3,FALSE)</f>
        <v>0104A5Q000</v>
      </c>
    </row>
    <row r="7" spans="1:22" x14ac:dyDescent="0.25">
      <c r="A7" s="22">
        <f t="shared" si="0"/>
        <v>1</v>
      </c>
      <c r="F7" t="s">
        <v>109</v>
      </c>
      <c r="G7" t="s">
        <v>110</v>
      </c>
      <c r="H7" s="27">
        <v>42779</v>
      </c>
      <c r="I7" s="27">
        <v>42779</v>
      </c>
      <c r="K7" s="23" t="s">
        <v>28</v>
      </c>
      <c r="M7" s="12" t="s">
        <v>71</v>
      </c>
      <c r="P7">
        <f>SUMIF('Reporting (6)'!B:B,résultat!K7,'Reporting (6)'!I:I)</f>
        <v>115.89000000000001</v>
      </c>
      <c r="Q7" t="str">
        <f>IF(P7&gt;0,"C","D")</f>
        <v>C</v>
      </c>
      <c r="R7" t="s">
        <v>324</v>
      </c>
      <c r="T7" t="str">
        <f>'Reporting (6)'!A19&amp;" "&amp;"NDF"</f>
        <v>AUBRY  NDF</v>
      </c>
      <c r="V7" t="str">
        <f>VLOOKUP(LEFT(T7,FIND(" ",T7)-1),'salarie CC'!C:E,3,FALSE)</f>
        <v>0104A5Q000</v>
      </c>
    </row>
    <row r="8" spans="1:22" x14ac:dyDescent="0.25">
      <c r="A8" s="22">
        <f t="shared" si="0"/>
        <v>2</v>
      </c>
      <c r="F8" t="s">
        <v>109</v>
      </c>
      <c r="G8" t="s">
        <v>110</v>
      </c>
      <c r="H8" s="27">
        <v>42779</v>
      </c>
      <c r="I8" s="27">
        <v>42779</v>
      </c>
      <c r="K8" s="23" t="str">
        <f>'Reporting (6)'!B18</f>
        <v>R053243</v>
      </c>
      <c r="M8" t="str">
        <f>VLOOKUP('Reporting (6)'!C18,map!A:B,2,FALSE)</f>
        <v>61810000</v>
      </c>
      <c r="P8">
        <f>ABS('Reporting (6)'!G18)</f>
        <v>19.59</v>
      </c>
      <c r="Q8" t="str">
        <f>IF('Reporting (6)'!G18&gt;0,"D","C")</f>
        <v>D</v>
      </c>
      <c r="R8" t="str">
        <f>IF('Reporting (6)'!H18/'Reporting (6)'!G18=0.2,"V6",IF('Reporting (6)'!H18=0,"V0","?"))</f>
        <v>?</v>
      </c>
      <c r="T8" t="str">
        <f>'Reporting (6)'!A20&amp;" "&amp;"NDF"</f>
        <v>AUBRY  NDF</v>
      </c>
      <c r="V8" t="str">
        <f>VLOOKUP(LEFT(T8,FIND(" ",T8)-1),'salarie CC'!C:E,3,FALSE)</f>
        <v>0104A5Q000</v>
      </c>
    </row>
    <row r="9" spans="1:22" x14ac:dyDescent="0.25">
      <c r="A9" s="22">
        <f t="shared" si="0"/>
        <v>2</v>
      </c>
      <c r="F9" t="s">
        <v>109</v>
      </c>
      <c r="G9" t="s">
        <v>110</v>
      </c>
      <c r="H9" s="27">
        <v>42779</v>
      </c>
      <c r="I9" s="27">
        <v>42779</v>
      </c>
      <c r="K9" s="23" t="str">
        <f>'Reporting (6)'!B19</f>
        <v>R053243</v>
      </c>
      <c r="M9" t="str">
        <f>VLOOKUP('Reporting (6)'!C19,map!A:B,2,FALSE)</f>
        <v>62320000</v>
      </c>
      <c r="P9">
        <f>ABS('Reporting (6)'!G19)</f>
        <v>20.45</v>
      </c>
      <c r="Q9" t="str">
        <f>IF('Reporting (6)'!G19&gt;0,"D","C")</f>
        <v>D</v>
      </c>
      <c r="R9" t="str">
        <f>IF('Reporting (6)'!H19/'Reporting (6)'!G19=0.2,"V6",IF('Reporting (6)'!H19=0,"V0","?"))</f>
        <v>V0</v>
      </c>
      <c r="T9" t="str">
        <f>'Reporting (6)'!A21&amp;" "&amp;"NDF"</f>
        <v>BERTET  NDF</v>
      </c>
      <c r="V9" t="str">
        <f>VLOOKUP(LEFT(T9,FIND(" ",T9)-1),'salarie CC'!C:E,3,FALSE)</f>
        <v>0104A1C300</v>
      </c>
    </row>
    <row r="10" spans="1:22" x14ac:dyDescent="0.25">
      <c r="A10" s="22">
        <f t="shared" si="0"/>
        <v>2</v>
      </c>
      <c r="F10" t="s">
        <v>109</v>
      </c>
      <c r="G10" t="s">
        <v>110</v>
      </c>
      <c r="H10" s="27">
        <v>42779</v>
      </c>
      <c r="I10" s="27">
        <v>42779</v>
      </c>
      <c r="K10" s="23" t="str">
        <f>'Reporting (6)'!B20</f>
        <v>R053243</v>
      </c>
      <c r="M10" t="str">
        <f>VLOOKUP('Reporting (6)'!C20,map!A:B,2,FALSE)</f>
        <v>62510000</v>
      </c>
      <c r="P10">
        <f>ABS('Reporting (6)'!G20)</f>
        <v>71.849999999999994</v>
      </c>
      <c r="Q10" t="str">
        <f>IF('Reporting (6)'!G20&gt;0,"D","C")</f>
        <v>D</v>
      </c>
      <c r="R10" t="str">
        <f>IF('Reporting (6)'!H20/'Reporting (6)'!G20=0.2,"V6",IF('Reporting (6)'!H20=0,"V0","?"))</f>
        <v>?</v>
      </c>
      <c r="T10" t="str">
        <f>'Reporting (6)'!A22&amp;" "&amp;"NDF"</f>
        <v>BERTET  NDF</v>
      </c>
      <c r="V10" t="str">
        <f>VLOOKUP(LEFT(T10,FIND(" ",T10)-1),'salarie CC'!C:E,3,FALSE)</f>
        <v>0104A1C300</v>
      </c>
    </row>
    <row r="11" spans="1:22" x14ac:dyDescent="0.25">
      <c r="A11" s="22">
        <f t="shared" si="0"/>
        <v>2</v>
      </c>
      <c r="F11" t="s">
        <v>109</v>
      </c>
      <c r="G11" t="s">
        <v>110</v>
      </c>
      <c r="H11" s="27">
        <v>42779</v>
      </c>
      <c r="I11" s="27">
        <v>42779</v>
      </c>
      <c r="K11" s="23" t="s">
        <v>33</v>
      </c>
      <c r="M11">
        <v>44566000</v>
      </c>
      <c r="P11">
        <f>SUMIF('Reporting (6)'!B20:B29,résultat!K10,'Reporting (6)'!H20:H29)</f>
        <v>0.75</v>
      </c>
      <c r="Q11" t="str">
        <f>IF(P11&gt;0,"D","C")</f>
        <v>D</v>
      </c>
      <c r="R11" t="s">
        <v>324</v>
      </c>
      <c r="T11" t="str">
        <f>'Reporting (6)'!A23&amp;" "&amp;"NDF"</f>
        <v>BERTET  NDF</v>
      </c>
      <c r="V11" t="str">
        <f>VLOOKUP(LEFT(T11,FIND(" ",T11)-1),'salarie CC'!C:E,3,FALSE)</f>
        <v>0104A1C300</v>
      </c>
    </row>
    <row r="12" spans="1:22" x14ac:dyDescent="0.25">
      <c r="A12" s="22">
        <f t="shared" si="0"/>
        <v>2</v>
      </c>
      <c r="F12" t="s">
        <v>109</v>
      </c>
      <c r="G12" t="s">
        <v>110</v>
      </c>
      <c r="H12" s="27">
        <v>42779</v>
      </c>
      <c r="I12" s="27">
        <v>42779</v>
      </c>
      <c r="K12" s="23" t="s">
        <v>33</v>
      </c>
      <c r="M12" s="12" t="s">
        <v>71</v>
      </c>
      <c r="P12">
        <f>SUMIF('Reporting (6)'!B:B,résultat!K12,'Reporting (6)'!I:I)</f>
        <v>113.05</v>
      </c>
      <c r="Q12" t="str">
        <f>IF(P12&gt;0,"C","D")</f>
        <v>C</v>
      </c>
      <c r="R12" t="s">
        <v>324</v>
      </c>
      <c r="T12" t="str">
        <f>'Reporting (6)'!A24&amp;" "&amp;"NDF"</f>
        <v>BERTET  NDF</v>
      </c>
      <c r="V12" t="str">
        <f>VLOOKUP(LEFT(T12,FIND(" ",T12)-1),'salarie CC'!C:E,3,FALSE)</f>
        <v>0104A1C300</v>
      </c>
    </row>
    <row r="20" spans="1:1" x14ac:dyDescent="0.25">
      <c r="A20" t="s">
        <v>335</v>
      </c>
    </row>
    <row r="21" spans="1:1" x14ac:dyDescent="0.25">
      <c r="A21" t="s">
        <v>336</v>
      </c>
    </row>
    <row r="22" spans="1:1" x14ac:dyDescent="0.25">
      <c r="A22" t="s">
        <v>337</v>
      </c>
    </row>
    <row r="23" spans="1:1" x14ac:dyDescent="0.25">
      <c r="A23" t="s">
        <v>340</v>
      </c>
    </row>
    <row r="24" spans="1:1" x14ac:dyDescent="0.25">
      <c r="A24" t="s">
        <v>338</v>
      </c>
    </row>
    <row r="25" spans="1:1" x14ac:dyDescent="0.25">
      <c r="A25" t="s">
        <v>339</v>
      </c>
    </row>
    <row r="26" spans="1:1" x14ac:dyDescent="0.25">
      <c r="A26" t="s">
        <v>341</v>
      </c>
    </row>
    <row r="27" spans="1:1" x14ac:dyDescent="0.25">
      <c r="A27" t="s">
        <v>342</v>
      </c>
    </row>
    <row r="28" spans="1:1" x14ac:dyDescent="0.25">
      <c r="A28" t="s">
        <v>343</v>
      </c>
    </row>
    <row r="29" spans="1:1" x14ac:dyDescent="0.25">
      <c r="A29" t="s">
        <v>344</v>
      </c>
    </row>
    <row r="30" spans="1:1" x14ac:dyDescent="0.25">
      <c r="A30" t="s">
        <v>345</v>
      </c>
    </row>
    <row r="31" spans="1:1" x14ac:dyDescent="0.25">
      <c r="A31" t="s">
        <v>346</v>
      </c>
    </row>
  </sheetData>
  <conditionalFormatting sqref="A1:E1">
    <cfRule type="expression" dxfId="1" priority="2">
      <formula>$A1&lt;&gt;""</formula>
    </cfRule>
  </conditionalFormatting>
  <conditionalFormatting sqref="A3:A12">
    <cfRule type="expression" dxfId="0" priority="1">
      <formula>$A3&lt;&gt;""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salarie CC</vt:lpstr>
      <vt:lpstr>map</vt:lpstr>
      <vt:lpstr>Reporting (6)</vt:lpstr>
      <vt:lpstr>résultat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delphine sol</dc:creator>
  <cp:lastModifiedBy>delphine</cp:lastModifiedBy>
  <dcterms:created xsi:type="dcterms:W3CDTF">2017-03-01T23:09:43Z</dcterms:created>
  <dcterms:modified xsi:type="dcterms:W3CDTF">2017-03-07T22:26:37Z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