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AQ12" i="1" l="1"/>
  <c r="AN17" i="1" l="1"/>
  <c r="AL17" i="1"/>
  <c r="AM17" i="1" s="1"/>
  <c r="AK17" i="1"/>
  <c r="AO17" i="1" s="1"/>
  <c r="AS17" i="1" s="1"/>
  <c r="AJ17" i="1"/>
  <c r="AF17" i="1"/>
  <c r="AG17" i="1" s="1"/>
  <c r="AD17" i="1"/>
  <c r="AH17" i="1" s="1"/>
  <c r="AI17" i="1" s="1"/>
  <c r="AL16" i="1"/>
  <c r="AN16" i="1" s="1"/>
  <c r="AK16" i="1"/>
  <c r="AQ16" i="1" s="1"/>
  <c r="AH16" i="1"/>
  <c r="AI16" i="1" s="1"/>
  <c r="AD16" i="1"/>
  <c r="AJ16" i="1" s="1"/>
  <c r="AQ15" i="1"/>
  <c r="AL15" i="1"/>
  <c r="AN15" i="1" s="1"/>
  <c r="AK15" i="1"/>
  <c r="AH15" i="1"/>
  <c r="AI15" i="1" s="1"/>
  <c r="AF15" i="1"/>
  <c r="AD15" i="1"/>
  <c r="AG15" i="1" s="1"/>
  <c r="E15" i="1"/>
  <c r="AN14" i="1"/>
  <c r="AL14" i="1"/>
  <c r="AM14" i="1" s="1"/>
  <c r="AK14" i="1"/>
  <c r="AQ14" i="1" s="1"/>
  <c r="AJ14" i="1"/>
  <c r="AF14" i="1"/>
  <c r="AG14" i="1" s="1"/>
  <c r="AH14" i="1" s="1"/>
  <c r="AI14" i="1" s="1"/>
  <c r="AD14" i="1"/>
  <c r="AL13" i="1"/>
  <c r="AN13" i="1" s="1"/>
  <c r="AK13" i="1"/>
  <c r="AQ13" i="1" s="1"/>
  <c r="AH13" i="1"/>
  <c r="AI13" i="1" s="1"/>
  <c r="AD13" i="1"/>
  <c r="AJ13" i="1" s="1"/>
  <c r="AL12" i="1"/>
  <c r="AN12" i="1" s="1"/>
  <c r="AK12" i="1"/>
  <c r="AO12" i="1" s="1"/>
  <c r="AS12" i="1" s="1"/>
  <c r="AH12" i="1"/>
  <c r="AI12" i="1" s="1"/>
  <c r="AD12" i="1"/>
  <c r="AN11" i="1"/>
  <c r="AM11" i="1"/>
  <c r="AL11" i="1"/>
  <c r="AK11" i="1"/>
  <c r="AQ11" i="1" s="1"/>
  <c r="AD11" i="1"/>
  <c r="AN10" i="1"/>
  <c r="AL10" i="1"/>
  <c r="AM10" i="1" s="1"/>
  <c r="AK10" i="1"/>
  <c r="AO10" i="1" s="1"/>
  <c r="AS10" i="1" s="1"/>
  <c r="AJ10" i="1"/>
  <c r="AH10" i="1"/>
  <c r="AI10" i="1" s="1"/>
  <c r="AF10" i="1"/>
  <c r="AG10" i="1" s="1"/>
  <c r="AD10" i="1"/>
  <c r="AL9" i="1"/>
  <c r="AN9" i="1" s="1"/>
  <c r="AK9" i="1"/>
  <c r="AQ9" i="1" s="1"/>
  <c r="AD9" i="1"/>
  <c r="AJ9" i="1" s="1"/>
  <c r="AQ8" i="1"/>
  <c r="AL8" i="1"/>
  <c r="AN8" i="1" s="1"/>
  <c r="AK8" i="1"/>
  <c r="AO8" i="1" s="1"/>
  <c r="AS8" i="1" s="1"/>
  <c r="AD8" i="1"/>
  <c r="AN7" i="1"/>
  <c r="AM7" i="1"/>
  <c r="AL7" i="1"/>
  <c r="AK7" i="1"/>
  <c r="AQ7" i="1" s="1"/>
  <c r="AD7" i="1"/>
  <c r="AH7" i="1" s="1"/>
  <c r="AI7" i="1" s="1"/>
  <c r="AN6" i="1"/>
  <c r="AL6" i="1"/>
  <c r="AM6" i="1" s="1"/>
  <c r="AK6" i="1"/>
  <c r="AO6" i="1" s="1"/>
  <c r="AS6" i="1" s="1"/>
  <c r="AJ6" i="1"/>
  <c r="AF6" i="1"/>
  <c r="AG6" i="1" s="1"/>
  <c r="AH6" i="1" s="1"/>
  <c r="AI6" i="1" s="1"/>
  <c r="AD6" i="1"/>
  <c r="AL5" i="1"/>
  <c r="AN5" i="1" s="1"/>
  <c r="AK5" i="1"/>
  <c r="AQ5" i="1" s="1"/>
  <c r="AD5" i="1"/>
  <c r="AJ5" i="1" s="1"/>
  <c r="AO15" i="1" l="1"/>
  <c r="AS15" i="1" s="1"/>
  <c r="AO5" i="1"/>
  <c r="AS5" i="1" s="1"/>
  <c r="AO13" i="1"/>
  <c r="AS13" i="1" s="1"/>
  <c r="AM8" i="1"/>
  <c r="AM12" i="1"/>
  <c r="AO14" i="1"/>
  <c r="AS14" i="1" s="1"/>
  <c r="AM15" i="1"/>
  <c r="AM5" i="1"/>
  <c r="AQ6" i="1"/>
  <c r="AO7" i="1"/>
  <c r="AS7" i="1" s="1"/>
  <c r="AF8" i="1"/>
  <c r="AG8" i="1" s="1"/>
  <c r="AH8" i="1" s="1"/>
  <c r="AI8" i="1" s="1"/>
  <c r="AJ8" i="1"/>
  <c r="AM9" i="1"/>
  <c r="AQ10" i="1"/>
  <c r="AO11" i="1"/>
  <c r="AS11" i="1" s="1"/>
  <c r="AF12" i="1"/>
  <c r="AG12" i="1" s="1"/>
  <c r="AJ12" i="1"/>
  <c r="AM13" i="1"/>
  <c r="AJ15" i="1"/>
  <c r="AM16" i="1"/>
  <c r="AQ17" i="1"/>
  <c r="AO9" i="1"/>
  <c r="AS9" i="1" s="1"/>
  <c r="AO16" i="1"/>
  <c r="AS16" i="1" s="1"/>
  <c r="AF7" i="1"/>
  <c r="AG7" i="1" s="1"/>
  <c r="AJ7" i="1"/>
  <c r="AF11" i="1"/>
  <c r="AG11" i="1" s="1"/>
  <c r="AH11" i="1" s="1"/>
  <c r="AI11" i="1" s="1"/>
  <c r="AJ11" i="1"/>
  <c r="AF5" i="1"/>
  <c r="AG5" i="1" s="1"/>
  <c r="AH5" i="1" s="1"/>
  <c r="AI5" i="1" s="1"/>
  <c r="AF9" i="1"/>
  <c r="AG9" i="1" s="1"/>
  <c r="AH9" i="1" s="1"/>
  <c r="AI9" i="1" s="1"/>
  <c r="AF13" i="1"/>
  <c r="AG13" i="1" s="1"/>
  <c r="AF16" i="1"/>
  <c r="AG16" i="1" s="1"/>
</calcChain>
</file>

<file path=xl/comments1.xml><?xml version="1.0" encoding="utf-8"?>
<comments xmlns="http://schemas.openxmlformats.org/spreadsheetml/2006/main">
  <authors>
    <author>Auteur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Nico :
8050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Nico :
8111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 xml:space="preserve">Nico :
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Nico :
10260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Nico :
10050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" authorId="0" shapeId="0">
      <text>
        <r>
          <rPr>
            <b/>
            <sz val="9"/>
            <color indexed="81"/>
            <rFont val="Tahoma"/>
            <family val="2"/>
          </rPr>
          <t>Nico :
10012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Nico :
10014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Nico :
10016</t>
        </r>
      </text>
    </comment>
    <comment ref="S4" authorId="0" shapeId="0">
      <text>
        <r>
          <rPr>
            <b/>
            <sz val="9"/>
            <color indexed="81"/>
            <rFont val="Tahoma"/>
            <family val="2"/>
          </rPr>
          <t>Nico :
13060 Qualité
14100 Exceptionnelle
15168 Précarité
13090 Dimanche
13520 Objetif
14101 Appel d'offres
14035 13ème mois
13040 Dépannage
13049 Saison
13084 Permanence WE
13080 Permanence semaine
A COMPLETER</t>
        </r>
      </text>
    </comment>
    <comment ref="T4" authorId="0" shapeId="0">
      <text>
        <r>
          <rPr>
            <b/>
            <sz val="9"/>
            <color indexed="81"/>
            <rFont val="Tahoma"/>
            <family val="2"/>
          </rPr>
          <t>Nico : 
19000</t>
        </r>
      </text>
    </comment>
    <comment ref="U4" authorId="0" shapeId="0">
      <text>
        <r>
          <rPr>
            <b/>
            <sz val="9"/>
            <color indexed="81"/>
            <rFont val="Tahoma"/>
            <family val="2"/>
          </rPr>
          <t>Nico :
10500 MAL
10550 AT
10600 MAT
10640 MTT
10700 MPR</t>
        </r>
      </text>
    </comment>
    <comment ref="V4" authorId="0" shapeId="0">
      <text>
        <r>
          <rPr>
            <b/>
            <sz val="9"/>
            <color indexed="81"/>
            <rFont val="Tahoma"/>
            <family val="2"/>
          </rPr>
          <t>Nico :
10630 PAT
11081 PAR</t>
        </r>
      </text>
    </comment>
    <comment ref="W4" authorId="0" shapeId="0">
      <text>
        <r>
          <rPr>
            <b/>
            <sz val="9"/>
            <color indexed="81"/>
            <rFont val="Tahoma"/>
            <family val="2"/>
          </rPr>
          <t>Nico :
A COMPLETER</t>
        </r>
      </text>
    </comment>
    <comment ref="X4" authorId="0" shapeId="0">
      <text>
        <r>
          <rPr>
            <b/>
            <sz val="9"/>
            <color indexed="81"/>
            <rFont val="Tahoma"/>
            <family val="2"/>
          </rPr>
          <t>Nico:
11000</t>
        </r>
      </text>
    </comment>
    <comment ref="Y4" authorId="0" shapeId="0">
      <text>
        <r>
          <rPr>
            <b/>
            <sz val="9"/>
            <color indexed="81"/>
            <rFont val="Tahoma"/>
            <family val="2"/>
          </rPr>
          <t>Nico :
12340</t>
        </r>
      </text>
    </comment>
    <comment ref="Z4" authorId="0" shapeId="0">
      <text>
        <r>
          <rPr>
            <b/>
            <sz val="9"/>
            <color indexed="81"/>
            <rFont val="Tahoma"/>
            <family val="2"/>
          </rPr>
          <t xml:space="preserve">Nico :
12440 100%
12460 75%
</t>
        </r>
      </text>
    </comment>
    <comment ref="AA4" authorId="0" shapeId="0">
      <text>
        <r>
          <rPr>
            <b/>
            <sz val="9"/>
            <color indexed="81"/>
            <rFont val="Tahoma"/>
            <family val="2"/>
          </rPr>
          <t>Nico 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12500</t>
        </r>
      </text>
    </comment>
    <comment ref="AB4" authorId="0" shapeId="0">
      <text>
        <r>
          <rPr>
            <b/>
            <sz val="9"/>
            <color indexed="81"/>
            <rFont val="Tahoma"/>
            <family val="2"/>
          </rPr>
          <t xml:space="preserve">Nico : 
11802 MAL
11804 AT
11806 MAT/PAT
</t>
        </r>
      </text>
    </comment>
    <comment ref="AC4" authorId="0" shapeId="0">
      <text>
        <r>
          <rPr>
            <b/>
            <sz val="9"/>
            <color indexed="81"/>
            <rFont val="Tahoma"/>
            <family val="2"/>
          </rPr>
          <t>Nico :
9060</t>
        </r>
      </text>
    </comment>
    <comment ref="AD4" authorId="0" shapeId="0">
      <text>
        <r>
          <rPr>
            <b/>
            <sz val="9"/>
            <color indexed="81"/>
            <rFont val="Tahoma"/>
            <family val="2"/>
          </rPr>
          <t xml:space="preserve">Nico :
Smic Horaire = 9,76€
</t>
        </r>
      </text>
    </comment>
    <comment ref="AE4" authorId="0" shapeId="0">
      <text>
        <r>
          <rPr>
            <b/>
            <sz val="9"/>
            <color indexed="81"/>
            <rFont val="Tahoma"/>
            <family val="2"/>
          </rPr>
          <t>Nico :
26150</t>
        </r>
      </text>
    </comment>
    <comment ref="AP4" authorId="0" shapeId="0">
      <text>
        <r>
          <rPr>
            <b/>
            <sz val="9"/>
            <color indexed="81"/>
            <rFont val="Tahoma"/>
            <family val="2"/>
          </rPr>
          <t>Nico :
25560</t>
        </r>
      </text>
    </comment>
    <comment ref="AR4" authorId="0" shapeId="0">
      <text>
        <r>
          <rPr>
            <b/>
            <sz val="9"/>
            <color indexed="81"/>
            <rFont val="Tahoma"/>
            <family val="2"/>
          </rPr>
          <t>Nico :
25565</t>
        </r>
      </text>
    </comment>
    <comment ref="AT4" authorId="0" shapeId="0">
      <text>
        <r>
          <rPr>
            <b/>
            <sz val="9"/>
            <color indexed="81"/>
            <rFont val="Tahoma"/>
            <family val="2"/>
          </rPr>
          <t>Nico :
25567</t>
        </r>
      </text>
    </comment>
  </commentList>
</comments>
</file>

<file path=xl/sharedStrings.xml><?xml version="1.0" encoding="utf-8"?>
<sst xmlns="http://schemas.openxmlformats.org/spreadsheetml/2006/main" count="53" uniqueCount="44">
  <si>
    <t>Profil</t>
  </si>
  <si>
    <t>Heures travaillées</t>
  </si>
  <si>
    <t>Taux horaire</t>
  </si>
  <si>
    <t>Salaire de base</t>
  </si>
  <si>
    <t>Salaire forfaitaire</t>
  </si>
  <si>
    <t>Salaire de base Extra</t>
  </si>
  <si>
    <t>Salaire apprenti</t>
  </si>
  <si>
    <t>Heures supplémentaires       Nombres / Montant</t>
  </si>
  <si>
    <t>Heures complémentaires         Nombres / Montant</t>
  </si>
  <si>
    <t>Coupures             Nombres / Montant</t>
  </si>
  <si>
    <t>Amplitudes 12-14           Nombres / Montant</t>
  </si>
  <si>
    <t>Amplitudes 18-22 Nombres / Montant</t>
  </si>
  <si>
    <t>Primes</t>
  </si>
  <si>
    <t>Brut</t>
  </si>
  <si>
    <t xml:space="preserve">Absences Maladie  AT / MAT                            MPR / MTT </t>
  </si>
  <si>
    <t>Absences Parental  / Paternité</t>
  </si>
  <si>
    <t>Absences diverses</t>
  </si>
  <si>
    <t>CANP</t>
  </si>
  <si>
    <t>Indemnités MAL</t>
  </si>
  <si>
    <t>Indémnités AT</t>
  </si>
  <si>
    <t>Indemnités maternité</t>
  </si>
  <si>
    <t>IJSS</t>
  </si>
  <si>
    <t>E/S</t>
  </si>
  <si>
    <t>Smic Mensuel</t>
  </si>
  <si>
    <t>Réduction Fillon</t>
  </si>
  <si>
    <t>Coeff déplafonné</t>
  </si>
  <si>
    <t>Coeff plafonné</t>
  </si>
  <si>
    <t>Montant de l'allègement</t>
  </si>
  <si>
    <t>Différence</t>
  </si>
  <si>
    <t>CICE</t>
  </si>
  <si>
    <t>Brut cumulé</t>
  </si>
  <si>
    <t>Smic Cumulé</t>
  </si>
  <si>
    <t>Limite 1,6 Smic</t>
  </si>
  <si>
    <t>Limite 3,5 Smic</t>
  </si>
  <si>
    <t>Taux applicable</t>
  </si>
  <si>
    <t>CAF Bulletin</t>
  </si>
  <si>
    <t>CAF</t>
  </si>
  <si>
    <t>CAF Complément Bulletin</t>
  </si>
  <si>
    <t>CAF Complément</t>
  </si>
  <si>
    <t>CAF Régularisation Bulletin</t>
  </si>
  <si>
    <t>Ouvrier</t>
  </si>
  <si>
    <t>Agent de maîtrise</t>
  </si>
  <si>
    <t>Employé</t>
  </si>
  <si>
    <t>Disque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</si>
</sst>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9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44" fontId="2" fillId="0" borderId="1" xfId="1" applyFont="1" applyBorder="1" applyAlignment="1">
      <alignment horizontal="center" vertical="center" wrapText="1"/>
    </xf>
    <xf numFmtId="44" fontId="2" fillId="0" borderId="2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44" fontId="0" fillId="0" borderId="4" xfId="1" applyFont="1" applyBorder="1" applyAlignment="1">
      <alignment horizontal="center" vertical="center" wrapText="1"/>
    </xf>
    <xf numFmtId="44" fontId="0" fillId="0" borderId="1" xfId="1" applyFont="1" applyBorder="1" applyAlignment="1">
      <alignment horizontal="center"/>
    </xf>
    <xf numFmtId="0" fontId="0" fillId="0" borderId="1" xfId="0" applyBorder="1" applyAlignment="1">
      <alignment horizontal="center"/>
    </xf>
    <xf numFmtId="44" fontId="0" fillId="0" borderId="4" xfId="1" applyFont="1" applyBorder="1" applyAlignment="1">
      <alignment horizontal="center"/>
    </xf>
    <xf numFmtId="44" fontId="0" fillId="0" borderId="1" xfId="1" applyFont="1" applyFill="1" applyBorder="1" applyAlignment="1">
      <alignment horizontal="center"/>
    </xf>
    <xf numFmtId="44" fontId="0" fillId="0" borderId="1" xfId="1" applyFont="1" applyBorder="1" applyAlignment="1">
      <alignment horizontal="right"/>
    </xf>
    <xf numFmtId="0" fontId="5" fillId="2" borderId="5" xfId="0" applyFont="1" applyFill="1" applyBorder="1" applyAlignment="1">
      <alignment horizontal="center" vertical="center" wrapText="1"/>
    </xf>
    <xf numFmtId="44" fontId="5" fillId="2" borderId="6" xfId="1" applyFont="1" applyFill="1" applyBorder="1" applyAlignment="1">
      <alignment horizontal="center" vertical="center" wrapText="1"/>
    </xf>
    <xf numFmtId="44" fontId="0" fillId="3" borderId="6" xfId="1" applyFont="1" applyFill="1" applyBorder="1" applyAlignment="1">
      <alignment horizontal="center" vertical="center" wrapText="1"/>
    </xf>
    <xf numFmtId="44" fontId="6" fillId="4" borderId="5" xfId="1" applyFont="1" applyFill="1" applyBorder="1" applyAlignment="1">
      <alignment horizontal="center" vertical="center" wrapText="1"/>
    </xf>
    <xf numFmtId="44" fontId="0" fillId="4" borderId="6" xfId="1" applyFont="1" applyFill="1" applyBorder="1" applyAlignment="1">
      <alignment horizontal="center" vertical="center" wrapText="1"/>
    </xf>
    <xf numFmtId="44" fontId="0" fillId="4" borderId="0" xfId="0" applyNumberFormat="1" applyFill="1" applyBorder="1" applyAlignment="1">
      <alignment horizontal="center" vertical="center" wrapText="1"/>
    </xf>
    <xf numFmtId="44" fontId="0" fillId="4" borderId="6" xfId="0" applyNumberFormat="1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44" fontId="0" fillId="0" borderId="5" xfId="1" applyFont="1" applyBorder="1" applyAlignment="1">
      <alignment horizontal="center"/>
    </xf>
    <xf numFmtId="44" fontId="0" fillId="4" borderId="6" xfId="0" applyNumberFormat="1" applyFill="1" applyBorder="1"/>
    <xf numFmtId="44" fontId="0" fillId="0" borderId="6" xfId="1" applyFont="1" applyBorder="1" applyAlignment="1">
      <alignment horizontal="center"/>
    </xf>
    <xf numFmtId="44" fontId="0" fillId="0" borderId="7" xfId="1" applyFont="1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44" fontId="0" fillId="0" borderId="6" xfId="1" applyFont="1" applyBorder="1" applyAlignment="1">
      <alignment horizontal="center" vertical="center" wrapText="1"/>
    </xf>
    <xf numFmtId="44" fontId="0" fillId="0" borderId="0" xfId="1" applyFont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44" fontId="0" fillId="0" borderId="0" xfId="1" applyFont="1" applyBorder="1" applyAlignment="1">
      <alignment horizontal="center"/>
    </xf>
    <xf numFmtId="44" fontId="0" fillId="0" borderId="6" xfId="1" applyFont="1" applyFill="1" applyBorder="1" applyAlignment="1">
      <alignment horizontal="center"/>
    </xf>
    <xf numFmtId="44" fontId="0" fillId="0" borderId="6" xfId="1" applyFont="1" applyBorder="1" applyAlignment="1">
      <alignment horizontal="right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44" fontId="2" fillId="0" borderId="4" xfId="1" applyFont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44" fontId="2" fillId="0" borderId="8" xfId="1" applyFont="1" applyBorder="1" applyAlignment="1">
      <alignment horizontal="center" vertical="center" wrapText="1"/>
    </xf>
    <xf numFmtId="44" fontId="2" fillId="0" borderId="9" xfId="1" applyFont="1" applyBorder="1" applyAlignment="1">
      <alignment horizontal="center" vertical="center" wrapText="1"/>
    </xf>
    <xf numFmtId="0" fontId="0" fillId="0" borderId="2" xfId="0" applyBorder="1"/>
    <xf numFmtId="44" fontId="0" fillId="4" borderId="0" xfId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10" xfId="0" applyBorder="1"/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44" fontId="0" fillId="0" borderId="11" xfId="1" applyFont="1" applyBorder="1" applyAlignment="1">
      <alignment horizontal="center" vertical="center" wrapText="1"/>
    </xf>
    <xf numFmtId="44" fontId="0" fillId="0" borderId="12" xfId="1" applyFont="1" applyBorder="1" applyAlignment="1">
      <alignment horizontal="center" vertical="center" wrapText="1"/>
    </xf>
    <xf numFmtId="44" fontId="0" fillId="0" borderId="11" xfId="1" applyFont="1" applyBorder="1" applyAlignment="1">
      <alignment horizontal="center"/>
    </xf>
    <xf numFmtId="0" fontId="0" fillId="0" borderId="11" xfId="0" applyBorder="1" applyAlignment="1">
      <alignment horizontal="center"/>
    </xf>
    <xf numFmtId="44" fontId="0" fillId="0" borderId="12" xfId="1" applyFont="1" applyBorder="1" applyAlignment="1">
      <alignment horizontal="center"/>
    </xf>
    <xf numFmtId="44" fontId="0" fillId="0" borderId="11" xfId="1" applyFont="1" applyFill="1" applyBorder="1" applyAlignment="1">
      <alignment horizontal="center"/>
    </xf>
    <xf numFmtId="44" fontId="0" fillId="0" borderId="11" xfId="1" applyFont="1" applyBorder="1" applyAlignment="1">
      <alignment horizontal="right"/>
    </xf>
    <xf numFmtId="0" fontId="5" fillId="2" borderId="10" xfId="0" applyFont="1" applyFill="1" applyBorder="1" applyAlignment="1">
      <alignment horizontal="center" vertical="center" wrapText="1"/>
    </xf>
    <xf numFmtId="44" fontId="5" fillId="2" borderId="11" xfId="1" applyFont="1" applyFill="1" applyBorder="1" applyAlignment="1">
      <alignment horizontal="center" vertical="center" wrapText="1"/>
    </xf>
    <xf numFmtId="44" fontId="0" fillId="3" borderId="11" xfId="1" applyFont="1" applyFill="1" applyBorder="1" applyAlignment="1">
      <alignment horizontal="center" vertical="center" wrapText="1"/>
    </xf>
    <xf numFmtId="44" fontId="6" fillId="4" borderId="10" xfId="1" applyFont="1" applyFill="1" applyBorder="1" applyAlignment="1">
      <alignment horizontal="center" vertical="center" wrapText="1"/>
    </xf>
    <xf numFmtId="44" fontId="0" fillId="4" borderId="11" xfId="1" applyFont="1" applyFill="1" applyBorder="1" applyAlignment="1">
      <alignment horizontal="center" vertical="center" wrapText="1"/>
    </xf>
    <xf numFmtId="44" fontId="0" fillId="4" borderId="12" xfId="0" applyNumberFormat="1" applyFill="1" applyBorder="1" applyAlignment="1">
      <alignment horizontal="center" vertical="center" wrapText="1"/>
    </xf>
    <xf numFmtId="44" fontId="0" fillId="4" borderId="11" xfId="0" applyNumberFormat="1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44" fontId="0" fillId="0" borderId="10" xfId="1" applyFont="1" applyBorder="1" applyAlignment="1">
      <alignment horizontal="center"/>
    </xf>
    <xf numFmtId="44" fontId="0" fillId="4" borderId="11" xfId="0" applyNumberFormat="1" applyFill="1" applyBorder="1"/>
    <xf numFmtId="44" fontId="0" fillId="4" borderId="12" xfId="1" applyFont="1" applyFill="1" applyBorder="1" applyAlignment="1">
      <alignment horizontal="center" vertical="center" wrapText="1"/>
    </xf>
    <xf numFmtId="44" fontId="0" fillId="0" borderId="13" xfId="1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4:AT17"/>
  <sheetViews>
    <sheetView tabSelected="1" topLeftCell="AL1" workbookViewId="0">
      <selection activeCell="AQ13" sqref="AQ13"/>
    </sheetView>
  </sheetViews>
  <sheetFormatPr baseColWidth="10" defaultColWidth="9.140625" defaultRowHeight="15" x14ac:dyDescent="0.25"/>
  <cols>
    <col min="2" max="2" width="18.42578125" customWidth="1"/>
    <col min="3" max="20" width="10.7109375" customWidth="1"/>
    <col min="21" max="21" width="17.140625" customWidth="1"/>
    <col min="22" max="22" width="12.7109375" customWidth="1"/>
    <col min="23" max="24" width="10.7109375" customWidth="1"/>
    <col min="25" max="25" width="13.140625" customWidth="1"/>
    <col min="26" max="26" width="12.7109375" customWidth="1"/>
    <col min="27" max="27" width="13.5703125" customWidth="1"/>
    <col min="28" max="31" width="10.7109375" customWidth="1"/>
    <col min="32" max="32" width="12.7109375" customWidth="1"/>
    <col min="33" max="33" width="10.7109375" customWidth="1"/>
    <col min="34" max="34" width="12.5703125" customWidth="1"/>
    <col min="35" max="43" width="10.7109375" customWidth="1"/>
    <col min="44" max="44" width="12.85546875" customWidth="1"/>
    <col min="45" max="45" width="13" customWidth="1"/>
    <col min="46" max="46" width="13.42578125" customWidth="1"/>
  </cols>
  <sheetData>
    <row r="4" spans="2:46" ht="60.75" thickBot="1" x14ac:dyDescent="0.3">
      <c r="B4" s="33" t="s">
        <v>0</v>
      </c>
      <c r="C4" s="1" t="s">
        <v>1</v>
      </c>
      <c r="D4" s="34" t="s">
        <v>2</v>
      </c>
      <c r="E4" s="1" t="s">
        <v>3</v>
      </c>
      <c r="F4" s="34" t="s">
        <v>4</v>
      </c>
      <c r="G4" s="1" t="s">
        <v>5</v>
      </c>
      <c r="H4" s="34" t="s">
        <v>6</v>
      </c>
      <c r="I4" s="67" t="s">
        <v>7</v>
      </c>
      <c r="J4" s="68"/>
      <c r="K4" s="67" t="s">
        <v>8</v>
      </c>
      <c r="L4" s="68"/>
      <c r="M4" s="67" t="s">
        <v>9</v>
      </c>
      <c r="N4" s="68"/>
      <c r="O4" s="67" t="s">
        <v>10</v>
      </c>
      <c r="P4" s="68"/>
      <c r="Q4" s="67" t="s">
        <v>11</v>
      </c>
      <c r="R4" s="68"/>
      <c r="S4" s="35" t="s">
        <v>12</v>
      </c>
      <c r="T4" s="2" t="s">
        <v>13</v>
      </c>
      <c r="U4" s="2" t="s">
        <v>14</v>
      </c>
      <c r="V4" s="2" t="s">
        <v>15</v>
      </c>
      <c r="W4" s="2" t="s">
        <v>16</v>
      </c>
      <c r="X4" s="2" t="s">
        <v>17</v>
      </c>
      <c r="Y4" s="2" t="s">
        <v>18</v>
      </c>
      <c r="Z4" s="2" t="s">
        <v>19</v>
      </c>
      <c r="AA4" s="35" t="s">
        <v>20</v>
      </c>
      <c r="AB4" s="2" t="s">
        <v>21</v>
      </c>
      <c r="AC4" s="2" t="s">
        <v>22</v>
      </c>
      <c r="AD4" s="2" t="s">
        <v>23</v>
      </c>
      <c r="AE4" s="3" t="s">
        <v>24</v>
      </c>
      <c r="AF4" s="36" t="s">
        <v>25</v>
      </c>
      <c r="AG4" s="36" t="s">
        <v>26</v>
      </c>
      <c r="AH4" s="36" t="s">
        <v>27</v>
      </c>
      <c r="AI4" s="36" t="s">
        <v>28</v>
      </c>
      <c r="AJ4" s="37" t="s">
        <v>29</v>
      </c>
      <c r="AK4" s="38" t="s">
        <v>30</v>
      </c>
      <c r="AL4" s="39" t="s">
        <v>31</v>
      </c>
      <c r="AM4" s="39" t="s">
        <v>32</v>
      </c>
      <c r="AN4" s="39" t="s">
        <v>33</v>
      </c>
      <c r="AO4" s="39" t="s">
        <v>34</v>
      </c>
      <c r="AP4" s="40" t="s">
        <v>35</v>
      </c>
      <c r="AQ4" s="39" t="s">
        <v>36</v>
      </c>
      <c r="AR4" s="40" t="s">
        <v>37</v>
      </c>
      <c r="AS4" s="39" t="s">
        <v>38</v>
      </c>
      <c r="AT4" s="41" t="s">
        <v>39</v>
      </c>
    </row>
    <row r="5" spans="2:46" x14ac:dyDescent="0.25">
      <c r="B5" s="42" t="s">
        <v>40</v>
      </c>
      <c r="C5" s="4">
        <v>151.66999999999999</v>
      </c>
      <c r="D5" s="5">
        <v>10.7</v>
      </c>
      <c r="E5" s="6">
        <v>1622.87</v>
      </c>
      <c r="F5" s="7">
        <v>0</v>
      </c>
      <c r="G5" s="8">
        <v>0</v>
      </c>
      <c r="H5" s="7">
        <v>0</v>
      </c>
      <c r="I5" s="9">
        <v>0</v>
      </c>
      <c r="J5" s="10">
        <v>0</v>
      </c>
      <c r="K5" s="9">
        <v>0</v>
      </c>
      <c r="L5" s="10">
        <v>0</v>
      </c>
      <c r="M5" s="9">
        <v>0</v>
      </c>
      <c r="N5" s="10">
        <v>0</v>
      </c>
      <c r="O5" s="9">
        <v>0.75</v>
      </c>
      <c r="P5" s="10">
        <v>8.0299999999999994</v>
      </c>
      <c r="Q5" s="9">
        <v>0</v>
      </c>
      <c r="R5" s="10">
        <v>0</v>
      </c>
      <c r="S5" s="8">
        <v>350</v>
      </c>
      <c r="T5" s="10">
        <v>1980.9</v>
      </c>
      <c r="U5" s="11">
        <v>0</v>
      </c>
      <c r="V5" s="10">
        <v>0</v>
      </c>
      <c r="W5" s="12">
        <v>0</v>
      </c>
      <c r="X5" s="10">
        <v>0</v>
      </c>
      <c r="Y5" s="8">
        <v>0</v>
      </c>
      <c r="Z5" s="10">
        <v>0</v>
      </c>
      <c r="AA5" s="8">
        <v>0</v>
      </c>
      <c r="AB5" s="10">
        <v>0</v>
      </c>
      <c r="AC5" s="8">
        <v>0</v>
      </c>
      <c r="AD5" s="6">
        <f t="shared" ref="AD5:AD17" si="0">IF(C5=0,0,IF(B5="Ouvrier",(((E5+(U5+V5+W5+X5+Y5+Z5-AB5+AC5+AA5))/E5)*((C5*9.76)*1)+((I5+K5+M5+O5+Q5)*9.76)),IF(OR(B5="Agent de maîtrise",B5="Employé",B5="Ouvrier 1",B5="Cadre Forfait Jour",B5="Cadre dirigeant"),(((F5+(U5+V5+W5+X5+Y5+Z5-AB5+AC5+AA5))/F5)*((C5*9.76)*1)+((I5+K5+M5+O5+Q5)*9.76)),IF(B5="Disque",(((G5+(U5+V5+W5+X5+Y5+Z5-AB5+AC5+AA5))/G5)*((C5*9.76)*1)+((I5+K5+M5+O5+Q5)*9.76)),IF(B5="Apprenti",(((H5+(U5+V5+W5+X5+Y5+Z5-AB5+AC5+AA5))/H5)*((C5*9.76)*1)+((I5+K5+M5+O5+Q5)*9.76)),"Erreur")))))</f>
        <v>1487.6191999999999</v>
      </c>
      <c r="AE5" s="10">
        <v>-190.36</v>
      </c>
      <c r="AF5" s="13" t="str">
        <f t="shared" ref="AF5:AF17" si="1">TEXT((IF(C5=0,0,(0.2849/0.6)*((1.6*AD5/(T5)-1)))),"# ####0,0000")</f>
        <v>0,0957</v>
      </c>
      <c r="AG5" s="13" t="str">
        <f>IF(AD5=0,0,IF(AF5&lt;0.2849,0.2849,AF5))</f>
        <v>0,0957</v>
      </c>
      <c r="AH5" s="14">
        <f>IF(OR(T5=0,AD5*1.6&lt;T5,B5="Apprenti"),0,(T5*ROUND(AG5,4))*(-1))</f>
        <v>-189.57212999999999</v>
      </c>
      <c r="AI5" s="14">
        <f>AE5-AH5</f>
        <v>-0.78787000000002649</v>
      </c>
      <c r="AJ5" s="15">
        <f t="shared" ref="AJ5:AJ17" si="2">IF(T5&gt;2.5*AD5,0,T5*0.07)</f>
        <v>138.66300000000001</v>
      </c>
      <c r="AK5" s="16">
        <f>T5</f>
        <v>1980.9</v>
      </c>
      <c r="AL5" s="17">
        <f>IF(C5=0,0,((C5*9.76)+((I5+K5+M5+O5+Q5)*9.76)))</f>
        <v>1487.6191999999999</v>
      </c>
      <c r="AM5" s="18">
        <f>AL5*1.6</f>
        <v>2380.1907200000001</v>
      </c>
      <c r="AN5" s="19">
        <f>AL5*3.5</f>
        <v>5206.6671999999999</v>
      </c>
      <c r="AO5" s="20">
        <f>IF(AK5&gt;AN5,5.25,3.45)</f>
        <v>3.45</v>
      </c>
      <c r="AP5" s="21">
        <v>68.34</v>
      </c>
      <c r="AQ5" s="22">
        <f>IF(B5="Apprenti",0,AK5*(3.45/100))</f>
        <v>68.34105000000001</v>
      </c>
      <c r="AR5" s="23">
        <v>0</v>
      </c>
      <c r="AS5" s="43">
        <f>IF(AO5=5.25,AK5*(1.8/100),0)</f>
        <v>0</v>
      </c>
      <c r="AT5" s="24">
        <v>0</v>
      </c>
    </row>
    <row r="6" spans="2:46" x14ac:dyDescent="0.25">
      <c r="B6" s="44" t="s">
        <v>40</v>
      </c>
      <c r="C6" s="25">
        <v>130</v>
      </c>
      <c r="D6" s="26">
        <v>10.38</v>
      </c>
      <c r="E6" s="27">
        <v>1349.4</v>
      </c>
      <c r="F6" s="28">
        <v>0</v>
      </c>
      <c r="G6" s="23">
        <v>0</v>
      </c>
      <c r="H6" s="28">
        <v>0</v>
      </c>
      <c r="I6" s="29">
        <v>0</v>
      </c>
      <c r="J6" s="30">
        <v>0</v>
      </c>
      <c r="K6" s="29">
        <v>0</v>
      </c>
      <c r="L6" s="30">
        <v>0</v>
      </c>
      <c r="M6" s="29">
        <v>1.88</v>
      </c>
      <c r="N6" s="30">
        <v>19.510000000000002</v>
      </c>
      <c r="O6" s="29">
        <v>3</v>
      </c>
      <c r="P6" s="30">
        <v>31.14</v>
      </c>
      <c r="Q6" s="29">
        <v>0</v>
      </c>
      <c r="R6" s="30">
        <v>0</v>
      </c>
      <c r="S6" s="23">
        <v>280</v>
      </c>
      <c r="T6" s="30">
        <v>1680.67</v>
      </c>
      <c r="U6" s="31">
        <v>0</v>
      </c>
      <c r="V6" s="30">
        <v>0</v>
      </c>
      <c r="W6" s="32">
        <v>0</v>
      </c>
      <c r="X6" s="30">
        <v>0</v>
      </c>
      <c r="Y6" s="23">
        <v>0</v>
      </c>
      <c r="Z6" s="30">
        <v>0</v>
      </c>
      <c r="AA6" s="23">
        <v>0</v>
      </c>
      <c r="AB6" s="30">
        <v>0</v>
      </c>
      <c r="AC6" s="23">
        <v>0</v>
      </c>
      <c r="AD6" s="27">
        <f t="shared" si="0"/>
        <v>1316.4287999999999</v>
      </c>
      <c r="AE6" s="30">
        <v>-203.02</v>
      </c>
      <c r="AF6" s="13" t="str">
        <f t="shared" si="1"/>
        <v>0,1202</v>
      </c>
      <c r="AG6" s="13" t="str">
        <f t="shared" ref="AG6:AG17" si="3">IF(AD6=0,0,IF(AF6&lt;0.2849,0.2849,AF6))</f>
        <v>0,1202</v>
      </c>
      <c r="AH6" s="14">
        <f t="shared" ref="AH6:AH17" si="4">IF(OR(T6=0,AD6*1.6&lt;T6,B6="Apprenti"),0,(T6*ROUND(AG6,4))*(-1))</f>
        <v>-202.01653400000001</v>
      </c>
      <c r="AI6" s="14">
        <f t="shared" ref="AI6:AI17" si="5">AE6-AH6</f>
        <v>-1.0034660000000031</v>
      </c>
      <c r="AJ6" s="15">
        <f t="shared" si="2"/>
        <v>117.64690000000002</v>
      </c>
      <c r="AK6" s="16">
        <f t="shared" ref="AK6:AK17" si="6">T6</f>
        <v>1680.67</v>
      </c>
      <c r="AL6" s="17">
        <f t="shared" ref="AL6:AL11" si="7">IF(C6=0,0,((C6*9.76)+((I6+K6+M6+O6+Q6)*9.76)))</f>
        <v>1316.4287999999999</v>
      </c>
      <c r="AM6" s="18">
        <f t="shared" ref="AM6:AM17" si="8">AL6*1.6</f>
        <v>2106.2860799999999</v>
      </c>
      <c r="AN6" s="19">
        <f t="shared" ref="AN6:AN17" si="9">AL6*3.5</f>
        <v>4607.5007999999998</v>
      </c>
      <c r="AO6" s="20">
        <f t="shared" ref="AO6:AO17" si="10">IF(AK6&gt;AN6,5.25,3.45)</f>
        <v>3.45</v>
      </c>
      <c r="AP6" s="21">
        <v>57.98</v>
      </c>
      <c r="AQ6" s="22">
        <f t="shared" ref="AQ6:AQ17" si="11">IF(B6="Apprenti",0,AK6*(3.45/100))</f>
        <v>57.983115000000005</v>
      </c>
      <c r="AR6" s="23">
        <v>0</v>
      </c>
      <c r="AS6" s="43">
        <f t="shared" ref="AS6:AS17" si="12">IF(AO6=5.25,AK6*(1.8/100),0)</f>
        <v>0</v>
      </c>
      <c r="AT6" s="24">
        <v>0</v>
      </c>
    </row>
    <row r="7" spans="2:46" x14ac:dyDescent="0.25">
      <c r="B7" s="44" t="s">
        <v>40</v>
      </c>
      <c r="C7" s="25">
        <v>151.66999999999999</v>
      </c>
      <c r="D7" s="26">
        <v>10.91</v>
      </c>
      <c r="E7" s="27">
        <v>1654.72</v>
      </c>
      <c r="F7" s="28">
        <v>0</v>
      </c>
      <c r="G7" s="27">
        <v>0</v>
      </c>
      <c r="H7" s="28">
        <v>0</v>
      </c>
      <c r="I7" s="29">
        <v>0</v>
      </c>
      <c r="J7" s="30">
        <v>0</v>
      </c>
      <c r="K7" s="29">
        <v>0</v>
      </c>
      <c r="L7" s="30">
        <v>0</v>
      </c>
      <c r="M7" s="29">
        <v>0</v>
      </c>
      <c r="N7" s="30">
        <v>0</v>
      </c>
      <c r="O7" s="29">
        <v>0</v>
      </c>
      <c r="P7" s="30">
        <v>0</v>
      </c>
      <c r="Q7" s="29">
        <v>0</v>
      </c>
      <c r="R7" s="30">
        <v>0</v>
      </c>
      <c r="S7" s="23">
        <v>0</v>
      </c>
      <c r="T7" s="30">
        <v>6380.21</v>
      </c>
      <c r="U7" s="31">
        <v>0</v>
      </c>
      <c r="V7" s="30">
        <v>0</v>
      </c>
      <c r="W7" s="32">
        <v>0</v>
      </c>
      <c r="X7" s="30">
        <v>-636.04999999999995</v>
      </c>
      <c r="Y7" s="23">
        <v>0</v>
      </c>
      <c r="Z7" s="30">
        <v>0</v>
      </c>
      <c r="AA7" s="23">
        <v>0</v>
      </c>
      <c r="AB7" s="30">
        <v>0</v>
      </c>
      <c r="AC7" s="23">
        <v>-1018.67</v>
      </c>
      <c r="AD7" s="27">
        <f t="shared" si="0"/>
        <v>2.0340666086085622E-13</v>
      </c>
      <c r="AE7" s="30">
        <v>0</v>
      </c>
      <c r="AF7" s="13" t="str">
        <f t="shared" si="1"/>
        <v>-0,4748</v>
      </c>
      <c r="AG7" s="13" t="str">
        <f t="shared" si="3"/>
        <v>-0,4748</v>
      </c>
      <c r="AH7" s="14">
        <f t="shared" si="4"/>
        <v>0</v>
      </c>
      <c r="AI7" s="14">
        <f t="shared" si="5"/>
        <v>0</v>
      </c>
      <c r="AJ7" s="15">
        <f t="shared" si="2"/>
        <v>0</v>
      </c>
      <c r="AK7" s="16">
        <f t="shared" si="6"/>
        <v>6380.21</v>
      </c>
      <c r="AL7" s="17">
        <f t="shared" si="7"/>
        <v>1480.2991999999999</v>
      </c>
      <c r="AM7" s="18">
        <f t="shared" si="8"/>
        <v>2368.4787200000001</v>
      </c>
      <c r="AN7" s="19">
        <f t="shared" si="9"/>
        <v>5181.0472</v>
      </c>
      <c r="AO7" s="20">
        <f t="shared" si="10"/>
        <v>5.25</v>
      </c>
      <c r="AP7" s="21">
        <v>220.12</v>
      </c>
      <c r="AQ7" s="22">
        <f t="shared" si="11"/>
        <v>220.11724500000003</v>
      </c>
      <c r="AR7" s="23">
        <v>114.84</v>
      </c>
      <c r="AS7" s="43">
        <f t="shared" si="12"/>
        <v>114.84378000000001</v>
      </c>
      <c r="AT7" s="24">
        <v>0</v>
      </c>
    </row>
    <row r="8" spans="2:46" x14ac:dyDescent="0.25">
      <c r="B8" s="44" t="s">
        <v>40</v>
      </c>
      <c r="C8" s="25">
        <v>95</v>
      </c>
      <c r="D8" s="26">
        <v>10.99</v>
      </c>
      <c r="E8" s="27">
        <v>1044.05</v>
      </c>
      <c r="F8" s="28">
        <v>0</v>
      </c>
      <c r="G8" s="23">
        <v>0</v>
      </c>
      <c r="H8" s="28">
        <v>0</v>
      </c>
      <c r="I8" s="29">
        <v>0</v>
      </c>
      <c r="J8" s="30">
        <v>0</v>
      </c>
      <c r="K8" s="29">
        <v>0</v>
      </c>
      <c r="L8" s="30">
        <v>0</v>
      </c>
      <c r="M8" s="29">
        <v>0</v>
      </c>
      <c r="N8" s="30">
        <v>0</v>
      </c>
      <c r="O8" s="29">
        <v>8.4</v>
      </c>
      <c r="P8" s="30">
        <v>92.32</v>
      </c>
      <c r="Q8" s="29">
        <v>0</v>
      </c>
      <c r="R8" s="30">
        <v>0</v>
      </c>
      <c r="S8" s="23">
        <v>280</v>
      </c>
      <c r="T8" s="30">
        <v>1443.92</v>
      </c>
      <c r="U8" s="31">
        <v>0</v>
      </c>
      <c r="V8" s="30">
        <v>0</v>
      </c>
      <c r="W8" s="32">
        <v>0</v>
      </c>
      <c r="X8" s="30">
        <v>0</v>
      </c>
      <c r="Y8" s="23">
        <v>0</v>
      </c>
      <c r="Z8" s="30">
        <v>0</v>
      </c>
      <c r="AA8" s="23">
        <v>0</v>
      </c>
      <c r="AB8" s="30">
        <v>0</v>
      </c>
      <c r="AC8" s="23">
        <v>0</v>
      </c>
      <c r="AD8" s="27">
        <f t="shared" si="0"/>
        <v>1009.184</v>
      </c>
      <c r="AE8" s="30">
        <v>-81.44</v>
      </c>
      <c r="AF8" s="13" t="str">
        <f t="shared" si="1"/>
        <v>0,0562</v>
      </c>
      <c r="AG8" s="13" t="str">
        <f t="shared" si="3"/>
        <v>0,0562</v>
      </c>
      <c r="AH8" s="14">
        <f t="shared" si="4"/>
        <v>-81.14830400000001</v>
      </c>
      <c r="AI8" s="14">
        <f t="shared" si="5"/>
        <v>-0.29169599999998752</v>
      </c>
      <c r="AJ8" s="15">
        <f t="shared" si="2"/>
        <v>101.07440000000001</v>
      </c>
      <c r="AK8" s="16">
        <f t="shared" si="6"/>
        <v>1443.92</v>
      </c>
      <c r="AL8" s="17">
        <f t="shared" si="7"/>
        <v>1009.184</v>
      </c>
      <c r="AM8" s="18">
        <f t="shared" si="8"/>
        <v>1614.6944000000001</v>
      </c>
      <c r="AN8" s="19">
        <f t="shared" si="9"/>
        <v>3532.1439999999998</v>
      </c>
      <c r="AO8" s="20">
        <f t="shared" si="10"/>
        <v>3.45</v>
      </c>
      <c r="AP8" s="21">
        <v>49.82</v>
      </c>
      <c r="AQ8" s="22">
        <f t="shared" si="11"/>
        <v>49.81524000000001</v>
      </c>
      <c r="AR8" s="23">
        <v>0</v>
      </c>
      <c r="AS8" s="43">
        <f t="shared" si="12"/>
        <v>0</v>
      </c>
      <c r="AT8" s="24">
        <v>0</v>
      </c>
    </row>
    <row r="9" spans="2:46" x14ac:dyDescent="0.25">
      <c r="B9" s="44" t="s">
        <v>40</v>
      </c>
      <c r="C9" s="25">
        <v>115</v>
      </c>
      <c r="D9" s="26">
        <v>10.49</v>
      </c>
      <c r="E9" s="27">
        <v>1206.3499999999999</v>
      </c>
      <c r="F9" s="28">
        <v>0</v>
      </c>
      <c r="G9" s="23">
        <v>0</v>
      </c>
      <c r="H9" s="28">
        <v>0</v>
      </c>
      <c r="I9" s="29">
        <v>0</v>
      </c>
      <c r="J9" s="30">
        <v>0</v>
      </c>
      <c r="K9" s="29">
        <v>0</v>
      </c>
      <c r="L9" s="30">
        <v>0</v>
      </c>
      <c r="M9" s="29">
        <v>0.3</v>
      </c>
      <c r="N9" s="30">
        <v>3.15</v>
      </c>
      <c r="O9" s="29">
        <v>0.28000000000000003</v>
      </c>
      <c r="P9" s="30">
        <v>2.94</v>
      </c>
      <c r="Q9" s="29">
        <v>0</v>
      </c>
      <c r="R9" s="30">
        <v>0</v>
      </c>
      <c r="S9" s="23">
        <v>189.89</v>
      </c>
      <c r="T9" s="30">
        <v>1402.33</v>
      </c>
      <c r="U9" s="31">
        <v>0</v>
      </c>
      <c r="V9" s="30">
        <v>0</v>
      </c>
      <c r="W9" s="32">
        <v>0</v>
      </c>
      <c r="X9" s="30">
        <v>0</v>
      </c>
      <c r="Y9" s="23">
        <v>0</v>
      </c>
      <c r="Z9" s="30">
        <v>0</v>
      </c>
      <c r="AA9" s="23">
        <v>0</v>
      </c>
      <c r="AB9" s="30">
        <v>0</v>
      </c>
      <c r="AC9" s="23">
        <v>0</v>
      </c>
      <c r="AD9" s="27">
        <f t="shared" si="0"/>
        <v>1128.0608</v>
      </c>
      <c r="AE9" s="30">
        <v>-191.98</v>
      </c>
      <c r="AF9" s="13" t="str">
        <f t="shared" si="1"/>
        <v>0,1363</v>
      </c>
      <c r="AG9" s="13" t="str">
        <f t="shared" si="3"/>
        <v>0,1363</v>
      </c>
      <c r="AH9" s="14">
        <f t="shared" si="4"/>
        <v>-191.13757899999999</v>
      </c>
      <c r="AI9" s="14">
        <f t="shared" si="5"/>
        <v>-0.84242100000000164</v>
      </c>
      <c r="AJ9" s="15">
        <f t="shared" si="2"/>
        <v>98.1631</v>
      </c>
      <c r="AK9" s="16">
        <f t="shared" si="6"/>
        <v>1402.33</v>
      </c>
      <c r="AL9" s="17">
        <f t="shared" si="7"/>
        <v>1128.0608</v>
      </c>
      <c r="AM9" s="18">
        <f t="shared" si="8"/>
        <v>1804.8972800000001</v>
      </c>
      <c r="AN9" s="19">
        <f t="shared" si="9"/>
        <v>3948.2127999999998</v>
      </c>
      <c r="AO9" s="20">
        <f t="shared" si="10"/>
        <v>3.45</v>
      </c>
      <c r="AP9" s="21">
        <v>48.38</v>
      </c>
      <c r="AQ9" s="22">
        <f t="shared" si="11"/>
        <v>48.380385000000004</v>
      </c>
      <c r="AR9" s="23">
        <v>0</v>
      </c>
      <c r="AS9" s="43">
        <f t="shared" si="12"/>
        <v>0</v>
      </c>
      <c r="AT9" s="24">
        <v>0</v>
      </c>
    </row>
    <row r="10" spans="2:46" x14ac:dyDescent="0.25">
      <c r="B10" s="44" t="s">
        <v>40</v>
      </c>
      <c r="C10" s="25">
        <v>151.66999999999999</v>
      </c>
      <c r="D10" s="26">
        <v>10.7</v>
      </c>
      <c r="E10" s="27">
        <v>1622.87</v>
      </c>
      <c r="F10" s="28">
        <v>0</v>
      </c>
      <c r="G10" s="23">
        <v>0</v>
      </c>
      <c r="H10" s="28">
        <v>0</v>
      </c>
      <c r="I10" s="29">
        <v>0</v>
      </c>
      <c r="J10" s="30">
        <v>0</v>
      </c>
      <c r="K10" s="29">
        <v>0</v>
      </c>
      <c r="L10" s="30">
        <v>0</v>
      </c>
      <c r="M10" s="29">
        <v>12.22</v>
      </c>
      <c r="N10" s="30">
        <v>130.75</v>
      </c>
      <c r="O10" s="29">
        <v>1.18</v>
      </c>
      <c r="P10" s="30">
        <v>12.63</v>
      </c>
      <c r="Q10" s="29">
        <v>0</v>
      </c>
      <c r="R10" s="30">
        <v>0</v>
      </c>
      <c r="S10" s="23">
        <v>437</v>
      </c>
      <c r="T10" s="30">
        <v>2773.91</v>
      </c>
      <c r="U10" s="31">
        <v>0</v>
      </c>
      <c r="V10" s="30">
        <v>0</v>
      </c>
      <c r="W10" s="32">
        <v>0</v>
      </c>
      <c r="X10" s="30">
        <v>0</v>
      </c>
      <c r="Y10" s="23">
        <v>0</v>
      </c>
      <c r="Z10" s="30">
        <v>0</v>
      </c>
      <c r="AA10" s="23">
        <v>0</v>
      </c>
      <c r="AB10" s="30">
        <v>0</v>
      </c>
      <c r="AC10" s="23">
        <v>0</v>
      </c>
      <c r="AD10" s="27">
        <f t="shared" si="0"/>
        <v>1611.0832</v>
      </c>
      <c r="AE10" s="30">
        <v>0</v>
      </c>
      <c r="AF10" s="13" t="str">
        <f t="shared" si="1"/>
        <v>-0,0336</v>
      </c>
      <c r="AG10" s="13" t="str">
        <f t="shared" si="3"/>
        <v>-0,0336</v>
      </c>
      <c r="AH10" s="14">
        <f t="shared" si="4"/>
        <v>0</v>
      </c>
      <c r="AI10" s="14">
        <f t="shared" si="5"/>
        <v>0</v>
      </c>
      <c r="AJ10" s="15">
        <f t="shared" si="2"/>
        <v>194.1737</v>
      </c>
      <c r="AK10" s="16">
        <f t="shared" si="6"/>
        <v>2773.91</v>
      </c>
      <c r="AL10" s="17">
        <f t="shared" si="7"/>
        <v>1611.0832</v>
      </c>
      <c r="AM10" s="18">
        <f t="shared" si="8"/>
        <v>2577.7331200000003</v>
      </c>
      <c r="AN10" s="19">
        <f t="shared" si="9"/>
        <v>5638.7911999999997</v>
      </c>
      <c r="AO10" s="20">
        <f t="shared" si="10"/>
        <v>3.45</v>
      </c>
      <c r="AP10" s="21">
        <v>95.7</v>
      </c>
      <c r="AQ10" s="22">
        <f t="shared" si="11"/>
        <v>95.699894999999998</v>
      </c>
      <c r="AR10" s="23">
        <v>0</v>
      </c>
      <c r="AS10" s="43">
        <f t="shared" si="12"/>
        <v>0</v>
      </c>
      <c r="AT10" s="24">
        <v>0</v>
      </c>
    </row>
    <row r="11" spans="2:46" x14ac:dyDescent="0.25">
      <c r="B11" s="44" t="s">
        <v>40</v>
      </c>
      <c r="C11" s="25">
        <v>130</v>
      </c>
      <c r="D11" s="26">
        <v>10.49</v>
      </c>
      <c r="E11" s="27">
        <v>1363.7</v>
      </c>
      <c r="F11" s="28">
        <v>0</v>
      </c>
      <c r="G11" s="23">
        <v>0</v>
      </c>
      <c r="H11" s="28">
        <v>0</v>
      </c>
      <c r="I11" s="29">
        <v>0</v>
      </c>
      <c r="J11" s="30">
        <v>0</v>
      </c>
      <c r="K11" s="29">
        <v>0</v>
      </c>
      <c r="L11" s="30">
        <v>0</v>
      </c>
      <c r="M11" s="29">
        <v>0</v>
      </c>
      <c r="N11" s="30">
        <v>0</v>
      </c>
      <c r="O11" s="29">
        <v>19.95</v>
      </c>
      <c r="P11" s="30">
        <v>209.28</v>
      </c>
      <c r="Q11" s="29">
        <v>0</v>
      </c>
      <c r="R11" s="30">
        <v>0</v>
      </c>
      <c r="S11" s="23">
        <v>219.89</v>
      </c>
      <c r="T11" s="30">
        <v>1792.87</v>
      </c>
      <c r="U11" s="31">
        <v>0</v>
      </c>
      <c r="V11" s="30">
        <v>0</v>
      </c>
      <c r="W11" s="32">
        <v>0</v>
      </c>
      <c r="X11" s="30">
        <v>0</v>
      </c>
      <c r="Y11" s="23">
        <v>0</v>
      </c>
      <c r="Z11" s="30">
        <v>0</v>
      </c>
      <c r="AA11" s="23">
        <v>0</v>
      </c>
      <c r="AB11" s="30">
        <v>0</v>
      </c>
      <c r="AC11" s="23">
        <v>0</v>
      </c>
      <c r="AD11" s="27">
        <f t="shared" si="0"/>
        <v>1463.5119999999999</v>
      </c>
      <c r="AE11" s="30">
        <v>-261.76</v>
      </c>
      <c r="AF11" s="13" t="str">
        <f t="shared" si="1"/>
        <v>0,1453</v>
      </c>
      <c r="AG11" s="13" t="str">
        <f t="shared" si="3"/>
        <v>0,1453</v>
      </c>
      <c r="AH11" s="14">
        <f t="shared" si="4"/>
        <v>-260.50401099999999</v>
      </c>
      <c r="AI11" s="14">
        <f t="shared" si="5"/>
        <v>-1.2559889999999996</v>
      </c>
      <c r="AJ11" s="15">
        <f t="shared" si="2"/>
        <v>125.5009</v>
      </c>
      <c r="AK11" s="16">
        <f t="shared" si="6"/>
        <v>1792.87</v>
      </c>
      <c r="AL11" s="17">
        <f t="shared" si="7"/>
        <v>1463.5119999999999</v>
      </c>
      <c r="AM11" s="18">
        <f t="shared" si="8"/>
        <v>2341.6192000000001</v>
      </c>
      <c r="AN11" s="19">
        <f t="shared" si="9"/>
        <v>5122.2919999999995</v>
      </c>
      <c r="AO11" s="20">
        <f t="shared" si="10"/>
        <v>3.45</v>
      </c>
      <c r="AP11" s="21">
        <v>61.85</v>
      </c>
      <c r="AQ11" s="22">
        <f t="shared" si="11"/>
        <v>61.854015000000004</v>
      </c>
      <c r="AR11" s="23">
        <v>0</v>
      </c>
      <c r="AS11" s="43">
        <f t="shared" si="12"/>
        <v>0</v>
      </c>
      <c r="AT11" s="24">
        <v>0</v>
      </c>
    </row>
    <row r="12" spans="2:46" x14ac:dyDescent="0.25">
      <c r="B12" s="44" t="s">
        <v>41</v>
      </c>
      <c r="C12" s="25">
        <v>151.66999999999999</v>
      </c>
      <c r="D12" s="26">
        <v>21.7578</v>
      </c>
      <c r="E12" s="27">
        <v>0</v>
      </c>
      <c r="F12" s="28">
        <v>3300</v>
      </c>
      <c r="G12" s="23">
        <v>0</v>
      </c>
      <c r="H12" s="28">
        <v>0</v>
      </c>
      <c r="I12" s="29">
        <v>0</v>
      </c>
      <c r="J12" s="30">
        <v>0</v>
      </c>
      <c r="K12" s="29">
        <v>0</v>
      </c>
      <c r="L12" s="30">
        <v>0</v>
      </c>
      <c r="M12" s="29">
        <v>0</v>
      </c>
      <c r="N12" s="30">
        <v>0</v>
      </c>
      <c r="O12" s="29">
        <v>0</v>
      </c>
      <c r="P12" s="30">
        <v>0</v>
      </c>
      <c r="Q12" s="29">
        <v>0</v>
      </c>
      <c r="R12" s="30">
        <v>0</v>
      </c>
      <c r="S12" s="23">
        <v>392</v>
      </c>
      <c r="T12" s="30">
        <v>3716.59</v>
      </c>
      <c r="U12" s="31">
        <v>0</v>
      </c>
      <c r="V12" s="30">
        <v>0</v>
      </c>
      <c r="W12" s="32">
        <v>0</v>
      </c>
      <c r="X12" s="30">
        <v>0</v>
      </c>
      <c r="Y12" s="23">
        <v>0</v>
      </c>
      <c r="Z12" s="30">
        <v>0</v>
      </c>
      <c r="AA12" s="23">
        <v>0</v>
      </c>
      <c r="AB12" s="30">
        <v>0</v>
      </c>
      <c r="AC12" s="23">
        <v>0</v>
      </c>
      <c r="AD12" s="27">
        <f t="shared" si="0"/>
        <v>1480.2991999999999</v>
      </c>
      <c r="AE12" s="30">
        <v>0</v>
      </c>
      <c r="AF12" s="13" t="str">
        <f t="shared" si="1"/>
        <v>-0,1722</v>
      </c>
      <c r="AG12" s="13" t="str">
        <f t="shared" si="3"/>
        <v>-0,1722</v>
      </c>
      <c r="AH12" s="14">
        <f t="shared" si="4"/>
        <v>0</v>
      </c>
      <c r="AI12" s="14">
        <f t="shared" si="5"/>
        <v>0</v>
      </c>
      <c r="AJ12" s="15">
        <f t="shared" si="2"/>
        <v>0</v>
      </c>
      <c r="AK12" s="16">
        <f t="shared" si="6"/>
        <v>3716.59</v>
      </c>
      <c r="AL12" s="17">
        <f t="shared" ref="AL12:AL17" si="13">IF(C12=0,0,(((C12*9.76)+((I12+K12+M12+O12+Q12)*9.76))))</f>
        <v>1480.2991999999999</v>
      </c>
      <c r="AM12" s="18">
        <f t="shared" si="8"/>
        <v>2368.4787200000001</v>
      </c>
      <c r="AN12" s="19">
        <f t="shared" si="9"/>
        <v>5181.0472</v>
      </c>
      <c r="AO12" s="20">
        <f t="shared" si="10"/>
        <v>3.45</v>
      </c>
      <c r="AP12" s="21">
        <v>128.22</v>
      </c>
      <c r="AQ12" s="22">
        <f>IF(B12="Apprenti",0,AK12*(3.45/100))</f>
        <v>128.22235500000002</v>
      </c>
      <c r="AR12" s="23">
        <v>0</v>
      </c>
      <c r="AS12" s="43">
        <f t="shared" si="12"/>
        <v>0</v>
      </c>
      <c r="AT12" s="24">
        <v>0</v>
      </c>
    </row>
    <row r="13" spans="2:46" x14ac:dyDescent="0.25">
      <c r="B13" s="44" t="s">
        <v>42</v>
      </c>
      <c r="C13" s="25">
        <v>151.66999999999999</v>
      </c>
      <c r="D13" s="26">
        <v>17.043500000000002</v>
      </c>
      <c r="E13" s="27">
        <v>0</v>
      </c>
      <c r="F13" s="28">
        <v>2585</v>
      </c>
      <c r="G13" s="23">
        <v>0</v>
      </c>
      <c r="H13" s="28">
        <v>0</v>
      </c>
      <c r="I13" s="29">
        <v>0</v>
      </c>
      <c r="J13" s="30">
        <v>0</v>
      </c>
      <c r="K13" s="29">
        <v>0</v>
      </c>
      <c r="L13" s="30">
        <v>0</v>
      </c>
      <c r="M13" s="29">
        <v>0</v>
      </c>
      <c r="N13" s="30">
        <v>0</v>
      </c>
      <c r="O13" s="29">
        <v>0</v>
      </c>
      <c r="P13" s="30">
        <v>0</v>
      </c>
      <c r="Q13" s="29">
        <v>0</v>
      </c>
      <c r="R13" s="30">
        <v>0</v>
      </c>
      <c r="S13" s="23">
        <v>620</v>
      </c>
      <c r="T13" s="30">
        <v>3205</v>
      </c>
      <c r="U13" s="31">
        <v>0</v>
      </c>
      <c r="V13" s="30">
        <v>0</v>
      </c>
      <c r="W13" s="32">
        <v>0</v>
      </c>
      <c r="X13" s="30">
        <v>0</v>
      </c>
      <c r="Y13" s="23">
        <v>0</v>
      </c>
      <c r="Z13" s="30">
        <v>0</v>
      </c>
      <c r="AA13" s="23">
        <v>0</v>
      </c>
      <c r="AB13" s="30">
        <v>0</v>
      </c>
      <c r="AC13" s="23">
        <v>0</v>
      </c>
      <c r="AD13" s="27">
        <f t="shared" si="0"/>
        <v>1480.2991999999999</v>
      </c>
      <c r="AE13" s="30">
        <v>0</v>
      </c>
      <c r="AF13" s="13" t="str">
        <f t="shared" si="1"/>
        <v>-0,1239</v>
      </c>
      <c r="AG13" s="13" t="str">
        <f t="shared" si="3"/>
        <v>-0,1239</v>
      </c>
      <c r="AH13" s="14">
        <f t="shared" si="4"/>
        <v>0</v>
      </c>
      <c r="AI13" s="14">
        <f t="shared" si="5"/>
        <v>0</v>
      </c>
      <c r="AJ13" s="15">
        <f t="shared" si="2"/>
        <v>224.35000000000002</v>
      </c>
      <c r="AK13" s="16">
        <f t="shared" si="6"/>
        <v>3205</v>
      </c>
      <c r="AL13" s="17">
        <f t="shared" si="13"/>
        <v>1480.2991999999999</v>
      </c>
      <c r="AM13" s="18">
        <f t="shared" si="8"/>
        <v>2368.4787200000001</v>
      </c>
      <c r="AN13" s="19">
        <f t="shared" si="9"/>
        <v>5181.0472</v>
      </c>
      <c r="AO13" s="20">
        <f t="shared" si="10"/>
        <v>3.45</v>
      </c>
      <c r="AP13" s="21">
        <v>110.57</v>
      </c>
      <c r="AQ13" s="22">
        <f t="shared" si="11"/>
        <v>110.57250000000001</v>
      </c>
      <c r="AR13" s="23">
        <v>0</v>
      </c>
      <c r="AS13" s="43">
        <f t="shared" si="12"/>
        <v>0</v>
      </c>
      <c r="AT13" s="24">
        <v>0</v>
      </c>
    </row>
    <row r="14" spans="2:46" x14ac:dyDescent="0.25">
      <c r="B14" s="44" t="s">
        <v>40</v>
      </c>
      <c r="C14" s="25">
        <v>95</v>
      </c>
      <c r="D14" s="26">
        <v>10.38</v>
      </c>
      <c r="E14" s="27">
        <v>986.1</v>
      </c>
      <c r="F14" s="28">
        <v>0</v>
      </c>
      <c r="G14" s="23">
        <v>0</v>
      </c>
      <c r="H14" s="28">
        <v>0</v>
      </c>
      <c r="I14" s="29">
        <v>0</v>
      </c>
      <c r="J14" s="30">
        <v>0</v>
      </c>
      <c r="K14" s="29">
        <v>0</v>
      </c>
      <c r="L14" s="30">
        <v>0</v>
      </c>
      <c r="M14" s="29">
        <v>0</v>
      </c>
      <c r="N14" s="30">
        <v>0</v>
      </c>
      <c r="O14" s="29">
        <v>5.0999999999999996</v>
      </c>
      <c r="P14" s="30">
        <v>52.94</v>
      </c>
      <c r="Q14" s="29">
        <v>0</v>
      </c>
      <c r="R14" s="30">
        <v>0</v>
      </c>
      <c r="S14" s="23">
        <v>295</v>
      </c>
      <c r="T14" s="30">
        <v>1334.04</v>
      </c>
      <c r="U14" s="31">
        <v>0</v>
      </c>
      <c r="V14" s="30">
        <v>0</v>
      </c>
      <c r="W14" s="32">
        <v>0</v>
      </c>
      <c r="X14" s="30">
        <v>0</v>
      </c>
      <c r="Y14" s="23">
        <v>0</v>
      </c>
      <c r="Z14" s="30">
        <v>0</v>
      </c>
      <c r="AA14" s="23">
        <v>0</v>
      </c>
      <c r="AB14" s="30">
        <v>0</v>
      </c>
      <c r="AC14" s="23">
        <v>0</v>
      </c>
      <c r="AD14" s="27">
        <f t="shared" si="0"/>
        <v>976.97599999999989</v>
      </c>
      <c r="AE14" s="30">
        <v>-109.26</v>
      </c>
      <c r="AF14" s="13" t="str">
        <f t="shared" si="1"/>
        <v>0,0816</v>
      </c>
      <c r="AG14" s="13" t="str">
        <f t="shared" si="3"/>
        <v>0,0816</v>
      </c>
      <c r="AH14" s="14">
        <f t="shared" si="4"/>
        <v>-108.857664</v>
      </c>
      <c r="AI14" s="14">
        <f t="shared" si="5"/>
        <v>-0.40233600000000536</v>
      </c>
      <c r="AJ14" s="15">
        <f t="shared" si="2"/>
        <v>93.382800000000003</v>
      </c>
      <c r="AK14" s="16">
        <f t="shared" si="6"/>
        <v>1334.04</v>
      </c>
      <c r="AL14" s="17">
        <f t="shared" si="13"/>
        <v>976.97599999999989</v>
      </c>
      <c r="AM14" s="18">
        <f t="shared" si="8"/>
        <v>1563.1615999999999</v>
      </c>
      <c r="AN14" s="19">
        <f t="shared" si="9"/>
        <v>3419.4159999999997</v>
      </c>
      <c r="AO14" s="20">
        <f t="shared" si="10"/>
        <v>3.45</v>
      </c>
      <c r="AP14" s="21">
        <v>46.02</v>
      </c>
      <c r="AQ14" s="22">
        <f t="shared" si="11"/>
        <v>46.024380000000001</v>
      </c>
      <c r="AR14" s="23">
        <v>0</v>
      </c>
      <c r="AS14" s="43">
        <f t="shared" si="12"/>
        <v>0</v>
      </c>
      <c r="AT14" s="24">
        <v>0</v>
      </c>
    </row>
    <row r="15" spans="2:46" x14ac:dyDescent="0.25">
      <c r="B15" s="44" t="s">
        <v>43</v>
      </c>
      <c r="C15" s="25">
        <v>0</v>
      </c>
      <c r="D15" s="26">
        <v>10.17</v>
      </c>
      <c r="E15" s="27">
        <f>D15*C15</f>
        <v>0</v>
      </c>
      <c r="F15" s="28">
        <v>0</v>
      </c>
      <c r="G15" s="23">
        <v>0</v>
      </c>
      <c r="H15" s="28">
        <v>0</v>
      </c>
      <c r="I15" s="29">
        <v>0</v>
      </c>
      <c r="J15" s="30">
        <v>0</v>
      </c>
      <c r="K15" s="29">
        <v>0</v>
      </c>
      <c r="L15" s="30">
        <v>0</v>
      </c>
      <c r="M15" s="29">
        <v>0</v>
      </c>
      <c r="N15" s="30">
        <v>0</v>
      </c>
      <c r="O15" s="29">
        <v>0</v>
      </c>
      <c r="P15" s="30">
        <v>0</v>
      </c>
      <c r="Q15" s="29">
        <v>0</v>
      </c>
      <c r="R15" s="30">
        <v>0</v>
      </c>
      <c r="S15" s="23">
        <v>0</v>
      </c>
      <c r="T15" s="30">
        <v>0</v>
      </c>
      <c r="U15" s="31">
        <v>0</v>
      </c>
      <c r="V15" s="30">
        <v>0</v>
      </c>
      <c r="W15" s="32">
        <v>0</v>
      </c>
      <c r="X15" s="30">
        <v>0</v>
      </c>
      <c r="Y15" s="23">
        <v>0</v>
      </c>
      <c r="Z15" s="30">
        <v>0</v>
      </c>
      <c r="AA15" s="23">
        <v>0</v>
      </c>
      <c r="AB15" s="30">
        <v>0</v>
      </c>
      <c r="AC15" s="23">
        <v>0</v>
      </c>
      <c r="AD15" s="27">
        <f t="shared" si="0"/>
        <v>0</v>
      </c>
      <c r="AE15" s="30">
        <v>0</v>
      </c>
      <c r="AF15" s="13" t="str">
        <f t="shared" si="1"/>
        <v>0,0000</v>
      </c>
      <c r="AG15" s="13">
        <f t="shared" si="3"/>
        <v>0</v>
      </c>
      <c r="AH15" s="14">
        <f t="shared" si="4"/>
        <v>0</v>
      </c>
      <c r="AI15" s="14">
        <f t="shared" si="5"/>
        <v>0</v>
      </c>
      <c r="AJ15" s="15">
        <f t="shared" si="2"/>
        <v>0</v>
      </c>
      <c r="AK15" s="16">
        <f t="shared" si="6"/>
        <v>0</v>
      </c>
      <c r="AL15" s="17">
        <f t="shared" si="13"/>
        <v>0</v>
      </c>
      <c r="AM15" s="18">
        <f t="shared" si="8"/>
        <v>0</v>
      </c>
      <c r="AN15" s="19">
        <f t="shared" si="9"/>
        <v>0</v>
      </c>
      <c r="AO15" s="20">
        <f t="shared" si="10"/>
        <v>3.45</v>
      </c>
      <c r="AP15" s="21">
        <v>0</v>
      </c>
      <c r="AQ15" s="22">
        <f t="shared" si="11"/>
        <v>0</v>
      </c>
      <c r="AR15" s="23">
        <v>0</v>
      </c>
      <c r="AS15" s="43">
        <f t="shared" si="12"/>
        <v>0</v>
      </c>
      <c r="AT15" s="24">
        <v>0</v>
      </c>
    </row>
    <row r="16" spans="2:46" x14ac:dyDescent="0.25">
      <c r="B16" s="44" t="s">
        <v>40</v>
      </c>
      <c r="C16" s="25">
        <v>151.66999999999999</v>
      </c>
      <c r="D16" s="26">
        <v>11.12</v>
      </c>
      <c r="E16" s="27">
        <v>1686.57</v>
      </c>
      <c r="F16" s="28">
        <v>0</v>
      </c>
      <c r="G16" s="23">
        <v>0</v>
      </c>
      <c r="H16" s="28">
        <v>0</v>
      </c>
      <c r="I16" s="29">
        <v>0</v>
      </c>
      <c r="J16" s="30">
        <v>0</v>
      </c>
      <c r="K16" s="29">
        <v>0</v>
      </c>
      <c r="L16" s="30">
        <v>0</v>
      </c>
      <c r="M16" s="29">
        <v>0</v>
      </c>
      <c r="N16" s="30">
        <v>0</v>
      </c>
      <c r="O16" s="29">
        <v>0</v>
      </c>
      <c r="P16" s="30">
        <v>0</v>
      </c>
      <c r="Q16" s="29">
        <v>0</v>
      </c>
      <c r="R16" s="30">
        <v>0</v>
      </c>
      <c r="S16" s="23">
        <v>320</v>
      </c>
      <c r="T16" s="30">
        <v>1055.5</v>
      </c>
      <c r="U16" s="31">
        <v>-1686.57</v>
      </c>
      <c r="V16" s="30">
        <v>0</v>
      </c>
      <c r="W16" s="32">
        <v>0</v>
      </c>
      <c r="X16" s="30">
        <v>0</v>
      </c>
      <c r="Y16" s="23">
        <v>1686.57</v>
      </c>
      <c r="Z16" s="30">
        <v>0</v>
      </c>
      <c r="AA16" s="23">
        <v>0</v>
      </c>
      <c r="AB16" s="30">
        <v>951.07</v>
      </c>
      <c r="AC16" s="23">
        <v>0</v>
      </c>
      <c r="AD16" s="27">
        <f t="shared" si="0"/>
        <v>645.54691569279657</v>
      </c>
      <c r="AE16" s="30">
        <v>0</v>
      </c>
      <c r="AF16" s="13" t="str">
        <f t="shared" si="1"/>
        <v>-0,0102</v>
      </c>
      <c r="AG16" s="13" t="str">
        <f t="shared" si="3"/>
        <v>-0,0102</v>
      </c>
      <c r="AH16" s="14">
        <f t="shared" si="4"/>
        <v>0</v>
      </c>
      <c r="AI16" s="14">
        <f t="shared" si="5"/>
        <v>0</v>
      </c>
      <c r="AJ16" s="15">
        <f t="shared" si="2"/>
        <v>73.885000000000005</v>
      </c>
      <c r="AK16" s="16">
        <f t="shared" si="6"/>
        <v>1055.5</v>
      </c>
      <c r="AL16" s="17">
        <f t="shared" si="13"/>
        <v>1480.2991999999999</v>
      </c>
      <c r="AM16" s="18">
        <f t="shared" si="8"/>
        <v>2368.4787200000001</v>
      </c>
      <c r="AN16" s="19">
        <f t="shared" si="9"/>
        <v>5181.0472</v>
      </c>
      <c r="AO16" s="20">
        <f t="shared" si="10"/>
        <v>3.45</v>
      </c>
      <c r="AP16" s="21">
        <v>36.409999999999997</v>
      </c>
      <c r="AQ16" s="22">
        <f t="shared" si="11"/>
        <v>36.414750000000005</v>
      </c>
      <c r="AR16" s="23">
        <v>0</v>
      </c>
      <c r="AS16" s="43">
        <f t="shared" si="12"/>
        <v>0</v>
      </c>
      <c r="AT16" s="24">
        <v>0</v>
      </c>
    </row>
    <row r="17" spans="2:46" x14ac:dyDescent="0.25">
      <c r="B17" s="45" t="s">
        <v>41</v>
      </c>
      <c r="C17" s="46">
        <v>151.66999999999999</v>
      </c>
      <c r="D17" s="47">
        <v>13.845800000000001</v>
      </c>
      <c r="E17" s="48">
        <v>0</v>
      </c>
      <c r="F17" s="49">
        <v>2100</v>
      </c>
      <c r="G17" s="50">
        <v>0</v>
      </c>
      <c r="H17" s="49">
        <v>0</v>
      </c>
      <c r="I17" s="51">
        <v>0</v>
      </c>
      <c r="J17" s="52">
        <v>0</v>
      </c>
      <c r="K17" s="51">
        <v>0</v>
      </c>
      <c r="L17" s="52">
        <v>0</v>
      </c>
      <c r="M17" s="51">
        <v>0</v>
      </c>
      <c r="N17" s="52">
        <v>0</v>
      </c>
      <c r="O17" s="51">
        <v>0</v>
      </c>
      <c r="P17" s="52">
        <v>0</v>
      </c>
      <c r="Q17" s="51">
        <v>0</v>
      </c>
      <c r="R17" s="52">
        <v>0</v>
      </c>
      <c r="S17" s="50">
        <v>440</v>
      </c>
      <c r="T17" s="52">
        <v>2540</v>
      </c>
      <c r="U17" s="53">
        <v>0</v>
      </c>
      <c r="V17" s="52">
        <v>0</v>
      </c>
      <c r="W17" s="54">
        <v>0</v>
      </c>
      <c r="X17" s="52">
        <v>0</v>
      </c>
      <c r="Y17" s="50">
        <v>0</v>
      </c>
      <c r="Z17" s="52">
        <v>0</v>
      </c>
      <c r="AA17" s="50">
        <v>0</v>
      </c>
      <c r="AB17" s="52">
        <v>0</v>
      </c>
      <c r="AC17" s="50">
        <v>0</v>
      </c>
      <c r="AD17" s="48">
        <f t="shared" si="0"/>
        <v>1480.2991999999999</v>
      </c>
      <c r="AE17" s="52">
        <v>0</v>
      </c>
      <c r="AF17" s="55" t="str">
        <f t="shared" si="1"/>
        <v>-0,0321</v>
      </c>
      <c r="AG17" s="55" t="str">
        <f t="shared" si="3"/>
        <v>-0,0321</v>
      </c>
      <c r="AH17" s="56">
        <f t="shared" si="4"/>
        <v>0</v>
      </c>
      <c r="AI17" s="56">
        <f t="shared" si="5"/>
        <v>0</v>
      </c>
      <c r="AJ17" s="57">
        <f t="shared" si="2"/>
        <v>177.8</v>
      </c>
      <c r="AK17" s="58">
        <f t="shared" si="6"/>
        <v>2540</v>
      </c>
      <c r="AL17" s="59">
        <f t="shared" si="13"/>
        <v>1480.2991999999999</v>
      </c>
      <c r="AM17" s="60">
        <f t="shared" si="8"/>
        <v>2368.4787200000001</v>
      </c>
      <c r="AN17" s="61">
        <f t="shared" si="9"/>
        <v>5181.0472</v>
      </c>
      <c r="AO17" s="62">
        <f t="shared" si="10"/>
        <v>3.45</v>
      </c>
      <c r="AP17" s="63">
        <v>87.63</v>
      </c>
      <c r="AQ17" s="64">
        <f t="shared" si="11"/>
        <v>87.63000000000001</v>
      </c>
      <c r="AR17" s="50">
        <v>0</v>
      </c>
      <c r="AS17" s="65">
        <f t="shared" si="12"/>
        <v>0</v>
      </c>
      <c r="AT17" s="66">
        <v>0</v>
      </c>
    </row>
  </sheetData>
  <mergeCells count="5">
    <mergeCell ref="I4:J4"/>
    <mergeCell ref="K4:L4"/>
    <mergeCell ref="M4:N4"/>
    <mergeCell ref="O4:P4"/>
    <mergeCell ref="Q4:R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2017-02-02T11:10:23Z</dcterms:modified>
</cp:coreProperties>
</file>