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Michel Marichal\Downloads\"/>
    </mc:Choice>
  </mc:AlternateContent>
  <xr:revisionPtr revIDLastSave="0" documentId="13_ncr:1_{E3D57F31-2340-4B4E-9645-7979CE5710DC}" xr6:coauthVersionLast="47" xr6:coauthVersionMax="47" xr10:uidLastSave="{00000000-0000-0000-0000-000000000000}"/>
  <bookViews>
    <workbookView xWindow="28680" yWindow="-120" windowWidth="29040" windowHeight="15720" tabRatio="879" xr2:uid="{653A0851-FD25-4DCD-BE2A-53C634C3CC82}"/>
  </bookViews>
  <sheets>
    <sheet name="PREV" sheetId="3567" r:id="rId1"/>
    <sheet name="CDE EN COURS" sheetId="2762" r:id="rId2"/>
    <sheet name="mini de cde" sheetId="2763" r:id="rId3"/>
  </sheets>
  <definedNames>
    <definedName name="_xlnm._FilterDatabase" localSheetId="2" hidden="1">'mini de cde'!$A$1:$D$4</definedName>
    <definedName name="_xleta.COUNTIF" hidden="1" xlm="1">#NAME?</definedName>
    <definedName name="_xleta.DATE" hidden="1" xlm="1">#NAME?</definedName>
    <definedName name="_xleta.IF" hidden="1" xlm="1">#NAME?</definedName>
    <definedName name="_xleta.RIGH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3567" l="1"/>
  <c r="M15" i="3567"/>
  <c r="M28" i="3567"/>
  <c r="I15" i="3567"/>
  <c r="I20" i="3567"/>
  <c r="I24" i="3567"/>
  <c r="I28" i="3567"/>
  <c r="I40" i="3567"/>
  <c r="A2" i="2762"/>
  <c r="A3" i="2762"/>
  <c r="A4" i="2762"/>
  <c r="I7" i="3567" s="1"/>
  <c r="I16" i="3567" l="1"/>
  <c r="M16" i="3567" s="1"/>
  <c r="I6" i="3567"/>
  <c r="I8" i="3567"/>
  <c r="I32" i="3567"/>
  <c r="I39" i="3567"/>
  <c r="I31" i="3567"/>
  <c r="I38" i="3567"/>
  <c r="I22" i="3567"/>
  <c r="I37" i="3567"/>
  <c r="I29" i="3567"/>
  <c r="M29" i="3567" s="1"/>
  <c r="I21" i="3567"/>
  <c r="I13" i="3567"/>
  <c r="I5" i="3567"/>
  <c r="I35" i="3567"/>
  <c r="I27" i="3567"/>
  <c r="I19" i="3567"/>
  <c r="I11" i="3567"/>
  <c r="I12" i="3567"/>
  <c r="I34" i="3567"/>
  <c r="I18" i="3567"/>
  <c r="I10" i="3567"/>
  <c r="I36" i="3567"/>
  <c r="I4" i="3567"/>
  <c r="I26" i="3567"/>
  <c r="I3" i="3567"/>
  <c r="I33" i="3567"/>
  <c r="I25" i="3567"/>
  <c r="I17" i="3567"/>
  <c r="I9" i="3567"/>
  <c r="I23" i="3567"/>
  <c r="I30" i="3567"/>
  <c r="I14" i="3567"/>
  <c r="H29" i="3567"/>
  <c r="H16" i="3567"/>
  <c r="M17" i="3567" l="1"/>
  <c r="M18" i="3567" s="1"/>
  <c r="M19" i="3567" s="1"/>
  <c r="M20" i="3567" s="1"/>
  <c r="M21" i="3567" s="1"/>
  <c r="M22" i="3567" s="1"/>
  <c r="M23" i="3567" s="1"/>
  <c r="M24" i="3567" s="1"/>
  <c r="M25" i="3567" s="1"/>
  <c r="M26" i="3567" s="1"/>
  <c r="M27" i="3567" s="1"/>
  <c r="M30" i="3567"/>
  <c r="M31" i="3567" s="1"/>
  <c r="M32" i="3567" s="1"/>
  <c r="M33" i="3567" s="1"/>
  <c r="M34" i="3567" s="1"/>
  <c r="M35" i="3567" s="1"/>
  <c r="M36" i="3567" s="1"/>
  <c r="M37" i="3567" s="1"/>
  <c r="M38" i="3567" s="1"/>
  <c r="M39" i="3567" s="1"/>
  <c r="M40" i="3567" s="1"/>
  <c r="H3" i="3567"/>
  <c r="H4" i="3567" s="1"/>
  <c r="H5" i="3567" s="1"/>
  <c r="H6" i="3567" s="1"/>
  <c r="H7" i="3567" s="1"/>
  <c r="H8" i="3567" s="1"/>
  <c r="H9" i="3567" s="1"/>
  <c r="H10" i="3567" s="1"/>
  <c r="H11" i="3567" s="1"/>
  <c r="H12" i="3567" s="1"/>
  <c r="H13" i="3567" s="1"/>
  <c r="H14" i="3567" s="1"/>
  <c r="K3" i="3567"/>
  <c r="M3" i="3567" s="1"/>
  <c r="M4" i="3567" s="1"/>
  <c r="M5" i="3567" s="1"/>
  <c r="M6" i="3567" s="1"/>
  <c r="M7" i="3567" s="1"/>
  <c r="M8" i="3567" s="1"/>
  <c r="M9" i="3567" s="1"/>
  <c r="M10" i="3567" s="1"/>
  <c r="M11" i="3567" s="1"/>
  <c r="M12" i="3567" s="1"/>
  <c r="K29" i="3567"/>
  <c r="K30" i="3567" s="1"/>
  <c r="K31" i="3567" s="1"/>
  <c r="K32" i="3567" s="1"/>
  <c r="K33" i="3567" s="1"/>
  <c r="K34" i="3567" s="1"/>
  <c r="K35" i="3567" s="1"/>
  <c r="K36" i="3567" s="1"/>
  <c r="K37" i="3567" s="1"/>
  <c r="K38" i="3567" s="1"/>
  <c r="K39" i="3567" s="1"/>
  <c r="K40" i="3567" s="1"/>
  <c r="K16" i="3567"/>
  <c r="K17" i="3567" s="1"/>
  <c r="K18" i="3567" s="1"/>
  <c r="K19" i="3567" s="1"/>
  <c r="K20" i="3567" s="1"/>
  <c r="K21" i="3567" s="1"/>
  <c r="K22" i="3567" s="1"/>
  <c r="K23" i="3567" s="1"/>
  <c r="K24" i="3567" s="1"/>
  <c r="K25" i="3567" s="1"/>
  <c r="K26" i="3567" s="1"/>
  <c r="K27" i="3567" s="1"/>
  <c r="H30" i="3567"/>
  <c r="H31" i="3567" s="1"/>
  <c r="H32" i="3567" s="1"/>
  <c r="H33" i="3567" s="1"/>
  <c r="H34" i="3567" s="1"/>
  <c r="H35" i="3567" s="1"/>
  <c r="H36" i="3567" s="1"/>
  <c r="H37" i="3567" s="1"/>
  <c r="H38" i="3567" s="1"/>
  <c r="H39" i="3567" s="1"/>
  <c r="H40" i="3567" s="1"/>
  <c r="H17" i="3567"/>
  <c r="H18" i="3567" s="1"/>
  <c r="H19" i="3567" s="1"/>
  <c r="H20" i="3567" s="1"/>
  <c r="H21" i="3567" s="1"/>
  <c r="H22" i="3567" s="1"/>
  <c r="H23" i="3567" s="1"/>
  <c r="H24" i="3567" s="1"/>
  <c r="H25" i="3567" s="1"/>
  <c r="H26" i="3567" s="1"/>
  <c r="H27" i="3567" s="1"/>
  <c r="M13" i="3567" l="1"/>
  <c r="M14" i="3567" s="1"/>
  <c r="K4" i="3567"/>
  <c r="K5" i="3567" l="1"/>
  <c r="K6" i="3567" s="1"/>
  <c r="K7" i="3567" l="1"/>
  <c r="K8" i="3567" l="1"/>
  <c r="K9" i="3567" l="1"/>
  <c r="K10" i="3567" l="1"/>
  <c r="K11" i="3567" l="1"/>
  <c r="K12" i="3567" l="1"/>
  <c r="K13" i="3567" l="1"/>
  <c r="K14" i="3567" l="1"/>
</calcChain>
</file>

<file path=xl/sharedStrings.xml><?xml version="1.0" encoding="utf-8"?>
<sst xmlns="http://schemas.openxmlformats.org/spreadsheetml/2006/main" count="131" uniqueCount="41">
  <si>
    <t>DESIGNATION_5</t>
  </si>
  <si>
    <t>Référence Article</t>
  </si>
  <si>
    <t>Désignation Article</t>
  </si>
  <si>
    <t/>
  </si>
  <si>
    <t>01 ROUCOU</t>
  </si>
  <si>
    <t>57 SPF15</t>
  </si>
  <si>
    <t>58 SPF30</t>
  </si>
  <si>
    <t>Qté Vendues</t>
  </si>
  <si>
    <t>CA HT Net</t>
  </si>
  <si>
    <t>2025</t>
  </si>
  <si>
    <t>Code Fournisseur</t>
  </si>
  <si>
    <t>Qté Commandées</t>
  </si>
  <si>
    <t>Année de livraison</t>
  </si>
  <si>
    <t>Mois de livraison</t>
  </si>
  <si>
    <t>MOQ ACTUEL</t>
  </si>
  <si>
    <t>NEW MOQ</t>
  </si>
  <si>
    <t>Mois/Année</t>
  </si>
  <si>
    <t>2026</t>
  </si>
  <si>
    <t>Qté Prev finale</t>
  </si>
  <si>
    <t>Stock à terme</t>
  </si>
  <si>
    <t>Stock Prev ss BC</t>
  </si>
  <si>
    <t>Mois/annee</t>
  </si>
  <si>
    <t>CONCA</t>
  </si>
  <si>
    <t>Stock Prev avec BC</t>
  </si>
  <si>
    <t>Article 1</t>
  </si>
  <si>
    <t>Article 2</t>
  </si>
  <si>
    <t>Article 3</t>
  </si>
  <si>
    <t>1</t>
  </si>
  <si>
    <t>11</t>
  </si>
  <si>
    <t>3</t>
  </si>
  <si>
    <t>Désignation Article 1</t>
  </si>
  <si>
    <t>Désignation Article 2</t>
  </si>
  <si>
    <t>Désignation Article 3</t>
  </si>
  <si>
    <t>Message Cde encours</t>
  </si>
  <si>
    <t>Cde en cours</t>
  </si>
  <si>
    <t>période figée jusqu'en M+4 : dans ce cas mois de novembre
donc proposition de qté 5760 unités (qui est le MOQ) * 2 pour compenser le négatif de 7248 uts)</t>
  </si>
  <si>
    <t>Stock Prev avec proposition PDP</t>
  </si>
  <si>
    <t>Proposition PDP</t>
  </si>
  <si>
    <t>ici proposition d'un min de cde 1 mois avant le négatif</t>
  </si>
  <si>
    <t>anticipation cde encours car négatif M-1</t>
  </si>
  <si>
    <t>explication Proposition PDP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</si>
</sst>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0"/>
      <color indexed="8"/>
      <name val="Calibri"/>
      <family val="2"/>
    </font>
    <font>
      <b/>
      <sz val="10"/>
      <color indexed="9"/>
      <name val="Calibri"/>
      <family val="2"/>
    </font>
    <font>
      <b/>
      <sz val="11"/>
      <color rgb="FFEE0000"/>
      <name val="Aptos Narrow"/>
      <family val="2"/>
      <scheme val="minor"/>
    </font>
    <font>
      <b/>
      <sz val="11"/>
      <color rgb="FFFFC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1" fontId="0" fillId="0" borderId="0" xfId="0" applyNumberFormat="1"/>
    <xf numFmtId="14" fontId="0" fillId="0" borderId="0" xfId="0" applyNumberFormat="1"/>
    <xf numFmtId="49" fontId="2" fillId="2" borderId="1" xfId="0" applyNumberFormat="1" applyFont="1" applyFill="1" applyBorder="1" applyAlignment="1">
      <alignment horizontal="left" vertical="center"/>
    </xf>
    <xf numFmtId="49" fontId="1" fillId="3" borderId="0" xfId="0" applyNumberFormat="1" applyFont="1" applyFill="1" applyAlignment="1">
      <alignment horizontal="left" vertical="center"/>
    </xf>
    <xf numFmtId="4" fontId="1" fillId="3" borderId="0" xfId="0" applyNumberFormat="1" applyFont="1" applyFill="1" applyAlignment="1">
      <alignment horizontal="right" vertical="center"/>
    </xf>
    <xf numFmtId="49" fontId="2" fillId="2" borderId="0" xfId="0" applyNumberFormat="1" applyFont="1" applyFill="1" applyAlignment="1">
      <alignment horizontal="left" vertical="center"/>
    </xf>
    <xf numFmtId="1" fontId="0" fillId="0" borderId="0" xfId="0" applyNumberFormat="1" applyAlignment="1">
      <alignment wrapText="1"/>
    </xf>
    <xf numFmtId="1" fontId="3" fillId="0" borderId="0" xfId="0" applyNumberFormat="1" applyFont="1"/>
    <xf numFmtId="1" fontId="4" fillId="0" borderId="0" xfId="0" applyNumberFormat="1" applyFont="1"/>
  </cellXfs>
  <cellStyles count="1">
    <cellStyle name="Normal" xfId="0" builtinId="0"/>
  </cellStyles>
  <dxfs count="13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protection locked="1" hidden="0"/>
    </dxf>
    <dxf>
      <numFmt numFmtId="19" formatCode="dd/mm/yyyy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E7089D-EC90-4B08-A029-2FE78F2D835D}" name="Tableau2" displayName="Tableau2" ref="A1:N40" totalsRowShown="0" headerRowDxfId="12">
  <autoFilter ref="A1:N40" xr:uid="{07E7089D-EC90-4B08-A029-2FE78F2D835D}"/>
  <tableColumns count="14">
    <tableColumn id="2" xr3:uid="{40F82D50-0900-42DC-9AEC-CD7647C1ACB1}" name="Mois/Année" dataDxfId="11"/>
    <tableColumn id="3" xr3:uid="{860CC549-214A-4721-B061-0E448166920C}" name="Référence Article" dataDxfId="10"/>
    <tableColumn id="4" xr3:uid="{A210CE9C-7E61-487F-B010-57D47FB05CB1}" name="Désignation Article" dataDxfId="9"/>
    <tableColumn id="7" xr3:uid="{A14A719E-5244-4080-946A-BB5F3678BB77}" name="Qté Vendues"/>
    <tableColumn id="8" xr3:uid="{5A29C87E-4F82-4EA5-8BFA-38301FAEE3B2}" name="CA HT Net"/>
    <tableColumn id="20" xr3:uid="{FF6DBFB6-5754-4616-9BEB-4EE793B38E54}" name="Qté Prev finale" dataDxfId="8"/>
    <tableColumn id="23" xr3:uid="{321D4358-CB11-4506-964A-4F9CEB431A17}" name="Stock à terme" dataDxfId="7"/>
    <tableColumn id="25" xr3:uid="{F8A62E61-A3C9-4917-8148-54184D52C1C9}" name="Stock Prev ss BC" dataDxfId="6">
      <calculatedColumnFormula>IF(E2&lt;&gt;"","",IF(G2&lt;&gt;"",G2,H1-F2))</calculatedColumnFormula>
    </tableColumn>
    <tableColumn id="27" xr3:uid="{CBD1F4C2-4FE2-4E0A-9A75-3D8A691449FE}" name="Cde en cours" dataDxfId="5">
      <calculatedColumnFormula>IF(E2&lt;&gt;"","",IF(G2&lt;&gt;"","",IFERROR(VLOOKUP(B2&amp;"-"&amp;A2,'CDE EN COURS'!A:G,10,),0)))</calculatedColumnFormula>
    </tableColumn>
    <tableColumn id="1" xr3:uid="{2C52B949-A671-43F2-96E5-043DA1283CB9}" name="Message Cde encours" dataDxfId="1"/>
    <tableColumn id="28" xr3:uid="{F1104975-4016-4ECA-8D39-34107CF80070}" name="Stock Prev avec BC" dataDxfId="4">
      <calculatedColumnFormula>IF($E2&lt;&gt;"","",IF($G2&lt;&gt;"",$G2,K1-F2+I2))</calculatedColumnFormula>
    </tableColumn>
    <tableColumn id="29" xr3:uid="{03C5E5CF-B851-4DA8-AFBF-CF4A70126A60}" name="Proposition PDP" dataDxfId="3"/>
    <tableColumn id="30" xr3:uid="{DCC57E1B-E292-4EAE-AEFB-02C510867988}" name="Stock Prev avec proposition PDP" dataDxfId="2"/>
    <tableColumn id="5" xr3:uid="{0307913A-5891-45A5-BBFB-DDEA696B47F2}" name="explication Proposition PDP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CD8F83-48BE-41AA-A950-402A8E5B0C9B}">
  <sheetPr codeName="Feuil647"/>
  <dimension ref="A1:N40"/>
  <sheetViews>
    <sheetView tabSelected="1" zoomScale="85" zoomScaleNormal="85" workbookViewId="0">
      <selection activeCell="E6" sqref="E6"/>
    </sheetView>
  </sheetViews>
  <sheetFormatPr baseColWidth="10" defaultRowHeight="14.4" x14ac:dyDescent="0.3"/>
  <cols>
    <col min="1" max="1" width="13.33203125" customWidth="1"/>
    <col min="2" max="2" width="16.109375" customWidth="1"/>
    <col min="3" max="3" width="17.21875" customWidth="1"/>
    <col min="4" max="4" width="12.88671875" customWidth="1"/>
    <col min="6" max="6" width="15.5546875" bestFit="1" customWidth="1"/>
    <col min="8" max="8" width="17.33203125" bestFit="1" customWidth="1"/>
    <col min="9" max="9" width="13.5546875" bestFit="1" customWidth="1"/>
    <col min="10" max="10" width="34.33203125" bestFit="1" customWidth="1"/>
    <col min="11" max="11" width="13.21875" bestFit="1" customWidth="1"/>
    <col min="12" max="13" width="22.88671875" bestFit="1" customWidth="1"/>
    <col min="14" max="14" width="75.109375" customWidth="1"/>
  </cols>
  <sheetData>
    <row r="1" spans="1:14" x14ac:dyDescent="0.3">
      <c r="A1" t="s">
        <v>16</v>
      </c>
      <c r="B1" s="3" t="s">
        <v>1</v>
      </c>
      <c r="C1" s="3" t="s">
        <v>2</v>
      </c>
      <c r="D1" s="3" t="s">
        <v>7</v>
      </c>
      <c r="E1" s="3" t="s">
        <v>8</v>
      </c>
      <c r="F1" s="1" t="s">
        <v>18</v>
      </c>
      <c r="G1" s="1" t="s">
        <v>19</v>
      </c>
      <c r="H1" s="1" t="s">
        <v>20</v>
      </c>
      <c r="I1" s="1" t="s">
        <v>34</v>
      </c>
      <c r="J1" s="9" t="s">
        <v>33</v>
      </c>
      <c r="K1" s="1" t="s">
        <v>23</v>
      </c>
      <c r="L1" s="9" t="s">
        <v>37</v>
      </c>
      <c r="M1" s="1" t="s">
        <v>36</v>
      </c>
      <c r="N1" s="1" t="s">
        <v>40</v>
      </c>
    </row>
    <row r="2" spans="1:14" x14ac:dyDescent="0.3">
      <c r="A2" s="2">
        <v>45853.631931481483</v>
      </c>
      <c r="B2" s="4" t="s">
        <v>24</v>
      </c>
      <c r="C2" s="4" t="s">
        <v>30</v>
      </c>
      <c r="F2" s="1"/>
      <c r="G2">
        <v>1000</v>
      </c>
      <c r="H2" s="1">
        <v>1000</v>
      </c>
      <c r="I2" s="1" t="s">
        <v>3</v>
      </c>
      <c r="J2" s="1"/>
      <c r="K2" s="1">
        <v>1000</v>
      </c>
      <c r="L2" s="1">
        <v>0</v>
      </c>
      <c r="M2" s="1">
        <v>6129</v>
      </c>
      <c r="N2" s="1"/>
    </row>
    <row r="3" spans="1:14" x14ac:dyDescent="0.3">
      <c r="A3" s="2">
        <v>45870</v>
      </c>
      <c r="B3" s="4" t="s">
        <v>24</v>
      </c>
      <c r="C3" s="4" t="s">
        <v>30</v>
      </c>
      <c r="F3" s="1">
        <v>2105.7571300451291</v>
      </c>
      <c r="G3" s="1"/>
      <c r="H3" s="1">
        <f t="shared" ref="H3:H14" si="0">IF(E3&lt;&gt;"","",IF(G3&lt;&gt;"",G3,H2-F3))</f>
        <v>-1105.7571300451291</v>
      </c>
      <c r="I3" s="1">
        <f>IF(E3&lt;&gt;"","",IF(G3&lt;&gt;"","",IFERROR(VLOOKUP(B3&amp;"-"&amp;A3,'CDE EN COURS'!A:G,7,),0)))</f>
        <v>0</v>
      </c>
      <c r="J3" s="1"/>
      <c r="K3" s="1">
        <f>IF($E3&lt;&gt;"","",IF($G3&lt;&gt;"",$G3,K2-F3+I3))</f>
        <v>-1105.7571300451291</v>
      </c>
      <c r="L3" s="1">
        <v>0</v>
      </c>
      <c r="M3" s="1">
        <f>IF(G3&lt;&gt;"",G3,M2-F3+I3+L3)</f>
        <v>4023.2428699548709</v>
      </c>
      <c r="N3" s="1"/>
    </row>
    <row r="4" spans="1:14" x14ac:dyDescent="0.3">
      <c r="A4" s="2">
        <v>45901</v>
      </c>
      <c r="B4" s="4" t="s">
        <v>24</v>
      </c>
      <c r="C4" s="4" t="s">
        <v>30</v>
      </c>
      <c r="F4" s="1">
        <v>1977.9741165674632</v>
      </c>
      <c r="G4" s="1"/>
      <c r="H4" s="1">
        <f t="shared" si="0"/>
        <v>-3083.7312466125923</v>
      </c>
      <c r="I4" s="1">
        <f>IF(E4&lt;&gt;"","",IF(G4&lt;&gt;"","",IFERROR(VLOOKUP(B4&amp;"-"&amp;A4,'CDE EN COURS'!A:G,7,),0)))</f>
        <v>0</v>
      </c>
      <c r="J4" s="1"/>
      <c r="K4" s="1">
        <f>IF($E4&lt;&gt;"","",IF($G4&lt;&gt;"",$G4,K3-F4+I4))</f>
        <v>-3083.7312466125923</v>
      </c>
      <c r="L4" s="1">
        <v>0</v>
      </c>
      <c r="M4" s="1">
        <f>IF(G4&lt;&gt;"",G4,M3-F4+I4+L4)</f>
        <v>2045.2687533874077</v>
      </c>
      <c r="N4" s="1"/>
    </row>
    <row r="5" spans="1:14" x14ac:dyDescent="0.3">
      <c r="A5" s="2">
        <v>45931</v>
      </c>
      <c r="B5" s="4" t="s">
        <v>24</v>
      </c>
      <c r="C5" s="4" t="s">
        <v>30</v>
      </c>
      <c r="F5" s="1">
        <v>2065.1357164277815</v>
      </c>
      <c r="G5" s="1"/>
      <c r="H5" s="1">
        <f t="shared" si="0"/>
        <v>-5148.8669630403738</v>
      </c>
      <c r="I5" s="1">
        <f>IF(E5&lt;&gt;"","",IF(G5&lt;&gt;"","",IFERROR(VLOOKUP(B5&amp;"-"&amp;A5,'CDE EN COURS'!A:G,7,),0)))</f>
        <v>0</v>
      </c>
      <c r="J5" s="1"/>
      <c r="K5" s="1">
        <f>IF($E5&lt;&gt;"","",IF($G5&lt;&gt;"",$G5,K4-F5+I5))</f>
        <v>-5148.8669630403738</v>
      </c>
      <c r="L5" s="1">
        <v>0</v>
      </c>
      <c r="M5" s="1">
        <f>IF(G5&lt;&gt;"",G5,M4-F5+I5+L5)</f>
        <v>-19.866963040373776</v>
      </c>
      <c r="N5" s="1"/>
    </row>
    <row r="6" spans="1:14" ht="57.6" x14ac:dyDescent="0.3">
      <c r="A6" s="2">
        <v>45962</v>
      </c>
      <c r="B6" s="4" t="s">
        <v>24</v>
      </c>
      <c r="C6" s="4" t="s">
        <v>30</v>
      </c>
      <c r="F6" s="1">
        <v>2098.7693696167817</v>
      </c>
      <c r="G6" s="1"/>
      <c r="H6" s="1">
        <f t="shared" si="0"/>
        <v>-7247.6363326571554</v>
      </c>
      <c r="I6" s="1">
        <f>IF(E6&lt;&gt;"","",IF(G6&lt;&gt;"","",IFERROR(VLOOKUP(B6&amp;"-"&amp;A6,'CDE EN COURS'!A:G,7,),0)))</f>
        <v>0</v>
      </c>
      <c r="J6" s="1"/>
      <c r="K6" s="1">
        <f>IF($E6&lt;&gt;"","",IF($G6&lt;&gt;"",$G6,K5-F6+I6))</f>
        <v>-7247.6363326571554</v>
      </c>
      <c r="L6" s="1">
        <f>5760*2</f>
        <v>11520</v>
      </c>
      <c r="M6" s="1">
        <f>IF(G6&lt;&gt;"",G6,M5-F6+I6+L6)</f>
        <v>9401.3636673428446</v>
      </c>
      <c r="N6" s="7" t="s">
        <v>35</v>
      </c>
    </row>
    <row r="7" spans="1:14" x14ac:dyDescent="0.3">
      <c r="A7" s="2">
        <v>45992</v>
      </c>
      <c r="B7" s="4" t="s">
        <v>24</v>
      </c>
      <c r="C7" s="4" t="s">
        <v>30</v>
      </c>
      <c r="F7" s="1">
        <v>2082.3476361437815</v>
      </c>
      <c r="G7" s="1"/>
      <c r="H7" s="1">
        <f t="shared" si="0"/>
        <v>-9329.9839688009379</v>
      </c>
      <c r="I7" s="1">
        <f>IF(E7&lt;&gt;"","",IF(G7&lt;&gt;"","",IFERROR(VLOOKUP(B7&amp;"-"&amp;A7,'CDE EN COURS'!A:G,7,),0)))</f>
        <v>0</v>
      </c>
      <c r="J7" s="1"/>
      <c r="K7" s="1">
        <f>IF($E7&lt;&gt;"","",IF($G7&lt;&gt;"",$G7,K6-F7+I7))</f>
        <v>-9329.9839688009379</v>
      </c>
      <c r="L7" s="1">
        <v>0</v>
      </c>
      <c r="M7" s="1">
        <f>IF(G7&lt;&gt;"",G7,M6-F7+I7+L7)</f>
        <v>7319.016031199063</v>
      </c>
      <c r="N7" s="1"/>
    </row>
    <row r="8" spans="1:14" x14ac:dyDescent="0.3">
      <c r="A8" s="2">
        <v>46023</v>
      </c>
      <c r="B8" s="4" t="s">
        <v>24</v>
      </c>
      <c r="C8" s="4" t="s">
        <v>30</v>
      </c>
      <c r="F8" s="1">
        <v>2109.1479559994486</v>
      </c>
      <c r="G8" s="1"/>
      <c r="H8" s="1">
        <f t="shared" si="0"/>
        <v>-11439.131924800386</v>
      </c>
      <c r="I8" s="1">
        <f>IF(E8&lt;&gt;"","",IF(G8&lt;&gt;"","",IFERROR(VLOOKUP(B8&amp;"-"&amp;A8,'CDE EN COURS'!A:G,7,),0)))</f>
        <v>5760</v>
      </c>
      <c r="J8" s="1"/>
      <c r="K8" s="1">
        <f>IF($E8&lt;&gt;"","",IF($G8&lt;&gt;"",$G8,K7-F8+I8))</f>
        <v>-5679.1319248003856</v>
      </c>
      <c r="L8" s="1">
        <v>0</v>
      </c>
      <c r="M8" s="1">
        <f>IF(G8&lt;&gt;"",G8,M7-F8+I8+L8)</f>
        <v>10969.868075199614</v>
      </c>
      <c r="N8" s="1"/>
    </row>
    <row r="9" spans="1:14" x14ac:dyDescent="0.3">
      <c r="A9" s="2">
        <v>46054</v>
      </c>
      <c r="B9" s="4" t="s">
        <v>24</v>
      </c>
      <c r="C9" s="4" t="s">
        <v>30</v>
      </c>
      <c r="F9" s="1">
        <v>2180.9482758551158</v>
      </c>
      <c r="G9" s="1"/>
      <c r="H9" s="1">
        <f t="shared" si="0"/>
        <v>-13620.080200655502</v>
      </c>
      <c r="I9" s="1">
        <f>IF(E9&lt;&gt;"","",IF(G9&lt;&gt;"","",IFERROR(VLOOKUP(B9&amp;"-"&amp;A9,'CDE EN COURS'!A:G,7,),0)))</f>
        <v>0</v>
      </c>
      <c r="J9" s="1"/>
      <c r="K9" s="1">
        <f>IF($E9&lt;&gt;"","",IF($G9&lt;&gt;"",$G9,K8-F9+I9))</f>
        <v>-7860.0802006555014</v>
      </c>
      <c r="L9" s="1">
        <v>0</v>
      </c>
      <c r="M9" s="1">
        <f>IF(G9&lt;&gt;"",G9,M8-F9+I9+L9)</f>
        <v>8788.9197993444977</v>
      </c>
      <c r="N9" s="1"/>
    </row>
    <row r="10" spans="1:14" x14ac:dyDescent="0.3">
      <c r="A10" s="2">
        <v>46082</v>
      </c>
      <c r="B10" s="4" t="s">
        <v>24</v>
      </c>
      <c r="C10" s="4" t="s">
        <v>30</v>
      </c>
      <c r="F10" s="1">
        <v>2192.9157690580851</v>
      </c>
      <c r="G10" s="1"/>
      <c r="H10" s="1">
        <f t="shared" si="0"/>
        <v>-15812.995969713587</v>
      </c>
      <c r="I10" s="1">
        <f>IF(E10&lt;&gt;"","",IF(G10&lt;&gt;"","",IFERROR(VLOOKUP(B10&amp;"-"&amp;A10,'CDE EN COURS'!A:G,7,),0)))</f>
        <v>0</v>
      </c>
      <c r="J10" s="1"/>
      <c r="K10" s="1">
        <f>IF($E10&lt;&gt;"","",IF($G10&lt;&gt;"",$G10,K9-F10+I10))</f>
        <v>-10052.995969713586</v>
      </c>
      <c r="L10" s="1">
        <v>0</v>
      </c>
      <c r="M10" s="1">
        <f>IF(G10&lt;&gt;"",G10,M9-F10+I10+L10)</f>
        <v>6596.0040302864127</v>
      </c>
      <c r="N10" s="1"/>
    </row>
    <row r="11" spans="1:14" x14ac:dyDescent="0.3">
      <c r="A11" s="2">
        <v>46113</v>
      </c>
      <c r="B11" s="4" t="s">
        <v>24</v>
      </c>
      <c r="C11" s="4" t="s">
        <v>30</v>
      </c>
      <c r="F11" s="1">
        <v>2420.6327555804182</v>
      </c>
      <c r="G11" s="1"/>
      <c r="H11" s="1">
        <f t="shared" si="0"/>
        <v>-18233.628725294006</v>
      </c>
      <c r="I11" s="1">
        <f>IF(E11&lt;&gt;"","",IF(G11&lt;&gt;"","",IFERROR(VLOOKUP(B11&amp;"-"&amp;A11,'CDE EN COURS'!A:G,7,),0)))</f>
        <v>0</v>
      </c>
      <c r="J11" s="1"/>
      <c r="K11" s="1">
        <f>IF($E11&lt;&gt;"","",IF($G11&lt;&gt;"",$G11,K10-F11+I11))</f>
        <v>-12473.628725294004</v>
      </c>
      <c r="L11" s="1">
        <v>0</v>
      </c>
      <c r="M11" s="1">
        <f>IF(G11&lt;&gt;"",G11,M10-F11+I11+L11)</f>
        <v>4175.3712747059944</v>
      </c>
      <c r="N11" s="1"/>
    </row>
    <row r="12" spans="1:14" x14ac:dyDescent="0.3">
      <c r="A12" s="2">
        <v>46143</v>
      </c>
      <c r="B12" s="4" t="s">
        <v>24</v>
      </c>
      <c r="C12" s="4" t="s">
        <v>30</v>
      </c>
      <c r="F12" s="1">
        <v>2588.044355440752</v>
      </c>
      <c r="G12" s="1"/>
      <c r="H12" s="1">
        <f t="shared" si="0"/>
        <v>-20821.673080734756</v>
      </c>
      <c r="I12" s="1">
        <f>IF(E12&lt;&gt;"","",IF(G12&lt;&gt;"","",IFERROR(VLOOKUP(B12&amp;"-"&amp;A12,'CDE EN COURS'!A:G,7,),0)))</f>
        <v>0</v>
      </c>
      <c r="J12" s="1"/>
      <c r="K12" s="1">
        <f>IF($E12&lt;&gt;"","",IF($G12&lt;&gt;"",$G12,K11-F12+I12))</f>
        <v>-15061.673080734756</v>
      </c>
      <c r="L12" s="1">
        <v>5760</v>
      </c>
      <c r="M12" s="1">
        <f>IF(G12&lt;&gt;"",G12,M11-F12+I12+L12)</f>
        <v>7347.3269192652424</v>
      </c>
      <c r="N12" s="1" t="s">
        <v>38</v>
      </c>
    </row>
    <row r="13" spans="1:14" x14ac:dyDescent="0.3">
      <c r="A13" s="2">
        <v>46174</v>
      </c>
      <c r="B13" s="4" t="s">
        <v>24</v>
      </c>
      <c r="C13" s="4" t="s">
        <v>30</v>
      </c>
      <c r="F13" s="1">
        <v>2671.2613419630857</v>
      </c>
      <c r="G13" s="1"/>
      <c r="H13" s="1">
        <f t="shared" si="0"/>
        <v>-23492.934422697843</v>
      </c>
      <c r="I13" s="1">
        <f>IF(E13&lt;&gt;"","",IF(G13&lt;&gt;"","",IFERROR(VLOOKUP(B13&amp;"-"&amp;A13,'CDE EN COURS'!A:G,7,),0)))</f>
        <v>0</v>
      </c>
      <c r="J13" s="1"/>
      <c r="K13" s="1">
        <f>IF($E13&lt;&gt;"","",IF($G13&lt;&gt;"",$G13,K12-F13+I13))</f>
        <v>-17732.934422697843</v>
      </c>
      <c r="L13" s="1">
        <v>0</v>
      </c>
      <c r="M13" s="1">
        <f>IF(G13&lt;&gt;"",G13,M12-F13+I13+L13)</f>
        <v>4676.0655773021572</v>
      </c>
      <c r="N13" s="1"/>
    </row>
    <row r="14" spans="1:14" x14ac:dyDescent="0.3">
      <c r="A14" s="2">
        <v>46204</v>
      </c>
      <c r="B14" s="4" t="s">
        <v>24</v>
      </c>
      <c r="C14" s="4" t="s">
        <v>30</v>
      </c>
      <c r="F14" s="1">
        <v>3019.922941823404</v>
      </c>
      <c r="G14" s="1"/>
      <c r="H14" s="1">
        <f t="shared" si="0"/>
        <v>-26512.857364521245</v>
      </c>
      <c r="I14" s="1">
        <f>IF(E14&lt;&gt;"","",IF(G14&lt;&gt;"","",IFERROR(VLOOKUP(B14&amp;"-"&amp;A14,'CDE EN COURS'!A:G,7,),0)))</f>
        <v>0</v>
      </c>
      <c r="J14" s="1"/>
      <c r="K14" s="1">
        <f>IF($E14&lt;&gt;"","",IF($G14&lt;&gt;"",$G14,K13-F14+I14))</f>
        <v>-20752.857364521245</v>
      </c>
      <c r="L14" s="1">
        <v>0</v>
      </c>
      <c r="M14" s="1">
        <f>IF(G14&lt;&gt;"",G14,M13-F14+I14+L14)</f>
        <v>1656.1426354787532</v>
      </c>
      <c r="N14" s="1"/>
    </row>
    <row r="15" spans="1:14" x14ac:dyDescent="0.3">
      <c r="A15" s="2">
        <v>45853.631931481483</v>
      </c>
      <c r="B15" s="4" t="s">
        <v>25</v>
      </c>
      <c r="C15" s="4" t="s">
        <v>31</v>
      </c>
      <c r="F15" s="1"/>
      <c r="G15">
        <v>2000</v>
      </c>
      <c r="H15" s="1">
        <v>2000</v>
      </c>
      <c r="I15" s="1" t="str">
        <f>IF(E15&lt;&gt;"","",IF(G15&lt;&gt;"","",IFERROR(VLOOKUP(B15&amp;"-"&amp;A15,'CDE EN COURS'!A:G,7,),0)))</f>
        <v/>
      </c>
      <c r="J15" s="1"/>
      <c r="K15" s="1">
        <v>2000</v>
      </c>
      <c r="L15" s="1"/>
      <c r="M15" s="1">
        <f>IF(G15&lt;&gt;"",G15,M14-F15+I15+L15)</f>
        <v>2000</v>
      </c>
      <c r="N15" s="1"/>
    </row>
    <row r="16" spans="1:14" x14ac:dyDescent="0.3">
      <c r="A16" s="2">
        <v>45870</v>
      </c>
      <c r="B16" s="4" t="s">
        <v>25</v>
      </c>
      <c r="C16" s="4" t="s">
        <v>31</v>
      </c>
      <c r="F16" s="1">
        <v>567.84430036646336</v>
      </c>
      <c r="G16" s="1"/>
      <c r="H16" s="1">
        <f t="shared" ref="H16:H27" si="1">IF(E16&lt;&gt;"","",IF(G16&lt;&gt;"",G16,H15-F16))</f>
        <v>1432.1556996335366</v>
      </c>
      <c r="I16" s="1">
        <f>IF(E16&lt;&gt;"","",IF(G16&lt;&gt;"","",IFERROR(VLOOKUP(B16&amp;"-"&amp;A16,'CDE EN COURS'!A:G,7,),0)))</f>
        <v>0</v>
      </c>
      <c r="J16" s="1"/>
      <c r="K16" s="1">
        <f>IF($E16&lt;&gt;"","",IF($G16&lt;&gt;"",$G16,K15-F16+I16))</f>
        <v>1432.1556996335366</v>
      </c>
      <c r="L16" s="1"/>
      <c r="M16" s="1">
        <f>IF(G16&lt;&gt;"",G16,M15-F16+I16+L16)</f>
        <v>1432.1556996335366</v>
      </c>
      <c r="N16" s="1"/>
    </row>
    <row r="17" spans="1:14" x14ac:dyDescent="0.3">
      <c r="A17" s="2">
        <v>45901</v>
      </c>
      <c r="B17" s="4" t="s">
        <v>25</v>
      </c>
      <c r="C17" s="4" t="s">
        <v>31</v>
      </c>
      <c r="F17" s="1">
        <v>580.8750573589457</v>
      </c>
      <c r="G17" s="1"/>
      <c r="H17" s="1">
        <f t="shared" si="1"/>
        <v>851.28064227459095</v>
      </c>
      <c r="I17" s="1">
        <f>IF(E17&lt;&gt;"","",IF(G17&lt;&gt;"","",IFERROR(VLOOKUP(B17&amp;"-"&amp;A17,'CDE EN COURS'!A:G,7,),0)))</f>
        <v>0</v>
      </c>
      <c r="J17" s="1"/>
      <c r="K17" s="1">
        <f>IF($E17&lt;&gt;"","",IF($G17&lt;&gt;"",$G17,K16-F17+I17))</f>
        <v>851.28064227459095</v>
      </c>
      <c r="L17" s="1"/>
      <c r="M17" s="1">
        <f>IF(G17&lt;&gt;"",G17,M16-F17+I17+L17)</f>
        <v>851.28064227459095</v>
      </c>
      <c r="N17" s="1"/>
    </row>
    <row r="18" spans="1:14" x14ac:dyDescent="0.3">
      <c r="A18" s="2">
        <v>45931</v>
      </c>
      <c r="B18" s="4" t="s">
        <v>25</v>
      </c>
      <c r="C18" s="4" t="s">
        <v>31</v>
      </c>
      <c r="F18" s="1">
        <v>584.93439208285554</v>
      </c>
      <c r="G18" s="1"/>
      <c r="H18" s="1">
        <f t="shared" si="1"/>
        <v>266.34625019173541</v>
      </c>
      <c r="I18" s="1">
        <f>IF(E18&lt;&gt;"","",IF(G18&lt;&gt;"","",IFERROR(VLOOKUP(B18&amp;"-"&amp;A18,'CDE EN COURS'!A:G,7,),0)))</f>
        <v>0</v>
      </c>
      <c r="J18" s="1"/>
      <c r="K18" s="1">
        <f>IF($E18&lt;&gt;"","",IF($G18&lt;&gt;"",$G18,K17-F18+I18))</f>
        <v>266.34625019173541</v>
      </c>
      <c r="L18" s="1"/>
      <c r="M18" s="1">
        <f>IF(G18&lt;&gt;"",G18,M17-F18+I18+L18)</f>
        <v>266.34625019173541</v>
      </c>
      <c r="N18" s="1"/>
    </row>
    <row r="19" spans="1:14" x14ac:dyDescent="0.3">
      <c r="A19" s="2">
        <v>45962</v>
      </c>
      <c r="B19" s="4" t="s">
        <v>25</v>
      </c>
      <c r="C19" s="4" t="s">
        <v>31</v>
      </c>
      <c r="F19" s="1">
        <v>594.21514907533833</v>
      </c>
      <c r="G19" s="1"/>
      <c r="H19" s="1">
        <f t="shared" si="1"/>
        <v>-327.86889888360292</v>
      </c>
      <c r="I19" s="1">
        <f>IF(E19&lt;&gt;"","",IF(G19&lt;&gt;"","",IFERROR(VLOOKUP(B19&amp;"-"&amp;A19,'CDE EN COURS'!A:G,7,),0)))</f>
        <v>5000</v>
      </c>
      <c r="J19" s="1"/>
      <c r="K19" s="1">
        <f>IF($E19&lt;&gt;"","",IF($G19&lt;&gt;"",$G19,K18-F19+I19))</f>
        <v>4672.1311011163971</v>
      </c>
      <c r="L19" s="1"/>
      <c r="M19" s="1">
        <f>IF(G19&lt;&gt;"",G19,M18-F19+I19+L19)</f>
        <v>4672.1311011163971</v>
      </c>
      <c r="N19" s="1"/>
    </row>
    <row r="20" spans="1:14" x14ac:dyDescent="0.3">
      <c r="A20" s="2">
        <v>45992</v>
      </c>
      <c r="B20" s="4" t="s">
        <v>25</v>
      </c>
      <c r="C20" s="4" t="s">
        <v>31</v>
      </c>
      <c r="F20" s="1">
        <v>547.35781713257768</v>
      </c>
      <c r="G20" s="1"/>
      <c r="H20" s="1">
        <f t="shared" si="1"/>
        <v>-875.2267160161806</v>
      </c>
      <c r="I20" s="1">
        <f>IF(E20&lt;&gt;"","",IF(G20&lt;&gt;"","",IFERROR(VLOOKUP(B20&amp;"-"&amp;A20,'CDE EN COURS'!A:G,7,),0)))</f>
        <v>0</v>
      </c>
      <c r="J20" s="1"/>
      <c r="K20" s="1">
        <f>IF($E20&lt;&gt;"","",IF($G20&lt;&gt;"",$G20,K19-F20+I20))</f>
        <v>4124.7732839838191</v>
      </c>
      <c r="L20" s="1"/>
      <c r="M20" s="1">
        <f>IF(G20&lt;&gt;"",G20,M19-F20+I20+L20)</f>
        <v>4124.7732839838191</v>
      </c>
      <c r="N20" s="1"/>
    </row>
    <row r="21" spans="1:14" x14ac:dyDescent="0.3">
      <c r="A21" s="2">
        <v>46023</v>
      </c>
      <c r="B21" s="4" t="s">
        <v>25</v>
      </c>
      <c r="C21" s="4" t="s">
        <v>31</v>
      </c>
      <c r="F21" s="1">
        <v>565.13857412506422</v>
      </c>
      <c r="G21" s="1"/>
      <c r="H21" s="1">
        <f t="shared" si="1"/>
        <v>-1440.3652901412447</v>
      </c>
      <c r="I21" s="1">
        <f>IF(E21&lt;&gt;"","",IF(G21&lt;&gt;"","",IFERROR(VLOOKUP(B21&amp;"-"&amp;A21,'CDE EN COURS'!A:G,7,),0)))</f>
        <v>0</v>
      </c>
      <c r="J21" s="1"/>
      <c r="K21" s="1">
        <f>IF($E21&lt;&gt;"","",IF($G21&lt;&gt;"",$G21,K20-F21+I21))</f>
        <v>3559.6347098587548</v>
      </c>
      <c r="L21" s="1"/>
      <c r="M21" s="1">
        <f>IF(G21&lt;&gt;"",G21,M20-F21+I21+L21)</f>
        <v>3559.6347098587548</v>
      </c>
      <c r="N21" s="1"/>
    </row>
    <row r="22" spans="1:14" x14ac:dyDescent="0.3">
      <c r="A22" s="2">
        <v>46054</v>
      </c>
      <c r="B22" s="4" t="s">
        <v>25</v>
      </c>
      <c r="C22" s="4" t="s">
        <v>31</v>
      </c>
      <c r="F22" s="1">
        <v>585.8359977842133</v>
      </c>
      <c r="G22" s="1"/>
      <c r="H22" s="1">
        <f t="shared" si="1"/>
        <v>-2026.201287925458</v>
      </c>
      <c r="I22" s="1">
        <f>IF(E22&lt;&gt;"","",IF(G22&lt;&gt;"","",IFERROR(VLOOKUP(B22&amp;"-"&amp;A22,'CDE EN COURS'!A:G,7,),0)))</f>
        <v>0</v>
      </c>
      <c r="J22" s="1"/>
      <c r="K22" s="1">
        <f>IF($E22&lt;&gt;"","",IF($G22&lt;&gt;"",$G22,K21-F22+I22))</f>
        <v>2973.7987120745415</v>
      </c>
      <c r="L22" s="1"/>
      <c r="M22" s="1">
        <f>IF(G22&lt;&gt;"",G22,M21-F22+I22+L22)</f>
        <v>2973.7987120745415</v>
      </c>
      <c r="N22" s="1"/>
    </row>
    <row r="23" spans="1:14" x14ac:dyDescent="0.3">
      <c r="A23" s="2">
        <v>46082</v>
      </c>
      <c r="B23" s="4" t="s">
        <v>25</v>
      </c>
      <c r="C23" s="4" t="s">
        <v>31</v>
      </c>
      <c r="F23" s="1">
        <v>654.86915463763603</v>
      </c>
      <c r="G23" s="1"/>
      <c r="H23" s="1">
        <f t="shared" si="1"/>
        <v>-2681.0704425630938</v>
      </c>
      <c r="I23" s="1">
        <f>IF(E23&lt;&gt;"","",IF(G23&lt;&gt;"","",IFERROR(VLOOKUP(B23&amp;"-"&amp;A23,'CDE EN COURS'!A:G,7,),0)))</f>
        <v>0</v>
      </c>
      <c r="J23" s="1"/>
      <c r="K23" s="1">
        <f>IF($E23&lt;&gt;"","",IF($G23&lt;&gt;"",$G23,K22-F23+I23))</f>
        <v>2318.9295574369053</v>
      </c>
      <c r="L23" s="1"/>
      <c r="M23" s="1">
        <f>IF(G23&lt;&gt;"",G23,M22-F23+I23+L23)</f>
        <v>2318.9295574369053</v>
      </c>
      <c r="N23" s="1"/>
    </row>
    <row r="24" spans="1:14" x14ac:dyDescent="0.3">
      <c r="A24" s="2">
        <v>46113</v>
      </c>
      <c r="B24" s="4" t="s">
        <v>25</v>
      </c>
      <c r="C24" s="4" t="s">
        <v>31</v>
      </c>
      <c r="F24" s="1">
        <v>725.39991163011882</v>
      </c>
      <c r="G24" s="1"/>
      <c r="H24" s="1">
        <f t="shared" si="1"/>
        <v>-3406.4703541932126</v>
      </c>
      <c r="I24" s="1">
        <f>IF(E24&lt;&gt;"","",IF(G24&lt;&gt;"","",IFERROR(VLOOKUP(B24&amp;"-"&amp;A24,'CDE EN COURS'!A:G,7,),0)))</f>
        <v>0</v>
      </c>
      <c r="J24" s="1"/>
      <c r="K24" s="1">
        <f>IF($E24&lt;&gt;"","",IF($G24&lt;&gt;"",$G24,K23-F24+I24))</f>
        <v>1593.5296458067864</v>
      </c>
      <c r="L24" s="1"/>
      <c r="M24" s="1">
        <f>IF(G24&lt;&gt;"",G24,M23-F24+I24+L24)</f>
        <v>1593.5296458067864</v>
      </c>
      <c r="N24" s="1"/>
    </row>
    <row r="25" spans="1:14" x14ac:dyDescent="0.3">
      <c r="A25" s="2">
        <v>46143</v>
      </c>
      <c r="B25" s="4" t="s">
        <v>25</v>
      </c>
      <c r="C25" s="4" t="s">
        <v>31</v>
      </c>
      <c r="F25" s="1">
        <v>761.87591302069518</v>
      </c>
      <c r="G25" s="1"/>
      <c r="H25" s="1">
        <f t="shared" si="1"/>
        <v>-4168.3462672139076</v>
      </c>
      <c r="I25" s="1">
        <f>IF(E25&lt;&gt;"","",IF(G25&lt;&gt;"","",IFERROR(VLOOKUP(B25&amp;"-"&amp;A25,'CDE EN COURS'!A:G,7,),0)))</f>
        <v>0</v>
      </c>
      <c r="J25" s="1"/>
      <c r="K25" s="1">
        <f>IF($E25&lt;&gt;"","",IF($G25&lt;&gt;"",$G25,K24-F25+I25))</f>
        <v>831.65373278609127</v>
      </c>
      <c r="L25" s="1"/>
      <c r="M25" s="1">
        <f>IF(G25&lt;&gt;"",G25,M24-F25+I25+L25)</f>
        <v>831.65373278609127</v>
      </c>
      <c r="N25" s="1"/>
    </row>
    <row r="26" spans="1:14" x14ac:dyDescent="0.3">
      <c r="A26" s="2">
        <v>46174</v>
      </c>
      <c r="B26" s="4" t="s">
        <v>25</v>
      </c>
      <c r="C26" s="4" t="s">
        <v>31</v>
      </c>
      <c r="F26" s="1">
        <v>733.32333667984472</v>
      </c>
      <c r="G26" s="1"/>
      <c r="H26" s="1">
        <f t="shared" si="1"/>
        <v>-4901.6696038937525</v>
      </c>
      <c r="I26" s="1">
        <f>IF(E26&lt;&gt;"","",IF(G26&lt;&gt;"","",IFERROR(VLOOKUP(B26&amp;"-"&amp;A26,'CDE EN COURS'!A:G,7,),0)))</f>
        <v>0</v>
      </c>
      <c r="J26" s="1"/>
      <c r="K26" s="1">
        <f>IF($E26&lt;&gt;"","",IF($G26&lt;&gt;"",$G26,K25-F26+I26))</f>
        <v>98.330396106246553</v>
      </c>
      <c r="L26" s="1">
        <v>5000</v>
      </c>
      <c r="M26" s="1">
        <f>IF(G26&lt;&gt;"",G26,M25-F26+I26+L26)</f>
        <v>5098.3303961062466</v>
      </c>
      <c r="N26" s="1" t="s">
        <v>38</v>
      </c>
    </row>
    <row r="27" spans="1:14" x14ac:dyDescent="0.3">
      <c r="A27" s="2">
        <v>46204</v>
      </c>
      <c r="B27" s="4" t="s">
        <v>25</v>
      </c>
      <c r="C27" s="4" t="s">
        <v>31</v>
      </c>
      <c r="F27" s="1">
        <v>852.54933807042062</v>
      </c>
      <c r="G27" s="1"/>
      <c r="H27" s="1">
        <f t="shared" si="1"/>
        <v>-5754.2189419641727</v>
      </c>
      <c r="I27" s="1">
        <f>IF(E27&lt;&gt;"","",IF(G27&lt;&gt;"","",IFERROR(VLOOKUP(B27&amp;"-"&amp;A27,'CDE EN COURS'!A:G,7,),0)))</f>
        <v>0</v>
      </c>
      <c r="J27" s="1"/>
      <c r="K27" s="1">
        <f>IF($E27&lt;&gt;"","",IF($G27&lt;&gt;"",$G27,K26-F27+I27))</f>
        <v>-754.21894196417406</v>
      </c>
      <c r="L27" s="1"/>
      <c r="M27" s="1">
        <f>IF(G27&lt;&gt;"",G27,M26-F27+I27+L27)</f>
        <v>4245.7810580358255</v>
      </c>
      <c r="N27" s="1"/>
    </row>
    <row r="28" spans="1:14" x14ac:dyDescent="0.3">
      <c r="A28" s="2">
        <v>45853.631931481483</v>
      </c>
      <c r="B28" s="4" t="s">
        <v>26</v>
      </c>
      <c r="C28" s="4" t="s">
        <v>32</v>
      </c>
      <c r="F28" s="1"/>
      <c r="G28">
        <v>2500</v>
      </c>
      <c r="H28" s="1">
        <v>2500</v>
      </c>
      <c r="I28" s="1" t="str">
        <f>IF(E28&lt;&gt;"","",IF(G28&lt;&gt;"","",IFERROR(VLOOKUP(B28&amp;"-"&amp;A28,'CDE EN COURS'!A:G,7,),0)))</f>
        <v/>
      </c>
      <c r="J28" s="1"/>
      <c r="K28" s="1">
        <v>2500</v>
      </c>
      <c r="L28" s="1"/>
      <c r="M28" s="1">
        <f>IF(G28&lt;&gt;"",G28,M27-F28+I28+L28)</f>
        <v>2500</v>
      </c>
      <c r="N28" s="1"/>
    </row>
    <row r="29" spans="1:14" x14ac:dyDescent="0.3">
      <c r="A29" s="2">
        <v>45870</v>
      </c>
      <c r="B29" s="4" t="s">
        <v>26</v>
      </c>
      <c r="C29" s="4" t="s">
        <v>32</v>
      </c>
      <c r="F29" s="1">
        <v>449.05255625106042</v>
      </c>
      <c r="G29" s="1"/>
      <c r="H29" s="1">
        <f t="shared" ref="H29:H40" si="2">IF(E29&lt;&gt;"","",IF(G29&lt;&gt;"",G29,H28-F29))</f>
        <v>2050.9474437489398</v>
      </c>
      <c r="I29" s="1">
        <f>IF(E29&lt;&gt;"","",IF(G29&lt;&gt;"","",IFERROR(VLOOKUP(B29&amp;"-"&amp;A29,'CDE EN COURS'!A:G,7,),0)))</f>
        <v>0</v>
      </c>
      <c r="J29" s="1"/>
      <c r="K29" s="1">
        <f>IF($E29&lt;&gt;"","",IF($G29&lt;&gt;"",$G29,K28-F29+I29))</f>
        <v>2050.9474437489398</v>
      </c>
      <c r="L29" s="1"/>
      <c r="M29" s="1">
        <f>IF(G29&lt;&gt;"",G29,M28-F29+I29+L29)</f>
        <v>2050.9474437489398</v>
      </c>
      <c r="N29" s="1"/>
    </row>
    <row r="30" spans="1:14" x14ac:dyDescent="0.3">
      <c r="A30" s="2">
        <v>45901</v>
      </c>
      <c r="B30" s="4" t="s">
        <v>26</v>
      </c>
      <c r="C30" s="4" t="s">
        <v>32</v>
      </c>
      <c r="F30" s="1">
        <v>431.01034929916045</v>
      </c>
      <c r="G30" s="1"/>
      <c r="H30" s="1">
        <f t="shared" si="2"/>
        <v>1619.9370944497794</v>
      </c>
      <c r="I30" s="1">
        <f>IF(E30&lt;&gt;"","",IF(G30&lt;&gt;"","",IFERROR(VLOOKUP(B30&amp;"-"&amp;A30,'CDE EN COURS'!A:G,7,),0)))</f>
        <v>0</v>
      </c>
      <c r="J30" s="1"/>
      <c r="K30" s="1">
        <f>IF($E30&lt;&gt;"","",IF($G30&lt;&gt;"",$G30,K29-F30+I30))</f>
        <v>1619.9370944497794</v>
      </c>
      <c r="L30" s="1"/>
      <c r="M30" s="1">
        <f>IF(G30&lt;&gt;"",G30,M29-F30+I30+L30)</f>
        <v>1619.9370944497794</v>
      </c>
      <c r="N30" s="1"/>
    </row>
    <row r="31" spans="1:14" x14ac:dyDescent="0.3">
      <c r="A31" s="2">
        <v>45931</v>
      </c>
      <c r="B31" s="4" t="s">
        <v>26</v>
      </c>
      <c r="C31" s="4" t="s">
        <v>32</v>
      </c>
      <c r="F31" s="1">
        <v>413.98832106613872</v>
      </c>
      <c r="G31" s="1"/>
      <c r="H31" s="1">
        <f t="shared" si="2"/>
        <v>1205.9487733836406</v>
      </c>
      <c r="I31" s="1">
        <f>IF(E31&lt;&gt;"","",IF(G31&lt;&gt;"","",IFERROR(VLOOKUP(B31&amp;"-"&amp;A31,'CDE EN COURS'!A:G,7,),0)))</f>
        <v>0</v>
      </c>
      <c r="J31" s="1"/>
      <c r="K31" s="1">
        <f>IF($E31&lt;&gt;"","",IF($G31&lt;&gt;"",$G31,K30-F31+I31))</f>
        <v>1205.9487733836406</v>
      </c>
      <c r="L31" s="1"/>
      <c r="M31" s="1">
        <f>IF(G31&lt;&gt;"",G31,M30-F31+I31+L31)</f>
        <v>1205.9487733836406</v>
      </c>
      <c r="N31" s="1"/>
    </row>
    <row r="32" spans="1:14" x14ac:dyDescent="0.3">
      <c r="A32" s="2">
        <v>45962</v>
      </c>
      <c r="B32" s="4" t="s">
        <v>26</v>
      </c>
      <c r="C32" s="4" t="s">
        <v>32</v>
      </c>
      <c r="F32" s="1">
        <v>396.8627807809055</v>
      </c>
      <c r="G32" s="1"/>
      <c r="H32" s="1">
        <f t="shared" si="2"/>
        <v>809.08599260273513</v>
      </c>
      <c r="I32" s="1">
        <f>IF(E32&lt;&gt;"","",IF(G32&lt;&gt;"","",IFERROR(VLOOKUP(B32&amp;"-"&amp;A32,'CDE EN COURS'!A:G,7,),0)))</f>
        <v>0</v>
      </c>
      <c r="J32" s="1"/>
      <c r="K32" s="1">
        <f>IF($E32&lt;&gt;"","",IF($G32&lt;&gt;"",$G32,K31-F32+I32))</f>
        <v>809.08599260273513</v>
      </c>
      <c r="L32" s="1"/>
      <c r="M32" s="1">
        <f>IF(G32&lt;&gt;"",G32,M31-F32+I32+L32)</f>
        <v>809.08599260273513</v>
      </c>
      <c r="N32" s="1"/>
    </row>
    <row r="33" spans="1:14" x14ac:dyDescent="0.3">
      <c r="A33" s="2">
        <v>45992</v>
      </c>
      <c r="B33" s="4" t="s">
        <v>26</v>
      </c>
      <c r="C33" s="4" t="s">
        <v>32</v>
      </c>
      <c r="F33" s="1">
        <v>314.4240858812172</v>
      </c>
      <c r="G33" s="1"/>
      <c r="H33" s="1">
        <f t="shared" si="2"/>
        <v>494.66190672151794</v>
      </c>
      <c r="I33" s="1">
        <f>IF(E33&lt;&gt;"","",IF(G33&lt;&gt;"","",IFERROR(VLOOKUP(B33&amp;"-"&amp;A33,'CDE EN COURS'!A:G,7,),0)))</f>
        <v>0</v>
      </c>
      <c r="J33" s="1"/>
      <c r="K33" s="1">
        <f>IF($E33&lt;&gt;"","",IF($G33&lt;&gt;"",$G33,K32-F33+I33))</f>
        <v>494.66190672151794</v>
      </c>
      <c r="L33" s="1"/>
      <c r="M33" s="1">
        <f>IF(G33&lt;&gt;"",G33,M32-F33+I33+L33)</f>
        <v>494.66190672151794</v>
      </c>
      <c r="N33" s="1"/>
    </row>
    <row r="34" spans="1:14" x14ac:dyDescent="0.3">
      <c r="A34" s="2">
        <v>46023</v>
      </c>
      <c r="B34" s="4" t="s">
        <v>26</v>
      </c>
      <c r="C34" s="4" t="s">
        <v>32</v>
      </c>
      <c r="F34" s="1">
        <v>318.96521226265048</v>
      </c>
      <c r="G34" s="1"/>
      <c r="H34" s="1">
        <f t="shared" si="2"/>
        <v>175.69669445886746</v>
      </c>
      <c r="I34" s="1">
        <f>IF(E34&lt;&gt;"","",IF(G34&lt;&gt;"","",IFERROR(VLOOKUP(B34&amp;"-"&amp;A34,'CDE EN COURS'!A:G,7,),0)))</f>
        <v>0</v>
      </c>
      <c r="J34" s="1"/>
      <c r="K34" s="1">
        <f>IF($E34&lt;&gt;"","",IF($G34&lt;&gt;"",$G34,K33-F34+I34))</f>
        <v>175.69669445886746</v>
      </c>
      <c r="L34" s="1"/>
      <c r="M34" s="1">
        <f>IF(G34&lt;&gt;"",G34,M33-F34+I34+L34)</f>
        <v>175.69669445886746</v>
      </c>
      <c r="N34" s="1"/>
    </row>
    <row r="35" spans="1:14" x14ac:dyDescent="0.3">
      <c r="A35" s="2">
        <v>46054</v>
      </c>
      <c r="B35" s="4" t="s">
        <v>26</v>
      </c>
      <c r="C35" s="4" t="s">
        <v>32</v>
      </c>
      <c r="F35" s="1">
        <v>320.92300531075057</v>
      </c>
      <c r="G35" s="1"/>
      <c r="H35" s="1">
        <f t="shared" si="2"/>
        <v>-145.22631085188311</v>
      </c>
      <c r="I35" s="1">
        <f>IF(E35&lt;&gt;"","",IF(G35&lt;&gt;"","",IFERROR(VLOOKUP(B35&amp;"-"&amp;A35,'CDE EN COURS'!A:G,7,),0)))</f>
        <v>0</v>
      </c>
      <c r="J35" s="1"/>
      <c r="K35" s="8">
        <f>IF($E35&lt;&gt;"","",IF($G35&lt;&gt;"",$G35,K34-F35+I35))</f>
        <v>-145.22631085188311</v>
      </c>
      <c r="L35" s="1"/>
      <c r="M35" s="1">
        <f>IF(G35&lt;&gt;"",G35,M34-F35+I35+L35)</f>
        <v>-145.22631085188311</v>
      </c>
      <c r="N35" s="1"/>
    </row>
    <row r="36" spans="1:14" x14ac:dyDescent="0.3">
      <c r="A36" s="2">
        <v>46082</v>
      </c>
      <c r="B36" s="4" t="s">
        <v>26</v>
      </c>
      <c r="C36" s="4" t="s">
        <v>32</v>
      </c>
      <c r="F36" s="1">
        <v>367.35800118215252</v>
      </c>
      <c r="G36" s="1"/>
      <c r="H36" s="1">
        <f t="shared" si="2"/>
        <v>-512.58431203403563</v>
      </c>
      <c r="I36" s="1">
        <f>IF(E36&lt;&gt;"","",IF(G36&lt;&gt;"","",IFERROR(VLOOKUP(B36&amp;"-"&amp;A36,'CDE EN COURS'!A:G,7,),0)))</f>
        <v>3000</v>
      </c>
      <c r="J36" s="8" t="s">
        <v>39</v>
      </c>
      <c r="K36" s="1">
        <f>IF($E36&lt;&gt;"","",IF($G36&lt;&gt;"",$G36,K35-F36+I36))</f>
        <v>2487.4156879659645</v>
      </c>
      <c r="L36" s="1"/>
      <c r="M36" s="1">
        <f>IF(G36&lt;&gt;"",G36,M35-F36+I36+L36)</f>
        <v>2487.4156879659645</v>
      </c>
      <c r="N36" s="1"/>
    </row>
    <row r="37" spans="1:14" x14ac:dyDescent="0.3">
      <c r="A37" s="2">
        <v>46113</v>
      </c>
      <c r="B37" s="4" t="s">
        <v>26</v>
      </c>
      <c r="C37" s="4" t="s">
        <v>32</v>
      </c>
      <c r="F37" s="1">
        <v>411.48246089691929</v>
      </c>
      <c r="G37" s="1"/>
      <c r="H37" s="1">
        <f t="shared" si="2"/>
        <v>-924.06677293095493</v>
      </c>
      <c r="I37" s="1">
        <f>IF(E37&lt;&gt;"","",IF(G37&lt;&gt;"","",IFERROR(VLOOKUP(B37&amp;"-"&amp;A37,'CDE EN COURS'!A:G,7,),0)))</f>
        <v>0</v>
      </c>
      <c r="J37" s="1"/>
      <c r="K37" s="1">
        <f>IF($E37&lt;&gt;"","",IF($G37&lt;&gt;"",$G37,K36-F37+I37))</f>
        <v>2075.9332270690452</v>
      </c>
      <c r="L37" s="1">
        <v>3000</v>
      </c>
      <c r="M37" s="1">
        <f>IF(G37&lt;&gt;"",G37,M36-F37+I37+L37)</f>
        <v>5075.9332270690447</v>
      </c>
      <c r="N37" s="8" t="s">
        <v>38</v>
      </c>
    </row>
    <row r="38" spans="1:14" x14ac:dyDescent="0.3">
      <c r="A38" s="2">
        <v>46143</v>
      </c>
      <c r="B38" s="4" t="s">
        <v>26</v>
      </c>
      <c r="C38" s="4" t="s">
        <v>32</v>
      </c>
      <c r="F38" s="1">
        <v>447.46043266389768</v>
      </c>
      <c r="G38" s="1"/>
      <c r="H38" s="1">
        <f t="shared" si="2"/>
        <v>-1371.5272055948526</v>
      </c>
      <c r="I38" s="1">
        <f>IF(E38&lt;&gt;"","",IF(G38&lt;&gt;"","",IFERROR(VLOOKUP(B38&amp;"-"&amp;A38,'CDE EN COURS'!A:G,7,),0)))</f>
        <v>0</v>
      </c>
      <c r="J38" s="1"/>
      <c r="K38" s="1">
        <f>IF($E38&lt;&gt;"","",IF($G38&lt;&gt;"",$G38,K37-F38+I38))</f>
        <v>1628.4727944051474</v>
      </c>
      <c r="L38" s="1"/>
      <c r="M38" s="1">
        <f>IF(G38&lt;&gt;"",G38,M37-F38+I38+L38)</f>
        <v>4628.4727944051474</v>
      </c>
      <c r="N38" s="1"/>
    </row>
    <row r="39" spans="1:14" x14ac:dyDescent="0.3">
      <c r="A39" s="2">
        <v>46174</v>
      </c>
      <c r="B39" s="4" t="s">
        <v>26</v>
      </c>
      <c r="C39" s="4" t="s">
        <v>32</v>
      </c>
      <c r="F39" s="1">
        <v>400.75155904533096</v>
      </c>
      <c r="G39" s="1"/>
      <c r="H39" s="1">
        <f t="shared" si="2"/>
        <v>-1772.2787646401835</v>
      </c>
      <c r="I39" s="1">
        <f>IF(E39&lt;&gt;"","",IF(G39&lt;&gt;"","",IFERROR(VLOOKUP(B39&amp;"-"&amp;A39,'CDE EN COURS'!A:G,7,),0)))</f>
        <v>0</v>
      </c>
      <c r="J39" s="1"/>
      <c r="K39" s="1">
        <f>IF($E39&lt;&gt;"","",IF($G39&lt;&gt;"",$G39,K38-F39+I39))</f>
        <v>1227.7212353598165</v>
      </c>
      <c r="L39" s="1"/>
      <c r="M39" s="1">
        <f>IF(G39&lt;&gt;"",G39,M38-F39+I39+L39)</f>
        <v>4227.7212353598161</v>
      </c>
      <c r="N39" s="1"/>
    </row>
    <row r="40" spans="1:14" x14ac:dyDescent="0.3">
      <c r="A40" s="2">
        <v>46204</v>
      </c>
      <c r="B40" s="4" t="s">
        <v>26</v>
      </c>
      <c r="C40" s="4" t="s">
        <v>32</v>
      </c>
      <c r="F40" s="1">
        <v>420.31286414564318</v>
      </c>
      <c r="G40" s="1"/>
      <c r="H40" s="1">
        <f t="shared" si="2"/>
        <v>-2192.5916287858267</v>
      </c>
      <c r="I40" s="1">
        <f>IF(E40&lt;&gt;"","",IF(G40&lt;&gt;"","",IFERROR(VLOOKUP(B40&amp;"-"&amp;A40,'CDE EN COURS'!A:G,7,),0)))</f>
        <v>0</v>
      </c>
      <c r="J40" s="1"/>
      <c r="K40" s="1">
        <f>IF($E40&lt;&gt;"","",IF($G40&lt;&gt;"",$G40,K39-F40+I40))</f>
        <v>807.40837121417337</v>
      </c>
      <c r="L40" s="1"/>
      <c r="M40" s="1">
        <f>IF(G40&lt;&gt;"",G40,M39-F40+I40+L40)</f>
        <v>3807.4083712141728</v>
      </c>
      <c r="N40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D7D5F-54EE-47B2-8596-24A997F030C9}">
  <sheetPr codeName="Feuil3">
    <tabColor theme="2"/>
  </sheetPr>
  <dimension ref="A1:G4"/>
  <sheetViews>
    <sheetView workbookViewId="0">
      <selection activeCell="A34" sqref="A34"/>
    </sheetView>
  </sheetViews>
  <sheetFormatPr baseColWidth="10" defaultRowHeight="14.4" x14ac:dyDescent="0.3"/>
  <cols>
    <col min="1" max="1" width="25.6640625" bestFit="1" customWidth="1"/>
  </cols>
  <sheetData>
    <row r="1" spans="1:7" x14ac:dyDescent="0.3">
      <c r="A1" t="s">
        <v>22</v>
      </c>
      <c r="B1" s="3" t="s">
        <v>10</v>
      </c>
      <c r="C1" t="s">
        <v>21</v>
      </c>
      <c r="D1" s="3" t="s">
        <v>12</v>
      </c>
      <c r="E1" s="3" t="s">
        <v>13</v>
      </c>
      <c r="F1" s="3" t="s">
        <v>1</v>
      </c>
      <c r="G1" s="3" t="s">
        <v>11</v>
      </c>
    </row>
    <row r="2" spans="1:7" x14ac:dyDescent="0.3">
      <c r="A2" t="str">
        <f>F2&amp;"-"&amp;C2</f>
        <v>Article 1-46023</v>
      </c>
      <c r="B2" s="4" t="s">
        <v>24</v>
      </c>
      <c r="C2" s="2">
        <v>46023</v>
      </c>
      <c r="D2" s="4" t="s">
        <v>17</v>
      </c>
      <c r="E2" s="4" t="s">
        <v>27</v>
      </c>
      <c r="F2" s="4" t="s">
        <v>24</v>
      </c>
      <c r="G2" s="5">
        <v>5760</v>
      </c>
    </row>
    <row r="3" spans="1:7" x14ac:dyDescent="0.3">
      <c r="A3" t="str">
        <f>F3&amp;"-"&amp;C3</f>
        <v>Article 2-45962</v>
      </c>
      <c r="B3" s="4" t="s">
        <v>25</v>
      </c>
      <c r="C3" s="2">
        <v>45962</v>
      </c>
      <c r="D3" s="4" t="s">
        <v>9</v>
      </c>
      <c r="E3" s="4" t="s">
        <v>28</v>
      </c>
      <c r="F3" s="4" t="s">
        <v>25</v>
      </c>
      <c r="G3" s="5">
        <v>5000</v>
      </c>
    </row>
    <row r="4" spans="1:7" x14ac:dyDescent="0.3">
      <c r="A4" t="str">
        <f>F4&amp;"-"&amp;C4</f>
        <v>Article 3-46082</v>
      </c>
      <c r="B4" s="4" t="s">
        <v>26</v>
      </c>
      <c r="C4" s="2">
        <v>46082</v>
      </c>
      <c r="D4" s="4" t="s">
        <v>17</v>
      </c>
      <c r="E4" s="4" t="s">
        <v>29</v>
      </c>
      <c r="F4" s="4" t="s">
        <v>26</v>
      </c>
      <c r="G4" s="5">
        <v>3000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964E6-2A77-4D34-AE52-9FB3BE53B0CB}">
  <sheetPr codeName="Feuil4">
    <tabColor theme="7" tint="0.79998168889431442"/>
  </sheetPr>
  <dimension ref="A1:E4"/>
  <sheetViews>
    <sheetView workbookViewId="0">
      <selection activeCell="C5" sqref="C5"/>
    </sheetView>
  </sheetViews>
  <sheetFormatPr baseColWidth="10" defaultRowHeight="14.4" x14ac:dyDescent="0.3"/>
  <cols>
    <col min="2" max="2" width="19.5546875" customWidth="1"/>
    <col min="3" max="3" width="55.6640625" bestFit="1" customWidth="1"/>
  </cols>
  <sheetData>
    <row r="1" spans="1:5" x14ac:dyDescent="0.3">
      <c r="A1" s="3" t="s">
        <v>0</v>
      </c>
      <c r="B1" s="3" t="s">
        <v>1</v>
      </c>
      <c r="C1" s="3" t="s">
        <v>2</v>
      </c>
      <c r="D1" s="3" t="s">
        <v>14</v>
      </c>
      <c r="E1" s="6" t="s">
        <v>15</v>
      </c>
    </row>
    <row r="2" spans="1:5" x14ac:dyDescent="0.3">
      <c r="A2" s="4" t="s">
        <v>4</v>
      </c>
      <c r="B2" s="4" t="s">
        <v>24</v>
      </c>
      <c r="C2" s="4" t="s">
        <v>30</v>
      </c>
      <c r="D2" s="5">
        <v>5760</v>
      </c>
    </row>
    <row r="3" spans="1:5" x14ac:dyDescent="0.3">
      <c r="A3" s="4" t="s">
        <v>5</v>
      </c>
      <c r="B3" s="4" t="s">
        <v>25</v>
      </c>
      <c r="C3" s="4" t="s">
        <v>31</v>
      </c>
      <c r="D3" s="5">
        <v>5000</v>
      </c>
    </row>
    <row r="4" spans="1:5" x14ac:dyDescent="0.3">
      <c r="A4" s="4" t="s">
        <v>6</v>
      </c>
      <c r="B4" s="4" t="s">
        <v>26</v>
      </c>
      <c r="C4" s="4" t="s">
        <v>32</v>
      </c>
      <c r="D4" s="5">
        <v>3000</v>
      </c>
    </row>
  </sheetData>
  <autoFilter ref="A1:D4" xr:uid="{F19964E6-2A77-4D34-AE52-9FB3BE53B0CB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</vt:lpstr>
      <vt:lpstr>CDE EN COURS</vt:lpstr>
      <vt:lpstr>mini de cde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Marichal</dc:creator>
  <cp:lastModifiedBy>Michel Marichal</cp:lastModifiedBy>
  <dcterms:created xsi:type="dcterms:W3CDTF">2025-06-25T07:04:18Z</dcterms:created>
  <dcterms:modified xsi:type="dcterms:W3CDTF">2025-07-16T08:10:57Z</dcterms:modified>
</cp:coreProperties>
</file>