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-marichal\Documents\"/>
    </mc:Choice>
  </mc:AlternateContent>
  <xr:revisionPtr revIDLastSave="0" documentId="13_ncr:1_{5AE934C3-DABB-4925-8148-B363F47AA2FF}" xr6:coauthVersionLast="47" xr6:coauthVersionMax="47" xr10:uidLastSave="{00000000-0000-0000-0000-000000000000}"/>
  <bookViews>
    <workbookView xWindow="28680" yWindow="-120" windowWidth="20640" windowHeight="11160" tabRatio="508" activeTab="1" xr2:uid="{00000000-000D-0000-FFFF-FFFF00000000}"/>
  </bookViews>
  <sheets>
    <sheet name="Projets" sheetId="1" r:id="rId1"/>
    <sheet name="Charges" sheetId="2" r:id="rId2"/>
    <sheet name="DATA" sheetId="3" r:id="rId3"/>
  </sheets>
  <definedNames>
    <definedName name="_xlnm._FilterDatabase" localSheetId="0" hidden="1">Projets!$C$11:$N$14</definedName>
    <definedName name="_xlnm.Print_Area" localSheetId="0">Projets!$G$10:$N$12</definedName>
  </definedNames>
  <calcPr calcId="191029"/>
  <pivotCaches>
    <pivotCache cacheId="6" r:id="rId4"/>
  </pivotCaches>
</workbook>
</file>

<file path=xl/calcChain.xml><?xml version="1.0" encoding="utf-8"?>
<calcChain xmlns="http://schemas.openxmlformats.org/spreadsheetml/2006/main">
  <c r="I15" i="1" l="1"/>
  <c r="I16" i="1"/>
  <c r="I17" i="1"/>
  <c r="I18" i="1"/>
  <c r="I19" i="1"/>
  <c r="I20" i="1"/>
  <c r="E15" i="1"/>
  <c r="E16" i="1"/>
  <c r="E17" i="1"/>
  <c r="E18" i="1"/>
  <c r="E19" i="1"/>
  <c r="E20" i="1"/>
  <c r="I13" i="1"/>
  <c r="I14" i="1"/>
  <c r="I12" i="1"/>
  <c r="E14" i="1"/>
  <c r="E13" i="1"/>
  <c r="E12" i="1"/>
  <c r="L6" i="1"/>
  <c r="L5" i="1"/>
  <c r="L4" i="1"/>
  <c r="L3" i="1"/>
  <c r="L2" i="1"/>
  <c r="G6" i="1" s="1"/>
  <c r="J6" i="1"/>
  <c r="K6" i="1" s="1"/>
  <c r="J5" i="1"/>
  <c r="K5" i="1" s="1"/>
  <c r="J4" i="1"/>
  <c r="K4" i="1" s="1"/>
  <c r="J3" i="1"/>
  <c r="K3" i="1" s="1"/>
  <c r="J2" i="1"/>
  <c r="K2" i="1" s="1"/>
  <c r="A13" i="1"/>
  <c r="A14" i="1"/>
  <c r="A12" i="1"/>
  <c r="B12" i="1"/>
  <c r="B13" i="1"/>
  <c r="B14" i="1"/>
  <c r="U5" i="2" l="1"/>
  <c r="W5" i="2"/>
  <c r="Q4" i="2"/>
  <c r="F6" i="1"/>
  <c r="V2" i="2" l="1"/>
  <c r="P2" i="2"/>
  <c r="W2" i="2"/>
  <c r="U2" i="2"/>
  <c r="Q2" i="2"/>
  <c r="T2" i="2"/>
  <c r="R2" i="2"/>
  <c r="S2" i="2"/>
  <c r="T3" i="2"/>
  <c r="V3" i="2"/>
  <c r="P3" i="2"/>
  <c r="Q3" i="2"/>
  <c r="U3" i="2"/>
  <c r="R3" i="2"/>
  <c r="W3" i="2"/>
  <c r="S3" i="2"/>
  <c r="S5" i="2"/>
  <c r="R5" i="2"/>
  <c r="V5" i="2"/>
  <c r="P5" i="2"/>
  <c r="Q5" i="2"/>
  <c r="T5" i="2"/>
  <c r="V6" i="2"/>
  <c r="U6" i="2"/>
  <c r="T6" i="2"/>
  <c r="Q6" i="2"/>
  <c r="S6" i="2"/>
  <c r="P6" i="2"/>
  <c r="R6" i="2"/>
  <c r="W6" i="2"/>
  <c r="R4" i="2"/>
  <c r="T4" i="2"/>
  <c r="S4" i="2"/>
  <c r="P4" i="2"/>
  <c r="O2" i="2"/>
  <c r="V4" i="2"/>
  <c r="W4" i="2"/>
  <c r="U4" i="2"/>
  <c r="F5" i="2"/>
  <c r="D5" i="2"/>
  <c r="N5" i="2"/>
  <c r="L5" i="2"/>
  <c r="G5" i="2"/>
  <c r="O5" i="2"/>
  <c r="H5" i="2"/>
  <c r="E5" i="2"/>
  <c r="J5" i="2"/>
  <c r="M5" i="2"/>
  <c r="C5" i="2"/>
  <c r="I5" i="2"/>
  <c r="K5" i="2"/>
  <c r="E4" i="2"/>
  <c r="G4" i="2"/>
  <c r="C4" i="2"/>
  <c r="H4" i="2"/>
  <c r="F4" i="2"/>
  <c r="J4" i="2"/>
  <c r="D4" i="2"/>
  <c r="I4" i="2"/>
  <c r="L4" i="2"/>
  <c r="K4" i="2"/>
  <c r="N4" i="2"/>
  <c r="M4" i="2"/>
  <c r="O4" i="2"/>
  <c r="L2" i="2"/>
  <c r="C2" i="2"/>
  <c r="E6" i="2"/>
  <c r="H6" i="2"/>
  <c r="H3" i="2"/>
  <c r="L6" i="2"/>
  <c r="G6" i="2"/>
  <c r="O6" i="2"/>
  <c r="C6" i="2"/>
  <c r="I6" i="2"/>
  <c r="D6" i="2"/>
  <c r="J6" i="2"/>
  <c r="F6" i="2"/>
  <c r="M6" i="2"/>
  <c r="K6" i="2"/>
  <c r="N6" i="2"/>
  <c r="I3" i="2"/>
  <c r="K3" i="2"/>
  <c r="G3" i="2"/>
  <c r="F3" i="2"/>
  <c r="O3" i="2"/>
  <c r="E3" i="2"/>
  <c r="N3" i="2"/>
  <c r="L3" i="2"/>
  <c r="C3" i="2"/>
  <c r="D3" i="2"/>
  <c r="J3" i="2"/>
  <c r="M3" i="2"/>
  <c r="I2" i="2"/>
  <c r="M2" i="2"/>
  <c r="D2" i="2"/>
  <c r="G2" i="2"/>
  <c r="N2" i="2"/>
  <c r="H2" i="2"/>
  <c r="E2" i="2"/>
  <c r="J2" i="2"/>
  <c r="K2" i="2"/>
  <c r="F2" i="2"/>
</calcChain>
</file>

<file path=xl/sharedStrings.xml><?xml version="1.0" encoding="utf-8"?>
<sst xmlns="http://schemas.openxmlformats.org/spreadsheetml/2006/main" count="50" uniqueCount="46">
  <si>
    <t>SUIVI PROJETS SERVICE PACK</t>
  </si>
  <si>
    <t>Libéllé</t>
  </si>
  <si>
    <t>Date MAD</t>
  </si>
  <si>
    <t>AO ou attribué</t>
  </si>
  <si>
    <t>Terminé</t>
  </si>
  <si>
    <t>Site de production</t>
  </si>
  <si>
    <t>Complexité</t>
  </si>
  <si>
    <t>FOLLOW UP PACK</t>
  </si>
  <si>
    <t>Complexité projet</t>
  </si>
  <si>
    <t>Total projets en cours</t>
  </si>
  <si>
    <t>Total projets terminés</t>
  </si>
  <si>
    <t>Projets en cours</t>
  </si>
  <si>
    <t>Total projet</t>
  </si>
  <si>
    <t>Total heures</t>
  </si>
  <si>
    <t>Nombre d'heures</t>
  </si>
  <si>
    <t>Code</t>
  </si>
  <si>
    <t>Nombre de jours supplémentaires</t>
  </si>
  <si>
    <t>Durée du projet</t>
  </si>
  <si>
    <t>nb d'heure théorique</t>
  </si>
  <si>
    <t>nv compexité</t>
  </si>
  <si>
    <t xml:space="preserve">2 = Décors &lt; 3h = 2 mois </t>
  </si>
  <si>
    <t>3 = Semi full service &lt; 10h = 5 mois</t>
  </si>
  <si>
    <t>4 = Full service simple &lt; 20h = 7 mois</t>
  </si>
  <si>
    <t>5 = Full service complexe &lt; 40h = 7 mois</t>
  </si>
  <si>
    <t>1 = CUS &lt; 1h = 1 mois</t>
  </si>
  <si>
    <t>Type projet</t>
  </si>
  <si>
    <t>Date fin projet
estimée</t>
  </si>
  <si>
    <t>nb de mois</t>
  </si>
  <si>
    <t>Somme de janv.-23</t>
  </si>
  <si>
    <t>Somme de mars-23</t>
  </si>
  <si>
    <t>Somme de avr.-23</t>
  </si>
  <si>
    <t>Somme de mai-23</t>
  </si>
  <si>
    <t>Somme de juin-23</t>
  </si>
  <si>
    <t>Somme de juil.-23</t>
  </si>
  <si>
    <t>Somme de août-23</t>
  </si>
  <si>
    <t>Somme de sept.-23</t>
  </si>
  <si>
    <t>Somme de oct.-23</t>
  </si>
  <si>
    <t>Somme de nov.-23</t>
  </si>
  <si>
    <t>Somme de déc.-23</t>
  </si>
  <si>
    <t>Somme de janv.-24</t>
  </si>
  <si>
    <t>(Tous)</t>
  </si>
  <si>
    <t>Valeurs</t>
  </si>
  <si>
    <t>DATE debut PROJET</t>
  </si>
  <si>
    <t>aaaa</t>
  </si>
  <si>
    <t>bbbb</t>
  </si>
  <si>
    <t>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</si>
</sst>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40C]mmm\-yy;@"/>
    <numFmt numFmtId="166" formatCode="#,##0.0000"/>
  </numFmts>
  <fonts count="11" x14ac:knownFonts="1">
    <font>
      <sz val="10"/>
      <name val="Arial"/>
    </font>
    <font>
      <sz val="9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8"/>
      <name val="Arial"/>
      <family val="2"/>
    </font>
    <font>
      <sz val="9"/>
      <color theme="3"/>
      <name val="Arial"/>
      <family val="2"/>
    </font>
    <font>
      <b/>
      <sz val="10"/>
      <color theme="0"/>
      <name val="Arial"/>
      <family val="2"/>
    </font>
    <font>
      <sz val="9"/>
      <color theme="0"/>
      <name val="Arial"/>
      <family val="2"/>
    </font>
    <font>
      <b/>
      <sz val="9"/>
      <color theme="3"/>
      <name val="Arial"/>
      <family val="2"/>
    </font>
    <font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2F7F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D5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6" fillId="0" borderId="0" xfId="0" applyFont="1" applyAlignment="1">
      <alignment horizontal="center" vertical="center" wrapText="1"/>
    </xf>
    <xf numFmtId="0" fontId="7" fillId="2" borderId="1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7" borderId="1" xfId="0" applyFont="1" applyFill="1" applyBorder="1" applyAlignment="1">
      <alignment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 inden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left" vertical="center" wrapText="1" indent="1"/>
    </xf>
    <xf numFmtId="0" fontId="9" fillId="6" borderId="0" xfId="0" applyFont="1" applyFill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 indent="1"/>
    </xf>
    <xf numFmtId="0" fontId="7" fillId="5" borderId="4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 wrapText="1"/>
    </xf>
    <xf numFmtId="0" fontId="10" fillId="7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166" fontId="4" fillId="0" borderId="1" xfId="0" applyNumberFormat="1" applyFont="1" applyBorder="1"/>
    <xf numFmtId="0" fontId="2" fillId="0" borderId="1" xfId="0" applyFont="1" applyBorder="1" applyAlignment="1">
      <alignment vertical="center" wrapText="1"/>
    </xf>
    <xf numFmtId="1" fontId="2" fillId="0" borderId="1" xfId="0" applyNumberFormat="1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10" borderId="2" xfId="0" applyFont="1" applyFill="1" applyBorder="1" applyAlignment="1">
      <alignment horizontal="center" vertical="center" wrapText="1"/>
    </xf>
    <xf numFmtId="0" fontId="4" fillId="11" borderId="2" xfId="0" applyFont="1" applyFill="1" applyBorder="1" applyAlignment="1">
      <alignment horizontal="center" vertical="center" wrapText="1"/>
    </xf>
    <xf numFmtId="16" fontId="2" fillId="4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BAA7"/>
      <color rgb="FFF95F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FOLLOW-UP 2023 modèle.xlsx]Charges!Tableau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Charges!$C$9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Charges!$B$10:$B$21</c:f>
              <c:strCache>
                <c:ptCount val="12"/>
                <c:pt idx="0">
                  <c:v>Somme de janv.-23</c:v>
                </c:pt>
                <c:pt idx="1">
                  <c:v>Somme de mars-23</c:v>
                </c:pt>
                <c:pt idx="2">
                  <c:v>Somme de avr.-23</c:v>
                </c:pt>
                <c:pt idx="3">
                  <c:v>Somme de mai-23</c:v>
                </c:pt>
                <c:pt idx="4">
                  <c:v>Somme de juin-23</c:v>
                </c:pt>
                <c:pt idx="5">
                  <c:v>Somme de juil.-23</c:v>
                </c:pt>
                <c:pt idx="6">
                  <c:v>Somme de août-23</c:v>
                </c:pt>
                <c:pt idx="7">
                  <c:v>Somme de sept.-23</c:v>
                </c:pt>
                <c:pt idx="8">
                  <c:v>Somme de oct.-23</c:v>
                </c:pt>
                <c:pt idx="9">
                  <c:v>Somme de nov.-23</c:v>
                </c:pt>
                <c:pt idx="10">
                  <c:v>Somme de déc.-23</c:v>
                </c:pt>
                <c:pt idx="11">
                  <c:v>Somme de janv.-24</c:v>
                </c:pt>
              </c:strCache>
            </c:strRef>
          </c:cat>
          <c:val>
            <c:numRef>
              <c:f>Charges!$C$10:$C$21</c:f>
              <c:numCache>
                <c:formatCode>General</c:formatCode>
                <c:ptCount val="12"/>
                <c:pt idx="0">
                  <c:v>5.7142857142857144</c:v>
                </c:pt>
                <c:pt idx="1">
                  <c:v>11.428571428571429</c:v>
                </c:pt>
                <c:pt idx="2">
                  <c:v>17.785714285714285</c:v>
                </c:pt>
                <c:pt idx="3">
                  <c:v>16.285714285714285</c:v>
                </c:pt>
                <c:pt idx="4">
                  <c:v>22</c:v>
                </c:pt>
                <c:pt idx="5">
                  <c:v>22</c:v>
                </c:pt>
                <c:pt idx="6">
                  <c:v>16.285714285714285</c:v>
                </c:pt>
                <c:pt idx="7">
                  <c:v>8.5714285714285712</c:v>
                </c:pt>
                <c:pt idx="8">
                  <c:v>8.5714285714285712</c:v>
                </c:pt>
                <c:pt idx="9">
                  <c:v>5.7142857142857144</c:v>
                </c:pt>
                <c:pt idx="10">
                  <c:v>5.7142857142857144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E20-4DFB-8939-4648DA9E39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48705071"/>
        <c:axId val="848698415"/>
      </c:lineChart>
      <c:catAx>
        <c:axId val="8487050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8698415"/>
        <c:crosses val="autoZero"/>
        <c:auto val="1"/>
        <c:lblAlgn val="ctr"/>
        <c:lblOffset val="100"/>
        <c:noMultiLvlLbl val="0"/>
      </c:catAx>
      <c:valAx>
        <c:axId val="8486984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870507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586740</xdr:colOff>
      <xdr:row>22</xdr:row>
      <xdr:rowOff>102870</xdr:rowOff>
    </xdr:from>
    <xdr:to>
      <xdr:col>10</xdr:col>
      <xdr:colOff>586740</xdr:colOff>
      <xdr:row>38</xdr:row>
      <xdr:rowOff>163830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98719D4-BB71-510A-A2A5-EC8696A65F4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Marichal" refreshedDate="44967.41773252315" createdVersion="8" refreshedVersion="8" minRefreshableVersion="3" recordCount="5" xr:uid="{AD78E446-D46D-4EBC-9821-A98644F6C166}">
  <cacheSource type="worksheet">
    <worksheetSource ref="B1:O6" sheet="Charges"/>
  </cacheSource>
  <cacheFields count="14">
    <cacheField name="nv compexité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janv.-23" numFmtId="166">
      <sharedItems containsSemiMixedTypes="0" containsString="0" containsNumber="1" minValue="0" maxValue="5.7142857142857144"/>
    </cacheField>
    <cacheField name="févr.-23" numFmtId="166">
      <sharedItems containsSemiMixedTypes="0" containsString="0" containsNumber="1" minValue="0" maxValue="11.428571428571429"/>
    </cacheField>
    <cacheField name="mars-23" numFmtId="166">
      <sharedItems containsSemiMixedTypes="0" containsString="0" containsNumber="1" minValue="0" maxValue="11.428571428571429"/>
    </cacheField>
    <cacheField name="avr.-23" numFmtId="166">
      <sharedItems containsSemiMixedTypes="0" containsString="0" containsNumber="1" minValue="0" maxValue="11.428571428571429"/>
    </cacheField>
    <cacheField name="mai-23" numFmtId="166">
      <sharedItems containsSemiMixedTypes="0" containsString="0" containsNumber="1" minValue="0" maxValue="11.428571428571429"/>
    </cacheField>
    <cacheField name="juin-23" numFmtId="166">
      <sharedItems containsSemiMixedTypes="0" containsString="0" containsNumber="1" minValue="0" maxValue="17.142857142857142"/>
    </cacheField>
    <cacheField name="juil.-23" numFmtId="166">
      <sharedItems containsSemiMixedTypes="0" containsString="0" containsNumber="1" minValue="0" maxValue="17.142857142857142"/>
    </cacheField>
    <cacheField name="août-23" numFmtId="166">
      <sharedItems containsSemiMixedTypes="0" containsString="0" containsNumber="1" minValue="0" maxValue="11.428571428571429"/>
    </cacheField>
    <cacheField name="sept.-23" numFmtId="166">
      <sharedItems containsSemiMixedTypes="0" containsString="0" containsNumber="1" minValue="0" maxValue="5.7142857142857144"/>
    </cacheField>
    <cacheField name="oct.-23" numFmtId="166">
      <sharedItems containsSemiMixedTypes="0" containsString="0" containsNumber="1" minValue="0" maxValue="5.7142857142857144"/>
    </cacheField>
    <cacheField name="nov.-23" numFmtId="166">
      <sharedItems containsSemiMixedTypes="0" containsString="0" containsNumber="1" minValue="0" maxValue="5.7142857142857144"/>
    </cacheField>
    <cacheField name="déc.-23" numFmtId="166">
      <sharedItems containsSemiMixedTypes="0" containsString="0" containsNumber="1" minValue="0" maxValue="5.7142857142857144"/>
    </cacheField>
    <cacheField name="janv.-24" numFmtId="166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0"/>
    <n v="1"/>
    <n v="0"/>
    <n v="0"/>
    <n v="0"/>
    <n v="0"/>
    <n v="0"/>
    <n v="0"/>
    <n v="0"/>
    <n v="0"/>
    <n v="0"/>
    <n v="0"/>
    <n v="0"/>
  </r>
  <r>
    <x v="1"/>
    <n v="0"/>
    <n v="0"/>
    <n v="0"/>
    <n v="1.5"/>
    <n v="0"/>
    <n v="0"/>
    <n v="0"/>
    <n v="0"/>
    <n v="0"/>
    <n v="0"/>
    <n v="0"/>
    <n v="0"/>
    <n v="0"/>
  </r>
  <r>
    <x v="2"/>
    <n v="0"/>
    <n v="0"/>
    <n v="0"/>
    <n v="2"/>
    <n v="2"/>
    <n v="2"/>
    <n v="2"/>
    <n v="2"/>
    <n v="0"/>
    <n v="0"/>
    <n v="0"/>
    <n v="0"/>
    <n v="0"/>
  </r>
  <r>
    <x v="3"/>
    <n v="0"/>
    <n v="0"/>
    <n v="0"/>
    <n v="2.8571428571428572"/>
    <n v="2.8571428571428572"/>
    <n v="2.8571428571428572"/>
    <n v="2.8571428571428572"/>
    <n v="2.8571428571428572"/>
    <n v="2.8571428571428572"/>
    <n v="2.8571428571428572"/>
    <n v="0"/>
    <n v="0"/>
    <n v="0"/>
  </r>
  <r>
    <x v="4"/>
    <n v="5.7142857142857144"/>
    <n v="11.428571428571429"/>
    <n v="11.428571428571429"/>
    <n v="11.428571428571429"/>
    <n v="11.428571428571429"/>
    <n v="17.142857142857142"/>
    <n v="17.142857142857142"/>
    <n v="11.428571428571429"/>
    <n v="5.7142857142857144"/>
    <n v="5.7142857142857144"/>
    <n v="5.7142857142857144"/>
    <n v="5.7142857142857144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C364424-9014-41FF-ABE2-4CAB9E4BBC47}" name="Tableau croisé dynamique1" cacheId="6" dataOnRows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B9:C21" firstHeaderRow="1" firstDataRow="1" firstDataCol="1" rowPageCount="1" colPageCount="1"/>
  <pivotFields count="14">
    <pivotField axis="axisPage" multipleItemSelectionAllowed="1" showAll="0">
      <items count="6">
        <item x="0"/>
        <item x="1"/>
        <item x="2"/>
        <item x="3"/>
        <item x="4"/>
        <item t="default"/>
      </items>
    </pivotField>
    <pivotField dataField="1" numFmtId="166" showAll="0"/>
    <pivotField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</pivotFields>
  <rowFields count="1">
    <field x="-2"/>
  </rowFields>
  <row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rowItems>
  <colItems count="1">
    <i/>
  </colItems>
  <pageFields count="1">
    <pageField fld="0" hier="-1"/>
  </pageFields>
  <dataFields count="12">
    <dataField name="Somme de janv.-23" fld="1" baseField="0" baseItem="0"/>
    <dataField name="Somme de mars-23" fld="3" baseField="0" baseItem="0"/>
    <dataField name="Somme de avr.-23" fld="4" baseField="0" baseItem="0"/>
    <dataField name="Somme de mai-23" fld="5" baseField="0" baseItem="0"/>
    <dataField name="Somme de juin-23" fld="6" baseField="0" baseItem="0"/>
    <dataField name="Somme de juil.-23" fld="7" baseField="0" baseItem="0"/>
    <dataField name="Somme de août-23" fld="8" baseField="0" baseItem="0"/>
    <dataField name="Somme de sept.-23" fld="9" baseField="0" baseItem="0"/>
    <dataField name="Somme de oct.-23" fld="10" baseField="0" baseItem="0"/>
    <dataField name="Somme de nov.-23" fld="11" baseField="0" baseItem="0"/>
    <dataField name="Somme de déc.-23" fld="12" baseField="0" baseItem="0"/>
    <dataField name="Somme de janv.-24" fld="13" baseField="0" baseItem="0"/>
  </dataFields>
  <chartFormats count="12">
    <chartFormat chart="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0" format="11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0" format="12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10"/>
          </reference>
        </references>
      </pivotArea>
    </chartFormat>
    <chartFormat chart="0" format="14" series="1">
      <pivotArea type="data" outline="0" fieldPosition="0">
        <references count="1">
          <reference field="4294967294" count="1" selected="0">
            <x v="11"/>
          </reference>
        </references>
      </pivotArea>
    </chartFormat>
    <chartFormat chart="0" format="1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59999389629810485"/>
    <pageSetUpPr fitToPage="1"/>
  </sheetPr>
  <dimension ref="A1:X20"/>
  <sheetViews>
    <sheetView zoomScale="80" zoomScaleNormal="80" workbookViewId="0">
      <pane ySplit="11" topLeftCell="A12" activePane="bottomLeft" state="frozen"/>
      <selection pane="bottomLeft" activeCell="I12" sqref="I12"/>
    </sheetView>
  </sheetViews>
  <sheetFormatPr baseColWidth="10" defaultColWidth="11.44140625" defaultRowHeight="11.4" x14ac:dyDescent="0.25"/>
  <cols>
    <col min="1" max="2" width="2.6640625" style="4" customWidth="1"/>
    <col min="3" max="3" width="10" style="3" customWidth="1"/>
    <col min="4" max="5" width="11.21875" style="4" customWidth="1"/>
    <col min="6" max="6" width="11.33203125" style="3" customWidth="1"/>
    <col min="7" max="7" width="14.6640625" style="4" customWidth="1"/>
    <col min="8" max="9" width="41.5546875" style="4" customWidth="1"/>
    <col min="10" max="11" width="13.109375" style="3" customWidth="1"/>
    <col min="12" max="13" width="13.109375" style="4" customWidth="1"/>
    <col min="14" max="14" width="33.88671875" style="3" customWidth="1"/>
    <col min="15" max="16384" width="11.44140625" style="4"/>
  </cols>
  <sheetData>
    <row r="1" spans="1:24" s="1" customFormat="1" ht="28.8" customHeight="1" x14ac:dyDescent="0.25">
      <c r="H1" s="15" t="s">
        <v>8</v>
      </c>
      <c r="I1" s="16" t="s">
        <v>6</v>
      </c>
      <c r="J1" s="17" t="s">
        <v>9</v>
      </c>
      <c r="K1" s="16" t="s">
        <v>14</v>
      </c>
      <c r="L1" s="17" t="s">
        <v>10</v>
      </c>
      <c r="M1" s="35"/>
      <c r="N1" s="35"/>
      <c r="O1" s="11"/>
      <c r="P1" s="11"/>
      <c r="Q1" s="11"/>
      <c r="R1" s="11"/>
      <c r="S1" s="11"/>
      <c r="T1" s="11"/>
      <c r="U1" s="11"/>
      <c r="V1" s="11"/>
      <c r="W1" s="11"/>
      <c r="X1" s="11"/>
    </row>
    <row r="2" spans="1:24" s="1" customFormat="1" ht="17.399999999999999" customHeight="1" x14ac:dyDescent="0.2">
      <c r="C2" s="6"/>
      <c r="D2" s="23"/>
      <c r="E2" s="23"/>
      <c r="F2" s="32" t="s">
        <v>7</v>
      </c>
      <c r="G2" s="32"/>
      <c r="H2" s="28"/>
      <c r="I2" s="5">
        <v>1</v>
      </c>
      <c r="J2" s="18">
        <f>SUMIFS(A:A,C:C,I2)</f>
        <v>0</v>
      </c>
      <c r="K2" s="12">
        <f>J2*1</f>
        <v>0</v>
      </c>
      <c r="L2" s="34" t="e">
        <f>SUMIFS(#REF!,B:B,H2)</f>
        <v>#REF!</v>
      </c>
      <c r="M2" s="35"/>
      <c r="N2" s="35"/>
      <c r="O2" s="11"/>
      <c r="P2" s="11"/>
      <c r="Q2" s="11"/>
      <c r="R2" s="11"/>
      <c r="S2" s="11"/>
      <c r="T2" s="11"/>
      <c r="U2" s="11"/>
      <c r="V2" s="11"/>
      <c r="W2" s="11"/>
      <c r="X2" s="11"/>
    </row>
    <row r="3" spans="1:24" s="1" customFormat="1" ht="17.399999999999999" customHeight="1" x14ac:dyDescent="0.25">
      <c r="D3" s="23"/>
      <c r="E3" s="23"/>
      <c r="F3" s="32"/>
      <c r="G3" s="32"/>
      <c r="H3" s="28"/>
      <c r="I3" s="5">
        <v>2</v>
      </c>
      <c r="J3" s="19">
        <f>SUMIFS(A:A,C:C,I3)</f>
        <v>0</v>
      </c>
      <c r="K3" s="12">
        <f>J3*3</f>
        <v>0</v>
      </c>
      <c r="L3" s="34" t="e">
        <f>SUMIFS(#REF!,B:B,H3)</f>
        <v>#REF!</v>
      </c>
      <c r="M3" s="35"/>
      <c r="N3" s="35"/>
      <c r="O3" s="11"/>
      <c r="P3" s="11"/>
      <c r="Q3" s="11"/>
      <c r="R3" s="11"/>
      <c r="S3" s="11"/>
      <c r="T3" s="11"/>
      <c r="U3" s="11"/>
      <c r="V3" s="11"/>
      <c r="W3" s="11"/>
      <c r="X3" s="11"/>
    </row>
    <row r="4" spans="1:24" s="1" customFormat="1" ht="17.399999999999999" customHeight="1" x14ac:dyDescent="0.25">
      <c r="D4" s="24"/>
      <c r="E4" s="24"/>
      <c r="F4" s="33" t="s">
        <v>11</v>
      </c>
      <c r="G4" s="33"/>
      <c r="H4" s="28"/>
      <c r="I4" s="5">
        <v>3</v>
      </c>
      <c r="J4" s="19">
        <f>SUMIFS(A:A,C:C,I4)</f>
        <v>0</v>
      </c>
      <c r="K4" s="12">
        <f>J4*10</f>
        <v>0</v>
      </c>
      <c r="L4" s="34" t="e">
        <f>SUMIFS(#REF!,B:B,H4)</f>
        <v>#REF!</v>
      </c>
      <c r="M4" s="35"/>
      <c r="N4" s="35"/>
      <c r="O4" s="11"/>
      <c r="P4" s="11"/>
      <c r="Q4" s="11"/>
      <c r="R4" s="11"/>
      <c r="S4" s="11"/>
      <c r="T4" s="11"/>
      <c r="U4" s="11"/>
      <c r="V4" s="11"/>
      <c r="W4" s="11"/>
      <c r="X4" s="11"/>
    </row>
    <row r="5" spans="1:24" s="1" customFormat="1" ht="17.399999999999999" customHeight="1" x14ac:dyDescent="0.25">
      <c r="D5" s="25"/>
      <c r="E5" s="25"/>
      <c r="F5" s="12" t="s">
        <v>12</v>
      </c>
      <c r="G5" s="12" t="s">
        <v>13</v>
      </c>
      <c r="H5" s="28"/>
      <c r="I5" s="5">
        <v>4</v>
      </c>
      <c r="J5" s="19">
        <f>SUMIFS(A:A,C:C,I5)</f>
        <v>0</v>
      </c>
      <c r="K5" s="12">
        <f>J5*20</f>
        <v>0</v>
      </c>
      <c r="L5" s="34" t="e">
        <f>SUMIFS(#REF!,B:B,H5)</f>
        <v>#REF!</v>
      </c>
      <c r="M5" s="35"/>
      <c r="N5" s="35"/>
      <c r="O5" s="11"/>
      <c r="P5" s="11"/>
      <c r="Q5" s="11"/>
      <c r="R5" s="11"/>
      <c r="S5" s="11"/>
      <c r="T5" s="11"/>
      <c r="U5" s="11"/>
      <c r="V5" s="11"/>
      <c r="W5" s="11"/>
      <c r="X5" s="11"/>
    </row>
    <row r="6" spans="1:24" s="1" customFormat="1" ht="17.399999999999999" customHeight="1" x14ac:dyDescent="0.25">
      <c r="F6" s="19">
        <f>SUM(K2:K6)</f>
        <v>0</v>
      </c>
      <c r="G6" s="19" t="e">
        <f>SUM(L2:L6)</f>
        <v>#REF!</v>
      </c>
      <c r="H6" s="28"/>
      <c r="I6" s="5">
        <v>5</v>
      </c>
      <c r="J6" s="19">
        <f>SUMIFS(A:A,C:C,I6)</f>
        <v>0</v>
      </c>
      <c r="K6" s="12">
        <f>J6*40</f>
        <v>0</v>
      </c>
      <c r="L6" s="34" t="e">
        <f>SUMIFS(#REF!,B:B,H6)</f>
        <v>#REF!</v>
      </c>
      <c r="M6" s="35"/>
      <c r="N6" s="35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s="1" customFormat="1" ht="17.399999999999999" customHeight="1" x14ac:dyDescent="0.25">
      <c r="F7" s="20"/>
      <c r="G7" s="20"/>
      <c r="H7" s="21"/>
      <c r="I7" s="21"/>
      <c r="J7" s="22"/>
      <c r="K7" s="20"/>
      <c r="L7" s="20"/>
      <c r="M7" s="20"/>
    </row>
    <row r="8" spans="1:24" s="1" customFormat="1" ht="17.399999999999999" customHeight="1" x14ac:dyDescent="0.25">
      <c r="F8" s="20"/>
      <c r="G8" s="20"/>
      <c r="H8" s="21"/>
      <c r="I8" s="21"/>
      <c r="J8" s="22"/>
      <c r="K8" s="20"/>
      <c r="L8" s="20"/>
      <c r="M8" s="20"/>
    </row>
    <row r="9" spans="1:24" s="1" customFormat="1" ht="21.6" customHeight="1" x14ac:dyDescent="0.25">
      <c r="C9" s="7"/>
      <c r="F9" s="31"/>
      <c r="G9" s="31"/>
      <c r="H9" s="31"/>
      <c r="I9" s="31"/>
      <c r="J9" s="31"/>
      <c r="K9" s="31"/>
      <c r="L9" s="31"/>
      <c r="M9" s="27"/>
    </row>
    <row r="10" spans="1:24" s="1" customFormat="1" ht="21.6" customHeight="1" x14ac:dyDescent="0.25">
      <c r="C10" s="8"/>
      <c r="D10" s="29" t="s">
        <v>0</v>
      </c>
      <c r="E10" s="29"/>
      <c r="F10" s="29"/>
      <c r="G10" s="29"/>
      <c r="H10" s="29"/>
      <c r="I10" s="29"/>
      <c r="J10" s="29"/>
      <c r="K10" s="29"/>
      <c r="L10" s="30"/>
      <c r="M10" s="8"/>
      <c r="N10" s="8"/>
    </row>
    <row r="11" spans="1:24" s="2" customFormat="1" ht="74.400000000000006" customHeight="1" x14ac:dyDescent="0.25">
      <c r="C11" s="9" t="s">
        <v>4</v>
      </c>
      <c r="D11" s="43" t="s">
        <v>6</v>
      </c>
      <c r="E11" s="44" t="s">
        <v>18</v>
      </c>
      <c r="F11" s="43" t="s">
        <v>42</v>
      </c>
      <c r="G11" s="43" t="s">
        <v>15</v>
      </c>
      <c r="H11" s="43" t="s">
        <v>1</v>
      </c>
      <c r="I11" s="44" t="s">
        <v>26</v>
      </c>
      <c r="J11" s="43" t="s">
        <v>2</v>
      </c>
      <c r="K11" s="43" t="s">
        <v>5</v>
      </c>
      <c r="L11" s="43" t="s">
        <v>3</v>
      </c>
      <c r="M11" s="43" t="s">
        <v>17</v>
      </c>
      <c r="N11" s="43" t="s">
        <v>16</v>
      </c>
    </row>
    <row r="12" spans="1:24" s="5" customFormat="1" ht="46.2" customHeight="1" x14ac:dyDescent="0.25">
      <c r="A12" s="5">
        <f>IF(C12="termine",1,0)</f>
        <v>0</v>
      </c>
      <c r="B12" s="5">
        <f t="shared" ref="B12:B14" si="0">IF(C12="",1,0)</f>
        <v>1</v>
      </c>
      <c r="C12" s="10"/>
      <c r="D12" s="39">
        <v>5</v>
      </c>
      <c r="E12" s="5">
        <f>IFERROR(VLOOKUP($D12,DATA!$A:$B,2,0),"-")</f>
        <v>40</v>
      </c>
      <c r="F12" s="13">
        <v>45078</v>
      </c>
      <c r="G12" s="14"/>
      <c r="H12" s="5" t="s">
        <v>43</v>
      </c>
      <c r="I12" s="13">
        <f>IFERROR(DATE(YEAR(F12),MONTH(F12)+VLOOKUP(D12,DATA!$A:$C,3,0),1)-1,"")</f>
        <v>45291</v>
      </c>
      <c r="J12" s="13"/>
      <c r="K12" s="13"/>
      <c r="N12" s="26"/>
    </row>
    <row r="13" spans="1:24" s="5" customFormat="1" ht="46.2" customHeight="1" x14ac:dyDescent="0.25">
      <c r="A13" s="5">
        <f t="shared" ref="A13:A14" si="1">IF(C13="termine",1,0)</f>
        <v>0</v>
      </c>
      <c r="B13" s="5">
        <f t="shared" si="0"/>
        <v>1</v>
      </c>
      <c r="C13" s="10"/>
      <c r="D13" s="39">
        <v>4</v>
      </c>
      <c r="E13" s="5">
        <f>IFERROR(VLOOKUP($D13,DATA!$A:$B,2,0),"-")</f>
        <v>20</v>
      </c>
      <c r="F13" s="13">
        <v>45082</v>
      </c>
      <c r="G13" s="14"/>
      <c r="H13" s="5" t="s">
        <v>44</v>
      </c>
      <c r="I13" s="13">
        <f>IFERROR(DATE(YEAR(F13),MONTH(F13)+VLOOKUP(D13,DATA!$A:$C,3,0),1)-1,"")</f>
        <v>45291</v>
      </c>
      <c r="J13" s="13"/>
      <c r="K13" s="13"/>
      <c r="N13" s="26"/>
    </row>
    <row r="14" spans="1:24" s="5" customFormat="1" ht="46.2" customHeight="1" x14ac:dyDescent="0.25">
      <c r="A14" s="5">
        <f t="shared" si="1"/>
        <v>0</v>
      </c>
      <c r="B14" s="5">
        <f t="shared" si="0"/>
        <v>0</v>
      </c>
      <c r="C14" s="45">
        <v>45107</v>
      </c>
      <c r="D14" s="39">
        <v>3</v>
      </c>
      <c r="E14" s="5">
        <f>IFERROR(VLOOKUP($D14,DATA!$A:$B,2,0),"-")</f>
        <v>10</v>
      </c>
      <c r="F14" s="13">
        <v>45017</v>
      </c>
      <c r="G14" s="14"/>
      <c r="H14" s="5" t="s">
        <v>45</v>
      </c>
      <c r="I14" s="13">
        <f>IFERROR(DATE(YEAR(F14),MONTH(F14)+VLOOKUP(D14,DATA!$A:$C,3,0),1)-1,"")</f>
        <v>45169</v>
      </c>
      <c r="J14" s="13"/>
      <c r="K14" s="13"/>
      <c r="N14" s="26"/>
    </row>
    <row r="15" spans="1:24" ht="13.2" x14ac:dyDescent="0.25">
      <c r="E15" s="5" t="str">
        <f>IFERROR(VLOOKUP($D15,DATA!$A:$B,2,0),"-")</f>
        <v>-</v>
      </c>
      <c r="I15" s="13" t="str">
        <f>IFERROR(DATE(YEAR(F15),MONTH(F15)+VLOOKUP(D15,DATA!$A:$C,3,0),1)-1,"")</f>
        <v/>
      </c>
    </row>
    <row r="16" spans="1:24" ht="13.2" x14ac:dyDescent="0.25">
      <c r="E16" s="5" t="str">
        <f>IFERROR(VLOOKUP($D16,DATA!$A:$B,2,0),"-")</f>
        <v>-</v>
      </c>
      <c r="I16" s="13" t="str">
        <f>IFERROR(DATE(YEAR(F16),MONTH(F16)+VLOOKUP(D16,DATA!$A:$C,3,0),1)-1,"")</f>
        <v/>
      </c>
    </row>
    <row r="17" spans="5:9" ht="13.2" x14ac:dyDescent="0.25">
      <c r="E17" s="5" t="str">
        <f>IFERROR(VLOOKUP($D17,DATA!$A:$B,2,0),"-")</f>
        <v>-</v>
      </c>
      <c r="I17" s="13" t="str">
        <f>IFERROR(DATE(YEAR(F17),MONTH(F17)+VLOOKUP(D17,DATA!$A:$C,3,0),1)-1,"")</f>
        <v/>
      </c>
    </row>
    <row r="18" spans="5:9" ht="13.2" x14ac:dyDescent="0.25">
      <c r="E18" s="5" t="str">
        <f>IFERROR(VLOOKUP($D18,DATA!$A:$B,2,0),"-")</f>
        <v>-</v>
      </c>
      <c r="I18" s="13" t="str">
        <f>IFERROR(DATE(YEAR(F18),MONTH(F18)+VLOOKUP(D18,DATA!$A:$C,3,0),1)-1,"")</f>
        <v/>
      </c>
    </row>
    <row r="19" spans="5:9" ht="13.2" x14ac:dyDescent="0.25">
      <c r="E19" s="5" t="str">
        <f>IFERROR(VLOOKUP($D19,DATA!$A:$B,2,0),"-")</f>
        <v>-</v>
      </c>
      <c r="I19" s="13" t="str">
        <f>IFERROR(DATE(YEAR(F19),MONTH(F19)+VLOOKUP(D19,DATA!$A:$C,3,0),1)-1,"")</f>
        <v/>
      </c>
    </row>
    <row r="20" spans="5:9" ht="13.2" x14ac:dyDescent="0.25">
      <c r="E20" s="5" t="str">
        <f>IFERROR(VLOOKUP($D20,DATA!$A:$B,2,0),"-")</f>
        <v>-</v>
      </c>
      <c r="I20" s="13" t="str">
        <f>IFERROR(DATE(YEAR(F20),MONTH(F20)+VLOOKUP(D20,DATA!$A:$C,3,0),1)-1,"")</f>
        <v/>
      </c>
    </row>
  </sheetData>
  <autoFilter ref="C11:N14" xr:uid="{00000000-0001-0000-0000-000000000000}"/>
  <mergeCells count="5">
    <mergeCell ref="H2:H6"/>
    <mergeCell ref="D10:L10"/>
    <mergeCell ref="F9:L9"/>
    <mergeCell ref="F2:G3"/>
    <mergeCell ref="F4:G4"/>
  </mergeCells>
  <phoneticPr fontId="0" type="noConversion"/>
  <conditionalFormatting sqref="L12:N65250 C12:C65250">
    <cfRule type="containsText" dxfId="0" priority="894" stopIfTrue="1" operator="containsText" text="Attribué">
      <formula>NOT(ISERROR(SEARCH("Attribué",C12)))</formula>
    </cfRule>
  </conditionalFormatting>
  <dataValidations count="2">
    <dataValidation type="list" allowBlank="1" showInputMessage="1" sqref="N15:N65250 L12:M65250" xr:uid="{00000000-0002-0000-0000-000004000000}">
      <formula1>#REF!</formula1>
    </dataValidation>
    <dataValidation type="list" allowBlank="1" showInputMessage="1" showErrorMessage="1" sqref="K12:K14" xr:uid="{5B83B876-3DDB-4BA3-9DE2-AFEC73785052}">
      <formula1>#REF!</formula1>
    </dataValidation>
  </dataValidations>
  <pageMargins left="0" right="0" top="0" bottom="0" header="0.39370078740157483" footer="0.51181102362204722"/>
  <pageSetup paperSize="8" scale="32" fitToHeight="0" pageOrder="overThenDown" orientation="portrait" verticalDpi="2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0C51F-A7DD-4521-9C4F-EA4A957DB142}">
  <sheetPr codeName="Feuil2"/>
  <dimension ref="A1:W21"/>
  <sheetViews>
    <sheetView tabSelected="1" workbookViewId="0">
      <selection activeCell="I5" sqref="I5:N5"/>
    </sheetView>
  </sheetViews>
  <sheetFormatPr baseColWidth="10" defaultRowHeight="13.2" x14ac:dyDescent="0.25"/>
  <cols>
    <col min="1" max="1" width="34.6640625" bestFit="1" customWidth="1"/>
    <col min="2" max="2" width="17" bestFit="1" customWidth="1"/>
    <col min="3" max="3" width="12" bestFit="1" customWidth="1"/>
    <col min="4" max="4" width="17.77734375" bestFit="1" customWidth="1"/>
    <col min="5" max="5" width="16.77734375" bestFit="1" customWidth="1"/>
    <col min="6" max="6" width="16.44140625" bestFit="1" customWidth="1"/>
    <col min="7" max="7" width="16.5546875" bestFit="1" customWidth="1"/>
    <col min="8" max="8" width="16.44140625" bestFit="1" customWidth="1"/>
    <col min="9" max="9" width="17.33203125" bestFit="1" customWidth="1"/>
    <col min="10" max="10" width="17.77734375" bestFit="1" customWidth="1"/>
    <col min="11" max="11" width="16.77734375" bestFit="1" customWidth="1"/>
    <col min="12" max="12" width="17.21875" bestFit="1" customWidth="1"/>
    <col min="13" max="13" width="17.109375" bestFit="1" customWidth="1"/>
    <col min="14" max="15" width="17.5546875" bestFit="1" customWidth="1"/>
  </cols>
  <sheetData>
    <row r="1" spans="1:23" x14ac:dyDescent="0.25">
      <c r="A1" t="s">
        <v>25</v>
      </c>
      <c r="B1" s="1" t="s">
        <v>19</v>
      </c>
      <c r="C1" s="36">
        <v>44927</v>
      </c>
      <c r="D1" s="36">
        <v>44958</v>
      </c>
      <c r="E1" s="36">
        <v>44986</v>
      </c>
      <c r="F1" s="36">
        <v>45017</v>
      </c>
      <c r="G1" s="36">
        <v>45047</v>
      </c>
      <c r="H1" s="36">
        <v>45078</v>
      </c>
      <c r="I1" s="36">
        <v>45108</v>
      </c>
      <c r="J1" s="36">
        <v>45139</v>
      </c>
      <c r="K1" s="36">
        <v>45170</v>
      </c>
      <c r="L1" s="36">
        <v>45200</v>
      </c>
      <c r="M1" s="36">
        <v>45231</v>
      </c>
      <c r="N1" s="36">
        <v>45261</v>
      </c>
      <c r="O1" s="36">
        <v>45292</v>
      </c>
      <c r="P1" s="36">
        <v>45323</v>
      </c>
      <c r="Q1" s="36">
        <v>45352</v>
      </c>
      <c r="R1" s="36">
        <v>45383</v>
      </c>
      <c r="S1" s="36">
        <v>45413</v>
      </c>
      <c r="T1" s="36">
        <v>45444</v>
      </c>
      <c r="U1" s="36">
        <v>45474</v>
      </c>
      <c r="V1" s="36">
        <v>45505</v>
      </c>
      <c r="W1" s="36">
        <v>45536</v>
      </c>
    </row>
    <row r="2" spans="1:23" ht="13.2" customHeight="1" x14ac:dyDescent="0.25">
      <c r="A2" s="38" t="s">
        <v>24</v>
      </c>
      <c r="B2" s="1">
        <v>1</v>
      </c>
      <c r="C2" s="37">
        <f>SUMIFS(Projets!$E$12:$E$1048576,Projets!$D$12:$D$1048576,$B2,Projets!$F$12:$F$1048576,"&lt;="&amp;C$1,Projets!$I$12:$I$1048576,"&gt;="&amp;C$1)/VLOOKUP($B2,DATA!$A:$C,3,0)</f>
        <v>0</v>
      </c>
      <c r="D2" s="37">
        <f>SUMIFS(Projets!$E$12:$E$1048576,Projets!$D$12:$D$1048576,$B2,Projets!$F$12:$F$1048576,"&lt;="&amp;D$1,Projets!$I$12:$I$1048576,"&gt;="&amp;D$1)/VLOOKUP($B2,DATA!$A:$C,3,0)</f>
        <v>0</v>
      </c>
      <c r="E2" s="37">
        <f>SUMIFS(Projets!$E$12:$E$1048576,Projets!$D$12:$D$1048576,$B2,Projets!$F$12:$F$1048576,"&lt;="&amp;E$1,Projets!$I$12:$I$1048576,"&gt;="&amp;E$1)/VLOOKUP($B2,DATA!$A:$C,3,0)</f>
        <v>0</v>
      </c>
      <c r="F2" s="37">
        <f>SUMIFS(Projets!$E$12:$E$1048576,Projets!$D$12:$D$1048576,$B2,Projets!$F$12:$F$1048576,"&lt;="&amp;F$1,Projets!$I$12:$I$1048576,"&gt;="&amp;F$1)/VLOOKUP($B2,DATA!$A:$C,3,0)</f>
        <v>0</v>
      </c>
      <c r="G2" s="37">
        <f>SUMIFS(Projets!$E$12:$E$1048576,Projets!$D$12:$D$1048576,$B2,Projets!$F$12:$F$1048576,"&lt;="&amp;G$1,Projets!$I$12:$I$1048576,"&gt;="&amp;G$1)/VLOOKUP($B2,DATA!$A:$C,3,0)</f>
        <v>0</v>
      </c>
      <c r="H2" s="37">
        <f>SUMIFS(Projets!$E$12:$E$1048576,Projets!$D$12:$D$1048576,$B2,Projets!$F$12:$F$1048576,"&lt;="&amp;H$1,Projets!$I$12:$I$1048576,"&gt;="&amp;H$1)/VLOOKUP($B2,DATA!$A:$C,3,0)</f>
        <v>0</v>
      </c>
      <c r="I2" s="37">
        <f>SUMIFS(Projets!$E$12:$E$1048576,Projets!$D$12:$D$1048576,$B2,Projets!$F$12:$F$1048576,"&lt;="&amp;I$1,Projets!$I$12:$I$1048576,"&gt;="&amp;I$1)/VLOOKUP($B2,DATA!$A:$C,3,0)</f>
        <v>0</v>
      </c>
      <c r="J2" s="37">
        <f>SUMIFS(Projets!$E$12:$E$1048576,Projets!$D$12:$D$1048576,$B2,Projets!$F$12:$F$1048576,"&lt;="&amp;J$1,Projets!$I$12:$I$1048576,"&gt;="&amp;J$1)/VLOOKUP($B2,DATA!$A:$C,3,0)</f>
        <v>0</v>
      </c>
      <c r="K2" s="37">
        <f>SUMIFS(Projets!$E$12:$E$1048576,Projets!$D$12:$D$1048576,$B2,Projets!$F$12:$F$1048576,"&lt;="&amp;K$1,Projets!$I$12:$I$1048576,"&gt;="&amp;K$1)/VLOOKUP($B2,DATA!$A:$C,3,0)</f>
        <v>0</v>
      </c>
      <c r="L2" s="37">
        <f>SUMIFS(Projets!$E$12:$E$1048576,Projets!$D$12:$D$1048576,$B2,Projets!$F$12:$F$1048576,"&lt;="&amp;L$1,Projets!$I$12:$I$1048576,"&gt;="&amp;L$1)/VLOOKUP($B2,DATA!$A:$C,3,0)</f>
        <v>0</v>
      </c>
      <c r="M2" s="37">
        <f>SUMIFS(Projets!$E$12:$E$1048576,Projets!$D$12:$D$1048576,$B2,Projets!$F$12:$F$1048576,"&lt;="&amp;M$1,Projets!$I$12:$I$1048576,"&gt;="&amp;M$1)/VLOOKUP($B2,DATA!$A:$C,3,0)</f>
        <v>0</v>
      </c>
      <c r="N2" s="37">
        <f>SUMIFS(Projets!$E$12:$E$1048576,Projets!$D$12:$D$1048576,$B2,Projets!$F$12:$F$1048576,"&lt;="&amp;N$1,Projets!$I$12:$I$1048576,"&gt;="&amp;N$1)/VLOOKUP($B2,DATA!$A:$C,3,0)</f>
        <v>0</v>
      </c>
      <c r="O2" s="37">
        <f>SUMIFS(Projets!$E$12:$E$1048576,Projets!$D$12:$D$1048576,$B2,Projets!$F$12:$F$1048576,"&lt;="&amp;O$1,Projets!$I$12:$I$1048576,"&gt;="&amp;O$1)/VLOOKUP($B2,DATA!$A:$C,3,0)</f>
        <v>0</v>
      </c>
      <c r="P2" s="37">
        <f>SUMIFS(Projets!$E$12:$E$1048576,Projets!$D$12:$D$1048576,$B2,Projets!$F$12:$F$1048576,"&lt;="&amp;P$1,Projets!$I$12:$I$1048576,"&gt;="&amp;P$1)/VLOOKUP($B2,DATA!$A:$C,3,0)</f>
        <v>0</v>
      </c>
      <c r="Q2" s="37">
        <f>SUMIFS(Projets!$E$12:$E$1048576,Projets!$D$12:$D$1048576,$B2,Projets!$F$12:$F$1048576,"&lt;="&amp;Q$1,Projets!$I$12:$I$1048576,"&gt;="&amp;Q$1)/VLOOKUP($B2,DATA!$A:$C,3,0)</f>
        <v>0</v>
      </c>
      <c r="R2" s="37">
        <f>SUMIFS(Projets!$E$12:$E$1048576,Projets!$D$12:$D$1048576,$B2,Projets!$F$12:$F$1048576,"&lt;="&amp;R$1,Projets!$I$12:$I$1048576,"&gt;="&amp;R$1)/VLOOKUP($B2,DATA!$A:$C,3,0)</f>
        <v>0</v>
      </c>
      <c r="S2" s="37">
        <f>SUMIFS(Projets!$E$12:$E$1048576,Projets!$D$12:$D$1048576,$B2,Projets!$F$12:$F$1048576,"&lt;="&amp;S$1,Projets!$I$12:$I$1048576,"&gt;="&amp;S$1)/VLOOKUP($B2,DATA!$A:$C,3,0)</f>
        <v>0</v>
      </c>
      <c r="T2" s="37">
        <f>SUMIFS(Projets!$E$12:$E$1048576,Projets!$D$12:$D$1048576,$B2,Projets!$F$12:$F$1048576,"&lt;="&amp;T$1,Projets!$I$12:$I$1048576,"&gt;="&amp;T$1)/VLOOKUP($B2,DATA!$A:$C,3,0)</f>
        <v>0</v>
      </c>
      <c r="U2" s="37">
        <f>SUMIFS(Projets!$E$12:$E$1048576,Projets!$D$12:$D$1048576,$B2,Projets!$F$12:$F$1048576,"&lt;="&amp;U$1,Projets!$I$12:$I$1048576,"&gt;="&amp;U$1)/VLOOKUP($B2,DATA!$A:$C,3,0)</f>
        <v>0</v>
      </c>
      <c r="V2" s="37">
        <f>SUMIFS(Projets!$E$12:$E$1048576,Projets!$D$12:$D$1048576,$B2,Projets!$F$12:$F$1048576,"&lt;="&amp;V$1,Projets!$I$12:$I$1048576,"&gt;="&amp;V$1)/VLOOKUP($B2,DATA!$A:$C,3,0)</f>
        <v>0</v>
      </c>
      <c r="W2" s="37">
        <f>SUMIFS(Projets!$E$12:$E$1048576,Projets!$D$12:$D$1048576,$B2,Projets!$F$12:$F$1048576,"&lt;="&amp;W$1,Projets!$I$12:$I$1048576,"&gt;="&amp;W$1)/VLOOKUP($B2,DATA!$A:$C,3,0)</f>
        <v>0</v>
      </c>
    </row>
    <row r="3" spans="1:23" x14ac:dyDescent="0.25">
      <c r="A3" s="38" t="s">
        <v>20</v>
      </c>
      <c r="B3" s="1">
        <v>2</v>
      </c>
      <c r="C3" s="37">
        <f>SUMIFS(Projets!$E$12:$E$1048576,Projets!$D$12:$D$1048576,$B3,Projets!$F$12:$F$1048576,"&lt;="&amp;C$1,Projets!$I$12:$I$1048576,"&gt;="&amp;C$1)/VLOOKUP($B3,DATA!$A:$C,3,0)</f>
        <v>0</v>
      </c>
      <c r="D3" s="37">
        <f>SUMIFS(Projets!$E$12:$E$1048576,Projets!$D$12:$D$1048576,$B3,Projets!$F$12:$F$1048576,"&lt;="&amp;D$1,Projets!$I$12:$I$1048576,"&gt;="&amp;D$1)/VLOOKUP($B3,DATA!$A:$C,3,0)</f>
        <v>0</v>
      </c>
      <c r="E3" s="37">
        <f>SUMIFS(Projets!$E$12:$E$1048576,Projets!$D$12:$D$1048576,$B3,Projets!$F$12:$F$1048576,"&lt;="&amp;E$1,Projets!$I$12:$I$1048576,"&gt;="&amp;E$1)/VLOOKUP($B3,DATA!$A:$C,3,0)</f>
        <v>0</v>
      </c>
      <c r="F3" s="37">
        <f>SUMIFS(Projets!$E$12:$E$1048576,Projets!$D$12:$D$1048576,$B3,Projets!$F$12:$F$1048576,"&lt;="&amp;F$1,Projets!$I$12:$I$1048576,"&gt;="&amp;F$1)/VLOOKUP($B3,DATA!$A:$C,3,0)</f>
        <v>0</v>
      </c>
      <c r="G3" s="37">
        <f>SUMIFS(Projets!$E$12:$E$1048576,Projets!$D$12:$D$1048576,$B3,Projets!$F$12:$F$1048576,"&lt;="&amp;G$1,Projets!$I$12:$I$1048576,"&gt;="&amp;G$1)/VLOOKUP($B3,DATA!$A:$C,3,0)</f>
        <v>0</v>
      </c>
      <c r="H3" s="37">
        <f>SUMIFS(Projets!$E$12:$E$1048576,Projets!$D$12:$D$1048576,$B3,Projets!$F$12:$F$1048576,"&lt;="&amp;H$1,Projets!$I$12:$I$1048576,"&gt;="&amp;H$1)/VLOOKUP($B3,DATA!$A:$C,3,0)</f>
        <v>0</v>
      </c>
      <c r="I3" s="37">
        <f>SUMIFS(Projets!$E$12:$E$1048576,Projets!$D$12:$D$1048576,$B3,Projets!$F$12:$F$1048576,"&lt;="&amp;I$1,Projets!$I$12:$I$1048576,"&gt;="&amp;I$1)/VLOOKUP($B3,DATA!$A:$C,3,0)</f>
        <v>0</v>
      </c>
      <c r="J3" s="37">
        <f>SUMIFS(Projets!$E$12:$E$1048576,Projets!$D$12:$D$1048576,$B3,Projets!$F$12:$F$1048576,"&lt;="&amp;J$1,Projets!$I$12:$I$1048576,"&gt;="&amp;J$1)/VLOOKUP($B3,DATA!$A:$C,3,0)</f>
        <v>0</v>
      </c>
      <c r="K3" s="37">
        <f>SUMIFS(Projets!$E$12:$E$1048576,Projets!$D$12:$D$1048576,$B3,Projets!$F$12:$F$1048576,"&lt;="&amp;K$1,Projets!$I$12:$I$1048576,"&gt;="&amp;K$1)/VLOOKUP($B3,DATA!$A:$C,3,0)</f>
        <v>0</v>
      </c>
      <c r="L3" s="37">
        <f>SUMIFS(Projets!$E$12:$E$1048576,Projets!$D$12:$D$1048576,$B3,Projets!$F$12:$F$1048576,"&lt;="&amp;L$1,Projets!$I$12:$I$1048576,"&gt;="&amp;L$1)/VLOOKUP($B3,DATA!$A:$C,3,0)</f>
        <v>0</v>
      </c>
      <c r="M3" s="37">
        <f>SUMIFS(Projets!$E$12:$E$1048576,Projets!$D$12:$D$1048576,$B3,Projets!$F$12:$F$1048576,"&lt;="&amp;M$1,Projets!$I$12:$I$1048576,"&gt;="&amp;M$1)/VLOOKUP($B3,DATA!$A:$C,3,0)</f>
        <v>0</v>
      </c>
      <c r="N3" s="37">
        <f>SUMIFS(Projets!$E$12:$E$1048576,Projets!$D$12:$D$1048576,$B3,Projets!$F$12:$F$1048576,"&lt;="&amp;N$1,Projets!$I$12:$I$1048576,"&gt;="&amp;N$1)/VLOOKUP($B3,DATA!$A:$C,3,0)</f>
        <v>0</v>
      </c>
      <c r="O3" s="37">
        <f>SUMIFS(Projets!$E$12:$E$1048576,Projets!$D$12:$D$1048576,$B3,Projets!$F$12:$F$1048576,"&lt;="&amp;O$1,Projets!$I$12:$I$1048576,"&gt;="&amp;O$1)/VLOOKUP($B3,DATA!$A:$C,3,0)</f>
        <v>0</v>
      </c>
      <c r="P3" s="37">
        <f>SUMIFS(Projets!$E$12:$E$1048576,Projets!$D$12:$D$1048576,$B3,Projets!$F$12:$F$1048576,"&lt;="&amp;P$1,Projets!$I$12:$I$1048576,"&gt;="&amp;P$1)/VLOOKUP($B3,DATA!$A:$C,3,0)</f>
        <v>0</v>
      </c>
      <c r="Q3" s="37">
        <f>SUMIFS(Projets!$E$12:$E$1048576,Projets!$D$12:$D$1048576,$B3,Projets!$F$12:$F$1048576,"&lt;="&amp;Q$1,Projets!$I$12:$I$1048576,"&gt;="&amp;Q$1)/VLOOKUP($B3,DATA!$A:$C,3,0)</f>
        <v>0</v>
      </c>
      <c r="R3" s="37">
        <f>SUMIFS(Projets!$E$12:$E$1048576,Projets!$D$12:$D$1048576,$B3,Projets!$F$12:$F$1048576,"&lt;="&amp;R$1,Projets!$I$12:$I$1048576,"&gt;="&amp;R$1)/VLOOKUP($B3,DATA!$A:$C,3,0)</f>
        <v>0</v>
      </c>
      <c r="S3" s="37">
        <f>SUMIFS(Projets!$E$12:$E$1048576,Projets!$D$12:$D$1048576,$B3,Projets!$F$12:$F$1048576,"&lt;="&amp;S$1,Projets!$I$12:$I$1048576,"&gt;="&amp;S$1)/VLOOKUP($B3,DATA!$A:$C,3,0)</f>
        <v>0</v>
      </c>
      <c r="T3" s="37">
        <f>SUMIFS(Projets!$E$12:$E$1048576,Projets!$D$12:$D$1048576,$B3,Projets!$F$12:$F$1048576,"&lt;="&amp;T$1,Projets!$I$12:$I$1048576,"&gt;="&amp;T$1)/VLOOKUP($B3,DATA!$A:$C,3,0)</f>
        <v>0</v>
      </c>
      <c r="U3" s="37">
        <f>SUMIFS(Projets!$E$12:$E$1048576,Projets!$D$12:$D$1048576,$B3,Projets!$F$12:$F$1048576,"&lt;="&amp;U$1,Projets!$I$12:$I$1048576,"&gt;="&amp;U$1)/VLOOKUP($B3,DATA!$A:$C,3,0)</f>
        <v>0</v>
      </c>
      <c r="V3" s="37">
        <f>SUMIFS(Projets!$E$12:$E$1048576,Projets!$D$12:$D$1048576,$B3,Projets!$F$12:$F$1048576,"&lt;="&amp;V$1,Projets!$I$12:$I$1048576,"&gt;="&amp;V$1)/VLOOKUP($B3,DATA!$A:$C,3,0)</f>
        <v>0</v>
      </c>
      <c r="W3" s="37">
        <f>SUMIFS(Projets!$E$12:$E$1048576,Projets!$D$12:$D$1048576,$B3,Projets!$F$12:$F$1048576,"&lt;="&amp;W$1,Projets!$I$12:$I$1048576,"&gt;="&amp;W$1)/VLOOKUP($B3,DATA!$A:$C,3,0)</f>
        <v>0</v>
      </c>
    </row>
    <row r="4" spans="1:23" x14ac:dyDescent="0.25">
      <c r="A4" s="38" t="s">
        <v>21</v>
      </c>
      <c r="B4" s="1">
        <v>3</v>
      </c>
      <c r="C4" s="37">
        <f>SUMIFS(Projets!$E$12:$E$1048576,Projets!$D$12:$D$1048576,$B4,Projets!$F$12:$F$1048576,"&lt;="&amp;C$1,Projets!$I$12:$I$1048576,"&gt;="&amp;C$1)/VLOOKUP($B4,DATA!$A:$C,3,0)</f>
        <v>0</v>
      </c>
      <c r="D4" s="37">
        <f>SUMIFS(Projets!$E$12:$E$1048576,Projets!$D$12:$D$1048576,$B4,Projets!$F$12:$F$1048576,"&lt;="&amp;D$1,Projets!$I$12:$I$1048576,"&gt;="&amp;D$1)/VLOOKUP($B4,DATA!$A:$C,3,0)</f>
        <v>0</v>
      </c>
      <c r="E4" s="37">
        <f>SUMIFS(Projets!$E$12:$E$1048576,Projets!$D$12:$D$1048576,$B4,Projets!$F$12:$F$1048576,"&lt;="&amp;E$1,Projets!$I$12:$I$1048576,"&gt;="&amp;E$1)/VLOOKUP($B4,DATA!$A:$C,3,0)</f>
        <v>0</v>
      </c>
      <c r="F4" s="37">
        <f>SUMIFS(Projets!$E$12:$E$1048576,Projets!$D$12:$D$1048576,$B4,Projets!$F$12:$F$1048576,"&lt;="&amp;F$1,Projets!$I$12:$I$1048576,"&gt;="&amp;F$1)/VLOOKUP($B4,DATA!$A:$C,3,0)</f>
        <v>2</v>
      </c>
      <c r="G4" s="37">
        <f>SUMIFS(Projets!$E$12:$E$1048576,Projets!$D$12:$D$1048576,$B4,Projets!$F$12:$F$1048576,"&lt;="&amp;G$1,Projets!$I$12:$I$1048576,"&gt;="&amp;G$1)/VLOOKUP($B4,DATA!$A:$C,3,0)</f>
        <v>2</v>
      </c>
      <c r="H4" s="37">
        <f>SUMIFS(Projets!$E$12:$E$1048576,Projets!$D$12:$D$1048576,$B4,Projets!$F$12:$F$1048576,"&lt;="&amp;H$1,Projets!$I$12:$I$1048576,"&gt;="&amp;H$1)/VLOOKUP($B4,DATA!$A:$C,3,0)</f>
        <v>2</v>
      </c>
      <c r="I4" s="37">
        <f>SUMIFS(Projets!$E$12:$E$1048576,Projets!$D$12:$D$1048576,$B4,Projets!$F$12:$F$1048576,"&lt;="&amp;I$1,Projets!$I$12:$I$1048576,"&gt;="&amp;I$1)/VLOOKUP($B4,DATA!$A:$C,3,0)</f>
        <v>2</v>
      </c>
      <c r="J4" s="37">
        <f>SUMIFS(Projets!$E$12:$E$1048576,Projets!$D$12:$D$1048576,$B4,Projets!$F$12:$F$1048576,"&lt;="&amp;J$1,Projets!$I$12:$I$1048576,"&gt;="&amp;J$1)/VLOOKUP($B4,DATA!$A:$C,3,0)</f>
        <v>2</v>
      </c>
      <c r="K4" s="37">
        <f>SUMIFS(Projets!$E$12:$E$1048576,Projets!$D$12:$D$1048576,$B4,Projets!$F$12:$F$1048576,"&lt;="&amp;K$1,Projets!$I$12:$I$1048576,"&gt;="&amp;K$1)/VLOOKUP($B4,DATA!$A:$C,3,0)</f>
        <v>0</v>
      </c>
      <c r="L4" s="37">
        <f>SUMIFS(Projets!$E$12:$E$1048576,Projets!$D$12:$D$1048576,$B4,Projets!$F$12:$F$1048576,"&lt;="&amp;L$1,Projets!$I$12:$I$1048576,"&gt;="&amp;L$1)/VLOOKUP($B4,DATA!$A:$C,3,0)</f>
        <v>0</v>
      </c>
      <c r="M4" s="37">
        <f>SUMIFS(Projets!$E$12:$E$1048576,Projets!$D$12:$D$1048576,$B4,Projets!$F$12:$F$1048576,"&lt;="&amp;M$1,Projets!$I$12:$I$1048576,"&gt;="&amp;M$1)/VLOOKUP($B4,DATA!$A:$C,3,0)</f>
        <v>0</v>
      </c>
      <c r="N4" s="37">
        <f>SUMIFS(Projets!$E$12:$E$1048576,Projets!$D$12:$D$1048576,$B4,Projets!$F$12:$F$1048576,"&lt;="&amp;N$1,Projets!$I$12:$I$1048576,"&gt;="&amp;N$1)/VLOOKUP($B4,DATA!$A:$C,3,0)</f>
        <v>0</v>
      </c>
      <c r="O4" s="37">
        <f>SUMIFS(Projets!$E$12:$E$1048576,Projets!$D$12:$D$1048576,$B4,Projets!$F$12:$F$1048576,"&lt;="&amp;O$1,Projets!$I$12:$I$1048576,"&gt;="&amp;O$1)/VLOOKUP($B4,DATA!$A:$C,3,0)</f>
        <v>0</v>
      </c>
      <c r="P4" s="37">
        <f>SUMIFS(Projets!$E$12:$E$1048576,Projets!$D$12:$D$1048576,$B4,Projets!$F$12:$F$1048576,"&lt;="&amp;P$1,Projets!$I$12:$I$1048576,"&gt;="&amp;P$1)/VLOOKUP($B4,DATA!$A:$C,3,0)</f>
        <v>0</v>
      </c>
      <c r="Q4" s="37">
        <f>SUMIFS(Projets!$E$12:$E$1048576,Projets!$D$12:$D$1048576,$B4,Projets!$F$12:$F$1048576,"&lt;="&amp;Q$1,Projets!$I$12:$I$1048576,"&gt;="&amp;Q$1)/VLOOKUP($B4,DATA!$A:$C,3,0)</f>
        <v>0</v>
      </c>
      <c r="R4" s="37">
        <f>SUMIFS(Projets!$E$12:$E$1048576,Projets!$D$12:$D$1048576,$B4,Projets!$F$12:$F$1048576,"&lt;="&amp;R$1,Projets!$I$12:$I$1048576,"&gt;="&amp;R$1)/VLOOKUP($B4,DATA!$A:$C,3,0)</f>
        <v>0</v>
      </c>
      <c r="S4" s="37">
        <f>SUMIFS(Projets!$E$12:$E$1048576,Projets!$D$12:$D$1048576,$B4,Projets!$F$12:$F$1048576,"&lt;="&amp;S$1,Projets!$I$12:$I$1048576,"&gt;="&amp;S$1)/VLOOKUP($B4,DATA!$A:$C,3,0)</f>
        <v>0</v>
      </c>
      <c r="T4" s="37">
        <f>SUMIFS(Projets!$E$12:$E$1048576,Projets!$D$12:$D$1048576,$B4,Projets!$F$12:$F$1048576,"&lt;="&amp;T$1,Projets!$I$12:$I$1048576,"&gt;="&amp;T$1)/VLOOKUP($B4,DATA!$A:$C,3,0)</f>
        <v>0</v>
      </c>
      <c r="U4" s="37">
        <f>SUMIFS(Projets!$E$12:$E$1048576,Projets!$D$12:$D$1048576,$B4,Projets!$F$12:$F$1048576,"&lt;="&amp;U$1,Projets!$I$12:$I$1048576,"&gt;="&amp;U$1)/VLOOKUP($B4,DATA!$A:$C,3,0)</f>
        <v>0</v>
      </c>
      <c r="V4" s="37">
        <f>SUMIFS(Projets!$E$12:$E$1048576,Projets!$D$12:$D$1048576,$B4,Projets!$F$12:$F$1048576,"&lt;="&amp;V$1,Projets!$I$12:$I$1048576,"&gt;="&amp;V$1)/VLOOKUP($B4,DATA!$A:$C,3,0)</f>
        <v>0</v>
      </c>
      <c r="W4" s="37">
        <f>SUMIFS(Projets!$E$12:$E$1048576,Projets!$D$12:$D$1048576,$B4,Projets!$F$12:$F$1048576,"&lt;="&amp;W$1,Projets!$I$12:$I$1048576,"&gt;="&amp;W$1)/VLOOKUP($B4,DATA!$A:$C,3,0)</f>
        <v>0</v>
      </c>
    </row>
    <row r="5" spans="1:23" x14ac:dyDescent="0.25">
      <c r="A5" s="38" t="s">
        <v>22</v>
      </c>
      <c r="B5" s="1">
        <v>4</v>
      </c>
      <c r="C5" s="37">
        <f>SUMIFS(Projets!$E$12:$E$1048576,Projets!$D$12:$D$1048576,$B5,Projets!$F$12:$F$1048576,"&lt;="&amp;C$1,Projets!$I$12:$I$1048576,"&gt;="&amp;C$1)/VLOOKUP($B5,DATA!$A:$C,3,0)</f>
        <v>0</v>
      </c>
      <c r="D5" s="37">
        <f>SUMIFS(Projets!$E$12:$E$1048576,Projets!$D$12:$D$1048576,$B5,Projets!$F$12:$F$1048576,"&lt;="&amp;D$1,Projets!$I$12:$I$1048576,"&gt;="&amp;D$1)/VLOOKUP($B5,DATA!$A:$C,3,0)</f>
        <v>0</v>
      </c>
      <c r="E5" s="37">
        <f>SUMIFS(Projets!$E$12:$E$1048576,Projets!$D$12:$D$1048576,$B5,Projets!$F$12:$F$1048576,"&lt;="&amp;E$1,Projets!$I$12:$I$1048576,"&gt;="&amp;E$1)/VLOOKUP($B5,DATA!$A:$C,3,0)</f>
        <v>0</v>
      </c>
      <c r="F5" s="37">
        <f>SUMIFS(Projets!$E$12:$E$1048576,Projets!$D$12:$D$1048576,$B5,Projets!$F$12:$F$1048576,"&lt;="&amp;F$1,Projets!$I$12:$I$1048576,"&gt;="&amp;F$1)/VLOOKUP($B5,DATA!$A:$C,3,0)</f>
        <v>0</v>
      </c>
      <c r="G5" s="37">
        <f>SUMIFS(Projets!$E$12:$E$1048576,Projets!$D$12:$D$1048576,$B5,Projets!$F$12:$F$1048576,"&lt;="&amp;G$1,Projets!$I$12:$I$1048576,"&gt;="&amp;G$1)/VLOOKUP($B5,DATA!$A:$C,3,0)</f>
        <v>0</v>
      </c>
      <c r="H5" s="37">
        <f>SUMIFS(Projets!$E$12:$E$1048576,Projets!$D$12:$D$1048576,$B5,Projets!$F$12:$F$1048576,"&lt;="&amp;H$1,Projets!$I$12:$I$1048576,"&gt;="&amp;H$1)/VLOOKUP($B5,DATA!$A:$C,3,0)</f>
        <v>0</v>
      </c>
      <c r="I5" s="37">
        <f>SUMIFS(Projets!$E$12:$E$1048576,Projets!$D$12:$D$1048576,$B5,Projets!$F$12:$F$1048576,"&lt;="&amp;I$1,Projets!$I$12:$I$1048576,"&gt;="&amp;I$1)/VLOOKUP($B5,DATA!$A:$C,3,0)</f>
        <v>2.8571428571428572</v>
      </c>
      <c r="J5" s="37">
        <f>SUMIFS(Projets!$E$12:$E$1048576,Projets!$D$12:$D$1048576,$B5,Projets!$F$12:$F$1048576,"&lt;="&amp;J$1,Projets!$I$12:$I$1048576,"&gt;="&amp;J$1)/VLOOKUP($B5,DATA!$A:$C,3,0)</f>
        <v>2.8571428571428572</v>
      </c>
      <c r="K5" s="37">
        <f>SUMIFS(Projets!$E$12:$E$1048576,Projets!$D$12:$D$1048576,$B5,Projets!$F$12:$F$1048576,"&lt;="&amp;K$1,Projets!$I$12:$I$1048576,"&gt;="&amp;K$1)/VLOOKUP($B5,DATA!$A:$C,3,0)</f>
        <v>2.8571428571428572</v>
      </c>
      <c r="L5" s="37">
        <f>SUMIFS(Projets!$E$12:$E$1048576,Projets!$D$12:$D$1048576,$B5,Projets!$F$12:$F$1048576,"&lt;="&amp;L$1,Projets!$I$12:$I$1048576,"&gt;="&amp;L$1)/VLOOKUP($B5,DATA!$A:$C,3,0)</f>
        <v>2.8571428571428572</v>
      </c>
      <c r="M5" s="37">
        <f>SUMIFS(Projets!$E$12:$E$1048576,Projets!$D$12:$D$1048576,$B5,Projets!$F$12:$F$1048576,"&lt;="&amp;M$1,Projets!$I$12:$I$1048576,"&gt;="&amp;M$1)/VLOOKUP($B5,DATA!$A:$C,3,0)</f>
        <v>2.8571428571428572</v>
      </c>
      <c r="N5" s="37">
        <f>SUMIFS(Projets!$E$12:$E$1048576,Projets!$D$12:$D$1048576,$B5,Projets!$F$12:$F$1048576,"&lt;="&amp;N$1,Projets!$I$12:$I$1048576,"&gt;="&amp;N$1)/VLOOKUP($B5,DATA!$A:$C,3,0)</f>
        <v>2.8571428571428572</v>
      </c>
      <c r="O5" s="37">
        <f>SUMIFS(Projets!$E$12:$E$1048576,Projets!$D$12:$D$1048576,$B5,Projets!$F$12:$F$1048576,"&lt;="&amp;O$1,Projets!$I$12:$I$1048576,"&gt;="&amp;O$1)/VLOOKUP($B5,DATA!$A:$C,3,0)</f>
        <v>0</v>
      </c>
      <c r="P5" s="37">
        <f>SUMIFS(Projets!$E$12:$E$1048576,Projets!$D$12:$D$1048576,$B5,Projets!$F$12:$F$1048576,"&lt;="&amp;P$1,Projets!$I$12:$I$1048576,"&gt;="&amp;P$1)/VLOOKUP($B5,DATA!$A:$C,3,0)</f>
        <v>0</v>
      </c>
      <c r="Q5" s="37">
        <f>SUMIFS(Projets!$E$12:$E$1048576,Projets!$D$12:$D$1048576,$B5,Projets!$F$12:$F$1048576,"&lt;="&amp;Q$1,Projets!$I$12:$I$1048576,"&gt;="&amp;Q$1)/VLOOKUP($B5,DATA!$A:$C,3,0)</f>
        <v>0</v>
      </c>
      <c r="R5" s="37">
        <f>SUMIFS(Projets!$E$12:$E$1048576,Projets!$D$12:$D$1048576,$B5,Projets!$F$12:$F$1048576,"&lt;="&amp;R$1,Projets!$I$12:$I$1048576,"&gt;="&amp;R$1)/VLOOKUP($B5,DATA!$A:$C,3,0)</f>
        <v>0</v>
      </c>
      <c r="S5" s="37">
        <f>SUMIFS(Projets!$E$12:$E$1048576,Projets!$D$12:$D$1048576,$B5,Projets!$F$12:$F$1048576,"&lt;="&amp;S$1,Projets!$I$12:$I$1048576,"&gt;="&amp;S$1)/VLOOKUP($B5,DATA!$A:$C,3,0)</f>
        <v>0</v>
      </c>
      <c r="T5" s="37">
        <f>SUMIFS(Projets!$E$12:$E$1048576,Projets!$D$12:$D$1048576,$B5,Projets!$F$12:$F$1048576,"&lt;="&amp;T$1,Projets!$I$12:$I$1048576,"&gt;="&amp;T$1)/VLOOKUP($B5,DATA!$A:$C,3,0)</f>
        <v>0</v>
      </c>
      <c r="U5" s="37">
        <f>SUMIFS(Projets!$E$12:$E$1048576,Projets!$D$12:$D$1048576,$B5,Projets!$F$12:$F$1048576,"&lt;="&amp;U$1,Projets!$I$12:$I$1048576,"&gt;="&amp;U$1)/VLOOKUP($B5,DATA!$A:$C,3,0)</f>
        <v>0</v>
      </c>
      <c r="V5" s="37">
        <f>SUMIFS(Projets!$E$12:$E$1048576,Projets!$D$12:$D$1048576,$B5,Projets!$F$12:$F$1048576,"&lt;="&amp;V$1,Projets!$I$12:$I$1048576,"&gt;="&amp;V$1)/VLOOKUP($B5,DATA!$A:$C,3,0)</f>
        <v>0</v>
      </c>
      <c r="W5" s="37">
        <f>SUMIFS(Projets!$E$12:$E$1048576,Projets!$D$12:$D$1048576,$B5,Projets!$F$12:$F$1048576,"&lt;="&amp;W$1,Projets!$I$12:$I$1048576,"&gt;="&amp;W$1)/VLOOKUP($B5,DATA!$A:$C,3,0)</f>
        <v>0</v>
      </c>
    </row>
    <row r="6" spans="1:23" ht="13.8" customHeight="1" x14ac:dyDescent="0.25">
      <c r="A6" s="38" t="s">
        <v>23</v>
      </c>
      <c r="B6" s="1">
        <v>5</v>
      </c>
      <c r="C6" s="37">
        <f>SUMIFS(Projets!$E$12:$E$1048576,Projets!$D$12:$D$1048576,$B6,Projets!$F$12:$F$1048576,"&lt;="&amp;C$1,Projets!$I$12:$I$1048576,"&gt;="&amp;C$1)/VLOOKUP($B6,DATA!$A:$C,3,0)</f>
        <v>0</v>
      </c>
      <c r="D6" s="37">
        <f>SUMIFS(Projets!$E$12:$E$1048576,Projets!$D$12:$D$1048576,$B6,Projets!$F$12:$F$1048576,"&lt;="&amp;D$1,Projets!$I$12:$I$1048576,"&gt;="&amp;D$1)/VLOOKUP($B6,DATA!$A:$C,3,0)</f>
        <v>0</v>
      </c>
      <c r="E6" s="37">
        <f>SUMIFS(Projets!$E$12:$E$1048576,Projets!$D$12:$D$1048576,$B6,Projets!$F$12:$F$1048576,"&lt;="&amp;E$1,Projets!$I$12:$I$1048576,"&gt;="&amp;E$1)/VLOOKUP($B6,DATA!$A:$C,3,0)</f>
        <v>0</v>
      </c>
      <c r="F6" s="37">
        <f>SUMIFS(Projets!$E$12:$E$1048576,Projets!$D$12:$D$1048576,$B6,Projets!$F$12:$F$1048576,"&lt;="&amp;F$1,Projets!$I$12:$I$1048576,"&gt;="&amp;F$1)/VLOOKUP($B6,DATA!$A:$C,3,0)</f>
        <v>0</v>
      </c>
      <c r="G6" s="37">
        <f>SUMIFS(Projets!$E$12:$E$1048576,Projets!$D$12:$D$1048576,$B6,Projets!$F$12:$F$1048576,"&lt;="&amp;G$1,Projets!$I$12:$I$1048576,"&gt;="&amp;G$1)/VLOOKUP($B6,DATA!$A:$C,3,0)</f>
        <v>0</v>
      </c>
      <c r="H6" s="37">
        <f>SUMIFS(Projets!$E$12:$E$1048576,Projets!$D$12:$D$1048576,$B6,Projets!$F$12:$F$1048576,"&lt;="&amp;H$1,Projets!$I$12:$I$1048576,"&gt;="&amp;H$1)/VLOOKUP($B6,DATA!$A:$C,3,0)</f>
        <v>5.7142857142857144</v>
      </c>
      <c r="I6" s="37">
        <f>SUMIFS(Projets!$E$12:$E$1048576,Projets!$D$12:$D$1048576,$B6,Projets!$F$12:$F$1048576,"&lt;="&amp;I$1,Projets!$I$12:$I$1048576,"&gt;="&amp;I$1)/VLOOKUP($B6,DATA!$A:$C,3,0)</f>
        <v>5.7142857142857144</v>
      </c>
      <c r="J6" s="37">
        <f>SUMIFS(Projets!$E$12:$E$1048576,Projets!$D$12:$D$1048576,$B6,Projets!$F$12:$F$1048576,"&lt;="&amp;J$1,Projets!$I$12:$I$1048576,"&gt;="&amp;J$1)/VLOOKUP($B6,DATA!$A:$C,3,0)</f>
        <v>5.7142857142857144</v>
      </c>
      <c r="K6" s="37">
        <f>SUMIFS(Projets!$E$12:$E$1048576,Projets!$D$12:$D$1048576,$B6,Projets!$F$12:$F$1048576,"&lt;="&amp;K$1,Projets!$I$12:$I$1048576,"&gt;="&amp;K$1)/VLOOKUP($B6,DATA!$A:$C,3,0)</f>
        <v>5.7142857142857144</v>
      </c>
      <c r="L6" s="37">
        <f>SUMIFS(Projets!$E$12:$E$1048576,Projets!$D$12:$D$1048576,$B6,Projets!$F$12:$F$1048576,"&lt;="&amp;L$1,Projets!$I$12:$I$1048576,"&gt;="&amp;L$1)/VLOOKUP($B6,DATA!$A:$C,3,0)</f>
        <v>5.7142857142857144</v>
      </c>
      <c r="M6" s="37">
        <f>SUMIFS(Projets!$E$12:$E$1048576,Projets!$D$12:$D$1048576,$B6,Projets!$F$12:$F$1048576,"&lt;="&amp;M$1,Projets!$I$12:$I$1048576,"&gt;="&amp;M$1)/VLOOKUP($B6,DATA!$A:$C,3,0)</f>
        <v>5.7142857142857144</v>
      </c>
      <c r="N6" s="37">
        <f>SUMIFS(Projets!$E$12:$E$1048576,Projets!$D$12:$D$1048576,$B6,Projets!$F$12:$F$1048576,"&lt;="&amp;N$1,Projets!$I$12:$I$1048576,"&gt;="&amp;N$1)/VLOOKUP($B6,DATA!$A:$C,3,0)</f>
        <v>5.7142857142857144</v>
      </c>
      <c r="O6" s="37">
        <f>SUMIFS(Projets!$E$12:$E$1048576,Projets!$D$12:$D$1048576,$B6,Projets!$F$12:$F$1048576,"&lt;="&amp;O$1,Projets!$I$12:$I$1048576,"&gt;="&amp;O$1)/VLOOKUP($B6,DATA!$A:$C,3,0)</f>
        <v>0</v>
      </c>
      <c r="P6" s="37">
        <f>SUMIFS(Projets!$E$12:$E$1048576,Projets!$D$12:$D$1048576,$B6,Projets!$F$12:$F$1048576,"&lt;="&amp;P$1,Projets!$I$12:$I$1048576,"&gt;="&amp;P$1)/VLOOKUP($B6,DATA!$A:$C,3,0)</f>
        <v>0</v>
      </c>
      <c r="Q6" s="37">
        <f>SUMIFS(Projets!$E$12:$E$1048576,Projets!$D$12:$D$1048576,$B6,Projets!$F$12:$F$1048576,"&lt;="&amp;Q$1,Projets!$I$12:$I$1048576,"&gt;="&amp;Q$1)/VLOOKUP($B6,DATA!$A:$C,3,0)</f>
        <v>0</v>
      </c>
      <c r="R6" s="37">
        <f>SUMIFS(Projets!$E$12:$E$1048576,Projets!$D$12:$D$1048576,$B6,Projets!$F$12:$F$1048576,"&lt;="&amp;R$1,Projets!$I$12:$I$1048576,"&gt;="&amp;R$1)/VLOOKUP($B6,DATA!$A:$C,3,0)</f>
        <v>0</v>
      </c>
      <c r="S6" s="37">
        <f>SUMIFS(Projets!$E$12:$E$1048576,Projets!$D$12:$D$1048576,$B6,Projets!$F$12:$F$1048576,"&lt;="&amp;S$1,Projets!$I$12:$I$1048576,"&gt;="&amp;S$1)/VLOOKUP($B6,DATA!$A:$C,3,0)</f>
        <v>0</v>
      </c>
      <c r="T6" s="37">
        <f>SUMIFS(Projets!$E$12:$E$1048576,Projets!$D$12:$D$1048576,$B6,Projets!$F$12:$F$1048576,"&lt;="&amp;T$1,Projets!$I$12:$I$1048576,"&gt;="&amp;T$1)/VLOOKUP($B6,DATA!$A:$C,3,0)</f>
        <v>0</v>
      </c>
      <c r="U6" s="37">
        <f>SUMIFS(Projets!$E$12:$E$1048576,Projets!$D$12:$D$1048576,$B6,Projets!$F$12:$F$1048576,"&lt;="&amp;U$1,Projets!$I$12:$I$1048576,"&gt;="&amp;U$1)/VLOOKUP($B6,DATA!$A:$C,3,0)</f>
        <v>0</v>
      </c>
      <c r="V6" s="37">
        <f>SUMIFS(Projets!$E$12:$E$1048576,Projets!$D$12:$D$1048576,$B6,Projets!$F$12:$F$1048576,"&lt;="&amp;V$1,Projets!$I$12:$I$1048576,"&gt;="&amp;V$1)/VLOOKUP($B6,DATA!$A:$C,3,0)</f>
        <v>0</v>
      </c>
      <c r="W6" s="37">
        <f>SUMIFS(Projets!$E$12:$E$1048576,Projets!$D$12:$D$1048576,$B6,Projets!$F$12:$F$1048576,"&lt;="&amp;W$1,Projets!$I$12:$I$1048576,"&gt;="&amp;W$1)/VLOOKUP($B6,DATA!$A:$C,3,0)</f>
        <v>0</v>
      </c>
    </row>
    <row r="7" spans="1:23" x14ac:dyDescent="0.25">
      <c r="B7" s="40" t="s">
        <v>19</v>
      </c>
      <c r="C7" t="s">
        <v>40</v>
      </c>
    </row>
    <row r="9" spans="1:23" x14ac:dyDescent="0.25">
      <c r="B9" s="40" t="s">
        <v>41</v>
      </c>
    </row>
    <row r="10" spans="1:23" x14ac:dyDescent="0.25">
      <c r="B10" s="41" t="s">
        <v>28</v>
      </c>
      <c r="C10" s="42">
        <v>5.7142857142857144</v>
      </c>
    </row>
    <row r="11" spans="1:23" x14ac:dyDescent="0.25">
      <c r="B11" s="41" t="s">
        <v>29</v>
      </c>
      <c r="C11" s="42">
        <v>11.428571428571429</v>
      </c>
    </row>
    <row r="12" spans="1:23" x14ac:dyDescent="0.25">
      <c r="B12" s="41" t="s">
        <v>30</v>
      </c>
      <c r="C12" s="42">
        <v>17.785714285714285</v>
      </c>
    </row>
    <row r="13" spans="1:23" x14ac:dyDescent="0.25">
      <c r="B13" s="41" t="s">
        <v>31</v>
      </c>
      <c r="C13" s="42">
        <v>16.285714285714285</v>
      </c>
    </row>
    <row r="14" spans="1:23" x14ac:dyDescent="0.25">
      <c r="B14" s="41" t="s">
        <v>32</v>
      </c>
      <c r="C14" s="42">
        <v>22</v>
      </c>
    </row>
    <row r="15" spans="1:23" x14ac:dyDescent="0.25">
      <c r="B15" s="41" t="s">
        <v>33</v>
      </c>
      <c r="C15" s="42">
        <v>22</v>
      </c>
    </row>
    <row r="16" spans="1:23" x14ac:dyDescent="0.25">
      <c r="B16" s="41" t="s">
        <v>34</v>
      </c>
      <c r="C16" s="42">
        <v>16.285714285714285</v>
      </c>
    </row>
    <row r="17" spans="2:3" x14ac:dyDescent="0.25">
      <c r="B17" s="41" t="s">
        <v>35</v>
      </c>
      <c r="C17" s="42">
        <v>8.5714285714285712</v>
      </c>
    </row>
    <row r="18" spans="2:3" x14ac:dyDescent="0.25">
      <c r="B18" s="41" t="s">
        <v>36</v>
      </c>
      <c r="C18" s="42">
        <v>8.5714285714285712</v>
      </c>
    </row>
    <row r="19" spans="2:3" x14ac:dyDescent="0.25">
      <c r="B19" s="41" t="s">
        <v>37</v>
      </c>
      <c r="C19" s="42">
        <v>5.7142857142857144</v>
      </c>
    </row>
    <row r="20" spans="2:3" x14ac:dyDescent="0.25">
      <c r="B20" s="41" t="s">
        <v>38</v>
      </c>
      <c r="C20" s="42">
        <v>5.7142857142857144</v>
      </c>
    </row>
    <row r="21" spans="2:3" x14ac:dyDescent="0.25">
      <c r="B21" s="41" t="s">
        <v>39</v>
      </c>
      <c r="C21" s="42">
        <v>0</v>
      </c>
    </row>
  </sheetData>
  <pageMargins left="0.7" right="0.7" top="0.75" bottom="0.75" header="0.3" footer="0.3"/>
  <pageSetup paperSize="9" orientation="portrait" horizontalDpi="300" verticalDpi="30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6EB8E8-0AD1-4B5D-A1D4-4305C06FF011}">
  <sheetPr codeName="Feuil3"/>
  <dimension ref="A1:C6"/>
  <sheetViews>
    <sheetView workbookViewId="0">
      <selection activeCell="B6" sqref="B6"/>
    </sheetView>
  </sheetViews>
  <sheetFormatPr baseColWidth="10" defaultRowHeight="13.2" x14ac:dyDescent="0.25"/>
  <sheetData>
    <row r="1" spans="1:3" x14ac:dyDescent="0.25">
      <c r="A1" t="s">
        <v>6</v>
      </c>
      <c r="B1" t="s">
        <v>14</v>
      </c>
      <c r="C1" t="s">
        <v>27</v>
      </c>
    </row>
    <row r="2" spans="1:3" x14ac:dyDescent="0.25">
      <c r="A2">
        <v>1</v>
      </c>
      <c r="B2">
        <v>1</v>
      </c>
      <c r="C2">
        <v>1</v>
      </c>
    </row>
    <row r="3" spans="1:3" x14ac:dyDescent="0.25">
      <c r="A3">
        <v>2</v>
      </c>
      <c r="B3">
        <v>3</v>
      </c>
      <c r="C3">
        <v>2</v>
      </c>
    </row>
    <row r="4" spans="1:3" x14ac:dyDescent="0.25">
      <c r="A4">
        <v>3</v>
      </c>
      <c r="B4">
        <v>10</v>
      </c>
      <c r="C4">
        <v>5</v>
      </c>
    </row>
    <row r="5" spans="1:3" x14ac:dyDescent="0.25">
      <c r="A5">
        <v>4</v>
      </c>
      <c r="B5">
        <v>20</v>
      </c>
      <c r="C5">
        <v>7</v>
      </c>
    </row>
    <row r="6" spans="1:3" x14ac:dyDescent="0.25">
      <c r="A6">
        <v>5</v>
      </c>
      <c r="B6">
        <v>40</v>
      </c>
      <c r="C6">
        <v>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F8A1184B-1D2B-44ED-9D02-5D63DF3CAD4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Projets</vt:lpstr>
      <vt:lpstr>Charges</vt:lpstr>
      <vt:lpstr>DATA</vt:lpstr>
      <vt:lpstr>Projets!Zone_d_impression</vt:lpstr>
    </vt:vector>
  </TitlesOfParts>
  <Company>Yves Saint Laurent Parfums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YSL</dc:creator>
  <cp:lastModifiedBy>Michel Marichal</cp:lastModifiedBy>
  <cp:lastPrinted>2020-07-16T14:29:17Z</cp:lastPrinted>
  <dcterms:created xsi:type="dcterms:W3CDTF">2002-05-21T06:57:39Z</dcterms:created>
  <dcterms:modified xsi:type="dcterms:W3CDTF">2023-02-10T09:13:09Z</dcterms:modified>
</cp:coreProperties>
</file>