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925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LI\Documents\"/>
    </mc:Choice>
  </mc:AlternateContent>
  <bookViews>
    <workbookView xWindow="-30" yWindow="0" windowWidth="10200" windowHeight="540" tabRatio="558" activeTab="1"/>
  </bookViews>
  <sheets>
    <sheet name="DATA" sheetId="4" r:id="rId1"/>
    <sheet name="Selection Pack - Phase" sheetId="12" r:id="rId2"/>
    <sheet name="Creation and Choice Doc" sheetId="9" r:id="rId3"/>
    <sheet name="Synthesis Pack" sheetId="10" r:id="rId4"/>
    <sheet name="Synthesis Function" sheetId="11" r:id="rId5"/>
  </sheets>
  <externalReferences>
    <externalReference r:id="rId6"/>
  </externalReferences>
  <definedNames>
    <definedName name="_xlnm._FilterDatabase" localSheetId="2" hidden="1">'Creation and Choice Doc'!$A$9:$EG$222</definedName>
    <definedName name="_xlnm._FilterDatabase" localSheetId="3" hidden="1">'Synthesis Pack'!$A$9:$BG$9</definedName>
    <definedName name="BD_TOTAL_00_00_DESIGNER">'Creation and Choice Doc'!$BE$10</definedName>
    <definedName name="BD_TOTAL_00_00_ENG">'Creation and Choice Doc'!$BD$10</definedName>
    <definedName name="BD_TOTAL_01_00_DESIGNER">'Creation and Choice Doc'!$BE$97</definedName>
    <definedName name="BD_TOTAL_01_00_ENG">'Creation and Choice Doc'!$BD$97</definedName>
    <definedName name="BD_TOTAL_01_10_DESIGNER">'Creation and Choice Doc'!$BE$122</definedName>
    <definedName name="BD_TOTAL_01_10_ENG">'Creation and Choice Doc'!$BD$122</definedName>
    <definedName name="BD_TOTAL_01_11_DESIGNER">'Creation and Choice Doc'!$BE$123</definedName>
    <definedName name="BD_TOTAL_01_11_ENG">'Creation and Choice Doc'!$BD$123</definedName>
    <definedName name="BD_TOTAL_01_12_DESIGNER">'Creation and Choice Doc'!$BE$129</definedName>
    <definedName name="BD_TOTAL_01_12_ENG">'Creation and Choice Doc'!$BD$129</definedName>
    <definedName name="BD_TOTAL_01_13_DESIGNER">'Creation and Choice Doc'!$BE$138</definedName>
    <definedName name="BD_TOTAL_01_13_ENG">'Creation and Choice Doc'!$BD$138</definedName>
    <definedName name="BD_TOTAL_01_14_DESIGNER">'Creation and Choice Doc'!$BE$144</definedName>
    <definedName name="BD_TOTAL_01_14_ENG">'Creation and Choice Doc'!$BD$144</definedName>
    <definedName name="BD_TOTAL_01_15_DESIGNER">'Creation and Choice Doc'!$BE$150</definedName>
    <definedName name="BD_TOTAL_01_15_ENG">'Creation and Choice Doc'!$BD$150</definedName>
    <definedName name="BD_TOTAL_01_16_DESIGNER">'Creation and Choice Doc'!$BE$159</definedName>
    <definedName name="BD_TOTAL_01_16_ENG">'Creation and Choice Doc'!$BD$159</definedName>
    <definedName name="BD_TOTAL_01_17_DESIGNER">'Creation and Choice Doc'!$BE$195</definedName>
    <definedName name="BD_TOTAL_01_17_ENG">'Creation and Choice Doc'!$BD$195</definedName>
    <definedName name="BD_TOTAL_01_20_DESIGNER">'Creation and Choice Doc'!#REF!</definedName>
    <definedName name="BD_TOTAL_01_20_ENG">'Creation and Choice Doc'!#REF!</definedName>
    <definedName name="BD_TOTAL_01_30_DESIGNER">'Creation and Choice Doc'!#REF!</definedName>
    <definedName name="BD_TOTAL_01_30_ENG">'Creation and Choice Doc'!#REF!</definedName>
    <definedName name="BD_TOTAL_01_40_DESIGNER">'Creation and Choice Doc'!#REF!</definedName>
    <definedName name="BD_TOTAL_01_40_ENG">'Creation and Choice Doc'!#REF!</definedName>
    <definedName name="BD_TOTAL_01_50_DESIGNER">'Creation and Choice Doc'!#REF!</definedName>
    <definedName name="BD_TOTAL_01_50_ENG">'Creation and Choice Doc'!#REF!</definedName>
    <definedName name="BD_TOTAL_02_00_DESIGNER">'Creation and Choice Doc'!#REF!</definedName>
    <definedName name="BD_TOTAL_02_00_ENG">'Creation and Choice Doc'!#REF!</definedName>
    <definedName name="BD_TOTAL_02_10_DESIGNER">'Creation and Choice Doc'!#REF!</definedName>
    <definedName name="BD_TOTAL_02_10_ENG">'Creation and Choice Doc'!#REF!</definedName>
    <definedName name="BD_TOTAL_02_11_DESIGNER">'Creation and Choice Doc'!#REF!</definedName>
    <definedName name="BD_TOTAL_02_11_ENG">'Creation and Choice Doc'!#REF!</definedName>
    <definedName name="BD_TOTAL_02_12_DESIGNER">'Creation and Choice Doc'!#REF!</definedName>
    <definedName name="BD_TOTAL_02_12_ENG">'Creation and Choice Doc'!#REF!</definedName>
    <definedName name="BD_TOTAL_02_13_DESIGNER">'Creation and Choice Doc'!#REF!</definedName>
    <definedName name="BD_TOTAL_02_13_ENG">'Creation and Choice Doc'!#REF!</definedName>
    <definedName name="BD_TOTAL_02_20_DESIGNER">'Creation and Choice Doc'!#REF!</definedName>
    <definedName name="BD_TOTAL_02_20_ENG">'Creation and Choice Doc'!#REF!</definedName>
    <definedName name="BD_TOTAL_02_21_DESIGNER">'Creation and Choice Doc'!#REF!</definedName>
    <definedName name="BD_TOTAL_02_21_ENG">'Creation and Choice Doc'!#REF!</definedName>
    <definedName name="BD_TOTAL_02_22_DESIGNER">'Creation and Choice Doc'!#REF!</definedName>
    <definedName name="BD_TOTAL_02_22_ENG">'Creation and Choice Doc'!#REF!</definedName>
    <definedName name="BD_TOTAL_03_00_DESIGNER">'Creation and Choice Doc'!#REF!</definedName>
    <definedName name="BD_TOTAL_03_00_ENG">'Creation and Choice Doc'!#REF!</definedName>
    <definedName name="BD_TOTAL_03_10_DESIGNER">'Creation and Choice Doc'!#REF!</definedName>
    <definedName name="BD_TOTAL_03_10_ENG">'Creation and Choice Doc'!#REF!</definedName>
    <definedName name="BD_TOTAL_03_11_DESIGNER">'Creation and Choice Doc'!#REF!</definedName>
    <definedName name="BD_TOTAL_03_11_ENG">'Creation and Choice Doc'!#REF!</definedName>
    <definedName name="BD_TOTAL_03_12_DESIGNER">'Creation and Choice Doc'!#REF!</definedName>
    <definedName name="BD_TOTAL_03_12_ENG">'Creation and Choice Doc'!#REF!</definedName>
    <definedName name="BD_TOTAL_03_13_DESIGNER">'Creation and Choice Doc'!#REF!</definedName>
    <definedName name="BD_TOTAL_03_13_ENG">'Creation and Choice Doc'!#REF!</definedName>
    <definedName name="BD_TOTAL_03_20_DESIGNER">'Creation and Choice Doc'!#REF!</definedName>
    <definedName name="BD_TOTAL_03_20_ENG">'Creation and Choice Doc'!#REF!</definedName>
    <definedName name="BD_TOTAL_03_21_DESIGNER">'Creation and Choice Doc'!#REF!</definedName>
    <definedName name="BD_TOTAL_03_21_ENG">'Creation and Choice Doc'!#REF!</definedName>
    <definedName name="BD_TOTAL_03_22_DESIGNER">'Creation and Choice Doc'!#REF!</definedName>
    <definedName name="BD_TOTAL_03_22_ENG">'Creation and Choice Doc'!#REF!</definedName>
    <definedName name="BD_TOTAL_03_23_DESIGNER">'Creation and Choice Doc'!#REF!</definedName>
    <definedName name="BD_TOTAL_03_23_ENG">'Creation and Choice Doc'!#REF!</definedName>
    <definedName name="BD_TOTAL_03_30_DESIGNER">'Creation and Choice Doc'!#REF!</definedName>
    <definedName name="BD_TOTAL_03_30_ENG">'Creation and Choice Doc'!#REF!</definedName>
    <definedName name="BD_TOTAL_03_31_DESIGNER">'Creation and Choice Doc'!#REF!</definedName>
    <definedName name="BD_TOTAL_03_31_ENG">'Creation and Choice Doc'!#REF!</definedName>
    <definedName name="BD_TOTAL_03_32_DESIGNER">'Creation and Choice Doc'!#REF!</definedName>
    <definedName name="BD_TOTAL_03_32_ENG">'Creation and Choice Doc'!#REF!</definedName>
    <definedName name="BD_TOTAL_03_35_DESIGNER">'Creation and Choice Doc'!#REF!</definedName>
    <definedName name="BD_TOTAL_03_35_ENG">'Creation and Choice Doc'!#REF!</definedName>
    <definedName name="BD_TOTAL_03_40_DESIGNER">'Creation and Choice Doc'!#REF!</definedName>
    <definedName name="BD_TOTAL_03_40_ENG">'Creation and Choice Doc'!#REF!</definedName>
    <definedName name="BD_TOTAL_03_41_DESIGNER">'Creation and Choice Doc'!#REF!</definedName>
    <definedName name="BD_TOTAL_03_41_ENG">'Creation and Choice Doc'!#REF!</definedName>
    <definedName name="BD_TOTAL_03_42_DESIGNER">'Creation and Choice Doc'!#REF!</definedName>
    <definedName name="BD_TOTAL_03_42_ENG">'Creation and Choice Doc'!#REF!</definedName>
    <definedName name="BD_TOTAL_03_50_DESIGNER">'Creation and Choice Doc'!#REF!</definedName>
    <definedName name="BD_TOTAL_03_50_ENG">'Creation and Choice Doc'!#REF!</definedName>
    <definedName name="BD_TOTAL_04_00_DESIGNER">'Creation and Choice Doc'!#REF!</definedName>
    <definedName name="BD_TOTAL_04_00_ENG">'Creation and Choice Doc'!#REF!</definedName>
    <definedName name="BD_TOTAL_04_10_DESIGNER">'Creation and Choice Doc'!#REF!</definedName>
    <definedName name="BD_TOTAL_04_10_ENG">'Creation and Choice Doc'!#REF!</definedName>
    <definedName name="BD_TOTAL_04_11_DESIGNER">'Creation and Choice Doc'!#REF!</definedName>
    <definedName name="BD_TOTAL_04_11_ENG">'Creation and Choice Doc'!#REF!</definedName>
    <definedName name="BD_TOTAL_04_12_DESIGNER">'Creation and Choice Doc'!#REF!</definedName>
    <definedName name="BD_TOTAL_04_12_ENG">'Creation and Choice Doc'!#REF!</definedName>
    <definedName name="BD_TOTAL_04_13_DESIGNER">'Creation and Choice Doc'!#REF!</definedName>
    <definedName name="BD_TOTAL_04_13_ENG">'Creation and Choice Doc'!#REF!</definedName>
    <definedName name="BD_TOTAL_04_14_DESIGNER">'Creation and Choice Doc'!#REF!</definedName>
    <definedName name="BD_TOTAL_04_14_ENG">'Creation and Choice Doc'!#REF!</definedName>
    <definedName name="BD_TOTAL_04_15_DESIGNER">'Creation and Choice Doc'!#REF!</definedName>
    <definedName name="BD_TOTAL_04_15_ENG">'Creation and Choice Doc'!#REF!</definedName>
    <definedName name="BD_TOTAL_04_16_DESIGNER">'Creation and Choice Doc'!#REF!</definedName>
    <definedName name="BD_TOTAL_04_16_ENG">'Creation and Choice Doc'!#REF!</definedName>
    <definedName name="BD_TOTAL_04_20_DESIGNER">'Creation and Choice Doc'!#REF!</definedName>
    <definedName name="BD_TOTAL_04_20_ENG">'Creation and Choice Doc'!#REF!</definedName>
    <definedName name="BD_TOTAL_04_21_DESIGNER">'Creation and Choice Doc'!#REF!</definedName>
    <definedName name="BD_TOTAL_04_21_ENG">'Creation and Choice Doc'!#REF!</definedName>
    <definedName name="BD_TOTAL_04_22_DESIGNER">'Creation and Choice Doc'!#REF!</definedName>
    <definedName name="BD_TOTAL_04_22_ENG">'Creation and Choice Doc'!#REF!</definedName>
    <definedName name="BD_TOTAL_04_23_DESIGNER">'Creation and Choice Doc'!#REF!</definedName>
    <definedName name="BD_TOTAL_04_23_ENG">'Creation and Choice Doc'!#REF!</definedName>
    <definedName name="BD_TOTAL_04_24_DESIGNER">'Creation and Choice Doc'!#REF!</definedName>
    <definedName name="BD_TOTAL_04_24_ENG">'Creation and Choice Doc'!#REF!</definedName>
    <definedName name="BD_TOTAL_04_25_DESIGNER">'Creation and Choice Doc'!#REF!</definedName>
    <definedName name="BD_TOTAL_04_25_ENG">'Creation and Choice Doc'!#REF!</definedName>
    <definedName name="BD_TOTAL_04_26_DESIGNER">'Creation and Choice Doc'!#REF!</definedName>
    <definedName name="BD_TOTAL_04_26_ENG">'Creation and Choice Doc'!#REF!</definedName>
    <definedName name="BD_TOTAL_04_30_DESIGNER">'Creation and Choice Doc'!#REF!</definedName>
    <definedName name="BD_TOTAL_04_30_ENG">'Creation and Choice Doc'!#REF!</definedName>
    <definedName name="BD_TOTAL_04_31_DESIGNER">'Creation and Choice Doc'!#REF!</definedName>
    <definedName name="BD_TOTAL_04_31_ENG">'Creation and Choice Doc'!#REF!</definedName>
    <definedName name="BD_TOTAL_04_32_DESIGNER">'Creation and Choice Doc'!#REF!</definedName>
    <definedName name="BD_TOTAL_04_32_ENG">'Creation and Choice Doc'!#REF!</definedName>
    <definedName name="BD_TOTAL_05_00_DESIGNER">'Creation and Choice Doc'!#REF!</definedName>
    <definedName name="BD_TOTAL_05_00_ENG">'Creation and Choice Doc'!#REF!</definedName>
    <definedName name="BD_TOTAL_05_10_DESIGNER">'Creation and Choice Doc'!#REF!</definedName>
    <definedName name="BD_TOTAL_05_10_ENG">'Creation and Choice Doc'!#REF!</definedName>
    <definedName name="BD_TOTAL_05_11_DESIGNER">'Creation and Choice Doc'!#REF!</definedName>
    <definedName name="BD_TOTAL_05_11_ENG">'Creation and Choice Doc'!#REF!</definedName>
    <definedName name="BD_TOTAL_05_12_DESIGNER">'Creation and Choice Doc'!#REF!</definedName>
    <definedName name="BD_TOTAL_05_12_ENG">'Creation and Choice Doc'!#REF!</definedName>
    <definedName name="BD_TOTAL_05_20_DESIGNER">'Creation and Choice Doc'!#REF!</definedName>
    <definedName name="BD_TOTAL_05_20_ENG">'Creation and Choice Doc'!#REF!</definedName>
    <definedName name="BD_TOTAL_05_21_DESIGNER">'Creation and Choice Doc'!#REF!</definedName>
    <definedName name="BD_TOTAL_05_21_ENG">'Creation and Choice Doc'!#REF!</definedName>
    <definedName name="BD_TOTAL_05_22_DESIGNER">'Creation and Choice Doc'!#REF!</definedName>
    <definedName name="BD_TOTAL_05_22_ENG">'Creation and Choice Doc'!#REF!</definedName>
    <definedName name="BD_TOTAL_05_30_DESIGNER">'Creation and Choice Doc'!#REF!</definedName>
    <definedName name="BD_TOTAL_05_30_ENG">'Creation and Choice Doc'!#REF!</definedName>
    <definedName name="BD_TOTAL_05_31_DESIGNER">'Creation and Choice Doc'!#REF!</definedName>
    <definedName name="BD_TOTAL_05_31_ENG">'Creation and Choice Doc'!#REF!</definedName>
    <definedName name="BD_TOTAL_05_32_DESIGNER">'Creation and Choice Doc'!#REF!</definedName>
    <definedName name="BD_TOTAL_05_32_ENG">'Creation and Choice Doc'!#REF!</definedName>
    <definedName name="BD_TOTAL_05_33_DESIGNER">'Creation and Choice Doc'!#REF!</definedName>
    <definedName name="BD_TOTAL_05_33_ENG">'Creation and Choice Doc'!#REF!</definedName>
    <definedName name="BD_TOTAL_05_34_DESIGNER">'Creation and Choice Doc'!#REF!</definedName>
    <definedName name="BD_TOTAL_05_34_ENG">'Creation and Choice Doc'!#REF!</definedName>
    <definedName name="BD_TOTAL_05_40_DESIGNER">'Creation and Choice Doc'!#REF!</definedName>
    <definedName name="BD_TOTAL_05_40_ENG">'Creation and Choice Doc'!#REF!</definedName>
    <definedName name="BD_TOTAL_05_41_DESIGNER">'Creation and Choice Doc'!#REF!</definedName>
    <definedName name="BD_TOTAL_05_41_ENG">'Creation and Choice Doc'!#REF!</definedName>
    <definedName name="BD_TOTAL_05_43_DESIGNER">'Creation and Choice Doc'!#REF!</definedName>
    <definedName name="BD_TOTAL_05_43_ENG">'Creation and Choice Doc'!#REF!</definedName>
    <definedName name="BD_TOTAL_05_44_DESIGNER">'Creation and Choice Doc'!#REF!</definedName>
    <definedName name="BD_TOTAL_05_44_ENG">'Creation and Choice Doc'!#REF!</definedName>
    <definedName name="BD_TOTAL_05_45_DESIGNER">'Creation and Choice Doc'!#REF!</definedName>
    <definedName name="BD_TOTAL_05_45_ENG">'Creation and Choice Doc'!#REF!</definedName>
    <definedName name="BD_TOTAL_05_46_DESIGNER">'Creation and Choice Doc'!#REF!</definedName>
    <definedName name="BD_TOTAL_05_46_ENG">'Creation and Choice Doc'!#REF!</definedName>
    <definedName name="BD_TOTAL_05_50_DESIGNER">'Creation and Choice Doc'!#REF!</definedName>
    <definedName name="BD_TOTAL_05_50_ENG">'Creation and Choice Doc'!#REF!</definedName>
    <definedName name="BD_TOTAL_05_51_DESIGNER">'Creation and Choice Doc'!#REF!</definedName>
    <definedName name="BD_TOTAL_05_51_ENG">'Creation and Choice Doc'!#REF!</definedName>
    <definedName name="BD_TOTAL_05_52_DESIGNER">'Creation and Choice Doc'!#REF!</definedName>
    <definedName name="BD_TOTAL_05_52_ENG">'Creation and Choice Doc'!#REF!</definedName>
    <definedName name="BD_TOTAL_05_53_DESIGNER">'Creation and Choice Doc'!#REF!</definedName>
    <definedName name="BD_TOTAL_05_53_ENG">'Creation and Choice Doc'!#REF!</definedName>
    <definedName name="BD_TOTAL_05_60_DESIGNER">'Creation and Choice Doc'!#REF!</definedName>
    <definedName name="BD_TOTAL_05_60_ENG">'Creation and Choice Doc'!#REF!</definedName>
    <definedName name="BD_TOTAL_05_61_DESIGNER">'Creation and Choice Doc'!#REF!</definedName>
    <definedName name="BD_TOTAL_05_61_ENG">'Creation and Choice Doc'!#REF!</definedName>
    <definedName name="BD_TOTAL_05_62_DESIGNER">'Creation and Choice Doc'!#REF!</definedName>
    <definedName name="BD_TOTAL_05_62_ENG">'Creation and Choice Doc'!#REF!</definedName>
    <definedName name="BD_TOTAL_05_63_DESIGNER">'Creation and Choice Doc'!#REF!</definedName>
    <definedName name="BD_TOTAL_05_63_ENG">'Creation and Choice Doc'!#REF!</definedName>
    <definedName name="BD_TOTAL_05_64_DESIGNER">'Creation and Choice Doc'!#REF!</definedName>
    <definedName name="BD_TOTAL_05_64_ENG">'Creation and Choice Doc'!#REF!</definedName>
    <definedName name="BD_TOTAL_05_65_DESIGNER">'Creation and Choice Doc'!#REF!</definedName>
    <definedName name="BD_TOTAL_05_65_ENG">'Creation and Choice Doc'!#REF!</definedName>
    <definedName name="BD_TOTAL_05_66_DESIGNER">'Creation and Choice Doc'!#REF!</definedName>
    <definedName name="BD_TOTAL_05_66_ENG">'Creation and Choice Doc'!#REF!</definedName>
    <definedName name="BD_TOTAL_06_00_DESIGNER">'Creation and Choice Doc'!#REF!</definedName>
    <definedName name="BD_TOTAL_06_00_ENG">'Creation and Choice Doc'!#REF!</definedName>
    <definedName name="BD_TOTAL_06_10_DESIGNER">'Creation and Choice Doc'!#REF!</definedName>
    <definedName name="BD_TOTAL_06_10_ENG">'Creation and Choice Doc'!#REF!</definedName>
    <definedName name="BD_TOTAL_06_11_DESIGNER">'Creation and Choice Doc'!#REF!</definedName>
    <definedName name="BD_TOTAL_06_11_ENG">'Creation and Choice Doc'!#REF!</definedName>
    <definedName name="BD_TOTAL_06_12_DESIGNER">'Creation and Choice Doc'!#REF!</definedName>
    <definedName name="BD_TOTAL_06_12_ENG">'Creation and Choice Doc'!#REF!</definedName>
    <definedName name="BD_TOTAL_06_13_DESIGNER">'Creation and Choice Doc'!#REF!</definedName>
    <definedName name="BD_TOTAL_06_13_ENG">'Creation and Choice Doc'!#REF!</definedName>
    <definedName name="BD_TOTAL_06_14_DESIGNER">'Creation and Choice Doc'!#REF!</definedName>
    <definedName name="BD_TOTAL_06_14_ENG">'Creation and Choice Doc'!#REF!</definedName>
    <definedName name="BD_TOTAL_06_15_DESIGNER">'Creation and Choice Doc'!#REF!</definedName>
    <definedName name="BD_TOTAL_06_15_ENG">'Creation and Choice Doc'!#REF!</definedName>
    <definedName name="BD_TOTAL_06_16_DESIGNER">'Creation and Choice Doc'!#REF!</definedName>
    <definedName name="BD_TOTAL_06_16_ENG">'Creation and Choice Doc'!#REF!</definedName>
    <definedName name="BD_TOTAL_06_20_DESIGNER">'Creation and Choice Doc'!#REF!</definedName>
    <definedName name="BD_TOTAL_06_20_ENG">'Creation and Choice Doc'!#REF!</definedName>
    <definedName name="BD_TOTAL_06_21_DESIGNER">'Creation and Choice Doc'!#REF!</definedName>
    <definedName name="BD_TOTAL_06_21_ENG">'Creation and Choice Doc'!#REF!</definedName>
    <definedName name="BD_TOTAL_06_22_DESIGNER">'Creation and Choice Doc'!#REF!</definedName>
    <definedName name="BD_TOTAL_06_22_ENG">'Creation and Choice Doc'!#REF!</definedName>
    <definedName name="BD_TOTAL_06_23_DESIGNER">'Creation and Choice Doc'!#REF!</definedName>
    <definedName name="BD_TOTAL_06_23_ENG">'Creation and Choice Doc'!#REF!</definedName>
    <definedName name="BD_TOTAL_06_24_DESIGNER">'Creation and Choice Doc'!#REF!</definedName>
    <definedName name="BD_TOTAL_06_24_ENG">'Creation and Choice Doc'!#REF!</definedName>
    <definedName name="BD_TOTAL_06_25_DESIGNER">'Creation and Choice Doc'!#REF!</definedName>
    <definedName name="BD_TOTAL_06_25_ENG">'Creation and Choice Doc'!#REF!</definedName>
    <definedName name="BD_TOTAL_06_26_DESIGNER">'Creation and Choice Doc'!#REF!</definedName>
    <definedName name="BD_TOTAL_06_26_ENG">'Creation and Choice Doc'!#REF!</definedName>
    <definedName name="BD_TOTAL_06_27_DESIGNER">'Creation and Choice Doc'!#REF!</definedName>
    <definedName name="BD_TOTAL_06_27_ENG">'Creation and Choice Doc'!#REF!</definedName>
    <definedName name="BD_TOTAL_06_28_DESIGNER">'Creation and Choice Doc'!#REF!</definedName>
    <definedName name="BD_TOTAL_06_28_ENG">'Creation and Choice Doc'!#REF!</definedName>
    <definedName name="BD_TOTAL_06_29_DESIGNER">'Creation and Choice Doc'!#REF!</definedName>
    <definedName name="BD_TOTAL_06_29_ENG">'Creation and Choice Doc'!#REF!</definedName>
    <definedName name="BD_TOTAL_06_30_DESIGNER">'Creation and Choice Doc'!#REF!</definedName>
    <definedName name="BD_TOTAL_06_30_ENG">'Creation and Choice Doc'!#REF!</definedName>
    <definedName name="BD_TOTAL_06_31_DESIGNER">'Creation and Choice Doc'!#REF!</definedName>
    <definedName name="BD_TOTAL_06_31_ENG">'Creation and Choice Doc'!#REF!</definedName>
    <definedName name="BD_TOTAL_06_32_DESIGNER">'Creation and Choice Doc'!#REF!</definedName>
    <definedName name="BD_TOTAL_06_32_ENG">'Creation and Choice Doc'!#REF!</definedName>
    <definedName name="BD_TOTAL_06_40_DESIGNER">'Creation and Choice Doc'!#REF!</definedName>
    <definedName name="BD_TOTAL_06_40_ENG">'Creation and Choice Doc'!#REF!</definedName>
    <definedName name="BD_TOTAL_06_50_DESIGNER">'Creation and Choice Doc'!#REF!</definedName>
    <definedName name="BD_TOTAL_06_50_ENG">'Creation and Choice Doc'!#REF!</definedName>
    <definedName name="BD_TOTAL_06_60_DESIGNER">'Creation and Choice Doc'!#REF!</definedName>
    <definedName name="BD_TOTAL_06_60_ENG">'Creation and Choice Doc'!#REF!</definedName>
    <definedName name="BD_TOTAL_06_70_DESIGNER">'Creation and Choice Doc'!#REF!</definedName>
    <definedName name="BD_TOTAL_06_70_ENG">'Creation and Choice Doc'!#REF!</definedName>
    <definedName name="BD_TOTAL_06_71_DESIGNER">'Creation and Choice Doc'!#REF!</definedName>
    <definedName name="BD_TOTAL_06_71_ENG">'Creation and Choice Doc'!#REF!</definedName>
    <definedName name="BD_TOTAL_06_72_DESIGNER">'Creation and Choice Doc'!#REF!</definedName>
    <definedName name="BD_TOTAL_06_72_ENG">'Creation and Choice Doc'!#REF!</definedName>
    <definedName name="BD_TOTAL_06_73_DESIGNER">'Creation and Choice Doc'!#REF!</definedName>
    <definedName name="BD_TOTAL_06_73_ENG">'Creation and Choice Doc'!#REF!</definedName>
    <definedName name="BD_TOTAL_06_74_DESIGNER">'Creation and Choice Doc'!#REF!</definedName>
    <definedName name="BD_TOTAL_06_74_ENG">'Creation and Choice Doc'!#REF!</definedName>
    <definedName name="BD_TOTAL_06_75_DESIGNER">'Creation and Choice Doc'!#REF!</definedName>
    <definedName name="BD_TOTAL_06_75_ENG">'Creation and Choice Doc'!#REF!</definedName>
    <definedName name="BD_TOTAL_06_76_DESIGNER">'Creation and Choice Doc'!#REF!</definedName>
    <definedName name="BD_TOTAL_06_76_ENG">'Creation and Choice Doc'!#REF!</definedName>
    <definedName name="BD_TOTAL_06_77_DESIGNER">'Creation and Choice Doc'!#REF!</definedName>
    <definedName name="BD_TOTAL_06_77_ENG">'Creation and Choice Doc'!#REF!</definedName>
    <definedName name="BD_TOTAL_06_80_DESIGNER">'Creation and Choice Doc'!#REF!</definedName>
    <definedName name="BD_TOTAL_06_80_ENG">'Creation and Choice Doc'!#REF!</definedName>
    <definedName name="BD_TOTAL_06_81_DESIGNER">'Creation and Choice Doc'!#REF!</definedName>
    <definedName name="BD_TOTAL_06_81_ENG">'Creation and Choice Doc'!#REF!</definedName>
    <definedName name="BD_TOTAL_06_82_DESIGNER">'Creation and Choice Doc'!#REF!</definedName>
    <definedName name="BD_TOTAL_06_82_ENG">'Creation and Choice Doc'!#REF!</definedName>
    <definedName name="BD_TOTAL_06_83_DESIGNER">'Creation and Choice Doc'!#REF!</definedName>
    <definedName name="BD_TOTAL_06_83_ENG">'Creation and Choice Doc'!#REF!</definedName>
    <definedName name="BD_TOTAL_06_84_DESIGNER">'Creation and Choice Doc'!#REF!</definedName>
    <definedName name="BD_TOTAL_06_84_ENG">'Creation and Choice Doc'!#REF!</definedName>
    <definedName name="BD_TOTAL_06_90_DESIGNER">'Creation and Choice Doc'!#REF!</definedName>
    <definedName name="BD_TOTAL_06_90_ENG">'Creation and Choice Doc'!#REF!</definedName>
    <definedName name="BD_TOTAL_06_91_DESIGNER">'Creation and Choice Doc'!#REF!</definedName>
    <definedName name="BD_TOTAL_06_91_ENG">'Creation and Choice Doc'!#REF!</definedName>
    <definedName name="BD_TOTAL_06_93_DESIGNER">'Creation and Choice Doc'!#REF!</definedName>
    <definedName name="BD_TOTAL_06_93_ENG">'Creation and Choice Doc'!#REF!</definedName>
    <definedName name="BD_TOTAL_06_94_DESIGNER">'Creation and Choice Doc'!#REF!</definedName>
    <definedName name="BD_TOTAL_06_94_ENG">'Creation and Choice Doc'!#REF!</definedName>
    <definedName name="BD_TOTAL_07_00_DESIGNER">'Creation and Choice Doc'!#REF!</definedName>
    <definedName name="BD_TOTAL_07_00_ENG">'Creation and Choice Doc'!#REF!</definedName>
    <definedName name="BD_TOTAL_07_10_DESIGNER">'Creation and Choice Doc'!#REF!</definedName>
    <definedName name="BD_TOTAL_07_10_ENG">'Creation and Choice Doc'!#REF!</definedName>
    <definedName name="BD_TOTAL_07_11_DESIGNER">'Creation and Choice Doc'!#REF!</definedName>
    <definedName name="BD_TOTAL_07_11_ENG">'Creation and Choice Doc'!#REF!</definedName>
    <definedName name="BD_TOTAL_07_12_DESIGNER">'Creation and Choice Doc'!#REF!</definedName>
    <definedName name="BD_TOTAL_07_12_ENG">'Creation and Choice Doc'!#REF!</definedName>
    <definedName name="BD_TOTAL_07_13_DESIGNER">'Creation and Choice Doc'!#REF!</definedName>
    <definedName name="BD_TOTAL_07_13_ENG">'Creation and Choice Doc'!#REF!</definedName>
    <definedName name="BD_TOTAL_07_14_DESIGNER">'Creation and Choice Doc'!#REF!</definedName>
    <definedName name="BD_TOTAL_07_14_ENG">'Creation and Choice Doc'!#REF!</definedName>
    <definedName name="BD_TOTAL_07_15_DESIGNER">'Creation and Choice Doc'!#REF!</definedName>
    <definedName name="BD_TOTAL_07_15_ENG">'Creation and Choice Doc'!#REF!</definedName>
    <definedName name="BD_TOTAL_07_16_DESIGNER">'Creation and Choice Doc'!#REF!</definedName>
    <definedName name="BD_TOTAL_07_16_ENG">'Creation and Choice Doc'!#REF!</definedName>
    <definedName name="BD_TOTAL_07_17_DESIGNER">'Creation and Choice Doc'!#REF!</definedName>
    <definedName name="BD_TOTAL_07_17_ENG">'Creation and Choice Doc'!#REF!</definedName>
    <definedName name="BD_TOTAL_07_18_DESIGNER">'Creation and Choice Doc'!#REF!</definedName>
    <definedName name="BD_TOTAL_07_18_ENG">'Creation and Choice Doc'!#REF!</definedName>
    <definedName name="BD_TOTAL_07_19_DESIGNER">'Creation and Choice Doc'!#REF!</definedName>
    <definedName name="BD_TOTAL_07_19_ENG">'Creation and Choice Doc'!#REF!</definedName>
    <definedName name="BD_TOTAL_07_20_DESIGNER">'Creation and Choice Doc'!#REF!</definedName>
    <definedName name="BD_TOTAL_07_20_ENG">'Creation and Choice Doc'!#REF!</definedName>
    <definedName name="BD_TOTAL_07_21_DESIGNER">'Creation and Choice Doc'!#REF!</definedName>
    <definedName name="BD_TOTAL_07_21_ENG">'Creation and Choice Doc'!#REF!</definedName>
    <definedName name="BD_TOTAL_07_22_DESIGNER">'Creation and Choice Doc'!#REF!</definedName>
    <definedName name="BD_TOTAL_07_22_ENG">'Creation and Choice Doc'!#REF!</definedName>
    <definedName name="BD_TOTAL_07_23_DESIGNER">'Creation and Choice Doc'!#REF!</definedName>
    <definedName name="BD_TOTAL_07_23_ENG">'Creation and Choice Doc'!#REF!</definedName>
    <definedName name="BD_TOTAL_07_24_DESIGNER">'Creation and Choice Doc'!#REF!</definedName>
    <definedName name="BD_TOTAL_07_24_ENG">'Creation and Choice Doc'!#REF!</definedName>
    <definedName name="BD_TOTAL_07_30_DESIGNER">'Creation and Choice Doc'!#REF!</definedName>
    <definedName name="BD_TOTAL_07_30_ENG">'Creation and Choice Doc'!#REF!</definedName>
    <definedName name="BD_TOTAL_07_31_DESIGNER">'Creation and Choice Doc'!#REF!</definedName>
    <definedName name="BD_TOTAL_07_31_ENG">'Creation and Choice Doc'!#REF!</definedName>
    <definedName name="BD_TOTAL_07_32_DESIGNER">'Creation and Choice Doc'!#REF!</definedName>
    <definedName name="BD_TOTAL_07_32_ENG">'Creation and Choice Doc'!#REF!</definedName>
    <definedName name="BD_TOTAL_07_33_DESIGNER">'Creation and Choice Doc'!#REF!</definedName>
    <definedName name="BD_TOTAL_07_33_ENG">'Creation and Choice Doc'!#REF!</definedName>
    <definedName name="BD_TOTAL_07_34_DESIGNER">'Creation and Choice Doc'!#REF!</definedName>
    <definedName name="BD_TOTAL_07_34_ENG">'Creation and Choice Doc'!#REF!</definedName>
    <definedName name="BD_TOTAL_07_35_DESIGNER">'Creation and Choice Doc'!#REF!</definedName>
    <definedName name="BD_TOTAL_07_35_ENG">'Creation and Choice Doc'!#REF!</definedName>
    <definedName name="BD_TOTAL_08_00_DESIGNER">'Creation and Choice Doc'!#REF!</definedName>
    <definedName name="BD_TOTAL_08_00_ENG">'Creation and Choice Doc'!#REF!</definedName>
    <definedName name="BD_TOTAL_08_10_DESIGNER">'Creation and Choice Doc'!#REF!</definedName>
    <definedName name="BD_TOTAL_08_10_ENG">'Creation and Choice Doc'!#REF!</definedName>
    <definedName name="BD_TOTAL_08_11_DESIGNER">'Creation and Choice Doc'!#REF!</definedName>
    <definedName name="BD_TOTAL_08_11_ENG">'Creation and Choice Doc'!#REF!</definedName>
    <definedName name="BD_TOTAL_08_12_DESIGNER">'Creation and Choice Doc'!#REF!</definedName>
    <definedName name="BD_TOTAL_08_12_ENG">'Creation and Choice Doc'!#REF!</definedName>
    <definedName name="BD_TOTAL_08_13_DESIGNER">'Creation and Choice Doc'!#REF!</definedName>
    <definedName name="BD_TOTAL_08_13_ENG">'Creation and Choice Doc'!#REF!</definedName>
    <definedName name="BD_TOTAL_08_20_DESIGNER">'Creation and Choice Doc'!#REF!</definedName>
    <definedName name="BD_TOTAL_08_20_ENG">'Creation and Choice Doc'!#REF!</definedName>
    <definedName name="BD_TOTAL_08_21_DESIGNER">'Creation and Choice Doc'!#REF!</definedName>
    <definedName name="BD_TOTAL_08_21_ENG">'Creation and Choice Doc'!#REF!</definedName>
    <definedName name="BD_TOTAL_08_22_DESIGNER">'Creation and Choice Doc'!#REF!</definedName>
    <definedName name="BD_TOTAL_08_22_ENG">'Creation and Choice Doc'!#REF!</definedName>
    <definedName name="BD_TOTAL_08_23_DESIGNER">'Creation and Choice Doc'!#REF!</definedName>
    <definedName name="BD_TOTAL_08_23_ENG">'Creation and Choice Doc'!#REF!</definedName>
    <definedName name="BD_TOTAL_08_24_DESIGNER">'Creation and Choice Doc'!#REF!</definedName>
    <definedName name="BD_TOTAL_08_24_ENG">'Creation and Choice Doc'!#REF!</definedName>
    <definedName name="BD_TOTAL_08_30_DESIGNER">'Creation and Choice Doc'!#REF!</definedName>
    <definedName name="BD_TOTAL_08_30_ENG">'Creation and Choice Doc'!#REF!</definedName>
    <definedName name="BD_TOTAL_08_31_DESIGNER">'Creation and Choice Doc'!#REF!</definedName>
    <definedName name="BD_TOTAL_08_31_ENG">'Creation and Choice Doc'!#REF!</definedName>
    <definedName name="BD_TOTAL_08_32_DESIGNER">'Creation and Choice Doc'!#REF!</definedName>
    <definedName name="BD_TOTAL_08_32_ENG">'Creation and Choice Doc'!#REF!</definedName>
    <definedName name="BD_TOTAL_08_33_DESIGNER">'Creation and Choice Doc'!#REF!</definedName>
    <definedName name="BD_TOTAL_08_33_ENG">'Creation and Choice Doc'!#REF!</definedName>
    <definedName name="BD_TOTAL_08_40_DESIGNER">'Creation and Choice Doc'!#REF!</definedName>
    <definedName name="BD_TOTAL_08_40_ENG">'Creation and Choice Doc'!#REF!</definedName>
    <definedName name="BD_TOTAL_08_41_DESIGNER">'Creation and Choice Doc'!#REF!</definedName>
    <definedName name="BD_TOTAL_08_41_ENG">'Creation and Choice Doc'!#REF!</definedName>
    <definedName name="BD_TOTAL_08_42_DESIGNER">'Creation and Choice Doc'!#REF!</definedName>
    <definedName name="BD_TOTAL_08_42_ENG">'Creation and Choice Doc'!#REF!</definedName>
    <definedName name="BD_TOTAL_08_43_DESIGNER">'Creation and Choice Doc'!#REF!</definedName>
    <definedName name="BD_TOTAL_08_43_ENG">'Creation and Choice Doc'!#REF!</definedName>
    <definedName name="BD_TOTAL_08_44_DESIGNER">'Creation and Choice Doc'!#REF!</definedName>
    <definedName name="BD_TOTAL_08_44_ENG">'Creation and Choice Doc'!#REF!</definedName>
    <definedName name="BD_TOTAL_08_50_DESIGNER">'Creation and Choice Doc'!#REF!</definedName>
    <definedName name="BD_TOTAL_08_50_ENG">'Creation and Choice Doc'!#REF!</definedName>
    <definedName name="BD_TOTAL_08_51_DESIGNER">'Creation and Choice Doc'!#REF!</definedName>
    <definedName name="BD_TOTAL_08_51_ENG">'Creation and Choice Doc'!#REF!</definedName>
    <definedName name="BD_TOTAL_08_52_DESIGNER">'Creation and Choice Doc'!#REF!</definedName>
    <definedName name="BD_TOTAL_08_52_ENG">'Creation and Choice Doc'!#REF!</definedName>
    <definedName name="BD_TOTAL_08_53_DESIGNER">'Creation and Choice Doc'!#REF!</definedName>
    <definedName name="BD_TOTAL_08_53_ENG">'Creation and Choice Doc'!#REF!</definedName>
    <definedName name="BD_TOTAL_08_54_DESIGNER">'Creation and Choice Doc'!#REF!</definedName>
    <definedName name="BD_TOTAL_08_54_ENG">'Creation and Choice Doc'!#REF!</definedName>
    <definedName name="BD_TOTAL_08_55_DESIGNER">'Creation and Choice Doc'!#REF!</definedName>
    <definedName name="BD_TOTAL_08_55_ENG">'Creation and Choice Doc'!#REF!</definedName>
    <definedName name="BD_TOTAL_08_56_DESIGNER">'Creation and Choice Doc'!#REF!</definedName>
    <definedName name="BD_TOTAL_08_56_ENG">'Creation and Choice Doc'!#REF!</definedName>
    <definedName name="BD_TOTAL_08_60_DESIGNER">'Creation and Choice Doc'!#REF!</definedName>
    <definedName name="BD_TOTAL_08_60_ENG">'Creation and Choice Doc'!#REF!</definedName>
    <definedName name="BD_TOTAL_08_61_DESIGNER">'Creation and Choice Doc'!#REF!</definedName>
    <definedName name="BD_TOTAL_08_61_ENG">'Creation and Choice Doc'!#REF!</definedName>
    <definedName name="BD_TOTAL_08_62_DESIGNER">'Creation and Choice Doc'!#REF!</definedName>
    <definedName name="BD_TOTAL_08_62_ENG">'Creation and Choice Doc'!#REF!</definedName>
    <definedName name="BD_TOTAL_08_63_DESIGNER">'Creation and Choice Doc'!#REF!</definedName>
    <definedName name="BD_TOTAL_08_63_ENG">'Creation and Choice Doc'!#REF!</definedName>
    <definedName name="BD_TOTAL_08_70_DESIGNER">'Creation and Choice Doc'!#REF!</definedName>
    <definedName name="BD_TOTAL_08_70_ENG">'Creation and Choice Doc'!#REF!</definedName>
    <definedName name="BD_TOTAL_08_71_DESIGNER">'Creation and Choice Doc'!#REF!</definedName>
    <definedName name="BD_TOTAL_08_71_ENG">'Creation and Choice Doc'!#REF!</definedName>
    <definedName name="BD_TOTAL_08_72_DESIGNER">'Creation and Choice Doc'!#REF!</definedName>
    <definedName name="BD_TOTAL_08_72_ENG">'Creation and Choice Doc'!#REF!</definedName>
    <definedName name="BD_TOTAL_08_73_DESIGNER">'Creation and Choice Doc'!#REF!</definedName>
    <definedName name="BD_TOTAL_08_73_ENG">'Creation and Choice Doc'!#REF!</definedName>
    <definedName name="BD_TOTAL_09_00_DESIGNER">'Creation and Choice Doc'!#REF!</definedName>
    <definedName name="BD_TOTAL_09_00_ENG">'Creation and Choice Doc'!#REF!</definedName>
    <definedName name="BD_TOTAL_09_10_DESIGNER">'Creation and Choice Doc'!#REF!</definedName>
    <definedName name="BD_TOTAL_09_10_ENG">'Creation and Choice Doc'!#REF!</definedName>
    <definedName name="BD_TOTAL_09_11_DESIGNER">'Creation and Choice Doc'!#REF!</definedName>
    <definedName name="BD_TOTAL_09_11_ENG">'Creation and Choice Doc'!#REF!</definedName>
    <definedName name="BD_TOTAL_09_12_DESIGNER">'Creation and Choice Doc'!#REF!</definedName>
    <definedName name="BD_TOTAL_09_12_ENG">'Creation and Choice Doc'!#REF!</definedName>
    <definedName name="BD_TOTAL_09_20_DESIGNER">'Creation and Choice Doc'!#REF!</definedName>
    <definedName name="BD_TOTAL_09_20_ENG">'Creation and Choice Doc'!#REF!</definedName>
    <definedName name="BD_TOTAL_09_20a_DESIGNER">'Creation and Choice Doc'!#REF!</definedName>
    <definedName name="BD_TOTAL_09_20a_ENG">'Creation and Choice Doc'!#REF!</definedName>
    <definedName name="BD_TOTAL_09_21_DESIGNER">'Creation and Choice Doc'!#REF!</definedName>
    <definedName name="BD_TOTAL_09_21_ENG">'Creation and Choice Doc'!#REF!</definedName>
    <definedName name="BD_TOTAL_09_22_DESIGNER">'Creation and Choice Doc'!#REF!</definedName>
    <definedName name="BD_TOTAL_09_22_ENG">'Creation and Choice Doc'!#REF!</definedName>
    <definedName name="BD_TOTAL_09_23_DESIGNER">'Creation and Choice Doc'!#REF!</definedName>
    <definedName name="BD_TOTAL_09_23_ENG">'Creation and Choice Doc'!#REF!</definedName>
    <definedName name="BD_TOTAL_09_24_DESIGNER">'Creation and Choice Doc'!#REF!</definedName>
    <definedName name="BD_TOTAL_09_24_ENG">'Creation and Choice Doc'!#REF!</definedName>
    <definedName name="BD_TOTAL_09_25_DESIGNER">'Creation and Choice Doc'!#REF!</definedName>
    <definedName name="BD_TOTAL_09_25_ENG">'Creation and Choice Doc'!#REF!</definedName>
    <definedName name="BD_TOTAL_09_26_DESIGNER">'Creation and Choice Doc'!#REF!</definedName>
    <definedName name="BD_TOTAL_09_26_ENG">'Creation and Choice Doc'!#REF!</definedName>
    <definedName name="BD_TOTAL_09_27_DESIGNER">'Creation and Choice Doc'!#REF!</definedName>
    <definedName name="BD_TOTAL_09_27_ENG">'Creation and Choice Doc'!#REF!</definedName>
    <definedName name="BD_TOTAL_09_28_DESIGNER">'Creation and Choice Doc'!#REF!</definedName>
    <definedName name="BD_TOTAL_09_28_ENG">'Creation and Choice Doc'!#REF!</definedName>
    <definedName name="BD_TOTAL_09_29_DESIGNER">'Creation and Choice Doc'!#REF!</definedName>
    <definedName name="BD_TOTAL_09_29_ENG">'Creation and Choice Doc'!#REF!</definedName>
    <definedName name="BD_TOTAL_09_30_DESIGNER">'Creation and Choice Doc'!#REF!</definedName>
    <definedName name="BD_TOTAL_09_30_ENG">'Creation and Choice Doc'!#REF!</definedName>
    <definedName name="BD_TOTAL_09_31_DESIGNER">'Creation and Choice Doc'!#REF!</definedName>
    <definedName name="BD_TOTAL_09_31_ENG">'Creation and Choice Doc'!#REF!</definedName>
    <definedName name="BD_TOTAL_09_32_DESIGNER">'Creation and Choice Doc'!#REF!</definedName>
    <definedName name="BD_TOTAL_09_32_ENG">'Creation and Choice Doc'!#REF!</definedName>
    <definedName name="BD_TOTAL_09_33_DESIGNER">'Creation and Choice Doc'!#REF!</definedName>
    <definedName name="BD_TOTAL_09_33_ENG">'Creation and Choice Doc'!#REF!</definedName>
    <definedName name="BD_TOTAL_09_34_DESIGNER">'Creation and Choice Doc'!#REF!</definedName>
    <definedName name="BD_TOTAL_09_34_ENG">'Creation and Choice Doc'!#REF!</definedName>
    <definedName name="BD_TOTAL_09_35_DESIGNER">'Creation and Choice Doc'!#REF!</definedName>
    <definedName name="BD_TOTAL_09_35_ENG">'Creation and Choice Doc'!#REF!</definedName>
    <definedName name="BD_TOTAL_09_36_DESIGNER">'Creation and Choice Doc'!#REF!</definedName>
    <definedName name="BD_TOTAL_09_36_ENG">'Creation and Choice Doc'!#REF!</definedName>
    <definedName name="BD_TOTAL_09_37_DESIGNER">'Creation and Choice Doc'!#REF!</definedName>
    <definedName name="BD_TOTAL_09_37_ENG">'Creation and Choice Doc'!#REF!</definedName>
    <definedName name="BD_TOTAL_09_38_DESIGNER">'Creation and Choice Doc'!#REF!</definedName>
    <definedName name="BD_TOTAL_09_38_ENG">'Creation and Choice Doc'!#REF!</definedName>
    <definedName name="BD_TOTAL_09_39_DESIGNER">'Creation and Choice Doc'!#REF!</definedName>
    <definedName name="BD_TOTAL_09_39_ENG">'Creation and Choice Doc'!#REF!</definedName>
    <definedName name="BD_TOTAL_09_40_DESIGNER">'Creation and Choice Doc'!#REF!</definedName>
    <definedName name="BD_TOTAL_09_40_ENG">'Creation and Choice Doc'!#REF!</definedName>
    <definedName name="BD_TOTAL_09_50_DESIGNER">'Creation and Choice Doc'!#REF!</definedName>
    <definedName name="BD_TOTAL_09_50_ENG">'Creation and Choice Doc'!#REF!</definedName>
    <definedName name="BD_TOTAL_09_51_DESIGNER">'Creation and Choice Doc'!#REF!</definedName>
    <definedName name="BD_TOTAL_09_51_ENG">'Creation and Choice Doc'!#REF!</definedName>
    <definedName name="BD_TOTAL_09_52_DESIGNER">'Creation and Choice Doc'!#REF!</definedName>
    <definedName name="BD_TOTAL_09_52_ENG">'Creation and Choice Doc'!#REF!</definedName>
    <definedName name="BD_TOTAL_09_60_DESIGNER">'Creation and Choice Doc'!#REF!</definedName>
    <definedName name="BD_TOTAL_09_60_ENG">'Creation and Choice Doc'!#REF!</definedName>
    <definedName name="BD_TOTAL_10_00_DESIGNER">'Creation and Choice Doc'!#REF!</definedName>
    <definedName name="BD_TOTAL_10_00_ENG">'Creation and Choice Doc'!#REF!</definedName>
    <definedName name="BD_TOTAL_11_00_10_DESIGNER">'Creation and Choice Doc'!#REF!</definedName>
    <definedName name="BD_TOTAL_11_00_10_ENG">'Creation and Choice Doc'!#REF!</definedName>
    <definedName name="BD_TOTAL_11_00_11_DESIGNER">'Creation and Choice Doc'!#REF!</definedName>
    <definedName name="BD_TOTAL_11_00_11_ENG">'Creation and Choice Doc'!#REF!</definedName>
    <definedName name="BD_TOTAL_11_00_12_DESIGNER">'Creation and Choice Doc'!#REF!</definedName>
    <definedName name="BD_TOTAL_11_00_12_ENG">'Creation and Choice Doc'!#REF!</definedName>
    <definedName name="BD_TOTAL_11_00_13_DESIGNER">'Creation and Choice Doc'!#REF!</definedName>
    <definedName name="BD_TOTAL_11_00_13_ENG">'Creation and Choice Doc'!#REF!</definedName>
    <definedName name="BD_TOTAL_11_00_4_DESIGNER">'Creation and Choice Doc'!#REF!</definedName>
    <definedName name="BD_TOTAL_11_00_4_ENG">'Creation and Choice Doc'!#REF!</definedName>
    <definedName name="BD_TOTAL_11_00_6_DESIGNER">'Creation and Choice Doc'!#REF!</definedName>
    <definedName name="BD_TOTAL_11_00_6_ENG">'Creation and Choice Doc'!#REF!</definedName>
    <definedName name="BD_TOTAL_11_00_7_DESIGNER">'Creation and Choice Doc'!#REF!</definedName>
    <definedName name="BD_TOTAL_11_00_7_ENG">'Creation and Choice Doc'!#REF!</definedName>
    <definedName name="BD_TOTAL_11_00_8_DESIGNER">'Creation and Choice Doc'!#REF!</definedName>
    <definedName name="BD_TOTAL_11_00_8_ENG">'Creation and Choice Doc'!#REF!</definedName>
    <definedName name="BD_TOTAL_11_00_9_DESIGNER">'Creation and Choice Doc'!#REF!</definedName>
    <definedName name="BD_TOTAL_11_00_9_ENG">'Creation and Choice Doc'!#REF!</definedName>
    <definedName name="BD_TOTAL_11_00_DESIGNER">'Creation and Choice Doc'!#REF!</definedName>
    <definedName name="BD_TOTAL_11_00_ENG">'Creation and Choice Doc'!#REF!</definedName>
    <definedName name="BD_TOTAL_11_308_DESIGNER">'Creation and Choice Doc'!#REF!</definedName>
    <definedName name="BD_TOTAL_11_308_ENG">'Creation and Choice Doc'!#REF!</definedName>
    <definedName name="BD_TOTAL_11_40_DESIGNER">'Creation and Choice Doc'!#REF!</definedName>
    <definedName name="BD_TOTAL_11_40_ENG">'Creation and Choice Doc'!#REF!</definedName>
    <definedName name="BD_TOTAL_12_00_DESIGNER">'Creation and Choice Doc'!#REF!</definedName>
    <definedName name="BD_TOTAL_12_00_ENG">'Creation and Choice Doc'!#REF!</definedName>
    <definedName name="BD_TOTAL_12_20_DESIGNER">'Creation and Choice Doc'!#REF!</definedName>
    <definedName name="BD_TOTAL_12_20_ENG">'Creation and Choice Doc'!#REF!</definedName>
    <definedName name="BD_TOTAL_12_30_DESIGNER">'Creation and Choice Doc'!#REF!</definedName>
    <definedName name="BD_TOTAL_12_30_ENG">'Creation and Choice Doc'!#REF!</definedName>
    <definedName name="BD_TOTAL_12_40_DESIGNER">'Creation and Choice Doc'!#REF!</definedName>
    <definedName name="BD_TOTAL_12_40_ENG">'Creation and Choice Doc'!#REF!</definedName>
    <definedName name="BD_TOTAL_12_60_DESIGNER">'Creation and Choice Doc'!#REF!</definedName>
    <definedName name="BD_TOTAL_12_60_ENG">'Creation and Choice Doc'!#REF!</definedName>
    <definedName name="BD_TOTAL_12_70_DESIGNER">'Creation and Choice Doc'!#REF!</definedName>
    <definedName name="BD_TOTAL_12_70_ENG">'Creation and Choice Doc'!#REF!</definedName>
    <definedName name="BD_TOTAL_12_80_DESIGNER">'Creation and Choice Doc'!#REF!</definedName>
    <definedName name="BD_TOTAL_12_80_ENG">'Creation and Choice Doc'!#REF!</definedName>
    <definedName name="BD_TOTAL_12_90_DESIGNER">'Creation and Choice Doc'!#REF!</definedName>
    <definedName name="BD_TOTAL_12_90_ENG">'Creation and Choice Doc'!#REF!</definedName>
    <definedName name="BD_TOTAL_13_00_DESIGNER">'Creation and Choice Doc'!#REF!</definedName>
    <definedName name="BD_TOTAL_13_00_ENG">'Creation and Choice Doc'!#REF!</definedName>
    <definedName name="BD_TOTAL_DESIGNER">'Creation and Choice Doc'!$BE$6</definedName>
    <definedName name="BD_TOTAL_ENG">'Creation and Choice Doc'!$BD$6</definedName>
    <definedName name="BD_TOTAL_HOURS">'Creation and Choice Doc'!$BF$6</definedName>
    <definedName name="CD_TOTAL_00_00_DESIGNER">'Creation and Choice Doc'!$AK$10</definedName>
    <definedName name="CD_TOTAL_00_00_ENG">'Creation and Choice Doc'!$AJ$10</definedName>
    <definedName name="CD_TOTAL_01_00_DESIGNER">'Creation and Choice Doc'!$AK$97</definedName>
    <definedName name="CD_TOTAL_01_00_ENG">'Creation and Choice Doc'!$AJ$97</definedName>
    <definedName name="CD_TOTAL_01_10_DESIGNER">'Creation and Choice Doc'!$AK$122</definedName>
    <definedName name="CD_TOTAL_01_10_ENG">'Creation and Choice Doc'!$AJ$122</definedName>
    <definedName name="CD_TOTAL_01_11_DESIGNER">'Creation and Choice Doc'!$AK$123</definedName>
    <definedName name="CD_TOTAL_01_11_ENG">'Creation and Choice Doc'!$AJ$123</definedName>
    <definedName name="CD_TOTAL_01_12_DESIGNER">'Creation and Choice Doc'!$AK$129</definedName>
    <definedName name="CD_TOTAL_01_12_ENG">'Creation and Choice Doc'!$AJ$129</definedName>
    <definedName name="CD_TOTAL_01_13_DESIGNER">'Creation and Choice Doc'!$AK$138</definedName>
    <definedName name="CD_TOTAL_01_13_ENG">'Creation and Choice Doc'!$AJ$138</definedName>
    <definedName name="CD_TOTAL_01_14_DESIGNER">'Creation and Choice Doc'!$AK$144</definedName>
    <definedName name="CD_TOTAL_01_14_ENG">'Creation and Choice Doc'!$AJ$144</definedName>
    <definedName name="CD_TOTAL_01_15_DESIGNER">'Creation and Choice Doc'!$AK$150</definedName>
    <definedName name="CD_TOTAL_01_15_ENG">'Creation and Choice Doc'!$AJ$150</definedName>
    <definedName name="CD_TOTAL_01_16_DESIGNER">'Creation and Choice Doc'!$AK$159</definedName>
    <definedName name="CD_TOTAL_01_16_ENG">'Creation and Choice Doc'!$AJ$159</definedName>
    <definedName name="CD_TOTAL_01_17_DESIGNER">'Creation and Choice Doc'!$AK$195</definedName>
    <definedName name="CD_TOTAL_01_17_ENG">'Creation and Choice Doc'!$AJ$195</definedName>
    <definedName name="CD_TOTAL_01_20_DESIGNER">'Creation and Choice Doc'!#REF!</definedName>
    <definedName name="CD_TOTAL_01_20_ENG">'Creation and Choice Doc'!#REF!</definedName>
    <definedName name="CD_TOTAL_01_30_DESIGNER">'Creation and Choice Doc'!#REF!</definedName>
    <definedName name="CD_TOTAL_01_30_ENG">'Creation and Choice Doc'!#REF!</definedName>
    <definedName name="CD_TOTAL_01_40_DESIGNER">'Creation and Choice Doc'!#REF!</definedName>
    <definedName name="CD_TOTAL_01_40_ENG">'Creation and Choice Doc'!#REF!</definedName>
    <definedName name="CD_TOTAL_01_50_DESIGNER">'Creation and Choice Doc'!#REF!</definedName>
    <definedName name="CD_TOTAL_01_50_ENG">'Creation and Choice Doc'!#REF!</definedName>
    <definedName name="CD_TOTAL_02_00_DESIGNER">'Creation and Choice Doc'!#REF!</definedName>
    <definedName name="CD_TOTAL_02_00_ENG">'Creation and Choice Doc'!#REF!</definedName>
    <definedName name="CD_TOTAL_02_10_DESIGNER">'Creation and Choice Doc'!#REF!</definedName>
    <definedName name="CD_TOTAL_02_10_ENG">'Creation and Choice Doc'!#REF!</definedName>
    <definedName name="CD_TOTAL_02_11_DESIGNER">'Creation and Choice Doc'!#REF!</definedName>
    <definedName name="CD_TOTAL_02_11_ENG">'Creation and Choice Doc'!#REF!</definedName>
    <definedName name="CD_TOTAL_02_12_DESIGNER">'Creation and Choice Doc'!#REF!</definedName>
    <definedName name="CD_TOTAL_02_12_ENG">'Creation and Choice Doc'!#REF!</definedName>
    <definedName name="CD_TOTAL_02_13_DESIGNER">'Creation and Choice Doc'!#REF!</definedName>
    <definedName name="CD_TOTAL_02_13_ENG">'Creation and Choice Doc'!#REF!</definedName>
    <definedName name="CD_TOTAL_02_20_DESIGNER">'Creation and Choice Doc'!#REF!</definedName>
    <definedName name="CD_TOTAL_02_20_ENG">'Creation and Choice Doc'!#REF!</definedName>
    <definedName name="CD_TOTAL_02_21_DESIGNER">'Creation and Choice Doc'!#REF!</definedName>
    <definedName name="CD_TOTAL_02_21_ENG">'Creation and Choice Doc'!#REF!</definedName>
    <definedName name="CD_TOTAL_02_22_DESIGNER">'Creation and Choice Doc'!#REF!</definedName>
    <definedName name="CD_TOTAL_02_22_ENG">'Creation and Choice Doc'!#REF!</definedName>
    <definedName name="CD_TOTAL_03_00_DESIGNER">'Creation and Choice Doc'!#REF!</definedName>
    <definedName name="CD_TOTAL_03_00_ENG">'Creation and Choice Doc'!#REF!</definedName>
    <definedName name="CD_TOTAL_03_10_DESIGNER">'Creation and Choice Doc'!#REF!</definedName>
    <definedName name="CD_TOTAL_03_10_ENG">'Creation and Choice Doc'!#REF!</definedName>
    <definedName name="CD_TOTAL_03_11_DESIGNER">'Creation and Choice Doc'!#REF!</definedName>
    <definedName name="CD_TOTAL_03_11_ENG">'Creation and Choice Doc'!#REF!</definedName>
    <definedName name="CD_TOTAL_03_12_DESIGNER">'Creation and Choice Doc'!#REF!</definedName>
    <definedName name="CD_TOTAL_03_12_ENG">'Creation and Choice Doc'!#REF!</definedName>
    <definedName name="CD_TOTAL_03_13_DESIGNER">'Creation and Choice Doc'!#REF!</definedName>
    <definedName name="CD_TOTAL_03_13_ENG">'Creation and Choice Doc'!#REF!</definedName>
    <definedName name="CD_TOTAL_03_20_DESIGNER">'Creation and Choice Doc'!#REF!</definedName>
    <definedName name="CD_TOTAL_03_20_ENG">'Creation and Choice Doc'!#REF!</definedName>
    <definedName name="CD_TOTAL_03_21_DESIGNER">'Creation and Choice Doc'!#REF!</definedName>
    <definedName name="CD_TOTAL_03_21_ENG">'Creation and Choice Doc'!#REF!</definedName>
    <definedName name="CD_TOTAL_03_22_DESIGNER">'Creation and Choice Doc'!#REF!</definedName>
    <definedName name="CD_TOTAL_03_22_ENG">'Creation and Choice Doc'!#REF!</definedName>
    <definedName name="CD_TOTAL_03_23_DESIGNER">'Creation and Choice Doc'!#REF!</definedName>
    <definedName name="CD_TOTAL_03_23_ENG">'Creation and Choice Doc'!#REF!</definedName>
    <definedName name="CD_TOTAL_03_30_DESIGNER">'Creation and Choice Doc'!#REF!</definedName>
    <definedName name="CD_TOTAL_03_30_ENG">'Creation and Choice Doc'!#REF!</definedName>
    <definedName name="CD_TOTAL_03_31_DESIGNER">'Creation and Choice Doc'!#REF!</definedName>
    <definedName name="CD_TOTAL_03_31_ENG">'Creation and Choice Doc'!#REF!</definedName>
    <definedName name="CD_TOTAL_03_32_DESIGNER">'Creation and Choice Doc'!#REF!</definedName>
    <definedName name="CD_TOTAL_03_32_ENG">'Creation and Choice Doc'!#REF!</definedName>
    <definedName name="CD_TOTAL_03_35_DESIGNER">'Creation and Choice Doc'!#REF!</definedName>
    <definedName name="CD_TOTAL_03_35_ENG">'Creation and Choice Doc'!#REF!</definedName>
    <definedName name="CD_TOTAL_03_40_DESIGNER">'Creation and Choice Doc'!#REF!</definedName>
    <definedName name="CD_TOTAL_03_40_ENG">'Creation and Choice Doc'!#REF!</definedName>
    <definedName name="CD_TOTAL_03_41_DESIGNER">'Creation and Choice Doc'!#REF!</definedName>
    <definedName name="CD_TOTAL_03_41_ENG">'Creation and Choice Doc'!#REF!</definedName>
    <definedName name="CD_TOTAL_03_42_DESIGNER">'Creation and Choice Doc'!#REF!</definedName>
    <definedName name="CD_TOTAL_03_42_ENG">'Creation and Choice Doc'!#REF!</definedName>
    <definedName name="CD_TOTAL_03_50_DESIGNER">'Creation and Choice Doc'!#REF!</definedName>
    <definedName name="CD_TOTAL_03_50_ENG">'Creation and Choice Doc'!#REF!</definedName>
    <definedName name="CD_TOTAL_04_00_DESIGNER">'Creation and Choice Doc'!#REF!</definedName>
    <definedName name="CD_TOTAL_04_00_ENG">'Creation and Choice Doc'!#REF!</definedName>
    <definedName name="CD_TOTAL_04_10_DESIGNER">'Creation and Choice Doc'!#REF!</definedName>
    <definedName name="CD_TOTAL_04_10_ENG">'Creation and Choice Doc'!#REF!</definedName>
    <definedName name="CD_TOTAL_04_11_DESIGNER">'Creation and Choice Doc'!#REF!</definedName>
    <definedName name="CD_TOTAL_04_11_ENG">'Creation and Choice Doc'!#REF!</definedName>
    <definedName name="CD_TOTAL_04_12_DESIGNER">'Creation and Choice Doc'!#REF!</definedName>
    <definedName name="CD_TOTAL_04_12_ENG">'Creation and Choice Doc'!#REF!</definedName>
    <definedName name="CD_TOTAL_04_13_DESIGNER">'Creation and Choice Doc'!#REF!</definedName>
    <definedName name="CD_TOTAL_04_13_ENG">'Creation and Choice Doc'!#REF!</definedName>
    <definedName name="CD_TOTAL_04_14_DESIGNER">'Creation and Choice Doc'!#REF!</definedName>
    <definedName name="CD_TOTAL_04_14_ENG">'Creation and Choice Doc'!#REF!</definedName>
    <definedName name="CD_TOTAL_04_15_DESIGNER">'Creation and Choice Doc'!#REF!</definedName>
    <definedName name="CD_TOTAL_04_15_ENG">'Creation and Choice Doc'!#REF!</definedName>
    <definedName name="CD_TOTAL_04_16_DESIGNER">'Creation and Choice Doc'!#REF!</definedName>
    <definedName name="CD_TOTAL_04_16_ENG">'Creation and Choice Doc'!#REF!</definedName>
    <definedName name="CD_TOTAL_04_20_DESIGNER">'Creation and Choice Doc'!#REF!</definedName>
    <definedName name="CD_TOTAL_04_20_ENG">'Creation and Choice Doc'!#REF!</definedName>
    <definedName name="CD_TOTAL_04_21_DESIGNER">'Creation and Choice Doc'!#REF!</definedName>
    <definedName name="CD_TOTAL_04_21_ENG">'Creation and Choice Doc'!#REF!</definedName>
    <definedName name="CD_TOTAL_04_22_DESIGNER">'Creation and Choice Doc'!#REF!</definedName>
    <definedName name="CD_TOTAL_04_22_ENG">'Creation and Choice Doc'!#REF!</definedName>
    <definedName name="CD_TOTAL_04_23_DESIGNER">'Creation and Choice Doc'!#REF!</definedName>
    <definedName name="CD_TOTAL_04_23_ENG">'Creation and Choice Doc'!#REF!</definedName>
    <definedName name="CD_TOTAL_04_24_DESIGNER">'Creation and Choice Doc'!#REF!</definedName>
    <definedName name="CD_TOTAL_04_24_ENG">'Creation and Choice Doc'!#REF!</definedName>
    <definedName name="CD_TOTAL_04_25_DESIGNER">'Creation and Choice Doc'!#REF!</definedName>
    <definedName name="CD_TOTAL_04_25_ENG">'Creation and Choice Doc'!#REF!</definedName>
    <definedName name="CD_TOTAL_04_26_DESIGNER">'Creation and Choice Doc'!#REF!</definedName>
    <definedName name="CD_TOTAL_04_26_ENG">'Creation and Choice Doc'!#REF!</definedName>
    <definedName name="CD_TOTAL_04_30_DESIGNER">'Creation and Choice Doc'!#REF!</definedName>
    <definedName name="CD_TOTAL_04_30_ENG">'Creation and Choice Doc'!#REF!</definedName>
    <definedName name="CD_TOTAL_04_31_DESIGNER">'Creation and Choice Doc'!#REF!</definedName>
    <definedName name="CD_TOTAL_04_31_ENG">'Creation and Choice Doc'!#REF!</definedName>
    <definedName name="CD_TOTAL_04_32_DESIGNER">'Creation and Choice Doc'!#REF!</definedName>
    <definedName name="CD_TOTAL_04_32_ENG">'Creation and Choice Doc'!#REF!</definedName>
    <definedName name="CD_TOTAL_05_00_DESIGNER">'Creation and Choice Doc'!#REF!</definedName>
    <definedName name="CD_TOTAL_05_00_ENG">'Creation and Choice Doc'!#REF!</definedName>
    <definedName name="CD_TOTAL_05_10_DESIGNER">'Creation and Choice Doc'!#REF!</definedName>
    <definedName name="CD_TOTAL_05_10_ENG">'Creation and Choice Doc'!#REF!</definedName>
    <definedName name="CD_TOTAL_05_11_DESIGNER">'Creation and Choice Doc'!#REF!</definedName>
    <definedName name="CD_TOTAL_05_11_ENG">'Creation and Choice Doc'!#REF!</definedName>
    <definedName name="CD_TOTAL_05_12_DESIGNER">'Creation and Choice Doc'!#REF!</definedName>
    <definedName name="CD_TOTAL_05_12_ENG">'Creation and Choice Doc'!#REF!</definedName>
    <definedName name="CD_TOTAL_05_20_DESIGNER">'Creation and Choice Doc'!#REF!</definedName>
    <definedName name="CD_TOTAL_05_20_ENG">'Creation and Choice Doc'!#REF!</definedName>
    <definedName name="CD_TOTAL_05_21_DESIGNER">'Creation and Choice Doc'!#REF!</definedName>
    <definedName name="CD_TOTAL_05_21_ENG">'Creation and Choice Doc'!#REF!</definedName>
    <definedName name="CD_TOTAL_05_22_DESIGNER">'Creation and Choice Doc'!#REF!</definedName>
    <definedName name="CD_TOTAL_05_22_ENG">'Creation and Choice Doc'!#REF!</definedName>
    <definedName name="CD_TOTAL_05_30_DESIGNER">'Creation and Choice Doc'!#REF!</definedName>
    <definedName name="CD_TOTAL_05_30_ENG">'Creation and Choice Doc'!#REF!</definedName>
    <definedName name="CD_TOTAL_05_31_DESIGNER">'Creation and Choice Doc'!#REF!</definedName>
    <definedName name="CD_TOTAL_05_31_ENG">'Creation and Choice Doc'!#REF!</definedName>
    <definedName name="CD_TOTAL_05_32_DESIGNER">'Creation and Choice Doc'!#REF!</definedName>
    <definedName name="CD_TOTAL_05_32_ENG">'Creation and Choice Doc'!#REF!</definedName>
    <definedName name="CD_TOTAL_05_33_DESIGNER">'Creation and Choice Doc'!#REF!</definedName>
    <definedName name="CD_TOTAL_05_33_ENG">'Creation and Choice Doc'!#REF!</definedName>
    <definedName name="CD_TOTAL_05_34_DESIGNER">'Creation and Choice Doc'!#REF!</definedName>
    <definedName name="CD_TOTAL_05_34_ENG">'Creation and Choice Doc'!#REF!</definedName>
    <definedName name="CD_TOTAL_05_40_DESIGNER">'Creation and Choice Doc'!#REF!</definedName>
    <definedName name="CD_TOTAL_05_40_ENG">'Creation and Choice Doc'!#REF!</definedName>
    <definedName name="CD_TOTAL_05_41_DESIGNER">'Creation and Choice Doc'!#REF!</definedName>
    <definedName name="CD_TOTAL_05_41_ENG">'Creation and Choice Doc'!#REF!</definedName>
    <definedName name="CD_TOTAL_05_43_DESIGNER">'Creation and Choice Doc'!#REF!</definedName>
    <definedName name="CD_TOTAL_05_43_ENG">'Creation and Choice Doc'!#REF!</definedName>
    <definedName name="CD_TOTAL_05_44_DESIGNER">'Creation and Choice Doc'!#REF!</definedName>
    <definedName name="CD_TOTAL_05_44_ENG">'Creation and Choice Doc'!#REF!</definedName>
    <definedName name="CD_TOTAL_05_45_DESIGNER">'Creation and Choice Doc'!#REF!</definedName>
    <definedName name="CD_TOTAL_05_45_ENG">'Creation and Choice Doc'!#REF!</definedName>
    <definedName name="CD_TOTAL_05_46_DESIGNER">'Creation and Choice Doc'!#REF!</definedName>
    <definedName name="CD_TOTAL_05_46_ENG">'Creation and Choice Doc'!#REF!</definedName>
    <definedName name="CD_TOTAL_05_50_DESIGNER">'Creation and Choice Doc'!#REF!</definedName>
    <definedName name="CD_TOTAL_05_50_ENG">'Creation and Choice Doc'!#REF!</definedName>
    <definedName name="CD_TOTAL_05_51_DESIGNER">'Creation and Choice Doc'!#REF!</definedName>
    <definedName name="CD_TOTAL_05_51_ENG">'Creation and Choice Doc'!#REF!</definedName>
    <definedName name="CD_TOTAL_05_52_DESIGNER">'Creation and Choice Doc'!#REF!</definedName>
    <definedName name="CD_TOTAL_05_52_ENG">'Creation and Choice Doc'!#REF!</definedName>
    <definedName name="CD_TOTAL_05_53_DESIGNER">'Creation and Choice Doc'!#REF!</definedName>
    <definedName name="CD_TOTAL_05_53_ENG">'Creation and Choice Doc'!#REF!</definedName>
    <definedName name="CD_TOTAL_05_60_DESIGNER">'Creation and Choice Doc'!#REF!</definedName>
    <definedName name="CD_TOTAL_05_60_ENG">'Creation and Choice Doc'!#REF!</definedName>
    <definedName name="CD_TOTAL_05_61_DESIGNER">'Creation and Choice Doc'!#REF!</definedName>
    <definedName name="CD_TOTAL_05_61_ENG">'Creation and Choice Doc'!#REF!</definedName>
    <definedName name="CD_TOTAL_05_62_DESIGNER">'Creation and Choice Doc'!#REF!</definedName>
    <definedName name="CD_TOTAL_05_62_ENG">'Creation and Choice Doc'!#REF!</definedName>
    <definedName name="CD_TOTAL_05_63_DESIGNER">'Creation and Choice Doc'!#REF!</definedName>
    <definedName name="CD_TOTAL_05_63_ENG">'Creation and Choice Doc'!#REF!</definedName>
    <definedName name="CD_TOTAL_05_64_DESIGNER">'Creation and Choice Doc'!#REF!</definedName>
    <definedName name="CD_TOTAL_05_64_ENG">'Creation and Choice Doc'!#REF!</definedName>
    <definedName name="CD_TOTAL_05_65_DESIGNER">'Creation and Choice Doc'!#REF!</definedName>
    <definedName name="CD_TOTAL_05_65_ENG">'Creation and Choice Doc'!#REF!</definedName>
    <definedName name="CD_TOTAL_05_66_DESIGNER">'Creation and Choice Doc'!#REF!</definedName>
    <definedName name="CD_TOTAL_05_66_ENG">'Creation and Choice Doc'!#REF!</definedName>
    <definedName name="CD_TOTAL_06_00_DESIGNER">'Creation and Choice Doc'!#REF!</definedName>
    <definedName name="CD_TOTAL_06_00_ENG">'Creation and Choice Doc'!#REF!</definedName>
    <definedName name="CD_TOTAL_06_10_DESIGNER">'Creation and Choice Doc'!#REF!</definedName>
    <definedName name="CD_TOTAL_06_10_ENG">'Creation and Choice Doc'!#REF!</definedName>
    <definedName name="CD_TOTAL_06_11_DESIGNER">'Creation and Choice Doc'!#REF!</definedName>
    <definedName name="CD_TOTAL_06_11_ENG">'Creation and Choice Doc'!#REF!</definedName>
    <definedName name="CD_TOTAL_06_12_DESIGNER">'Creation and Choice Doc'!#REF!</definedName>
    <definedName name="CD_TOTAL_06_12_ENG">'Creation and Choice Doc'!#REF!</definedName>
    <definedName name="CD_TOTAL_06_13_DESIGNER">'Creation and Choice Doc'!#REF!</definedName>
    <definedName name="CD_TOTAL_06_13_ENG">'Creation and Choice Doc'!#REF!</definedName>
    <definedName name="CD_TOTAL_06_14_DESIGNER">'Creation and Choice Doc'!#REF!</definedName>
    <definedName name="CD_TOTAL_06_14_ENG">'Creation and Choice Doc'!#REF!</definedName>
    <definedName name="CD_TOTAL_06_15_DESIGNER">'Creation and Choice Doc'!#REF!</definedName>
    <definedName name="CD_TOTAL_06_15_ENG">'Creation and Choice Doc'!#REF!</definedName>
    <definedName name="CD_TOTAL_06_16_DESIGNER">'Creation and Choice Doc'!#REF!</definedName>
    <definedName name="CD_TOTAL_06_16_ENG">'Creation and Choice Doc'!#REF!</definedName>
    <definedName name="CD_TOTAL_06_20_DESIGNER">'Creation and Choice Doc'!#REF!</definedName>
    <definedName name="CD_TOTAL_06_20_ENG">'Creation and Choice Doc'!#REF!</definedName>
    <definedName name="CD_TOTAL_06_21_DESIGNER">'Creation and Choice Doc'!#REF!</definedName>
    <definedName name="CD_TOTAL_06_21_ENG">'Creation and Choice Doc'!#REF!</definedName>
    <definedName name="CD_TOTAL_06_22_DESIGNER">'Creation and Choice Doc'!#REF!</definedName>
    <definedName name="CD_TOTAL_06_22_ENG">'Creation and Choice Doc'!#REF!</definedName>
    <definedName name="CD_TOTAL_06_23_DESIGNER">'Creation and Choice Doc'!#REF!</definedName>
    <definedName name="CD_TOTAL_06_23_ENG">'Creation and Choice Doc'!#REF!</definedName>
    <definedName name="CD_TOTAL_06_24_DESIGNER">'Creation and Choice Doc'!#REF!</definedName>
    <definedName name="CD_TOTAL_06_24_ENG">'Creation and Choice Doc'!#REF!</definedName>
    <definedName name="CD_TOTAL_06_25_DESIGNER">'Creation and Choice Doc'!#REF!</definedName>
    <definedName name="CD_TOTAL_06_25_ENG">'Creation and Choice Doc'!#REF!</definedName>
    <definedName name="CD_TOTAL_06_26_DESIGNER">'Creation and Choice Doc'!#REF!</definedName>
    <definedName name="CD_TOTAL_06_26_ENG">'Creation and Choice Doc'!#REF!</definedName>
    <definedName name="CD_TOTAL_06_27_DESIGNER">'Creation and Choice Doc'!#REF!</definedName>
    <definedName name="CD_TOTAL_06_27_ENG">'Creation and Choice Doc'!#REF!</definedName>
    <definedName name="CD_TOTAL_06_28_DESIGNER">'Creation and Choice Doc'!#REF!</definedName>
    <definedName name="CD_TOTAL_06_28_ENG">'Creation and Choice Doc'!#REF!</definedName>
    <definedName name="CD_TOTAL_06_29_DESIGNER">'Creation and Choice Doc'!#REF!</definedName>
    <definedName name="CD_TOTAL_06_29_ENG">'Creation and Choice Doc'!#REF!</definedName>
    <definedName name="CD_TOTAL_06_30_DESIGNER">'Creation and Choice Doc'!#REF!</definedName>
    <definedName name="CD_TOTAL_06_30_ENG">'Creation and Choice Doc'!#REF!</definedName>
    <definedName name="CD_TOTAL_06_31_DESIGNER">'Creation and Choice Doc'!#REF!</definedName>
    <definedName name="CD_TOTAL_06_31_ENG">'Creation and Choice Doc'!#REF!</definedName>
    <definedName name="CD_TOTAL_06_32_DESIGNER">'Creation and Choice Doc'!#REF!</definedName>
    <definedName name="CD_TOTAL_06_32_ENG">'Creation and Choice Doc'!#REF!</definedName>
    <definedName name="CD_TOTAL_06_40_DESIGNER">'Creation and Choice Doc'!#REF!</definedName>
    <definedName name="CD_TOTAL_06_40_ENG">'Creation and Choice Doc'!#REF!</definedName>
    <definedName name="CD_TOTAL_06_50_DESIGNER">'Creation and Choice Doc'!#REF!</definedName>
    <definedName name="CD_TOTAL_06_50_ENG">'Creation and Choice Doc'!#REF!</definedName>
    <definedName name="CD_TOTAL_06_60_DESIGNER">'Creation and Choice Doc'!#REF!</definedName>
    <definedName name="CD_TOTAL_06_60_ENG">'Creation and Choice Doc'!#REF!</definedName>
    <definedName name="CD_TOTAL_06_70_DESIGNER">'Creation and Choice Doc'!#REF!</definedName>
    <definedName name="CD_TOTAL_06_70_ENG">'Creation and Choice Doc'!#REF!</definedName>
    <definedName name="CD_TOTAL_06_71_DESIGNER">'Creation and Choice Doc'!#REF!</definedName>
    <definedName name="CD_TOTAL_06_71_ENG">'Creation and Choice Doc'!#REF!</definedName>
    <definedName name="CD_TOTAL_06_72_DESIGNER">'Creation and Choice Doc'!#REF!</definedName>
    <definedName name="CD_TOTAL_06_72_ENG">'Creation and Choice Doc'!#REF!</definedName>
    <definedName name="CD_TOTAL_06_73_DESIGNER">'Creation and Choice Doc'!#REF!</definedName>
    <definedName name="CD_TOTAL_06_73_ENG">'Creation and Choice Doc'!#REF!</definedName>
    <definedName name="CD_TOTAL_06_74_DESIGNER">'Creation and Choice Doc'!#REF!</definedName>
    <definedName name="CD_TOTAL_06_74_ENG">'Creation and Choice Doc'!#REF!</definedName>
    <definedName name="CD_TOTAL_06_75_DESIGNER">'Creation and Choice Doc'!#REF!</definedName>
    <definedName name="CD_TOTAL_06_75_ENG">'Creation and Choice Doc'!#REF!</definedName>
    <definedName name="CD_TOTAL_06_76_DESIGNER">'Creation and Choice Doc'!#REF!</definedName>
    <definedName name="CD_TOTAL_06_76_ENG">'Creation and Choice Doc'!#REF!</definedName>
    <definedName name="CD_TOTAL_06_77_DESIGNER">'Creation and Choice Doc'!#REF!</definedName>
    <definedName name="CD_TOTAL_06_77_ENG">'Creation and Choice Doc'!#REF!</definedName>
    <definedName name="CD_TOTAL_06_80_DESIGNER">'Creation and Choice Doc'!#REF!</definedName>
    <definedName name="CD_TOTAL_06_80_ENG">'Creation and Choice Doc'!#REF!</definedName>
    <definedName name="CD_TOTAL_06_81_DESIGNER">'Creation and Choice Doc'!#REF!</definedName>
    <definedName name="CD_TOTAL_06_81_ENG">'Creation and Choice Doc'!#REF!</definedName>
    <definedName name="CD_TOTAL_06_82_DESIGNER">'Creation and Choice Doc'!#REF!</definedName>
    <definedName name="CD_TOTAL_06_82_ENG">'Creation and Choice Doc'!#REF!</definedName>
    <definedName name="CD_TOTAL_06_83_DESIGNER">'Creation and Choice Doc'!#REF!</definedName>
    <definedName name="CD_TOTAL_06_83_ENG">'Creation and Choice Doc'!#REF!</definedName>
    <definedName name="CD_TOTAL_06_84_DESIGNER">'Creation and Choice Doc'!#REF!</definedName>
    <definedName name="CD_TOTAL_06_84_ENG">'Creation and Choice Doc'!#REF!</definedName>
    <definedName name="CD_TOTAL_06_90_DESIGNER">'Creation and Choice Doc'!#REF!</definedName>
    <definedName name="CD_TOTAL_06_90_ENG">'Creation and Choice Doc'!#REF!</definedName>
    <definedName name="CD_TOTAL_06_91_DESIGNER">'Creation and Choice Doc'!#REF!</definedName>
    <definedName name="CD_TOTAL_06_91_ENG">'Creation and Choice Doc'!#REF!</definedName>
    <definedName name="CD_TOTAL_06_93_DESIGNER">'Creation and Choice Doc'!#REF!</definedName>
    <definedName name="CD_TOTAL_06_93_ENG">'Creation and Choice Doc'!#REF!</definedName>
    <definedName name="CD_TOTAL_06_94_DESIGNER">'Creation and Choice Doc'!#REF!</definedName>
    <definedName name="CD_TOTAL_06_94_ENG">'Creation and Choice Doc'!#REF!</definedName>
    <definedName name="CD_TOTAL_07_00_DESIGNER">'Creation and Choice Doc'!#REF!</definedName>
    <definedName name="CD_TOTAL_07_00_ENG">'Creation and Choice Doc'!#REF!</definedName>
    <definedName name="CD_TOTAL_07_10_DESIGNER">'Creation and Choice Doc'!#REF!</definedName>
    <definedName name="CD_TOTAL_07_10_ENG">'Creation and Choice Doc'!#REF!</definedName>
    <definedName name="CD_TOTAL_07_11_DESIGNER">'Creation and Choice Doc'!#REF!</definedName>
    <definedName name="CD_TOTAL_07_11_ENG">'Creation and Choice Doc'!#REF!</definedName>
    <definedName name="CD_TOTAL_07_12_DESIGNER">'Creation and Choice Doc'!#REF!</definedName>
    <definedName name="CD_TOTAL_07_12_ENG">'Creation and Choice Doc'!#REF!</definedName>
    <definedName name="CD_TOTAL_07_13_DESIGNER">'Creation and Choice Doc'!#REF!</definedName>
    <definedName name="CD_TOTAL_07_13_ENG">'Creation and Choice Doc'!#REF!</definedName>
    <definedName name="CD_TOTAL_07_14_DESIGNER">'Creation and Choice Doc'!#REF!</definedName>
    <definedName name="CD_TOTAL_07_14_ENG">'Creation and Choice Doc'!#REF!</definedName>
    <definedName name="CD_TOTAL_07_15_DESIGNER">'Creation and Choice Doc'!#REF!</definedName>
    <definedName name="CD_TOTAL_07_15_ENG">'Creation and Choice Doc'!#REF!</definedName>
    <definedName name="CD_TOTAL_07_16_DESIGNER">'Creation and Choice Doc'!#REF!</definedName>
    <definedName name="CD_TOTAL_07_16_ENG">'Creation and Choice Doc'!#REF!</definedName>
    <definedName name="CD_TOTAL_07_17_DESIGNER">'Creation and Choice Doc'!#REF!</definedName>
    <definedName name="CD_TOTAL_07_17_ENG">'Creation and Choice Doc'!#REF!</definedName>
    <definedName name="CD_TOTAL_07_18_DESIGNER">'Creation and Choice Doc'!#REF!</definedName>
    <definedName name="CD_TOTAL_07_18_ENG">'Creation and Choice Doc'!#REF!</definedName>
    <definedName name="CD_TOTAL_07_19_DESIGNER">'Creation and Choice Doc'!#REF!</definedName>
    <definedName name="CD_TOTAL_07_19_ENG">'Creation and Choice Doc'!#REF!</definedName>
    <definedName name="CD_TOTAL_07_20_DESIGNER">'Creation and Choice Doc'!#REF!</definedName>
    <definedName name="CD_TOTAL_07_20_ENG">'Creation and Choice Doc'!#REF!</definedName>
    <definedName name="CD_TOTAL_07_21_DESIGNER">'Creation and Choice Doc'!#REF!</definedName>
    <definedName name="CD_TOTAL_07_21_ENG">'Creation and Choice Doc'!#REF!</definedName>
    <definedName name="CD_TOTAL_07_22_DESIGNER">'Creation and Choice Doc'!#REF!</definedName>
    <definedName name="CD_TOTAL_07_22_ENG">'Creation and Choice Doc'!#REF!</definedName>
    <definedName name="CD_TOTAL_07_23_DESIGNER">'Creation and Choice Doc'!#REF!</definedName>
    <definedName name="CD_TOTAL_07_23_ENG">'Creation and Choice Doc'!#REF!</definedName>
    <definedName name="CD_TOTAL_07_24_DESIGNER">'Creation and Choice Doc'!#REF!</definedName>
    <definedName name="CD_TOTAL_07_24_ENG">'Creation and Choice Doc'!#REF!</definedName>
    <definedName name="CD_TOTAL_07_30_DESIGNER">'Creation and Choice Doc'!#REF!</definedName>
    <definedName name="CD_TOTAL_07_30_ENG">'Creation and Choice Doc'!#REF!</definedName>
    <definedName name="CD_TOTAL_07_31_DESIGNER">'Creation and Choice Doc'!#REF!</definedName>
    <definedName name="CD_TOTAL_07_31_ENG">'Creation and Choice Doc'!#REF!</definedName>
    <definedName name="CD_TOTAL_07_32_DESIGNER">'Creation and Choice Doc'!#REF!</definedName>
    <definedName name="CD_TOTAL_07_32_ENG">'Creation and Choice Doc'!#REF!</definedName>
    <definedName name="CD_TOTAL_07_33_DESIGNER">'Creation and Choice Doc'!#REF!</definedName>
    <definedName name="CD_TOTAL_07_33_ENG">'Creation and Choice Doc'!#REF!</definedName>
    <definedName name="CD_TOTAL_07_34_DESIGNER">'Creation and Choice Doc'!#REF!</definedName>
    <definedName name="CD_TOTAL_07_34_ENG">'Creation and Choice Doc'!#REF!</definedName>
    <definedName name="CD_TOTAL_07_35_DESIGNER">'Creation and Choice Doc'!#REF!</definedName>
    <definedName name="CD_TOTAL_07_35_ENG">'Creation and Choice Doc'!#REF!</definedName>
    <definedName name="CD_TOTAL_08_00_DESIGNER">'Creation and Choice Doc'!#REF!</definedName>
    <definedName name="CD_TOTAL_08_00_ENG">'Creation and Choice Doc'!#REF!</definedName>
    <definedName name="CD_TOTAL_08_10_DESIGNER">'Creation and Choice Doc'!#REF!</definedName>
    <definedName name="CD_TOTAL_08_10_ENG">'Creation and Choice Doc'!#REF!</definedName>
    <definedName name="CD_TOTAL_08_11_DESIGNER">'Creation and Choice Doc'!#REF!</definedName>
    <definedName name="CD_TOTAL_08_11_ENG">'Creation and Choice Doc'!#REF!</definedName>
    <definedName name="CD_TOTAL_08_12_DESIGNER">'Creation and Choice Doc'!#REF!</definedName>
    <definedName name="CD_TOTAL_08_12_ENG">'Creation and Choice Doc'!#REF!</definedName>
    <definedName name="CD_TOTAL_08_13_DESIGNER">'Creation and Choice Doc'!#REF!</definedName>
    <definedName name="CD_TOTAL_08_13_ENG">'Creation and Choice Doc'!#REF!</definedName>
    <definedName name="CD_TOTAL_08_20_DESIGNER">'Creation and Choice Doc'!#REF!</definedName>
    <definedName name="CD_TOTAL_08_20_ENG">'Creation and Choice Doc'!#REF!</definedName>
    <definedName name="CD_TOTAL_08_21_DESIGNER">'Creation and Choice Doc'!#REF!</definedName>
    <definedName name="CD_TOTAL_08_21_ENG">'Creation and Choice Doc'!#REF!</definedName>
    <definedName name="CD_TOTAL_08_22_DESIGNER">'Creation and Choice Doc'!#REF!</definedName>
    <definedName name="CD_TOTAL_08_22_ENG">'Creation and Choice Doc'!#REF!</definedName>
    <definedName name="CD_TOTAL_08_23_DESIGNER">'Creation and Choice Doc'!#REF!</definedName>
    <definedName name="CD_TOTAL_08_23_ENG">'Creation and Choice Doc'!#REF!</definedName>
    <definedName name="CD_TOTAL_08_24_DESIGNER">'Creation and Choice Doc'!#REF!</definedName>
    <definedName name="CD_TOTAL_08_24_ENG">'Creation and Choice Doc'!#REF!</definedName>
    <definedName name="CD_TOTAL_08_30_DESIGNER">'Creation and Choice Doc'!#REF!</definedName>
    <definedName name="CD_TOTAL_08_30_ENG">'Creation and Choice Doc'!#REF!</definedName>
    <definedName name="CD_TOTAL_08_31_DESIGNER">'Creation and Choice Doc'!#REF!</definedName>
    <definedName name="CD_TOTAL_08_31_ENG">'Creation and Choice Doc'!#REF!</definedName>
    <definedName name="CD_TOTAL_08_32_DESIGNER">'Creation and Choice Doc'!#REF!</definedName>
    <definedName name="CD_TOTAL_08_32_ENG">'Creation and Choice Doc'!#REF!</definedName>
    <definedName name="CD_TOTAL_08_33_DESIGNER">'Creation and Choice Doc'!#REF!</definedName>
    <definedName name="CD_TOTAL_08_33_ENG">'Creation and Choice Doc'!#REF!</definedName>
    <definedName name="CD_TOTAL_08_40_DESIGNER">'Creation and Choice Doc'!#REF!</definedName>
    <definedName name="CD_TOTAL_08_40_ENG">'Creation and Choice Doc'!#REF!</definedName>
    <definedName name="CD_TOTAL_08_41_DESIGNER">'Creation and Choice Doc'!#REF!</definedName>
    <definedName name="CD_TOTAL_08_41_ENG">'Creation and Choice Doc'!#REF!</definedName>
    <definedName name="CD_TOTAL_08_42_DESIGNER">'Creation and Choice Doc'!#REF!</definedName>
    <definedName name="CD_TOTAL_08_42_ENG">'Creation and Choice Doc'!#REF!</definedName>
    <definedName name="CD_TOTAL_08_43_DESIGNER">'Creation and Choice Doc'!#REF!</definedName>
    <definedName name="CD_TOTAL_08_43_ENG">'Creation and Choice Doc'!#REF!</definedName>
    <definedName name="CD_TOTAL_08_44_DESIGNER">'Creation and Choice Doc'!#REF!</definedName>
    <definedName name="CD_TOTAL_08_44_ENG">'Creation and Choice Doc'!#REF!</definedName>
    <definedName name="CD_TOTAL_08_50_DESIGNER">'Creation and Choice Doc'!#REF!</definedName>
    <definedName name="CD_TOTAL_08_50_ENG">'Creation and Choice Doc'!#REF!</definedName>
    <definedName name="CD_TOTAL_08_51_DESIGNER">'Creation and Choice Doc'!#REF!</definedName>
    <definedName name="CD_TOTAL_08_51_ENG">'Creation and Choice Doc'!#REF!</definedName>
    <definedName name="CD_TOTAL_08_52_DESIGNER">'Creation and Choice Doc'!#REF!</definedName>
    <definedName name="CD_TOTAL_08_52_ENG">'Creation and Choice Doc'!#REF!</definedName>
    <definedName name="CD_TOTAL_08_53_DESIGNER">'Creation and Choice Doc'!#REF!</definedName>
    <definedName name="CD_TOTAL_08_53_ENG">'Creation and Choice Doc'!#REF!</definedName>
    <definedName name="CD_TOTAL_08_54_DESIGNER">'Creation and Choice Doc'!#REF!</definedName>
    <definedName name="CD_TOTAL_08_54_ENG">'Creation and Choice Doc'!#REF!</definedName>
    <definedName name="CD_TOTAL_08_55_DESIGNER">'Creation and Choice Doc'!#REF!</definedName>
    <definedName name="CD_TOTAL_08_55_ENG">'Creation and Choice Doc'!#REF!</definedName>
    <definedName name="CD_TOTAL_08_56_DESIGNER">'Creation and Choice Doc'!#REF!</definedName>
    <definedName name="CD_TOTAL_08_56_ENG">'Creation and Choice Doc'!#REF!</definedName>
    <definedName name="CD_TOTAL_08_60_DESIGNER">'Creation and Choice Doc'!#REF!</definedName>
    <definedName name="CD_TOTAL_08_60_ENG">'Creation and Choice Doc'!#REF!</definedName>
    <definedName name="CD_TOTAL_08_61_DESIGNER">'Creation and Choice Doc'!#REF!</definedName>
    <definedName name="CD_TOTAL_08_61_ENG">'Creation and Choice Doc'!#REF!</definedName>
    <definedName name="CD_TOTAL_08_62_DESIGNER">'Creation and Choice Doc'!#REF!</definedName>
    <definedName name="CD_TOTAL_08_62_ENG">'Creation and Choice Doc'!#REF!</definedName>
    <definedName name="CD_TOTAL_08_63_DESIGNER">'Creation and Choice Doc'!#REF!</definedName>
    <definedName name="CD_TOTAL_08_63_ENG">'Creation and Choice Doc'!#REF!</definedName>
    <definedName name="CD_TOTAL_08_70_DESIGNER">'Creation and Choice Doc'!#REF!</definedName>
    <definedName name="CD_TOTAL_08_70_ENG">'Creation and Choice Doc'!#REF!</definedName>
    <definedName name="CD_TOTAL_08_71_DESIGNER">'Creation and Choice Doc'!#REF!</definedName>
    <definedName name="CD_TOTAL_08_71_ENG">'Creation and Choice Doc'!#REF!</definedName>
    <definedName name="CD_TOTAL_08_72_DESIGNER">'Creation and Choice Doc'!#REF!</definedName>
    <definedName name="CD_TOTAL_08_72_ENG">'Creation and Choice Doc'!#REF!</definedName>
    <definedName name="CD_TOTAL_08_73_DESIGNER">'Creation and Choice Doc'!#REF!</definedName>
    <definedName name="CD_TOTAL_08_73_ENG">'Creation and Choice Doc'!#REF!</definedName>
    <definedName name="CD_TOTAL_09_00_DESIGNER">'Creation and Choice Doc'!#REF!</definedName>
    <definedName name="CD_TOTAL_09_00_ENG">'Creation and Choice Doc'!#REF!</definedName>
    <definedName name="CD_TOTAL_09_10_DESIGNER">'Creation and Choice Doc'!#REF!</definedName>
    <definedName name="CD_TOTAL_09_10_ENG">'Creation and Choice Doc'!#REF!</definedName>
    <definedName name="CD_TOTAL_09_11_DESIGNER">'Creation and Choice Doc'!#REF!</definedName>
    <definedName name="CD_TOTAL_09_11_ENG">'Creation and Choice Doc'!#REF!</definedName>
    <definedName name="CD_TOTAL_09_12_DESIGNER">'Creation and Choice Doc'!#REF!</definedName>
    <definedName name="CD_TOTAL_09_12_ENG">'Creation and Choice Doc'!#REF!</definedName>
    <definedName name="CD_TOTAL_09_20_DESIGNER">'Creation and Choice Doc'!#REF!</definedName>
    <definedName name="CD_TOTAL_09_20_ENG">'Creation and Choice Doc'!#REF!</definedName>
    <definedName name="CD_TOTAL_09_20a_DESIGNER">'Creation and Choice Doc'!#REF!</definedName>
    <definedName name="CD_TOTAL_09_20a_ENG">'Creation and Choice Doc'!#REF!</definedName>
    <definedName name="CD_TOTAL_09_21_DESIGNER">'Creation and Choice Doc'!#REF!</definedName>
    <definedName name="CD_TOTAL_09_21_ENG">'Creation and Choice Doc'!#REF!</definedName>
    <definedName name="CD_TOTAL_09_22_DESIGNER">'Creation and Choice Doc'!#REF!</definedName>
    <definedName name="CD_TOTAL_09_22_ENG">'Creation and Choice Doc'!#REF!</definedName>
    <definedName name="CD_TOTAL_09_23_DESIGNER">'Creation and Choice Doc'!#REF!</definedName>
    <definedName name="CD_TOTAL_09_23_ENG">'Creation and Choice Doc'!#REF!</definedName>
    <definedName name="CD_TOTAL_09_24_DESIGNER">'Creation and Choice Doc'!#REF!</definedName>
    <definedName name="CD_TOTAL_09_24_ENG">'Creation and Choice Doc'!#REF!</definedName>
    <definedName name="CD_TOTAL_09_25_DESIGNER">'Creation and Choice Doc'!#REF!</definedName>
    <definedName name="CD_TOTAL_09_25_ENG">'Creation and Choice Doc'!#REF!</definedName>
    <definedName name="CD_TOTAL_09_26_DESIGNER">'Creation and Choice Doc'!#REF!</definedName>
    <definedName name="CD_TOTAL_09_26_ENG">'Creation and Choice Doc'!#REF!</definedName>
    <definedName name="CD_TOTAL_09_27_DESIGNER">'Creation and Choice Doc'!#REF!</definedName>
    <definedName name="CD_TOTAL_09_27_ENG">'Creation and Choice Doc'!#REF!</definedName>
    <definedName name="CD_TOTAL_09_28_DESIGNER">'Creation and Choice Doc'!#REF!</definedName>
    <definedName name="CD_TOTAL_09_28_ENG">'Creation and Choice Doc'!#REF!</definedName>
    <definedName name="CD_TOTAL_09_29_DESIGNER">'Creation and Choice Doc'!#REF!</definedName>
    <definedName name="CD_TOTAL_09_29_ENG">'Creation and Choice Doc'!#REF!</definedName>
    <definedName name="CD_TOTAL_09_30_DESIGNER">'Creation and Choice Doc'!#REF!</definedName>
    <definedName name="CD_TOTAL_09_30_ENG">'Creation and Choice Doc'!#REF!</definedName>
    <definedName name="CD_TOTAL_09_31_DESIGNER">'Creation and Choice Doc'!#REF!</definedName>
    <definedName name="CD_TOTAL_09_31_ENG">'Creation and Choice Doc'!#REF!</definedName>
    <definedName name="CD_TOTAL_09_32_DESIGNER">'Creation and Choice Doc'!#REF!</definedName>
    <definedName name="CD_TOTAL_09_32_ENG">'Creation and Choice Doc'!#REF!</definedName>
    <definedName name="CD_TOTAL_09_33_DESIGNER">'Creation and Choice Doc'!#REF!</definedName>
    <definedName name="CD_TOTAL_09_33_ENG">'Creation and Choice Doc'!#REF!</definedName>
    <definedName name="CD_TOTAL_09_34_DESIGNER">'Creation and Choice Doc'!#REF!</definedName>
    <definedName name="CD_TOTAL_09_34_ENG">'Creation and Choice Doc'!#REF!</definedName>
    <definedName name="CD_TOTAL_09_35_DESIGNER">'Creation and Choice Doc'!#REF!</definedName>
    <definedName name="CD_TOTAL_09_35_ENG">'Creation and Choice Doc'!#REF!</definedName>
    <definedName name="CD_TOTAL_09_36_DESIGNER">'Creation and Choice Doc'!#REF!</definedName>
    <definedName name="CD_TOTAL_09_36_ENG">'Creation and Choice Doc'!#REF!</definedName>
    <definedName name="CD_TOTAL_09_37_DESIGNER">'Creation and Choice Doc'!#REF!</definedName>
    <definedName name="CD_TOTAL_09_37_ENG">'Creation and Choice Doc'!#REF!</definedName>
    <definedName name="CD_TOTAL_09_38_DESIGNER">'Creation and Choice Doc'!#REF!</definedName>
    <definedName name="CD_TOTAL_09_38_ENG">'Creation and Choice Doc'!#REF!</definedName>
    <definedName name="CD_TOTAL_09_39_DESIGNER">'Creation and Choice Doc'!#REF!</definedName>
    <definedName name="CD_TOTAL_09_39_ENG">'Creation and Choice Doc'!#REF!</definedName>
    <definedName name="CD_TOTAL_09_40_DESIGNER">'Creation and Choice Doc'!#REF!</definedName>
    <definedName name="CD_TOTAL_09_40_ENG">'Creation and Choice Doc'!#REF!</definedName>
    <definedName name="CD_TOTAL_09_50_DESIGNER">'Creation and Choice Doc'!#REF!</definedName>
    <definedName name="CD_TOTAL_09_50_ENG">'Creation and Choice Doc'!#REF!</definedName>
    <definedName name="CD_TOTAL_09_51_DESIGNER">'Creation and Choice Doc'!#REF!</definedName>
    <definedName name="CD_TOTAL_09_51_ENG">'Creation and Choice Doc'!#REF!</definedName>
    <definedName name="CD_TOTAL_09_52_DESIGNER">'Creation and Choice Doc'!#REF!</definedName>
    <definedName name="CD_TOTAL_09_52_ENG">'Creation and Choice Doc'!#REF!</definedName>
    <definedName name="CD_TOTAL_09_60_DESIGNER">'Creation and Choice Doc'!#REF!</definedName>
    <definedName name="CD_TOTAL_09_60_ENG">'Creation and Choice Doc'!#REF!</definedName>
    <definedName name="CD_TOTAL_10_00_DESIGNER">'Creation and Choice Doc'!#REF!</definedName>
    <definedName name="CD_TOTAL_10_00_ENG">'Creation and Choice Doc'!#REF!</definedName>
    <definedName name="CD_TOTAL_11_00_10_DESIGNER">'Creation and Choice Doc'!#REF!</definedName>
    <definedName name="CD_TOTAL_11_00_10_ENG">'Creation and Choice Doc'!#REF!</definedName>
    <definedName name="CD_TOTAL_11_00_11_DESIGNER">'Creation and Choice Doc'!#REF!</definedName>
    <definedName name="CD_TOTAL_11_00_11_ENG">'Creation and Choice Doc'!#REF!</definedName>
    <definedName name="CD_TOTAL_11_00_12_DESIGNER">'Creation and Choice Doc'!#REF!</definedName>
    <definedName name="CD_TOTAL_11_00_12_ENG">'Creation and Choice Doc'!#REF!</definedName>
    <definedName name="CD_TOTAL_11_00_13_DESIGNER">'Creation and Choice Doc'!#REF!</definedName>
    <definedName name="CD_TOTAL_11_00_13_ENG">'Creation and Choice Doc'!#REF!</definedName>
    <definedName name="CD_TOTAL_11_00_4_DESIGNER">'Creation and Choice Doc'!#REF!</definedName>
    <definedName name="CD_TOTAL_11_00_4_ENG">'Creation and Choice Doc'!#REF!</definedName>
    <definedName name="CD_TOTAL_11_00_6_DESIGNER">'Creation and Choice Doc'!#REF!</definedName>
    <definedName name="CD_TOTAL_11_00_6_ENG">'Creation and Choice Doc'!#REF!</definedName>
    <definedName name="CD_TOTAL_11_00_7_DESIGNER">'Creation and Choice Doc'!#REF!</definedName>
    <definedName name="CD_TOTAL_11_00_7_ENG">'Creation and Choice Doc'!#REF!</definedName>
    <definedName name="CD_TOTAL_11_00_8_DESIGNER">'Creation and Choice Doc'!#REF!</definedName>
    <definedName name="CD_TOTAL_11_00_8_ENG">'Creation and Choice Doc'!#REF!</definedName>
    <definedName name="CD_TOTAL_11_00_9_DESIGNER">'Creation and Choice Doc'!#REF!</definedName>
    <definedName name="CD_TOTAL_11_00_9_ENG">'Creation and Choice Doc'!#REF!</definedName>
    <definedName name="CD_TOTAL_11_00_DESIGNER">'Creation and Choice Doc'!#REF!</definedName>
    <definedName name="CD_TOTAL_11_00_ENG">'Creation and Choice Doc'!#REF!</definedName>
    <definedName name="CD_TOTAL_11_308_DESIGNER">'Creation and Choice Doc'!#REF!</definedName>
    <definedName name="CD_TOTAL_11_308_ENG">'Creation and Choice Doc'!#REF!</definedName>
    <definedName name="CD_TOTAL_11_40_DESIGNER">'Creation and Choice Doc'!#REF!</definedName>
    <definedName name="CD_TOTAL_11_40_ENG">'Creation and Choice Doc'!#REF!</definedName>
    <definedName name="CD_TOTAL_12_00_DESIGNER">'Creation and Choice Doc'!#REF!</definedName>
    <definedName name="CD_TOTAL_12_00_ENG">'Creation and Choice Doc'!#REF!</definedName>
    <definedName name="CD_TOTAL_12_20_DESIGNER">'Creation and Choice Doc'!#REF!</definedName>
    <definedName name="CD_TOTAL_12_20_ENG">'Creation and Choice Doc'!#REF!</definedName>
    <definedName name="CD_TOTAL_12_30_DESIGNER">'Creation and Choice Doc'!#REF!</definedName>
    <definedName name="CD_TOTAL_12_30_ENG">'Creation and Choice Doc'!#REF!</definedName>
    <definedName name="CD_TOTAL_12_40_DESIGNER">'Creation and Choice Doc'!#REF!</definedName>
    <definedName name="CD_TOTAL_12_40_ENG">'Creation and Choice Doc'!#REF!</definedName>
    <definedName name="CD_TOTAL_12_60_DESIGNER">'Creation and Choice Doc'!#REF!</definedName>
    <definedName name="CD_TOTAL_12_60_ENG">'Creation and Choice Doc'!#REF!</definedName>
    <definedName name="CD_TOTAL_12_70_DESIGNER">'Creation and Choice Doc'!#REF!</definedName>
    <definedName name="CD_TOTAL_12_70_ENG">'Creation and Choice Doc'!#REF!</definedName>
    <definedName name="CD_TOTAL_12_80_DESIGNER">'Creation and Choice Doc'!#REF!</definedName>
    <definedName name="CD_TOTAL_12_80_ENG">'Creation and Choice Doc'!#REF!</definedName>
    <definedName name="CD_TOTAL_12_90_DESIGNER">'Creation and Choice Doc'!#REF!</definedName>
    <definedName name="CD_TOTAL_12_90_ENG">'Creation and Choice Doc'!#REF!</definedName>
    <definedName name="CD_TOTAL_13_00_DESIGNER">'Creation and Choice Doc'!#REF!</definedName>
    <definedName name="CD_TOTAL_13_00_ENG">'Creation and Choice Doc'!#REF!</definedName>
    <definedName name="CD_TOTAL_DESIGNER">'Creation and Choice Doc'!$AK$6</definedName>
    <definedName name="CD_TOTAL_ENG">'Creation and Choice Doc'!$AJ$6</definedName>
    <definedName name="CD_TOTAL_HOURS">'Creation and Choice Doc'!$AL$6</definedName>
    <definedName name="CIE_SIGNATURE">DATA!$C$3:$C$20</definedName>
    <definedName name="CONSTR_TOTAL_00_00_DESIGNER">'Creation and Choice Doc'!$DM$10</definedName>
    <definedName name="CONSTR_TOTAL_00_00_ENG">'Creation and Choice Doc'!$DL$10</definedName>
    <definedName name="CONSTR_TOTAL_01_00_DESIGNER">'Creation and Choice Doc'!$DM$97</definedName>
    <definedName name="CONSTR_TOTAL_01_00_ENG">'Creation and Choice Doc'!$DL$97</definedName>
    <definedName name="CONSTR_TOTAL_01_10_DESIGNER">'Creation and Choice Doc'!$DM$122</definedName>
    <definedName name="CONSTR_TOTAL_01_10_ENG">'Creation and Choice Doc'!$DL$122</definedName>
    <definedName name="CONSTR_TOTAL_01_11_DESIGNER">'Creation and Choice Doc'!$DM$123</definedName>
    <definedName name="CONSTR_TOTAL_01_11_ENG">'Creation and Choice Doc'!$DL$123</definedName>
    <definedName name="CONSTR_TOTAL_01_12_DESIGNER">'Creation and Choice Doc'!$DM$129</definedName>
    <definedName name="CONSTR_TOTAL_01_12_ENG">'Creation and Choice Doc'!$DL$129</definedName>
    <definedName name="CONSTR_TOTAL_01_13_DESIGNER">'Creation and Choice Doc'!$DM$138</definedName>
    <definedName name="CONSTR_TOTAL_01_13_ENG">'Creation and Choice Doc'!$DL$138</definedName>
    <definedName name="CONSTR_TOTAL_01_14_DESIGNER">'Creation and Choice Doc'!$DM$144</definedName>
    <definedName name="CONSTR_TOTAL_01_14_ENG">'Creation and Choice Doc'!$DL$144</definedName>
    <definedName name="CONSTR_TOTAL_01_15_DESIGNER">'Creation and Choice Doc'!$DM$150</definedName>
    <definedName name="CONSTR_TOTAL_01_15_ENG">'Creation and Choice Doc'!$DL$150</definedName>
    <definedName name="CONSTR_TOTAL_01_16_DESIGNER">'Creation and Choice Doc'!$DM$159</definedName>
    <definedName name="CONSTR_TOTAL_01_16_ENG">'Creation and Choice Doc'!$DL$159</definedName>
    <definedName name="CONSTR_TOTAL_01_17_DESIGNER">'Creation and Choice Doc'!$DM$195</definedName>
    <definedName name="CONSTR_TOTAL_01_17_ENG">'Creation and Choice Doc'!$DL$195</definedName>
    <definedName name="CONSTR_TOTAL_01_20_DESIGNER">'Creation and Choice Doc'!#REF!</definedName>
    <definedName name="CONSTR_TOTAL_01_20_ENG">'Creation and Choice Doc'!#REF!</definedName>
    <definedName name="CONSTR_TOTAL_01_30_DESIGNER">'Creation and Choice Doc'!#REF!</definedName>
    <definedName name="CONSTR_TOTAL_01_30_ENG">'Creation and Choice Doc'!#REF!</definedName>
    <definedName name="CONSTR_TOTAL_01_40_DESIGNER">'Creation and Choice Doc'!#REF!</definedName>
    <definedName name="CONSTR_TOTAL_01_40_ENG">'Creation and Choice Doc'!#REF!</definedName>
    <definedName name="CONSTR_TOTAL_01_50_DESIGNER">'Creation and Choice Doc'!#REF!</definedName>
    <definedName name="CONSTR_TOTAL_01_50_ENG">'Creation and Choice Doc'!#REF!</definedName>
    <definedName name="CONSTR_TOTAL_02_00_DESIGNER">'Creation and Choice Doc'!#REF!</definedName>
    <definedName name="CONSTR_TOTAL_02_00_ENG">'Creation and Choice Doc'!#REF!</definedName>
    <definedName name="CONSTR_TOTAL_02_10_DESIGNER">'Creation and Choice Doc'!#REF!</definedName>
    <definedName name="CONSTR_TOTAL_02_10_ENG">'Creation and Choice Doc'!#REF!</definedName>
    <definedName name="CONSTR_TOTAL_02_11_DESIGNER">'Creation and Choice Doc'!#REF!</definedName>
    <definedName name="CONSTR_TOTAL_02_11_ENG">'Creation and Choice Doc'!#REF!</definedName>
    <definedName name="CONSTR_TOTAL_02_12_DESIGNER">'Creation and Choice Doc'!#REF!</definedName>
    <definedName name="CONSTR_TOTAL_02_12_ENG">'Creation and Choice Doc'!#REF!</definedName>
    <definedName name="CONSTR_TOTAL_02_13_DESIGNER">'Creation and Choice Doc'!#REF!</definedName>
    <definedName name="CONSTR_TOTAL_02_13_ENG">'Creation and Choice Doc'!#REF!</definedName>
    <definedName name="CONSTR_TOTAL_02_20_DESIGNER">'Creation and Choice Doc'!#REF!</definedName>
    <definedName name="CONSTR_TOTAL_02_20_ENG">'Creation and Choice Doc'!#REF!</definedName>
    <definedName name="CONSTR_TOTAL_02_21_DESIGNER">'Creation and Choice Doc'!#REF!</definedName>
    <definedName name="CONSTR_TOTAL_02_21_ENG">'Creation and Choice Doc'!#REF!</definedName>
    <definedName name="CONSTR_TOTAL_02_22_DESIGNER">'Creation and Choice Doc'!#REF!</definedName>
    <definedName name="CONSTR_TOTAL_02_22_ENG">'Creation and Choice Doc'!#REF!</definedName>
    <definedName name="CONSTR_TOTAL_03_00_DESIGNER">'Creation and Choice Doc'!#REF!</definedName>
    <definedName name="CONSTR_TOTAL_03_00_ENG">'Creation and Choice Doc'!#REF!</definedName>
    <definedName name="CONSTR_TOTAL_03_10_DESIGNER">'Creation and Choice Doc'!#REF!</definedName>
    <definedName name="CONSTR_TOTAL_03_10_ENG">'Creation and Choice Doc'!#REF!</definedName>
    <definedName name="CONSTR_TOTAL_03_11_DESIGNER">'Creation and Choice Doc'!#REF!</definedName>
    <definedName name="CONSTR_TOTAL_03_11_ENG">'Creation and Choice Doc'!#REF!</definedName>
    <definedName name="CONSTR_TOTAL_03_12_DESIGNER">'Creation and Choice Doc'!#REF!</definedName>
    <definedName name="CONSTR_TOTAL_03_12_ENG">'Creation and Choice Doc'!#REF!</definedName>
    <definedName name="CONSTR_TOTAL_03_13_DESIGNER">'Creation and Choice Doc'!#REF!</definedName>
    <definedName name="CONSTR_TOTAL_03_13_ENG">'Creation and Choice Doc'!#REF!</definedName>
    <definedName name="CONSTR_TOTAL_03_20_DESIGNER">'Creation and Choice Doc'!#REF!</definedName>
    <definedName name="CONSTR_TOTAL_03_20_ENG">'Creation and Choice Doc'!#REF!</definedName>
    <definedName name="CONSTR_TOTAL_03_21_DESIGNER">'Creation and Choice Doc'!#REF!</definedName>
    <definedName name="CONSTR_TOTAL_03_21_ENG">'Creation and Choice Doc'!#REF!</definedName>
    <definedName name="CONSTR_TOTAL_03_22_DESIGNER">'Creation and Choice Doc'!#REF!</definedName>
    <definedName name="CONSTR_TOTAL_03_22_ENG">'Creation and Choice Doc'!#REF!</definedName>
    <definedName name="CONSTR_TOTAL_03_23_DESIGNER">'Creation and Choice Doc'!#REF!</definedName>
    <definedName name="CONSTR_TOTAL_03_23_ENG">'Creation and Choice Doc'!#REF!</definedName>
    <definedName name="CONSTR_TOTAL_03_30_DESIGNER">'Creation and Choice Doc'!#REF!</definedName>
    <definedName name="CONSTR_TOTAL_03_30_ENG">'Creation and Choice Doc'!#REF!</definedName>
    <definedName name="CONSTR_TOTAL_03_31_DESIGNER">'Creation and Choice Doc'!#REF!</definedName>
    <definedName name="CONSTR_TOTAL_03_31_ENG">'Creation and Choice Doc'!#REF!</definedName>
    <definedName name="CONSTR_TOTAL_03_32_DESIGNER">'Creation and Choice Doc'!#REF!</definedName>
    <definedName name="CONSTR_TOTAL_03_32_ENG">'Creation and Choice Doc'!#REF!</definedName>
    <definedName name="CONSTR_TOTAL_03_35_DESIGNER">'Creation and Choice Doc'!#REF!</definedName>
    <definedName name="CONSTR_TOTAL_03_35_ENG">'Creation and Choice Doc'!#REF!</definedName>
    <definedName name="CONSTR_TOTAL_03_40_DESIGNER">'Creation and Choice Doc'!#REF!</definedName>
    <definedName name="CONSTR_TOTAL_03_40_ENG">'Creation and Choice Doc'!#REF!</definedName>
    <definedName name="CONSTR_TOTAL_03_41_DESIGNER">'Creation and Choice Doc'!#REF!</definedName>
    <definedName name="CONSTR_TOTAL_03_41_ENG">'Creation and Choice Doc'!#REF!</definedName>
    <definedName name="CONSTR_TOTAL_03_42_DESIGNER">'Creation and Choice Doc'!#REF!</definedName>
    <definedName name="CONSTR_TOTAL_03_42_ENG">'Creation and Choice Doc'!#REF!</definedName>
    <definedName name="CONSTR_TOTAL_03_50_DESIGNER">'Creation and Choice Doc'!#REF!</definedName>
    <definedName name="CONSTR_TOTAL_03_50_ENG">'Creation and Choice Doc'!#REF!</definedName>
    <definedName name="CONSTR_TOTAL_04_00_DESIGNER">'Creation and Choice Doc'!#REF!</definedName>
    <definedName name="CONSTR_TOTAL_04_00_ENG">'Creation and Choice Doc'!#REF!</definedName>
    <definedName name="CONSTR_TOTAL_04_10_DESIGNER">'Creation and Choice Doc'!#REF!</definedName>
    <definedName name="CONSTR_TOTAL_04_10_ENG">'Creation and Choice Doc'!#REF!</definedName>
    <definedName name="CONSTR_TOTAL_04_11_DESIGNER">'Creation and Choice Doc'!#REF!</definedName>
    <definedName name="CONSTR_TOTAL_04_11_ENG">'Creation and Choice Doc'!#REF!</definedName>
    <definedName name="CONSTR_TOTAL_04_12_DESIGNER">'Creation and Choice Doc'!#REF!</definedName>
    <definedName name="CONSTR_TOTAL_04_12_ENG">'Creation and Choice Doc'!#REF!</definedName>
    <definedName name="CONSTR_TOTAL_04_13_DESIGNER">'Creation and Choice Doc'!#REF!</definedName>
    <definedName name="CONSTR_TOTAL_04_13_ENG">'Creation and Choice Doc'!#REF!</definedName>
    <definedName name="CONSTR_TOTAL_04_14_DESIGNER">'Creation and Choice Doc'!#REF!</definedName>
    <definedName name="CONSTR_TOTAL_04_14_ENG">'Creation and Choice Doc'!#REF!</definedName>
    <definedName name="CONSTR_TOTAL_04_15_DESIGNER">'Creation and Choice Doc'!#REF!</definedName>
    <definedName name="CONSTR_TOTAL_04_15_ENG">'Creation and Choice Doc'!#REF!</definedName>
    <definedName name="CONSTR_TOTAL_04_16_DESIGNER">'Creation and Choice Doc'!#REF!</definedName>
    <definedName name="CONSTR_TOTAL_04_16_ENG">'Creation and Choice Doc'!#REF!</definedName>
    <definedName name="CONSTR_TOTAL_04_20_DESIGNER">'Creation and Choice Doc'!#REF!</definedName>
    <definedName name="CONSTR_TOTAL_04_20_ENG">'Creation and Choice Doc'!#REF!</definedName>
    <definedName name="CONSTR_TOTAL_04_21_DESIGNER">'Creation and Choice Doc'!#REF!</definedName>
    <definedName name="CONSTR_TOTAL_04_21_ENG">'Creation and Choice Doc'!#REF!</definedName>
    <definedName name="CONSTR_TOTAL_04_22_DESIGNER">'Creation and Choice Doc'!#REF!</definedName>
    <definedName name="CONSTR_TOTAL_04_22_ENG">'Creation and Choice Doc'!#REF!</definedName>
    <definedName name="CONSTR_TOTAL_04_23_DESIGNER">'Creation and Choice Doc'!#REF!</definedName>
    <definedName name="CONSTR_TOTAL_04_23_ENG">'Creation and Choice Doc'!#REF!</definedName>
    <definedName name="CONSTR_TOTAL_04_24_DESIGNER">'Creation and Choice Doc'!#REF!</definedName>
    <definedName name="CONSTR_TOTAL_04_24_ENG">'Creation and Choice Doc'!#REF!</definedName>
    <definedName name="CONSTR_TOTAL_04_25_DESIGNER">'Creation and Choice Doc'!#REF!</definedName>
    <definedName name="CONSTR_TOTAL_04_25_ENG">'Creation and Choice Doc'!#REF!</definedName>
    <definedName name="CONSTR_TOTAL_04_26_DESIGNER">'Creation and Choice Doc'!#REF!</definedName>
    <definedName name="CONSTR_TOTAL_04_26_ENG">'Creation and Choice Doc'!#REF!</definedName>
    <definedName name="CONSTR_TOTAL_04_30_DESIGNER">'Creation and Choice Doc'!#REF!</definedName>
    <definedName name="CONSTR_TOTAL_04_30_ENG">'Creation and Choice Doc'!#REF!</definedName>
    <definedName name="CONSTR_TOTAL_04_31_DESIGNER">'Creation and Choice Doc'!#REF!</definedName>
    <definedName name="CONSTR_TOTAL_04_31_ENG">'Creation and Choice Doc'!#REF!</definedName>
    <definedName name="CONSTR_TOTAL_04_32_DESIGNER">'Creation and Choice Doc'!#REF!</definedName>
    <definedName name="CONSTR_TOTAL_04_32_ENG">'Creation and Choice Doc'!#REF!</definedName>
    <definedName name="CONSTR_TOTAL_05_00_DESIGNER">'Creation and Choice Doc'!#REF!</definedName>
    <definedName name="CONSTR_TOTAL_05_00_ENG">'Creation and Choice Doc'!#REF!</definedName>
    <definedName name="CONSTR_TOTAL_05_10_DESIGNER">'Creation and Choice Doc'!#REF!</definedName>
    <definedName name="CONSTR_TOTAL_05_10_ENG">'Creation and Choice Doc'!#REF!</definedName>
    <definedName name="CONSTR_TOTAL_05_11_DESIGNER">'Creation and Choice Doc'!#REF!</definedName>
    <definedName name="CONSTR_TOTAL_05_11_ENG">'Creation and Choice Doc'!#REF!</definedName>
    <definedName name="CONSTR_TOTAL_05_12_DESIGNER">'Creation and Choice Doc'!#REF!</definedName>
    <definedName name="CONSTR_TOTAL_05_12_ENG">'Creation and Choice Doc'!#REF!</definedName>
    <definedName name="CONSTR_TOTAL_05_20_DESIGNER">'Creation and Choice Doc'!#REF!</definedName>
    <definedName name="CONSTR_TOTAL_05_20_ENG">'Creation and Choice Doc'!#REF!</definedName>
    <definedName name="CONSTR_TOTAL_05_21_DESIGNER">'Creation and Choice Doc'!#REF!</definedName>
    <definedName name="CONSTR_TOTAL_05_21_ENG">'Creation and Choice Doc'!#REF!</definedName>
    <definedName name="CONSTR_TOTAL_05_22_DESIGNER">'Creation and Choice Doc'!#REF!</definedName>
    <definedName name="CONSTR_TOTAL_05_22_ENG">'Creation and Choice Doc'!#REF!</definedName>
    <definedName name="CONSTR_TOTAL_05_30_DESIGNER">'Creation and Choice Doc'!#REF!</definedName>
    <definedName name="CONSTR_TOTAL_05_30_ENG">'Creation and Choice Doc'!#REF!</definedName>
    <definedName name="CONSTR_TOTAL_05_31_DESIGNER">'Creation and Choice Doc'!#REF!</definedName>
    <definedName name="CONSTR_TOTAL_05_31_ENG">'Creation and Choice Doc'!#REF!</definedName>
    <definedName name="CONSTR_TOTAL_05_32_DESIGNER">'Creation and Choice Doc'!#REF!</definedName>
    <definedName name="CONSTR_TOTAL_05_32_ENG">'Creation and Choice Doc'!#REF!</definedName>
    <definedName name="CONSTR_TOTAL_05_33_DESIGNER">'Creation and Choice Doc'!#REF!</definedName>
    <definedName name="CONSTR_TOTAL_05_33_ENG">'Creation and Choice Doc'!#REF!</definedName>
    <definedName name="CONSTR_TOTAL_05_34_DESIGNER">'Creation and Choice Doc'!#REF!</definedName>
    <definedName name="CONSTR_TOTAL_05_34_ENG">'Creation and Choice Doc'!#REF!</definedName>
    <definedName name="CONSTR_TOTAL_05_40_DESIGNER">'Creation and Choice Doc'!#REF!</definedName>
    <definedName name="CONSTR_TOTAL_05_40_ENG">'Creation and Choice Doc'!#REF!</definedName>
    <definedName name="CONSTR_TOTAL_05_41_DESIGNER">'Creation and Choice Doc'!#REF!</definedName>
    <definedName name="CONSTR_TOTAL_05_41_ENG">'Creation and Choice Doc'!#REF!</definedName>
    <definedName name="CONSTR_TOTAL_05_43_DESIGNER">'Creation and Choice Doc'!#REF!</definedName>
    <definedName name="CONSTR_TOTAL_05_43_ENG">'Creation and Choice Doc'!#REF!</definedName>
    <definedName name="CONSTR_TOTAL_05_44_DESIGNER">'Creation and Choice Doc'!#REF!</definedName>
    <definedName name="CONSTR_TOTAL_05_44_ENG">'Creation and Choice Doc'!#REF!</definedName>
    <definedName name="CONSTR_TOTAL_05_45_DESIGNER">'Creation and Choice Doc'!#REF!</definedName>
    <definedName name="CONSTR_TOTAL_05_45_ENG">'Creation and Choice Doc'!#REF!</definedName>
    <definedName name="CONSTR_TOTAL_05_46_DESIGNER">'Creation and Choice Doc'!#REF!</definedName>
    <definedName name="CONSTR_TOTAL_05_46_ENG">'Creation and Choice Doc'!#REF!</definedName>
    <definedName name="CONSTR_TOTAL_05_50_DESIGNER">'Creation and Choice Doc'!#REF!</definedName>
    <definedName name="CONSTR_TOTAL_05_50_ENG">'Creation and Choice Doc'!#REF!</definedName>
    <definedName name="CONSTR_TOTAL_05_51_DESIGNER">'Creation and Choice Doc'!#REF!</definedName>
    <definedName name="CONSTR_TOTAL_05_51_ENG">'Creation and Choice Doc'!#REF!</definedName>
    <definedName name="CONSTR_TOTAL_05_52_DESIGNER">'Creation and Choice Doc'!#REF!</definedName>
    <definedName name="CONSTR_TOTAL_05_52_ENG">'Creation and Choice Doc'!#REF!</definedName>
    <definedName name="CONSTR_TOTAL_05_53_DESIGNER">'Creation and Choice Doc'!#REF!</definedName>
    <definedName name="CONSTR_TOTAL_05_53_ENG">'Creation and Choice Doc'!#REF!</definedName>
    <definedName name="CONSTR_TOTAL_05_60_DESIGNER">'Creation and Choice Doc'!#REF!</definedName>
    <definedName name="CONSTR_TOTAL_05_60_ENG">'Creation and Choice Doc'!#REF!</definedName>
    <definedName name="CONSTR_TOTAL_05_61_DESIGNER">'Creation and Choice Doc'!#REF!</definedName>
    <definedName name="CONSTR_TOTAL_05_61_ENG">'Creation and Choice Doc'!#REF!</definedName>
    <definedName name="CONSTR_TOTAL_05_62_DESIGNER">'Creation and Choice Doc'!#REF!</definedName>
    <definedName name="CONSTR_TOTAL_05_62_ENG">'Creation and Choice Doc'!#REF!</definedName>
    <definedName name="CONSTR_TOTAL_05_63_DESIGNER">'Creation and Choice Doc'!#REF!</definedName>
    <definedName name="CONSTR_TOTAL_05_63_ENG">'Creation and Choice Doc'!#REF!</definedName>
    <definedName name="CONSTR_TOTAL_05_64_DESIGNER">'Creation and Choice Doc'!#REF!</definedName>
    <definedName name="CONSTR_TOTAL_05_64_ENG">'Creation and Choice Doc'!#REF!</definedName>
    <definedName name="CONSTR_TOTAL_05_65_DESIGNER">'Creation and Choice Doc'!#REF!</definedName>
    <definedName name="CONSTR_TOTAL_05_65_ENG">'Creation and Choice Doc'!#REF!</definedName>
    <definedName name="CONSTR_TOTAL_05_66_DESIGNER">'Creation and Choice Doc'!#REF!</definedName>
    <definedName name="CONSTR_TOTAL_05_66_ENG">'Creation and Choice Doc'!#REF!</definedName>
    <definedName name="CONSTR_TOTAL_06_00_DESIGNER">'Creation and Choice Doc'!#REF!</definedName>
    <definedName name="CONSTR_TOTAL_06_00_ENG">'Creation and Choice Doc'!#REF!</definedName>
    <definedName name="CONSTR_TOTAL_06_10_DESIGNER">'Creation and Choice Doc'!#REF!</definedName>
    <definedName name="CONSTR_TOTAL_06_10_ENG">'Creation and Choice Doc'!#REF!</definedName>
    <definedName name="CONSTR_TOTAL_06_11_DESIGNER">'Creation and Choice Doc'!#REF!</definedName>
    <definedName name="CONSTR_TOTAL_06_11_ENG">'Creation and Choice Doc'!#REF!</definedName>
    <definedName name="CONSTR_TOTAL_06_12_DESIGNER">'Creation and Choice Doc'!#REF!</definedName>
    <definedName name="CONSTR_TOTAL_06_12_ENG">'Creation and Choice Doc'!#REF!</definedName>
    <definedName name="CONSTR_TOTAL_06_13_DESIGNER">'Creation and Choice Doc'!#REF!</definedName>
    <definedName name="CONSTR_TOTAL_06_13_ENG">'Creation and Choice Doc'!#REF!</definedName>
    <definedName name="CONSTR_TOTAL_06_14_DESIGNER">'Creation and Choice Doc'!#REF!</definedName>
    <definedName name="CONSTR_TOTAL_06_14_ENG">'Creation and Choice Doc'!#REF!</definedName>
    <definedName name="CONSTR_TOTAL_06_15_DESIGNER">'Creation and Choice Doc'!#REF!</definedName>
    <definedName name="CONSTR_TOTAL_06_15_ENG">'Creation and Choice Doc'!#REF!</definedName>
    <definedName name="CONSTR_TOTAL_06_16_DESIGNER">'Creation and Choice Doc'!#REF!</definedName>
    <definedName name="CONSTR_TOTAL_06_16_ENG">'Creation and Choice Doc'!#REF!</definedName>
    <definedName name="CONSTR_TOTAL_06_20_DESIGNER">'Creation and Choice Doc'!#REF!</definedName>
    <definedName name="CONSTR_TOTAL_06_20_ENG">'Creation and Choice Doc'!#REF!</definedName>
    <definedName name="CONSTR_TOTAL_06_21_DESIGNER">'Creation and Choice Doc'!#REF!</definedName>
    <definedName name="CONSTR_TOTAL_06_21_ENG">'Creation and Choice Doc'!#REF!</definedName>
    <definedName name="CONSTR_TOTAL_06_22_DESIGNER">'Creation and Choice Doc'!#REF!</definedName>
    <definedName name="CONSTR_TOTAL_06_22_ENG">'Creation and Choice Doc'!#REF!</definedName>
    <definedName name="CONSTR_TOTAL_06_23_DESIGNER">'Creation and Choice Doc'!#REF!</definedName>
    <definedName name="CONSTR_TOTAL_06_23_ENG">'Creation and Choice Doc'!#REF!</definedName>
    <definedName name="CONSTR_TOTAL_06_24_DESIGNER">'Creation and Choice Doc'!#REF!</definedName>
    <definedName name="CONSTR_TOTAL_06_24_ENG">'Creation and Choice Doc'!#REF!</definedName>
    <definedName name="CONSTR_TOTAL_06_25_DESIGNER">'Creation and Choice Doc'!#REF!</definedName>
    <definedName name="CONSTR_TOTAL_06_25_ENG">'Creation and Choice Doc'!#REF!</definedName>
    <definedName name="CONSTR_TOTAL_06_26_DESIGNER">'Creation and Choice Doc'!#REF!</definedName>
    <definedName name="CONSTR_TOTAL_06_26_ENG">'Creation and Choice Doc'!#REF!</definedName>
    <definedName name="CONSTR_TOTAL_06_27_DESIGNER">'Creation and Choice Doc'!#REF!</definedName>
    <definedName name="CONSTR_TOTAL_06_27_ENG">'Creation and Choice Doc'!#REF!</definedName>
    <definedName name="CONSTR_TOTAL_06_28_DESIGNER">'Creation and Choice Doc'!#REF!</definedName>
    <definedName name="CONSTR_TOTAL_06_28_ENG">'Creation and Choice Doc'!#REF!</definedName>
    <definedName name="CONSTR_TOTAL_06_29_DESIGNER">'Creation and Choice Doc'!#REF!</definedName>
    <definedName name="CONSTR_TOTAL_06_29_ENG">'Creation and Choice Doc'!#REF!</definedName>
    <definedName name="CONSTR_TOTAL_06_30_DESIGNER">'Creation and Choice Doc'!#REF!</definedName>
    <definedName name="CONSTR_TOTAL_06_30_ENG">'Creation and Choice Doc'!#REF!</definedName>
    <definedName name="CONSTR_TOTAL_06_31_DESIGNER">'Creation and Choice Doc'!#REF!</definedName>
    <definedName name="CONSTR_TOTAL_06_31_ENG">'Creation and Choice Doc'!#REF!</definedName>
    <definedName name="CONSTR_TOTAL_06_32_DESIGNER">'Creation and Choice Doc'!#REF!</definedName>
    <definedName name="CONSTR_TOTAL_06_32_ENG">'Creation and Choice Doc'!#REF!</definedName>
    <definedName name="CONSTR_TOTAL_06_40_DESIGNER">'Creation and Choice Doc'!#REF!</definedName>
    <definedName name="CONSTR_TOTAL_06_40_ENG">'Creation and Choice Doc'!#REF!</definedName>
    <definedName name="CONSTR_TOTAL_06_50_DESIGNER">'Creation and Choice Doc'!#REF!</definedName>
    <definedName name="CONSTR_TOTAL_06_50_ENG">'Creation and Choice Doc'!#REF!</definedName>
    <definedName name="CONSTR_TOTAL_06_60_DESIGNER">'Creation and Choice Doc'!#REF!</definedName>
    <definedName name="CONSTR_TOTAL_06_60_ENG">'Creation and Choice Doc'!#REF!</definedName>
    <definedName name="CONSTR_TOTAL_06_70_DESIGNER">'Creation and Choice Doc'!#REF!</definedName>
    <definedName name="CONSTR_TOTAL_06_70_ENG">'Creation and Choice Doc'!#REF!</definedName>
    <definedName name="CONSTR_TOTAL_06_71_DESIGNER">'Creation and Choice Doc'!#REF!</definedName>
    <definedName name="CONSTR_TOTAL_06_71_ENG">'Creation and Choice Doc'!#REF!</definedName>
    <definedName name="CONSTR_TOTAL_06_72_DESIGNER">'Creation and Choice Doc'!#REF!</definedName>
    <definedName name="CONSTR_TOTAL_06_72_ENG">'Creation and Choice Doc'!#REF!</definedName>
    <definedName name="CONSTR_TOTAL_06_73_DESIGNER">'Creation and Choice Doc'!#REF!</definedName>
    <definedName name="CONSTR_TOTAL_06_73_ENG">'Creation and Choice Doc'!#REF!</definedName>
    <definedName name="CONSTR_TOTAL_06_74_DESIGNER">'Creation and Choice Doc'!#REF!</definedName>
    <definedName name="CONSTR_TOTAL_06_74_ENG">'Creation and Choice Doc'!#REF!</definedName>
    <definedName name="CONSTR_TOTAL_06_75_DESIGNER">'Creation and Choice Doc'!#REF!</definedName>
    <definedName name="CONSTR_TOTAL_06_75_ENG">'Creation and Choice Doc'!#REF!</definedName>
    <definedName name="CONSTR_TOTAL_06_76_DESIGNER">'Creation and Choice Doc'!#REF!</definedName>
    <definedName name="CONSTR_TOTAL_06_76_ENG">'Creation and Choice Doc'!#REF!</definedName>
    <definedName name="CONSTR_TOTAL_06_77_DESIGNER">'Creation and Choice Doc'!#REF!</definedName>
    <definedName name="CONSTR_TOTAL_06_77_ENG">'Creation and Choice Doc'!#REF!</definedName>
    <definedName name="CONSTR_TOTAL_06_80_DESIGNER">'Creation and Choice Doc'!#REF!</definedName>
    <definedName name="CONSTR_TOTAL_06_80_ENG">'Creation and Choice Doc'!#REF!</definedName>
    <definedName name="CONSTR_TOTAL_06_81_DESIGNER">'Creation and Choice Doc'!#REF!</definedName>
    <definedName name="CONSTR_TOTAL_06_81_ENG">'Creation and Choice Doc'!#REF!</definedName>
    <definedName name="CONSTR_TOTAL_06_82_DESIGNER">'Creation and Choice Doc'!#REF!</definedName>
    <definedName name="CONSTR_TOTAL_06_82_ENG">'Creation and Choice Doc'!#REF!</definedName>
    <definedName name="CONSTR_TOTAL_06_83_DESIGNER">'Creation and Choice Doc'!#REF!</definedName>
    <definedName name="CONSTR_TOTAL_06_83_ENG">'Creation and Choice Doc'!#REF!</definedName>
    <definedName name="CONSTR_TOTAL_06_84_DESIGNER">'Creation and Choice Doc'!#REF!</definedName>
    <definedName name="CONSTR_TOTAL_06_84_ENG">'Creation and Choice Doc'!#REF!</definedName>
    <definedName name="CONSTR_TOTAL_06_90_DESIGNER">'Creation and Choice Doc'!#REF!</definedName>
    <definedName name="CONSTR_TOTAL_06_90_ENG">'Creation and Choice Doc'!#REF!</definedName>
    <definedName name="CONSTR_TOTAL_06_91_DESIGNER">'Creation and Choice Doc'!#REF!</definedName>
    <definedName name="CONSTR_TOTAL_06_91_ENG">'Creation and Choice Doc'!#REF!</definedName>
    <definedName name="CONSTR_TOTAL_06_93_DESIGNER">'Creation and Choice Doc'!#REF!</definedName>
    <definedName name="CONSTR_TOTAL_06_93_ENG">'Creation and Choice Doc'!#REF!</definedName>
    <definedName name="CONSTR_TOTAL_06_94_DESIGNER">'Creation and Choice Doc'!#REF!</definedName>
    <definedName name="CONSTR_TOTAL_06_94_ENG">'Creation and Choice Doc'!#REF!</definedName>
    <definedName name="CONSTR_TOTAL_07_00_DESIGNER">'Creation and Choice Doc'!#REF!</definedName>
    <definedName name="CONSTR_TOTAL_07_00_ENG">'Creation and Choice Doc'!#REF!</definedName>
    <definedName name="CONSTR_TOTAL_07_10_DESIGNER">'Creation and Choice Doc'!#REF!</definedName>
    <definedName name="CONSTR_TOTAL_07_10_ENG">'Creation and Choice Doc'!#REF!</definedName>
    <definedName name="CONSTR_TOTAL_07_11_DESIGNER">'Creation and Choice Doc'!#REF!</definedName>
    <definedName name="CONSTR_TOTAL_07_11_ENG">'Creation and Choice Doc'!#REF!</definedName>
    <definedName name="CONSTR_TOTAL_07_12_DESIGNER">'Creation and Choice Doc'!#REF!</definedName>
    <definedName name="CONSTR_TOTAL_07_12_ENG">'Creation and Choice Doc'!#REF!</definedName>
    <definedName name="CONSTR_TOTAL_07_13_DESIGNER">'Creation and Choice Doc'!#REF!</definedName>
    <definedName name="CONSTR_TOTAL_07_13_ENG">'Creation and Choice Doc'!#REF!</definedName>
    <definedName name="CONSTR_TOTAL_07_14_DESIGNER">'Creation and Choice Doc'!#REF!</definedName>
    <definedName name="CONSTR_TOTAL_07_14_ENG">'Creation and Choice Doc'!#REF!</definedName>
    <definedName name="CONSTR_TOTAL_07_15_DESIGNER">'Creation and Choice Doc'!#REF!</definedName>
    <definedName name="CONSTR_TOTAL_07_15_ENG">'Creation and Choice Doc'!#REF!</definedName>
    <definedName name="CONSTR_TOTAL_07_16_DESIGNER">'Creation and Choice Doc'!#REF!</definedName>
    <definedName name="CONSTR_TOTAL_07_16_ENG">'Creation and Choice Doc'!#REF!</definedName>
    <definedName name="CONSTR_TOTAL_07_17_DESIGNER">'Creation and Choice Doc'!#REF!</definedName>
    <definedName name="CONSTR_TOTAL_07_17_ENG">'Creation and Choice Doc'!#REF!</definedName>
    <definedName name="CONSTR_TOTAL_07_18_DESIGNER">'Creation and Choice Doc'!#REF!</definedName>
    <definedName name="CONSTR_TOTAL_07_18_ENG">'Creation and Choice Doc'!#REF!</definedName>
    <definedName name="CONSTR_TOTAL_07_19_DESIGNER">'Creation and Choice Doc'!#REF!</definedName>
    <definedName name="CONSTR_TOTAL_07_19_ENG">'Creation and Choice Doc'!#REF!</definedName>
    <definedName name="CONSTR_TOTAL_07_20_DESIGNER">'Creation and Choice Doc'!#REF!</definedName>
    <definedName name="CONSTR_TOTAL_07_20_ENG">'Creation and Choice Doc'!#REF!</definedName>
    <definedName name="CONSTR_TOTAL_07_21_DESIGNER">'Creation and Choice Doc'!#REF!</definedName>
    <definedName name="CONSTR_TOTAL_07_21_ENG">'Creation and Choice Doc'!#REF!</definedName>
    <definedName name="CONSTR_TOTAL_07_22_DESIGNER">'Creation and Choice Doc'!#REF!</definedName>
    <definedName name="CONSTR_TOTAL_07_22_ENG">'Creation and Choice Doc'!#REF!</definedName>
    <definedName name="CONSTR_TOTAL_07_23_DESIGNER">'Creation and Choice Doc'!#REF!</definedName>
    <definedName name="CONSTR_TOTAL_07_23_ENG">'Creation and Choice Doc'!#REF!</definedName>
    <definedName name="CONSTR_TOTAL_07_24_DESIGNER">'Creation and Choice Doc'!#REF!</definedName>
    <definedName name="CONSTR_TOTAL_07_24_ENG">'Creation and Choice Doc'!#REF!</definedName>
    <definedName name="CONSTR_TOTAL_07_30_DESIGNER">'Creation and Choice Doc'!#REF!</definedName>
    <definedName name="CONSTR_TOTAL_07_30_ENG">'Creation and Choice Doc'!#REF!</definedName>
    <definedName name="CONSTR_TOTAL_07_31_DESIGNER">'Creation and Choice Doc'!#REF!</definedName>
    <definedName name="CONSTR_TOTAL_07_31_ENG">'Creation and Choice Doc'!#REF!</definedName>
    <definedName name="CONSTR_TOTAL_07_32_DESIGNER">'Creation and Choice Doc'!#REF!</definedName>
    <definedName name="CONSTR_TOTAL_07_32_ENG">'Creation and Choice Doc'!#REF!</definedName>
    <definedName name="CONSTR_TOTAL_07_33_DESIGNER">'Creation and Choice Doc'!#REF!</definedName>
    <definedName name="CONSTR_TOTAL_07_33_ENG">'Creation and Choice Doc'!#REF!</definedName>
    <definedName name="CONSTR_TOTAL_07_34_DESIGNER">'Creation and Choice Doc'!#REF!</definedName>
    <definedName name="CONSTR_TOTAL_07_34_ENG">'Creation and Choice Doc'!#REF!</definedName>
    <definedName name="CONSTR_TOTAL_07_35_DESIGNER">'Creation and Choice Doc'!#REF!</definedName>
    <definedName name="CONSTR_TOTAL_07_35_ENG">'Creation and Choice Doc'!#REF!</definedName>
    <definedName name="CONSTR_TOTAL_08_00_DESIGNER">'Creation and Choice Doc'!#REF!</definedName>
    <definedName name="CONSTR_TOTAL_08_00_ENG">'Creation and Choice Doc'!#REF!</definedName>
    <definedName name="CONSTR_TOTAL_08_10_DESIGNER">'Creation and Choice Doc'!#REF!</definedName>
    <definedName name="CONSTR_TOTAL_08_10_ENG">'Creation and Choice Doc'!#REF!</definedName>
    <definedName name="CONSTR_TOTAL_08_11_DESIGNER">'Creation and Choice Doc'!#REF!</definedName>
    <definedName name="CONSTR_TOTAL_08_11_ENG">'Creation and Choice Doc'!#REF!</definedName>
    <definedName name="CONSTR_TOTAL_08_12_DESIGNER">'Creation and Choice Doc'!#REF!</definedName>
    <definedName name="CONSTR_TOTAL_08_12_ENG">'Creation and Choice Doc'!#REF!</definedName>
    <definedName name="CONSTR_TOTAL_08_13_DESIGNER">'Creation and Choice Doc'!#REF!</definedName>
    <definedName name="CONSTR_TOTAL_08_13_ENG">'Creation and Choice Doc'!#REF!</definedName>
    <definedName name="CONSTR_TOTAL_08_20_DESIGNER">'Creation and Choice Doc'!#REF!</definedName>
    <definedName name="CONSTR_TOTAL_08_20_ENG">'Creation and Choice Doc'!#REF!</definedName>
    <definedName name="CONSTR_TOTAL_08_21_DESIGNER">'Creation and Choice Doc'!#REF!</definedName>
    <definedName name="CONSTR_TOTAL_08_21_ENG">'Creation and Choice Doc'!#REF!</definedName>
    <definedName name="CONSTR_TOTAL_08_22_DESIGNER">'Creation and Choice Doc'!#REF!</definedName>
    <definedName name="CONSTR_TOTAL_08_22_ENG">'Creation and Choice Doc'!#REF!</definedName>
    <definedName name="CONSTR_TOTAL_08_23_DESIGNER">'Creation and Choice Doc'!#REF!</definedName>
    <definedName name="CONSTR_TOTAL_08_23_ENG">'Creation and Choice Doc'!#REF!</definedName>
    <definedName name="CONSTR_TOTAL_08_24_DESIGNER">'Creation and Choice Doc'!#REF!</definedName>
    <definedName name="CONSTR_TOTAL_08_24_ENG">'Creation and Choice Doc'!#REF!</definedName>
    <definedName name="CONSTR_TOTAL_08_30_DESIGNER">'Creation and Choice Doc'!#REF!</definedName>
    <definedName name="CONSTR_TOTAL_08_30_ENG">'Creation and Choice Doc'!#REF!</definedName>
    <definedName name="CONSTR_TOTAL_08_31_DESIGNER">'Creation and Choice Doc'!#REF!</definedName>
    <definedName name="CONSTR_TOTAL_08_31_ENG">'Creation and Choice Doc'!#REF!</definedName>
    <definedName name="CONSTR_TOTAL_08_32_DESIGNER">'Creation and Choice Doc'!#REF!</definedName>
    <definedName name="CONSTR_TOTAL_08_32_ENG">'Creation and Choice Doc'!#REF!</definedName>
    <definedName name="CONSTR_TOTAL_08_33_DESIGNER">'Creation and Choice Doc'!#REF!</definedName>
    <definedName name="CONSTR_TOTAL_08_33_ENG">'Creation and Choice Doc'!#REF!</definedName>
    <definedName name="CONSTR_TOTAL_08_40_DESIGNER">'Creation and Choice Doc'!#REF!</definedName>
    <definedName name="CONSTR_TOTAL_08_40_ENG">'Creation and Choice Doc'!#REF!</definedName>
    <definedName name="CONSTR_TOTAL_08_41_DESIGNER">'Creation and Choice Doc'!#REF!</definedName>
    <definedName name="CONSTR_TOTAL_08_41_ENG">'Creation and Choice Doc'!#REF!</definedName>
    <definedName name="CONSTR_TOTAL_08_42_DESIGNER">'Creation and Choice Doc'!#REF!</definedName>
    <definedName name="CONSTR_TOTAL_08_42_ENG">'Creation and Choice Doc'!#REF!</definedName>
    <definedName name="CONSTR_TOTAL_08_43_DESIGNER">'Creation and Choice Doc'!#REF!</definedName>
    <definedName name="CONSTR_TOTAL_08_43_ENG">'Creation and Choice Doc'!#REF!</definedName>
    <definedName name="CONSTR_TOTAL_08_44_DESIGNER">'Creation and Choice Doc'!#REF!</definedName>
    <definedName name="CONSTR_TOTAL_08_44_ENG">'Creation and Choice Doc'!#REF!</definedName>
    <definedName name="CONSTR_TOTAL_08_50_DESIGNER">'Creation and Choice Doc'!#REF!</definedName>
    <definedName name="CONSTR_TOTAL_08_50_ENG">'Creation and Choice Doc'!#REF!</definedName>
    <definedName name="CONSTR_TOTAL_08_51_DESIGNER">'Creation and Choice Doc'!#REF!</definedName>
    <definedName name="CONSTR_TOTAL_08_51_ENG">'Creation and Choice Doc'!#REF!</definedName>
    <definedName name="CONSTR_TOTAL_08_52_DESIGNER">'Creation and Choice Doc'!#REF!</definedName>
    <definedName name="CONSTR_TOTAL_08_52_ENG">'Creation and Choice Doc'!#REF!</definedName>
    <definedName name="CONSTR_TOTAL_08_53_DESIGNER">'Creation and Choice Doc'!#REF!</definedName>
    <definedName name="CONSTR_TOTAL_08_53_ENG">'Creation and Choice Doc'!#REF!</definedName>
    <definedName name="CONSTR_TOTAL_08_54_DESIGNER">'Creation and Choice Doc'!#REF!</definedName>
    <definedName name="CONSTR_TOTAL_08_54_ENG">'Creation and Choice Doc'!#REF!</definedName>
    <definedName name="CONSTR_TOTAL_08_55_DESIGNER">'Creation and Choice Doc'!#REF!</definedName>
    <definedName name="CONSTR_TOTAL_08_55_ENG">'Creation and Choice Doc'!#REF!</definedName>
    <definedName name="CONSTR_TOTAL_08_56_DESIGNER">'Creation and Choice Doc'!#REF!</definedName>
    <definedName name="CONSTR_TOTAL_08_56_ENG">'Creation and Choice Doc'!#REF!</definedName>
    <definedName name="CONSTR_TOTAL_08_60_DESIGNER">'Creation and Choice Doc'!#REF!</definedName>
    <definedName name="CONSTR_TOTAL_08_60_ENG">'Creation and Choice Doc'!#REF!</definedName>
    <definedName name="CONSTR_TOTAL_08_61_DESIGNER">'Creation and Choice Doc'!#REF!</definedName>
    <definedName name="CONSTR_TOTAL_08_61_ENG">'Creation and Choice Doc'!#REF!</definedName>
    <definedName name="CONSTR_TOTAL_08_62_DESIGNER">'Creation and Choice Doc'!#REF!</definedName>
    <definedName name="CONSTR_TOTAL_08_62_ENG">'Creation and Choice Doc'!#REF!</definedName>
    <definedName name="CONSTR_TOTAL_08_63_DESIGNER">'Creation and Choice Doc'!#REF!</definedName>
    <definedName name="CONSTR_TOTAL_08_63_ENG">'Creation and Choice Doc'!#REF!</definedName>
    <definedName name="CONSTR_TOTAL_08_70_DESIGNER">'Creation and Choice Doc'!#REF!</definedName>
    <definedName name="CONSTR_TOTAL_08_70_ENG">'Creation and Choice Doc'!#REF!</definedName>
    <definedName name="CONSTR_TOTAL_08_71_DESIGNER">'Creation and Choice Doc'!#REF!</definedName>
    <definedName name="CONSTR_TOTAL_08_71_ENG">'Creation and Choice Doc'!#REF!</definedName>
    <definedName name="CONSTR_TOTAL_08_72_DESIGNER">'Creation and Choice Doc'!#REF!</definedName>
    <definedName name="CONSTR_TOTAL_08_72_ENG">'Creation and Choice Doc'!#REF!</definedName>
    <definedName name="CONSTR_TOTAL_08_73_DESIGNER">'Creation and Choice Doc'!#REF!</definedName>
    <definedName name="CONSTR_TOTAL_08_73_ENG">'Creation and Choice Doc'!#REF!</definedName>
    <definedName name="CONSTR_TOTAL_09_00_DESIGNER">'Creation and Choice Doc'!#REF!</definedName>
    <definedName name="CONSTR_TOTAL_09_00_ENG">'Creation and Choice Doc'!#REF!</definedName>
    <definedName name="CONSTR_TOTAL_09_10_DESIGNER">'Creation and Choice Doc'!#REF!</definedName>
    <definedName name="CONSTR_TOTAL_09_10_ENG">'Creation and Choice Doc'!#REF!</definedName>
    <definedName name="CONSTR_TOTAL_09_11_DESIGNER">'Creation and Choice Doc'!#REF!</definedName>
    <definedName name="CONSTR_TOTAL_09_11_ENG">'Creation and Choice Doc'!#REF!</definedName>
    <definedName name="CONSTR_TOTAL_09_12_DESIGNER">'Creation and Choice Doc'!#REF!</definedName>
    <definedName name="CONSTR_TOTAL_09_12_ENG">'Creation and Choice Doc'!#REF!</definedName>
    <definedName name="CONSTR_TOTAL_09_20_DESIGNER">'Creation and Choice Doc'!#REF!</definedName>
    <definedName name="CONSTR_TOTAL_09_20_ENG">'Creation and Choice Doc'!#REF!</definedName>
    <definedName name="CONSTR_TOTAL_09_20a_DESIGNER">'Creation and Choice Doc'!#REF!</definedName>
    <definedName name="CONSTR_TOTAL_09_20a_ENG">'Creation and Choice Doc'!#REF!</definedName>
    <definedName name="CONSTR_TOTAL_09_21_DESIGNER">'Creation and Choice Doc'!#REF!</definedName>
    <definedName name="CONSTR_TOTAL_09_21_ENG">'Creation and Choice Doc'!#REF!</definedName>
    <definedName name="CONSTR_TOTAL_09_22_DESIGNER">'Creation and Choice Doc'!#REF!</definedName>
    <definedName name="CONSTR_TOTAL_09_22_ENG">'Creation and Choice Doc'!#REF!</definedName>
    <definedName name="CONSTR_TOTAL_09_23_DESIGNER">'Creation and Choice Doc'!#REF!</definedName>
    <definedName name="CONSTR_TOTAL_09_23_ENG">'Creation and Choice Doc'!#REF!</definedName>
    <definedName name="CONSTR_TOTAL_09_24_DESIGNER">'Creation and Choice Doc'!#REF!</definedName>
    <definedName name="CONSTR_TOTAL_09_24_ENG">'Creation and Choice Doc'!#REF!</definedName>
    <definedName name="CONSTR_TOTAL_09_25_DESIGNER">'Creation and Choice Doc'!#REF!</definedName>
    <definedName name="CONSTR_TOTAL_09_25_ENG">'Creation and Choice Doc'!#REF!</definedName>
    <definedName name="CONSTR_TOTAL_09_26_DESIGNER">'Creation and Choice Doc'!#REF!</definedName>
    <definedName name="CONSTR_TOTAL_09_26_ENG">'Creation and Choice Doc'!#REF!</definedName>
    <definedName name="CONSTR_TOTAL_09_27_DESIGNER">'Creation and Choice Doc'!#REF!</definedName>
    <definedName name="CONSTR_TOTAL_09_27_ENG">'Creation and Choice Doc'!#REF!</definedName>
    <definedName name="CONSTR_TOTAL_09_28_DESIGNER">'Creation and Choice Doc'!#REF!</definedName>
    <definedName name="CONSTR_TOTAL_09_28_ENG">'Creation and Choice Doc'!#REF!</definedName>
    <definedName name="CONSTR_TOTAL_09_29_DESIGNER">'Creation and Choice Doc'!#REF!</definedName>
    <definedName name="CONSTR_TOTAL_09_29_ENG">'Creation and Choice Doc'!#REF!</definedName>
    <definedName name="CONSTR_TOTAL_09_30_DESIGNER">'Creation and Choice Doc'!#REF!</definedName>
    <definedName name="CONSTR_TOTAL_09_30_ENG">'Creation and Choice Doc'!#REF!</definedName>
    <definedName name="CONSTR_TOTAL_09_31_DESIGNER">'Creation and Choice Doc'!#REF!</definedName>
    <definedName name="CONSTR_TOTAL_09_31_ENG">'Creation and Choice Doc'!#REF!</definedName>
    <definedName name="CONSTR_TOTAL_09_32_DESIGNER">'Creation and Choice Doc'!#REF!</definedName>
    <definedName name="CONSTR_TOTAL_09_32_ENG">'Creation and Choice Doc'!#REF!</definedName>
    <definedName name="CONSTR_TOTAL_09_33_DESIGNER">'Creation and Choice Doc'!#REF!</definedName>
    <definedName name="CONSTR_TOTAL_09_33_ENG">'Creation and Choice Doc'!#REF!</definedName>
    <definedName name="CONSTR_TOTAL_09_34_DESIGNER">'Creation and Choice Doc'!#REF!</definedName>
    <definedName name="CONSTR_TOTAL_09_34_ENG">'Creation and Choice Doc'!#REF!</definedName>
    <definedName name="CONSTR_TOTAL_09_35_DESIGNER">'Creation and Choice Doc'!#REF!</definedName>
    <definedName name="CONSTR_TOTAL_09_35_ENG">'Creation and Choice Doc'!#REF!</definedName>
    <definedName name="CONSTR_TOTAL_09_36_DESIGNER">'Creation and Choice Doc'!#REF!</definedName>
    <definedName name="CONSTR_TOTAL_09_36_ENG">'Creation and Choice Doc'!#REF!</definedName>
    <definedName name="CONSTR_TOTAL_09_37_DESIGNER">'Creation and Choice Doc'!#REF!</definedName>
    <definedName name="CONSTR_TOTAL_09_37_ENG">'Creation and Choice Doc'!#REF!</definedName>
    <definedName name="CONSTR_TOTAL_09_38_DESIGNER">'Creation and Choice Doc'!#REF!</definedName>
    <definedName name="CONSTR_TOTAL_09_38_ENG">'Creation and Choice Doc'!#REF!</definedName>
    <definedName name="CONSTR_TOTAL_09_39_DESIGNER">'Creation and Choice Doc'!#REF!</definedName>
    <definedName name="CONSTR_TOTAL_09_39_ENG">'Creation and Choice Doc'!#REF!</definedName>
    <definedName name="CONSTR_TOTAL_09_40_DESIGNER">'Creation and Choice Doc'!#REF!</definedName>
    <definedName name="CONSTR_TOTAL_09_40_ENG">'Creation and Choice Doc'!#REF!</definedName>
    <definedName name="CONSTR_TOTAL_09_50_DESIGNER">'Creation and Choice Doc'!#REF!</definedName>
    <definedName name="CONSTR_TOTAL_09_50_ENG">'Creation and Choice Doc'!#REF!</definedName>
    <definedName name="CONSTR_TOTAL_09_51_DESIGNER">'Creation and Choice Doc'!#REF!</definedName>
    <definedName name="CONSTR_TOTAL_09_51_ENG">'Creation and Choice Doc'!#REF!</definedName>
    <definedName name="CONSTR_TOTAL_09_52_DESIGNER">'Creation and Choice Doc'!#REF!</definedName>
    <definedName name="CONSTR_TOTAL_09_52_ENG">'Creation and Choice Doc'!#REF!</definedName>
    <definedName name="CONSTR_TOTAL_09_60_DESIGNER">'Creation and Choice Doc'!#REF!</definedName>
    <definedName name="CONSTR_TOTAL_09_60_ENG">'Creation and Choice Doc'!#REF!</definedName>
    <definedName name="CONSTR_TOTAL_10_00_DESIGNER">'Creation and Choice Doc'!#REF!</definedName>
    <definedName name="CONSTR_TOTAL_10_00_ENG">'Creation and Choice Doc'!#REF!</definedName>
    <definedName name="CONSTR_TOTAL_11_00_10_ENG">'Creation and Choice Doc'!#REF!</definedName>
    <definedName name="CONSTR_TOTAL_11_00_11_ENG">'Creation and Choice Doc'!#REF!</definedName>
    <definedName name="CONSTR_TOTAL_11_00_12_ENG">'Creation and Choice Doc'!#REF!</definedName>
    <definedName name="CONSTR_TOTAL_11_00_13_ENG">'Creation and Choice Doc'!#REF!</definedName>
    <definedName name="CONSTR_TOTAL_11_00_4_ENG">'Creation and Choice Doc'!#REF!</definedName>
    <definedName name="CONSTR_TOTAL_11_00_6_ENG">'Creation and Choice Doc'!#REF!</definedName>
    <definedName name="CONSTR_TOTAL_11_00_7_ENG">'Creation and Choice Doc'!#REF!</definedName>
    <definedName name="CONSTR_TOTAL_11_00_8_ENG">'Creation and Choice Doc'!#REF!</definedName>
    <definedName name="CONSTR_TOTAL_11_00_9_ENG">'Creation and Choice Doc'!#REF!</definedName>
    <definedName name="CONSTR_TOTAL_11_00_DESIGNER">'Creation and Choice Doc'!#REF!</definedName>
    <definedName name="CONSTR_TOTAL_11_00_ENG">'Creation and Choice Doc'!#REF!</definedName>
    <definedName name="CONSTR_TOTAL_11_308_ENG">'Creation and Choice Doc'!#REF!</definedName>
    <definedName name="CONSTR_TOTAL_11_40_DESIGNER">'Creation and Choice Doc'!#REF!</definedName>
    <definedName name="CONSTR_TOTAL_11_40_ENG">'Creation and Choice Doc'!#REF!</definedName>
    <definedName name="CONSTR_TOTAL_12_00_DESIGNER">'Creation and Choice Doc'!#REF!</definedName>
    <definedName name="CONSTR_TOTAL_12_00_ENG">'Creation and Choice Doc'!#REF!</definedName>
    <definedName name="CONSTR_TOTAL_12_20_DESIGNER">'Creation and Choice Doc'!#REF!</definedName>
    <definedName name="CONSTR_TOTAL_12_20_ENG">'Creation and Choice Doc'!#REF!</definedName>
    <definedName name="CONSTR_TOTAL_12_30_DESIGNER">'Creation and Choice Doc'!#REF!</definedName>
    <definedName name="CONSTR_TOTAL_12_30_ENG">'Creation and Choice Doc'!#REF!</definedName>
    <definedName name="CONSTR_TOTAL_12_40_DESIGNER">'Creation and Choice Doc'!#REF!</definedName>
    <definedName name="CONSTR_TOTAL_12_40_ENG">'Creation and Choice Doc'!#REF!</definedName>
    <definedName name="CONSTR_TOTAL_12_60_DESIGNER">'Creation and Choice Doc'!#REF!</definedName>
    <definedName name="CONSTR_TOTAL_12_60_ENG">'Creation and Choice Doc'!#REF!</definedName>
    <definedName name="CONSTR_TOTAL_12_70_DESIGNER">'Creation and Choice Doc'!#REF!</definedName>
    <definedName name="CONSTR_TOTAL_12_70_ENG">'Creation and Choice Doc'!#REF!</definedName>
    <definedName name="CONSTR_TOTAL_12_80_DESIGNER">'Creation and Choice Doc'!#REF!</definedName>
    <definedName name="CONSTR_TOTAL_12_80_ENG">'Creation and Choice Doc'!#REF!</definedName>
    <definedName name="CONSTR_TOTAL_12_90_DESIGNER">'Creation and Choice Doc'!#REF!</definedName>
    <definedName name="CONSTR_TOTAL_12_90_ENG">'Creation and Choice Doc'!#REF!</definedName>
    <definedName name="CONSTR_TOTAL_13_00_DESIGNER">'Creation and Choice Doc'!#REF!</definedName>
    <definedName name="CONSTR_TOTAL_13_00_ENG">'Creation and Choice Doc'!#REF!</definedName>
    <definedName name="CONSTR_TOTAL_DESIGNER">'Creation and Choice Doc'!$DM$6</definedName>
    <definedName name="CONSTR_TOTAL_ENG">'Creation and Choice Doc'!$DL$6</definedName>
    <definedName name="CONSTR_TOTAL_HOURS">'Creation and Choice Doc'!$DN$6</definedName>
    <definedName name="DD_TOTAL_00_00_DESIGNER">'Creation and Choice Doc'!$BY$10</definedName>
    <definedName name="DD_TOTAL_00_00_ENG">'Creation and Choice Doc'!$BX$10</definedName>
    <definedName name="DD_TOTAL_01_00_DESIGNER">'Creation and Choice Doc'!$BY$97</definedName>
    <definedName name="DD_TOTAL_01_00_ENG">'Creation and Choice Doc'!$BX$97</definedName>
    <definedName name="DD_TOTAL_01_10_DESIGNER">'Creation and Choice Doc'!$BY$122</definedName>
    <definedName name="DD_TOTAL_01_10_ENG">'Creation and Choice Doc'!$BX$122</definedName>
    <definedName name="DD_TOTAL_01_11_DESIGNER">'Creation and Choice Doc'!$BY$123</definedName>
    <definedName name="DD_TOTAL_01_11_ENG">'Creation and Choice Doc'!$BX$123</definedName>
    <definedName name="DD_TOTAL_01_12_DESIGNER">'Creation and Choice Doc'!$BY$129</definedName>
    <definedName name="DD_TOTAL_01_12_ENG">'Creation and Choice Doc'!$BX$129</definedName>
    <definedName name="DD_TOTAL_01_13_DESIGNER">'Creation and Choice Doc'!$BY$138</definedName>
    <definedName name="DD_TOTAL_01_13_ENG">'Creation and Choice Doc'!$BX$138</definedName>
    <definedName name="DD_TOTAL_01_14_DESIGNER">'Creation and Choice Doc'!$BY$144</definedName>
    <definedName name="DD_TOTAL_01_14_ENG">'Creation and Choice Doc'!$BX$144</definedName>
    <definedName name="DD_TOTAL_01_15_DESIGNER">'Creation and Choice Doc'!$BY$150</definedName>
    <definedName name="DD_TOTAL_01_15_ENG">'Creation and Choice Doc'!$BX$150</definedName>
    <definedName name="DD_TOTAL_01_16_DESIGNER">'Creation and Choice Doc'!$BY$159</definedName>
    <definedName name="DD_TOTAL_01_16_ENG">'Creation and Choice Doc'!$BX$159</definedName>
    <definedName name="DD_TOTAL_01_17_DESIGNER">'Creation and Choice Doc'!$BY$195</definedName>
    <definedName name="DD_TOTAL_01_17_ENG">'Creation and Choice Doc'!$BX$195</definedName>
    <definedName name="DD_TOTAL_01_20_DESIGNER">'Creation and Choice Doc'!#REF!</definedName>
    <definedName name="DD_TOTAL_01_20_ENG">'Creation and Choice Doc'!#REF!</definedName>
    <definedName name="DD_TOTAL_01_30_DESIGNER">'Creation and Choice Doc'!#REF!</definedName>
    <definedName name="DD_TOTAL_01_30_ENG">'Creation and Choice Doc'!#REF!</definedName>
    <definedName name="DD_TOTAL_01_40_DESIGNER">'Creation and Choice Doc'!#REF!</definedName>
    <definedName name="DD_TOTAL_01_40_ENG">'Creation and Choice Doc'!#REF!</definedName>
    <definedName name="DD_TOTAL_01_50_DESIGNER">'Creation and Choice Doc'!#REF!</definedName>
    <definedName name="DD_TOTAL_01_50_ENG">'Creation and Choice Doc'!#REF!</definedName>
    <definedName name="DD_TOTAL_02_00_DESIGNER">'Creation and Choice Doc'!#REF!</definedName>
    <definedName name="DD_TOTAL_02_00_ENG">'Creation and Choice Doc'!#REF!</definedName>
    <definedName name="DD_TOTAL_02_10_DESIGNER">'Creation and Choice Doc'!#REF!</definedName>
    <definedName name="DD_TOTAL_02_10_ENG">'Creation and Choice Doc'!#REF!</definedName>
    <definedName name="DD_TOTAL_02_11_DESIGNER">'Creation and Choice Doc'!#REF!</definedName>
    <definedName name="DD_TOTAL_02_11_ENG">'Creation and Choice Doc'!#REF!</definedName>
    <definedName name="DD_TOTAL_02_12_DESIGNER">'Creation and Choice Doc'!#REF!</definedName>
    <definedName name="DD_TOTAL_02_12_ENG">'Creation and Choice Doc'!#REF!</definedName>
    <definedName name="DD_TOTAL_02_13_DESIGNER">'Creation and Choice Doc'!#REF!</definedName>
    <definedName name="DD_TOTAL_02_13_ENG">'Creation and Choice Doc'!#REF!</definedName>
    <definedName name="DD_TOTAL_02_20_DESIGNER">'Creation and Choice Doc'!#REF!</definedName>
    <definedName name="DD_TOTAL_02_20_ENG">'Creation and Choice Doc'!#REF!</definedName>
    <definedName name="DD_TOTAL_02_21_DESIGNER">'Creation and Choice Doc'!#REF!</definedName>
    <definedName name="DD_TOTAL_02_21_ENG">'Creation and Choice Doc'!#REF!</definedName>
    <definedName name="DD_TOTAL_02_22_DESIGNER">'Creation and Choice Doc'!#REF!</definedName>
    <definedName name="DD_TOTAL_02_22_ENG">'Creation and Choice Doc'!#REF!</definedName>
    <definedName name="DD_TOTAL_03_00_DESIGNER">'Creation and Choice Doc'!#REF!</definedName>
    <definedName name="DD_TOTAL_03_00_ENG">'Creation and Choice Doc'!#REF!</definedName>
    <definedName name="DD_TOTAL_03_10_DESIGNER">'Creation and Choice Doc'!#REF!</definedName>
    <definedName name="DD_TOTAL_03_10_ENG">'Creation and Choice Doc'!#REF!</definedName>
    <definedName name="DD_TOTAL_03_11_DESIGNER">'Creation and Choice Doc'!#REF!</definedName>
    <definedName name="DD_TOTAL_03_11_ENG">'Creation and Choice Doc'!#REF!</definedName>
    <definedName name="DD_TOTAL_03_12_DESIGNER">'Creation and Choice Doc'!#REF!</definedName>
    <definedName name="DD_TOTAL_03_12_ENG">'Creation and Choice Doc'!#REF!</definedName>
    <definedName name="DD_TOTAL_03_13_DESIGNER">'Creation and Choice Doc'!#REF!</definedName>
    <definedName name="DD_TOTAL_03_13_ENG">'Creation and Choice Doc'!#REF!</definedName>
    <definedName name="DD_TOTAL_03_20_DESIGNER">'Creation and Choice Doc'!#REF!</definedName>
    <definedName name="DD_TOTAL_03_20_ENG">'Creation and Choice Doc'!#REF!</definedName>
    <definedName name="DD_TOTAL_03_21_DESIGNER">'Creation and Choice Doc'!#REF!</definedName>
    <definedName name="DD_TOTAL_03_21_ENG">'Creation and Choice Doc'!#REF!</definedName>
    <definedName name="DD_TOTAL_03_22_DESIGNER">'Creation and Choice Doc'!#REF!</definedName>
    <definedName name="DD_TOTAL_03_22_ENG">'Creation and Choice Doc'!#REF!</definedName>
    <definedName name="DD_TOTAL_03_23_DESIGNER">'Creation and Choice Doc'!#REF!</definedName>
    <definedName name="DD_TOTAL_03_23_ENG">'Creation and Choice Doc'!#REF!</definedName>
    <definedName name="DD_TOTAL_03_30_DESIGNER">'Creation and Choice Doc'!#REF!</definedName>
    <definedName name="DD_TOTAL_03_30_ENG">'Creation and Choice Doc'!#REF!</definedName>
    <definedName name="DD_TOTAL_03_31_DESIGNER">'Creation and Choice Doc'!#REF!</definedName>
    <definedName name="DD_TOTAL_03_31_ENG">'Creation and Choice Doc'!#REF!</definedName>
    <definedName name="DD_TOTAL_03_32_DESIGNER">'Creation and Choice Doc'!#REF!</definedName>
    <definedName name="DD_TOTAL_03_32_ENG">'Creation and Choice Doc'!#REF!</definedName>
    <definedName name="DD_TOTAL_03_35_DESIGNER">'Creation and Choice Doc'!#REF!</definedName>
    <definedName name="DD_TOTAL_03_35_ENG">'Creation and Choice Doc'!#REF!</definedName>
    <definedName name="DD_TOTAL_03_40_DESIGNER">'Creation and Choice Doc'!#REF!</definedName>
    <definedName name="DD_TOTAL_03_40_ENG">'Creation and Choice Doc'!#REF!</definedName>
    <definedName name="DD_TOTAL_03_41_DESIGNER">'Creation and Choice Doc'!#REF!</definedName>
    <definedName name="DD_TOTAL_03_41_ENG">'Creation and Choice Doc'!#REF!</definedName>
    <definedName name="DD_TOTAL_03_42_DESIGNER">'Creation and Choice Doc'!#REF!</definedName>
    <definedName name="DD_TOTAL_03_42_ENG">'Creation and Choice Doc'!#REF!</definedName>
    <definedName name="DD_TOTAL_03_50_DESIGNER">'Creation and Choice Doc'!#REF!</definedName>
    <definedName name="DD_TOTAL_03_50_ENG">'Creation and Choice Doc'!#REF!</definedName>
    <definedName name="DD_TOTAL_04_00_DESIGNER">'Creation and Choice Doc'!#REF!</definedName>
    <definedName name="DD_TOTAL_04_00_ENG">'Creation and Choice Doc'!#REF!</definedName>
    <definedName name="DD_TOTAL_04_10_DESIGNER">'Creation and Choice Doc'!#REF!</definedName>
    <definedName name="DD_TOTAL_04_10_ENG">'Creation and Choice Doc'!#REF!</definedName>
    <definedName name="DD_TOTAL_04_11_DESIGNER">'Creation and Choice Doc'!#REF!</definedName>
    <definedName name="DD_TOTAL_04_11_ENG">'Creation and Choice Doc'!#REF!</definedName>
    <definedName name="DD_TOTAL_04_12_DESIGNER">'Creation and Choice Doc'!#REF!</definedName>
    <definedName name="DD_TOTAL_04_12_ENG">'Creation and Choice Doc'!#REF!</definedName>
    <definedName name="DD_TOTAL_04_13_DESIGNER">'Creation and Choice Doc'!#REF!</definedName>
    <definedName name="DD_TOTAL_04_13_ENG">'Creation and Choice Doc'!#REF!</definedName>
    <definedName name="DD_TOTAL_04_14_DESIGNER">'Creation and Choice Doc'!#REF!</definedName>
    <definedName name="DD_TOTAL_04_14_ENG">'Creation and Choice Doc'!#REF!</definedName>
    <definedName name="DD_TOTAL_04_15_DESIGNER">'Creation and Choice Doc'!#REF!</definedName>
    <definedName name="DD_TOTAL_04_15_ENG">'Creation and Choice Doc'!#REF!</definedName>
    <definedName name="DD_TOTAL_04_16_DESIGNER">'Creation and Choice Doc'!#REF!</definedName>
    <definedName name="DD_TOTAL_04_16_ENG">'Creation and Choice Doc'!#REF!</definedName>
    <definedName name="DD_TOTAL_04_20_DESIGNER">'Creation and Choice Doc'!#REF!</definedName>
    <definedName name="DD_TOTAL_04_20_ENG">'Creation and Choice Doc'!#REF!</definedName>
    <definedName name="DD_TOTAL_04_21_DESIGNER">'Creation and Choice Doc'!#REF!</definedName>
    <definedName name="DD_TOTAL_04_21_ENG">'Creation and Choice Doc'!#REF!</definedName>
    <definedName name="DD_TOTAL_04_22_DESIGNER">'Creation and Choice Doc'!#REF!</definedName>
    <definedName name="DD_TOTAL_04_22_ENG">'Creation and Choice Doc'!#REF!</definedName>
    <definedName name="DD_TOTAL_04_23_DESIGNER">'Creation and Choice Doc'!#REF!</definedName>
    <definedName name="DD_TOTAL_04_23_ENG">'Creation and Choice Doc'!#REF!</definedName>
    <definedName name="DD_TOTAL_04_24_DESIGNER">'Creation and Choice Doc'!#REF!</definedName>
    <definedName name="DD_TOTAL_04_24_ENG">'Creation and Choice Doc'!#REF!</definedName>
    <definedName name="DD_TOTAL_04_25_DESIGNER">'Creation and Choice Doc'!#REF!</definedName>
    <definedName name="DD_TOTAL_04_25_ENG">'Creation and Choice Doc'!#REF!</definedName>
    <definedName name="DD_TOTAL_04_26_DESIGNER">'Creation and Choice Doc'!#REF!</definedName>
    <definedName name="DD_TOTAL_04_26_ENG">'Creation and Choice Doc'!#REF!</definedName>
    <definedName name="DD_TOTAL_04_30_DESIGNER">'Creation and Choice Doc'!#REF!</definedName>
    <definedName name="DD_TOTAL_04_30_ENG">'Creation and Choice Doc'!#REF!</definedName>
    <definedName name="DD_TOTAL_04_31_DESIGNER">'Creation and Choice Doc'!#REF!</definedName>
    <definedName name="DD_TOTAL_04_31_ENG">'Creation and Choice Doc'!#REF!</definedName>
    <definedName name="DD_TOTAL_04_32_DESIGNER">'Creation and Choice Doc'!#REF!</definedName>
    <definedName name="DD_TOTAL_04_32_ENG">'Creation and Choice Doc'!#REF!</definedName>
    <definedName name="DD_TOTAL_05_00_DESIGNER">'Creation and Choice Doc'!#REF!</definedName>
    <definedName name="DD_TOTAL_05_00_ENG">'Creation and Choice Doc'!#REF!</definedName>
    <definedName name="DD_TOTAL_05_10_DESIGNER">'Creation and Choice Doc'!#REF!</definedName>
    <definedName name="DD_TOTAL_05_10_ENG">'Creation and Choice Doc'!#REF!</definedName>
    <definedName name="DD_TOTAL_05_11_DESIGNER">'Creation and Choice Doc'!#REF!</definedName>
    <definedName name="DD_TOTAL_05_11_ENG">'Creation and Choice Doc'!#REF!</definedName>
    <definedName name="DD_TOTAL_05_12_DESIGNER">'Creation and Choice Doc'!#REF!</definedName>
    <definedName name="DD_TOTAL_05_12_ENG">'Creation and Choice Doc'!#REF!</definedName>
    <definedName name="DD_TOTAL_05_20_DESIGNER">'Creation and Choice Doc'!#REF!</definedName>
    <definedName name="DD_TOTAL_05_20_ENG">'Creation and Choice Doc'!#REF!</definedName>
    <definedName name="DD_TOTAL_05_21_DESIGNER">'Creation and Choice Doc'!#REF!</definedName>
    <definedName name="DD_TOTAL_05_21_ENG">'Creation and Choice Doc'!#REF!</definedName>
    <definedName name="DD_TOTAL_05_22_DESIGNER">'Creation and Choice Doc'!#REF!</definedName>
    <definedName name="DD_TOTAL_05_22_ENG">'Creation and Choice Doc'!#REF!</definedName>
    <definedName name="DD_TOTAL_05_30_DESIGNER">'Creation and Choice Doc'!#REF!</definedName>
    <definedName name="DD_TOTAL_05_30_ENG">'Creation and Choice Doc'!#REF!</definedName>
    <definedName name="DD_TOTAL_05_31_DESIGNER">'Creation and Choice Doc'!#REF!</definedName>
    <definedName name="DD_TOTAL_05_31_ENG">'Creation and Choice Doc'!#REF!</definedName>
    <definedName name="DD_TOTAL_05_32_DESIGNER">'Creation and Choice Doc'!#REF!</definedName>
    <definedName name="DD_TOTAL_05_32_ENG">'Creation and Choice Doc'!#REF!</definedName>
    <definedName name="DD_TOTAL_05_33_DESIGNER">'Creation and Choice Doc'!#REF!</definedName>
    <definedName name="DD_TOTAL_05_33_ENG">'Creation and Choice Doc'!#REF!</definedName>
    <definedName name="DD_TOTAL_05_34_DESIGNER">'Creation and Choice Doc'!#REF!</definedName>
    <definedName name="DD_TOTAL_05_34_ENG">'Creation and Choice Doc'!#REF!</definedName>
    <definedName name="DD_TOTAL_05_40_DESIGNER">'Creation and Choice Doc'!#REF!</definedName>
    <definedName name="DD_TOTAL_05_40_ENG">'Creation and Choice Doc'!#REF!</definedName>
    <definedName name="DD_TOTAL_05_41_DESIGNER">'Creation and Choice Doc'!#REF!</definedName>
    <definedName name="DD_TOTAL_05_41_ENG">'Creation and Choice Doc'!#REF!</definedName>
    <definedName name="DD_TOTAL_05_43_DESIGNER">'Creation and Choice Doc'!#REF!</definedName>
    <definedName name="DD_TOTAL_05_43_ENG">'Creation and Choice Doc'!#REF!</definedName>
    <definedName name="DD_TOTAL_05_44_DESIGNER">'Creation and Choice Doc'!#REF!</definedName>
    <definedName name="DD_TOTAL_05_44_ENG">'Creation and Choice Doc'!#REF!</definedName>
    <definedName name="DD_TOTAL_05_45_DESIGNER">'Creation and Choice Doc'!#REF!</definedName>
    <definedName name="DD_TOTAL_05_45_ENG">'Creation and Choice Doc'!#REF!</definedName>
    <definedName name="DD_TOTAL_05_46_DESIGNER">'Creation and Choice Doc'!#REF!</definedName>
    <definedName name="DD_TOTAL_05_46_ENG">'Creation and Choice Doc'!#REF!</definedName>
    <definedName name="DD_TOTAL_05_50_DESIGNER">'Creation and Choice Doc'!#REF!</definedName>
    <definedName name="DD_TOTAL_05_50_ENG">'Creation and Choice Doc'!#REF!</definedName>
    <definedName name="DD_TOTAL_05_51_DESIGNER">'Creation and Choice Doc'!#REF!</definedName>
    <definedName name="DD_TOTAL_05_51_ENG">'Creation and Choice Doc'!#REF!</definedName>
    <definedName name="DD_TOTAL_05_52_DESIGNER">'Creation and Choice Doc'!#REF!</definedName>
    <definedName name="DD_TOTAL_05_52_ENG">'Creation and Choice Doc'!#REF!</definedName>
    <definedName name="DD_TOTAL_05_53_DESIGNER">'Creation and Choice Doc'!#REF!</definedName>
    <definedName name="DD_TOTAL_05_53_ENG">'Creation and Choice Doc'!#REF!</definedName>
    <definedName name="DD_TOTAL_05_60_DESIGNER">'Creation and Choice Doc'!#REF!</definedName>
    <definedName name="DD_TOTAL_05_60_ENG">'Creation and Choice Doc'!#REF!</definedName>
    <definedName name="DD_TOTAL_05_61_DESIGNER">'Creation and Choice Doc'!#REF!</definedName>
    <definedName name="DD_TOTAL_05_61_ENG">'Creation and Choice Doc'!#REF!</definedName>
    <definedName name="DD_TOTAL_05_62_DESIGNER">'Creation and Choice Doc'!#REF!</definedName>
    <definedName name="DD_TOTAL_05_62_ENG">'Creation and Choice Doc'!#REF!</definedName>
    <definedName name="DD_TOTAL_05_63_DESIGNER">'Creation and Choice Doc'!#REF!</definedName>
    <definedName name="DD_TOTAL_05_63_ENG">'Creation and Choice Doc'!#REF!</definedName>
    <definedName name="DD_TOTAL_05_64_DESIGNER">'Creation and Choice Doc'!#REF!</definedName>
    <definedName name="DD_TOTAL_05_64_ENG">'Creation and Choice Doc'!#REF!</definedName>
    <definedName name="DD_TOTAL_05_65_DESIGNER">'Creation and Choice Doc'!#REF!</definedName>
    <definedName name="DD_TOTAL_05_65_ENG">'Creation and Choice Doc'!#REF!</definedName>
    <definedName name="DD_TOTAL_05_66_DESIGNER">'Creation and Choice Doc'!#REF!</definedName>
    <definedName name="DD_TOTAL_05_66_ENG">'Creation and Choice Doc'!#REF!</definedName>
    <definedName name="DD_TOTAL_06_00_DESIGNER">'Creation and Choice Doc'!#REF!</definedName>
    <definedName name="DD_TOTAL_06_00_ENG">'Creation and Choice Doc'!#REF!</definedName>
    <definedName name="DD_TOTAL_06_10_DESIGNER">'Creation and Choice Doc'!#REF!</definedName>
    <definedName name="DD_TOTAL_06_10_ENG">'Creation and Choice Doc'!#REF!</definedName>
    <definedName name="DD_TOTAL_06_11_DESIGNER">'Creation and Choice Doc'!#REF!</definedName>
    <definedName name="DD_TOTAL_06_11_ENG">'Creation and Choice Doc'!#REF!</definedName>
    <definedName name="DD_TOTAL_06_12_DESIGNER">'Creation and Choice Doc'!#REF!</definedName>
    <definedName name="DD_TOTAL_06_12_ENG">'Creation and Choice Doc'!#REF!</definedName>
    <definedName name="DD_TOTAL_06_13_DESIGNER">'Creation and Choice Doc'!#REF!</definedName>
    <definedName name="DD_TOTAL_06_13_ENG">'Creation and Choice Doc'!#REF!</definedName>
    <definedName name="DD_TOTAL_06_14_DESIGNER">'Creation and Choice Doc'!#REF!</definedName>
    <definedName name="DD_TOTAL_06_14_ENG">'Creation and Choice Doc'!#REF!</definedName>
    <definedName name="DD_TOTAL_06_15_DESIGNER">'Creation and Choice Doc'!#REF!</definedName>
    <definedName name="DD_TOTAL_06_15_ENG">'Creation and Choice Doc'!#REF!</definedName>
    <definedName name="DD_TOTAL_06_16_DESIGNER">'Creation and Choice Doc'!#REF!</definedName>
    <definedName name="DD_TOTAL_06_16_ENG">'Creation and Choice Doc'!#REF!</definedName>
    <definedName name="DD_TOTAL_06_20_DESIGNER">'Creation and Choice Doc'!#REF!</definedName>
    <definedName name="DD_TOTAL_06_20_ENG">'Creation and Choice Doc'!#REF!</definedName>
    <definedName name="DD_TOTAL_06_21_DESIGNER">'Creation and Choice Doc'!#REF!</definedName>
    <definedName name="DD_TOTAL_06_21_ENG">'Creation and Choice Doc'!#REF!</definedName>
    <definedName name="DD_TOTAL_06_22_DESIGNER">'Creation and Choice Doc'!#REF!</definedName>
    <definedName name="DD_TOTAL_06_22_ENG">'Creation and Choice Doc'!#REF!</definedName>
    <definedName name="DD_TOTAL_06_23_DESIGNER">'Creation and Choice Doc'!#REF!</definedName>
    <definedName name="DD_TOTAL_06_23_ENG">'Creation and Choice Doc'!#REF!</definedName>
    <definedName name="DD_TOTAL_06_24_DESIGNER">'Creation and Choice Doc'!#REF!</definedName>
    <definedName name="DD_TOTAL_06_24_ENG">'Creation and Choice Doc'!#REF!</definedName>
    <definedName name="DD_TOTAL_06_25_DESIGNER">'Creation and Choice Doc'!#REF!</definedName>
    <definedName name="DD_TOTAL_06_25_ENG">'Creation and Choice Doc'!#REF!</definedName>
    <definedName name="DD_TOTAL_06_26_DESIGNER">'Creation and Choice Doc'!#REF!</definedName>
    <definedName name="DD_TOTAL_06_26_ENG">'Creation and Choice Doc'!#REF!</definedName>
    <definedName name="DD_TOTAL_06_27_DESIGNER">'Creation and Choice Doc'!#REF!</definedName>
    <definedName name="DD_TOTAL_06_27_ENG">'Creation and Choice Doc'!#REF!</definedName>
    <definedName name="DD_TOTAL_06_28_DESIGNER">'Creation and Choice Doc'!#REF!</definedName>
    <definedName name="DD_TOTAL_06_28_ENG">'Creation and Choice Doc'!#REF!</definedName>
    <definedName name="DD_TOTAL_06_29_DESIGNER">'Creation and Choice Doc'!#REF!</definedName>
    <definedName name="DD_TOTAL_06_29_ENG">'Creation and Choice Doc'!#REF!</definedName>
    <definedName name="DD_TOTAL_06_30_DESIGNER">'Creation and Choice Doc'!#REF!</definedName>
    <definedName name="DD_TOTAL_06_30_ENG">'Creation and Choice Doc'!#REF!</definedName>
    <definedName name="DD_TOTAL_06_31_DESIGNER">'Creation and Choice Doc'!#REF!</definedName>
    <definedName name="DD_TOTAL_06_31_ENG">'Creation and Choice Doc'!#REF!</definedName>
    <definedName name="DD_TOTAL_06_32_DESIGNER">'Creation and Choice Doc'!#REF!</definedName>
    <definedName name="DD_TOTAL_06_32_ENG">'Creation and Choice Doc'!#REF!</definedName>
    <definedName name="DD_TOTAL_06_40_DESIGNER">'Creation and Choice Doc'!#REF!</definedName>
    <definedName name="DD_TOTAL_06_40_ENG">'Creation and Choice Doc'!#REF!</definedName>
    <definedName name="DD_TOTAL_06_50_DESIGNER">'Creation and Choice Doc'!#REF!</definedName>
    <definedName name="DD_TOTAL_06_50_ENG">'Creation and Choice Doc'!#REF!</definedName>
    <definedName name="DD_TOTAL_06_60_DESIGNER">'Creation and Choice Doc'!#REF!</definedName>
    <definedName name="DD_TOTAL_06_60_ENG">'Creation and Choice Doc'!#REF!</definedName>
    <definedName name="DD_TOTAL_06_70_DESIGNER">'Creation and Choice Doc'!#REF!</definedName>
    <definedName name="DD_TOTAL_06_70_ENG">'Creation and Choice Doc'!#REF!</definedName>
    <definedName name="DD_TOTAL_06_71_DESIGNER">'Creation and Choice Doc'!#REF!</definedName>
    <definedName name="DD_TOTAL_06_71_ENG">'Creation and Choice Doc'!#REF!</definedName>
    <definedName name="DD_TOTAL_06_72_DESIGNER">'Creation and Choice Doc'!#REF!</definedName>
    <definedName name="DD_TOTAL_06_72_ENG">'Creation and Choice Doc'!#REF!</definedName>
    <definedName name="DD_TOTAL_06_73_DESIGNER">'Creation and Choice Doc'!#REF!</definedName>
    <definedName name="DD_TOTAL_06_73_ENG">'Creation and Choice Doc'!#REF!</definedName>
    <definedName name="DD_TOTAL_06_74_DESIGNER">'Creation and Choice Doc'!#REF!</definedName>
    <definedName name="DD_TOTAL_06_74_ENG">'Creation and Choice Doc'!#REF!</definedName>
    <definedName name="DD_TOTAL_06_75_DESIGNER">'Creation and Choice Doc'!#REF!</definedName>
    <definedName name="DD_TOTAL_06_75_ENG">'Creation and Choice Doc'!#REF!</definedName>
    <definedName name="DD_TOTAL_06_76_DESIGNER">'Creation and Choice Doc'!#REF!</definedName>
    <definedName name="DD_TOTAL_06_76_ENG">'Creation and Choice Doc'!#REF!</definedName>
    <definedName name="DD_TOTAL_06_77_DESIGNER">'Creation and Choice Doc'!#REF!</definedName>
    <definedName name="DD_TOTAL_06_77_ENG">'Creation and Choice Doc'!#REF!</definedName>
    <definedName name="DD_TOTAL_06_80_DESIGNER">'Creation and Choice Doc'!#REF!</definedName>
    <definedName name="DD_TOTAL_06_80_ENG">'Creation and Choice Doc'!#REF!</definedName>
    <definedName name="DD_TOTAL_06_81_DESIGNER">'Creation and Choice Doc'!#REF!</definedName>
    <definedName name="DD_TOTAL_06_81_ENG">'Creation and Choice Doc'!#REF!</definedName>
    <definedName name="DD_TOTAL_06_82_DESIGNER">'Creation and Choice Doc'!#REF!</definedName>
    <definedName name="DD_TOTAL_06_82_ENG">'Creation and Choice Doc'!#REF!</definedName>
    <definedName name="DD_TOTAL_06_83_DESIGNER">'Creation and Choice Doc'!#REF!</definedName>
    <definedName name="DD_TOTAL_06_83_ENG">'Creation and Choice Doc'!#REF!</definedName>
    <definedName name="DD_TOTAL_06_84_DESIGNER">'Creation and Choice Doc'!#REF!</definedName>
    <definedName name="DD_TOTAL_06_84_ENG">'Creation and Choice Doc'!#REF!</definedName>
    <definedName name="DD_TOTAL_06_90_DESIGNER">'Creation and Choice Doc'!#REF!</definedName>
    <definedName name="DD_TOTAL_06_90_ENG">'Creation and Choice Doc'!#REF!</definedName>
    <definedName name="DD_TOTAL_06_91_DESIGNER">'Creation and Choice Doc'!#REF!</definedName>
    <definedName name="DD_TOTAL_06_91_ENG">'Creation and Choice Doc'!#REF!</definedName>
    <definedName name="DD_TOTAL_06_93_DESIGNER">'Creation and Choice Doc'!#REF!</definedName>
    <definedName name="DD_TOTAL_06_93_ENG">'Creation and Choice Doc'!#REF!</definedName>
    <definedName name="DD_TOTAL_06_94_DESIGNER">'Creation and Choice Doc'!#REF!</definedName>
    <definedName name="DD_TOTAL_06_94_ENG">'Creation and Choice Doc'!#REF!</definedName>
    <definedName name="DD_TOTAL_07_00_DESIGNER">'Creation and Choice Doc'!#REF!</definedName>
    <definedName name="DD_TOTAL_07_00_ENG">'Creation and Choice Doc'!#REF!</definedName>
    <definedName name="DD_TOTAL_07_10_DESIGNER">'Creation and Choice Doc'!#REF!</definedName>
    <definedName name="DD_TOTAL_07_10_ENG">'Creation and Choice Doc'!#REF!</definedName>
    <definedName name="DD_TOTAL_07_11_DESIGNER">'Creation and Choice Doc'!#REF!</definedName>
    <definedName name="DD_TOTAL_07_11_ENG">'Creation and Choice Doc'!#REF!</definedName>
    <definedName name="DD_TOTAL_07_12_DESIGNER">'Creation and Choice Doc'!#REF!</definedName>
    <definedName name="DD_TOTAL_07_12_ENG">'Creation and Choice Doc'!#REF!</definedName>
    <definedName name="DD_TOTAL_07_13_DESIGNER">'Creation and Choice Doc'!#REF!</definedName>
    <definedName name="DD_TOTAL_07_13_ENG">'Creation and Choice Doc'!#REF!</definedName>
    <definedName name="DD_TOTAL_07_14_DESIGNER">'Creation and Choice Doc'!#REF!</definedName>
    <definedName name="DD_TOTAL_07_14_ENG">'Creation and Choice Doc'!#REF!</definedName>
    <definedName name="DD_TOTAL_07_15_DESIGNER">'Creation and Choice Doc'!#REF!</definedName>
    <definedName name="DD_TOTAL_07_15_ENG">'Creation and Choice Doc'!#REF!</definedName>
    <definedName name="DD_TOTAL_07_16_DESIGNER">'Creation and Choice Doc'!#REF!</definedName>
    <definedName name="DD_TOTAL_07_16_ENG">'Creation and Choice Doc'!#REF!</definedName>
    <definedName name="DD_TOTAL_07_17_DESIGNER">'Creation and Choice Doc'!#REF!</definedName>
    <definedName name="DD_TOTAL_07_17_ENG">'Creation and Choice Doc'!#REF!</definedName>
    <definedName name="DD_TOTAL_07_18_DESIGNER">'Creation and Choice Doc'!#REF!</definedName>
    <definedName name="DD_TOTAL_07_18_ENG">'Creation and Choice Doc'!#REF!</definedName>
    <definedName name="DD_TOTAL_07_19_DESIGNER">'Creation and Choice Doc'!#REF!</definedName>
    <definedName name="DD_TOTAL_07_19_ENG">'Creation and Choice Doc'!#REF!</definedName>
    <definedName name="DD_TOTAL_07_20_DESIGNER">'Creation and Choice Doc'!#REF!</definedName>
    <definedName name="DD_TOTAL_07_20_ENG">'Creation and Choice Doc'!#REF!</definedName>
    <definedName name="DD_TOTAL_07_21_DESIGNER">'Creation and Choice Doc'!#REF!</definedName>
    <definedName name="DD_TOTAL_07_21_ENG">'Creation and Choice Doc'!#REF!</definedName>
    <definedName name="DD_TOTAL_07_22_DESIGNER">'Creation and Choice Doc'!#REF!</definedName>
    <definedName name="DD_TOTAL_07_22_ENG">'Creation and Choice Doc'!#REF!</definedName>
    <definedName name="DD_TOTAL_07_23_DESIGNER">'Creation and Choice Doc'!#REF!</definedName>
    <definedName name="DD_TOTAL_07_23_ENG">'Creation and Choice Doc'!#REF!</definedName>
    <definedName name="DD_TOTAL_07_24_DESIGNER">'Creation and Choice Doc'!#REF!</definedName>
    <definedName name="DD_TOTAL_07_24_ENG">'Creation and Choice Doc'!#REF!</definedName>
    <definedName name="DD_TOTAL_07_30_DESIGNER">'Creation and Choice Doc'!#REF!</definedName>
    <definedName name="DD_TOTAL_07_30_ENG">'Creation and Choice Doc'!#REF!</definedName>
    <definedName name="DD_TOTAL_07_31_DESIGNER">'Creation and Choice Doc'!#REF!</definedName>
    <definedName name="DD_TOTAL_07_31_ENG">'Creation and Choice Doc'!#REF!</definedName>
    <definedName name="DD_TOTAL_07_32_DESIGNER">'Creation and Choice Doc'!#REF!</definedName>
    <definedName name="DD_TOTAL_07_32_ENG">'Creation and Choice Doc'!#REF!</definedName>
    <definedName name="DD_TOTAL_07_33_DESIGNER">'Creation and Choice Doc'!#REF!</definedName>
    <definedName name="DD_TOTAL_07_33_ENG">'Creation and Choice Doc'!#REF!</definedName>
    <definedName name="DD_TOTAL_07_34_DESIGNER">'Creation and Choice Doc'!#REF!</definedName>
    <definedName name="DD_TOTAL_07_34_ENG">'Creation and Choice Doc'!#REF!</definedName>
    <definedName name="DD_TOTAL_07_35_DESIGNER">'Creation and Choice Doc'!#REF!</definedName>
    <definedName name="DD_TOTAL_07_35_ENG">'Creation and Choice Doc'!#REF!</definedName>
    <definedName name="DD_TOTAL_08_00_DESIGNER">'Creation and Choice Doc'!#REF!</definedName>
    <definedName name="DD_TOTAL_08_00_ENG">'Creation and Choice Doc'!#REF!</definedName>
    <definedName name="DD_TOTAL_08_10_DESIGNER">'Creation and Choice Doc'!#REF!</definedName>
    <definedName name="DD_TOTAL_08_10_ENG">'Creation and Choice Doc'!#REF!</definedName>
    <definedName name="DD_TOTAL_08_11_DESIGNER">'Creation and Choice Doc'!#REF!</definedName>
    <definedName name="DD_TOTAL_08_11_ENG">'Creation and Choice Doc'!#REF!</definedName>
    <definedName name="DD_TOTAL_08_12_DESIGNER">'Creation and Choice Doc'!#REF!</definedName>
    <definedName name="DD_TOTAL_08_12_ENG">'Creation and Choice Doc'!#REF!</definedName>
    <definedName name="DD_TOTAL_08_13_DESIGNER">'Creation and Choice Doc'!#REF!</definedName>
    <definedName name="DD_TOTAL_08_13_ENG">'Creation and Choice Doc'!#REF!</definedName>
    <definedName name="DD_TOTAL_08_20_DESIGNER">'Creation and Choice Doc'!#REF!</definedName>
    <definedName name="DD_TOTAL_08_20_ENG">'Creation and Choice Doc'!#REF!</definedName>
    <definedName name="DD_TOTAL_08_21_DESIGNER">'Creation and Choice Doc'!#REF!</definedName>
    <definedName name="DD_TOTAL_08_21_ENG">'Creation and Choice Doc'!#REF!</definedName>
    <definedName name="DD_TOTAL_08_22_DESIGNER">'Creation and Choice Doc'!#REF!</definedName>
    <definedName name="DD_TOTAL_08_22_ENG">'Creation and Choice Doc'!#REF!</definedName>
    <definedName name="DD_TOTAL_08_23_DESIGNER">'Creation and Choice Doc'!#REF!</definedName>
    <definedName name="DD_TOTAL_08_23_ENG">'Creation and Choice Doc'!#REF!</definedName>
    <definedName name="DD_TOTAL_08_24_DESIGNER">'Creation and Choice Doc'!#REF!</definedName>
    <definedName name="DD_TOTAL_08_24_ENG">'Creation and Choice Doc'!#REF!</definedName>
    <definedName name="DD_TOTAL_08_30_DESIGNER">'Creation and Choice Doc'!#REF!</definedName>
    <definedName name="DD_TOTAL_08_30_ENG">'Creation and Choice Doc'!#REF!</definedName>
    <definedName name="DD_TOTAL_08_31_DESIGNER">'Creation and Choice Doc'!#REF!</definedName>
    <definedName name="DD_TOTAL_08_31_ENG">'Creation and Choice Doc'!#REF!</definedName>
    <definedName name="DD_TOTAL_08_32_DESIGNER">'Creation and Choice Doc'!#REF!</definedName>
    <definedName name="DD_TOTAL_08_32_ENG">'Creation and Choice Doc'!#REF!</definedName>
    <definedName name="DD_TOTAL_08_33_DESIGNER">'Creation and Choice Doc'!#REF!</definedName>
    <definedName name="DD_TOTAL_08_33_ENG">'Creation and Choice Doc'!#REF!</definedName>
    <definedName name="DD_TOTAL_08_40_DESIGNER">'Creation and Choice Doc'!#REF!</definedName>
    <definedName name="DD_TOTAL_08_40_ENG">'Creation and Choice Doc'!#REF!</definedName>
    <definedName name="DD_TOTAL_08_41_DESIGNER">'Creation and Choice Doc'!#REF!</definedName>
    <definedName name="DD_TOTAL_08_41_ENG">'Creation and Choice Doc'!#REF!</definedName>
    <definedName name="DD_TOTAL_08_42_DESIGNER">'Creation and Choice Doc'!#REF!</definedName>
    <definedName name="DD_TOTAL_08_42_ENG">'Creation and Choice Doc'!#REF!</definedName>
    <definedName name="DD_TOTAL_08_43_DESIGNER">'Creation and Choice Doc'!#REF!</definedName>
    <definedName name="DD_TOTAL_08_43_ENG">'Creation and Choice Doc'!#REF!</definedName>
    <definedName name="DD_TOTAL_08_44_DESIGNER">'Creation and Choice Doc'!#REF!</definedName>
    <definedName name="DD_TOTAL_08_44_ENG">'Creation and Choice Doc'!#REF!</definedName>
    <definedName name="DD_TOTAL_08_50_DESIGNER">'Creation and Choice Doc'!#REF!</definedName>
    <definedName name="DD_TOTAL_08_50_ENG">'Creation and Choice Doc'!#REF!</definedName>
    <definedName name="DD_TOTAL_08_51_DESIGNER">'Creation and Choice Doc'!#REF!</definedName>
    <definedName name="DD_TOTAL_08_51_ENG">'Creation and Choice Doc'!#REF!</definedName>
    <definedName name="DD_TOTAL_08_52_DESIGNER">'Creation and Choice Doc'!#REF!</definedName>
    <definedName name="DD_TOTAL_08_52_ENG">'Creation and Choice Doc'!#REF!</definedName>
    <definedName name="DD_TOTAL_08_53_DESIGNER">'Creation and Choice Doc'!#REF!</definedName>
    <definedName name="DD_TOTAL_08_53_ENG">'Creation and Choice Doc'!#REF!</definedName>
    <definedName name="DD_TOTAL_08_54_DESIGNER">'Creation and Choice Doc'!#REF!</definedName>
    <definedName name="DD_TOTAL_08_54_ENG">'Creation and Choice Doc'!#REF!</definedName>
    <definedName name="DD_TOTAL_08_55_DESIGNER">'Creation and Choice Doc'!#REF!</definedName>
    <definedName name="DD_TOTAL_08_55_ENG">'Creation and Choice Doc'!#REF!</definedName>
    <definedName name="DD_TOTAL_08_56_DESIGNER">'Creation and Choice Doc'!#REF!</definedName>
    <definedName name="DD_TOTAL_08_56_ENG">'Creation and Choice Doc'!#REF!</definedName>
    <definedName name="DD_TOTAL_08_60_DESIGNER">'Creation and Choice Doc'!#REF!</definedName>
    <definedName name="DD_TOTAL_08_60_ENG">'Creation and Choice Doc'!#REF!</definedName>
    <definedName name="DD_TOTAL_08_61_DESIGNER">'Creation and Choice Doc'!#REF!</definedName>
    <definedName name="DD_TOTAL_08_61_ENG">'Creation and Choice Doc'!#REF!</definedName>
    <definedName name="DD_TOTAL_08_62_DESIGNER">'Creation and Choice Doc'!#REF!</definedName>
    <definedName name="DD_TOTAL_08_62_ENG">'Creation and Choice Doc'!#REF!</definedName>
    <definedName name="DD_TOTAL_08_63_DESIGNER">'Creation and Choice Doc'!#REF!</definedName>
    <definedName name="DD_TOTAL_08_63_ENG">'Creation and Choice Doc'!#REF!</definedName>
    <definedName name="DD_TOTAL_08_70_DESIGNER">'Creation and Choice Doc'!#REF!</definedName>
    <definedName name="DD_TOTAL_08_70_ENG">'Creation and Choice Doc'!#REF!</definedName>
    <definedName name="DD_TOTAL_08_71_DESIGNER">'Creation and Choice Doc'!#REF!</definedName>
    <definedName name="DD_TOTAL_08_71_ENG">'Creation and Choice Doc'!#REF!</definedName>
    <definedName name="DD_TOTAL_08_72_DESIGNER">'Creation and Choice Doc'!#REF!</definedName>
    <definedName name="DD_TOTAL_08_72_ENG">'Creation and Choice Doc'!#REF!</definedName>
    <definedName name="DD_TOTAL_08_73_DESIGNER">'Creation and Choice Doc'!#REF!</definedName>
    <definedName name="DD_TOTAL_08_73_ENG">'Creation and Choice Doc'!#REF!</definedName>
    <definedName name="DD_TOTAL_09_00_DESIGNER">'Creation and Choice Doc'!#REF!</definedName>
    <definedName name="DD_TOTAL_09_00_ENG">'Creation and Choice Doc'!#REF!</definedName>
    <definedName name="DD_TOTAL_09_10_DESIGNER">'Creation and Choice Doc'!#REF!</definedName>
    <definedName name="DD_TOTAL_09_10_ENG">'Creation and Choice Doc'!#REF!</definedName>
    <definedName name="DD_TOTAL_09_11_DESIGNER">'Creation and Choice Doc'!#REF!</definedName>
    <definedName name="DD_TOTAL_09_11_ENG">'Creation and Choice Doc'!#REF!</definedName>
    <definedName name="DD_TOTAL_09_12_DESIGNER">'Creation and Choice Doc'!#REF!</definedName>
    <definedName name="DD_TOTAL_09_12_ENG">'Creation and Choice Doc'!#REF!</definedName>
    <definedName name="DD_TOTAL_09_20_DESIGNER">'Creation and Choice Doc'!#REF!</definedName>
    <definedName name="DD_TOTAL_09_20_ENG">'Creation and Choice Doc'!#REF!</definedName>
    <definedName name="DD_TOTAL_09_20a_DESIGNER">'Creation and Choice Doc'!#REF!</definedName>
    <definedName name="DD_TOTAL_09_20a_ENG">'Creation and Choice Doc'!#REF!</definedName>
    <definedName name="DD_TOTAL_09_21_DESIGNER">'Creation and Choice Doc'!#REF!</definedName>
    <definedName name="DD_TOTAL_09_21_ENG">'Creation and Choice Doc'!#REF!</definedName>
    <definedName name="DD_TOTAL_09_22_DESIGNER">'Creation and Choice Doc'!#REF!</definedName>
    <definedName name="DD_TOTAL_09_22_ENG">'Creation and Choice Doc'!#REF!</definedName>
    <definedName name="DD_TOTAL_09_23_DESIGNER">'Creation and Choice Doc'!#REF!</definedName>
    <definedName name="DD_TOTAL_09_23_ENG">'Creation and Choice Doc'!#REF!</definedName>
    <definedName name="DD_TOTAL_09_24_DESIGNER">'Creation and Choice Doc'!#REF!</definedName>
    <definedName name="DD_TOTAL_09_24_ENG">'Creation and Choice Doc'!#REF!</definedName>
    <definedName name="DD_TOTAL_09_25_DESIGNER">'Creation and Choice Doc'!#REF!</definedName>
    <definedName name="DD_TOTAL_09_25_ENG">'Creation and Choice Doc'!#REF!</definedName>
    <definedName name="DD_TOTAL_09_26_DESIGNER">'Creation and Choice Doc'!#REF!</definedName>
    <definedName name="DD_TOTAL_09_26_ENG">'Creation and Choice Doc'!#REF!</definedName>
    <definedName name="DD_TOTAL_09_27_DESIGNER">'Creation and Choice Doc'!#REF!</definedName>
    <definedName name="DD_TOTAL_09_27_ENG">'Creation and Choice Doc'!#REF!</definedName>
    <definedName name="DD_TOTAL_09_28_DESIGNER">'Creation and Choice Doc'!#REF!</definedName>
    <definedName name="DD_TOTAL_09_28_ENG">'Creation and Choice Doc'!#REF!</definedName>
    <definedName name="DD_TOTAL_09_29_DESIGNER">'Creation and Choice Doc'!#REF!</definedName>
    <definedName name="DD_TOTAL_09_29_ENG">'Creation and Choice Doc'!#REF!</definedName>
    <definedName name="DD_TOTAL_09_30_DESIGNER">'Creation and Choice Doc'!#REF!</definedName>
    <definedName name="DD_TOTAL_09_30_ENG">'Creation and Choice Doc'!#REF!</definedName>
    <definedName name="DD_TOTAL_09_31_DESIGNER">'Creation and Choice Doc'!#REF!</definedName>
    <definedName name="DD_TOTAL_09_31_ENG">'Creation and Choice Doc'!#REF!</definedName>
    <definedName name="DD_TOTAL_09_32_DESIGNER">'Creation and Choice Doc'!#REF!</definedName>
    <definedName name="DD_TOTAL_09_32_ENG">'Creation and Choice Doc'!#REF!</definedName>
    <definedName name="DD_TOTAL_09_33_DESIGNER">'Creation and Choice Doc'!#REF!</definedName>
    <definedName name="DD_TOTAL_09_33_ENG">'Creation and Choice Doc'!#REF!</definedName>
    <definedName name="DD_TOTAL_09_34_DESIGNER">'Creation and Choice Doc'!#REF!</definedName>
    <definedName name="DD_TOTAL_09_34_ENG">'Creation and Choice Doc'!#REF!</definedName>
    <definedName name="DD_TOTAL_09_35_DESIGNER">'Creation and Choice Doc'!#REF!</definedName>
    <definedName name="DD_TOTAL_09_35_ENG">'Creation and Choice Doc'!#REF!</definedName>
    <definedName name="DD_TOTAL_09_36_DESIGNER">'Creation and Choice Doc'!#REF!</definedName>
    <definedName name="DD_TOTAL_09_36_ENG">'Creation and Choice Doc'!#REF!</definedName>
    <definedName name="DD_TOTAL_09_37_DESIGNER">'Creation and Choice Doc'!#REF!</definedName>
    <definedName name="DD_TOTAL_09_37_ENG">'Creation and Choice Doc'!#REF!</definedName>
    <definedName name="DD_TOTAL_09_38_DESIGNER">'Creation and Choice Doc'!#REF!</definedName>
    <definedName name="DD_TOTAL_09_38_ENG">'Creation and Choice Doc'!#REF!</definedName>
    <definedName name="DD_TOTAL_09_39_DESIGNER">'Creation and Choice Doc'!#REF!</definedName>
    <definedName name="DD_TOTAL_09_39_ENG">'Creation and Choice Doc'!#REF!</definedName>
    <definedName name="DD_TOTAL_09_40_DESIGNER">'Creation and Choice Doc'!#REF!</definedName>
    <definedName name="DD_TOTAL_09_40_ENG">'Creation and Choice Doc'!#REF!</definedName>
    <definedName name="DD_TOTAL_09_50_DESIGNER">'Creation and Choice Doc'!#REF!</definedName>
    <definedName name="DD_TOTAL_09_50_ENG">'Creation and Choice Doc'!#REF!</definedName>
    <definedName name="DD_TOTAL_09_51_DESIGNER">'Creation and Choice Doc'!#REF!</definedName>
    <definedName name="DD_TOTAL_09_51_ENG">'Creation and Choice Doc'!#REF!</definedName>
    <definedName name="DD_TOTAL_09_52_DESIGNER">'Creation and Choice Doc'!#REF!</definedName>
    <definedName name="DD_TOTAL_09_52_ENG">'Creation and Choice Doc'!#REF!</definedName>
    <definedName name="DD_TOTAL_09_60_DESIGNER">'Creation and Choice Doc'!#REF!</definedName>
    <definedName name="DD_TOTAL_09_60_ENG">'Creation and Choice Doc'!#REF!</definedName>
    <definedName name="DD_TOTAL_10_00_DESIGNER">'Creation and Choice Doc'!#REF!</definedName>
    <definedName name="DD_TOTAL_10_00_ENG">'Creation and Choice Doc'!#REF!</definedName>
    <definedName name="DD_TOTAL_11_00_10_DESIGNER">'Creation and Choice Doc'!#REF!</definedName>
    <definedName name="DD_TOTAL_11_00_10_ENG">'Creation and Choice Doc'!#REF!</definedName>
    <definedName name="DD_TOTAL_11_00_11_DESIGNER">'Creation and Choice Doc'!#REF!</definedName>
    <definedName name="DD_TOTAL_11_00_11_ENG">'Creation and Choice Doc'!#REF!</definedName>
    <definedName name="DD_TOTAL_11_00_12_DESIGNER">'Creation and Choice Doc'!#REF!</definedName>
    <definedName name="DD_TOTAL_11_00_12_ENG">'Creation and Choice Doc'!#REF!</definedName>
    <definedName name="DD_TOTAL_11_00_13_DESIGNER">'Creation and Choice Doc'!#REF!</definedName>
    <definedName name="DD_TOTAL_11_00_13_ENG">'Creation and Choice Doc'!#REF!</definedName>
    <definedName name="DD_TOTAL_11_00_4_DESIGNER">'Creation and Choice Doc'!#REF!</definedName>
    <definedName name="DD_TOTAL_11_00_4_ENG">'Creation and Choice Doc'!#REF!</definedName>
    <definedName name="DD_TOTAL_11_00_6_DESIGNER">'Creation and Choice Doc'!#REF!</definedName>
    <definedName name="DD_TOTAL_11_00_6_ENG">'Creation and Choice Doc'!#REF!</definedName>
    <definedName name="DD_TOTAL_11_00_7_DESIGNER">'Creation and Choice Doc'!#REF!</definedName>
    <definedName name="DD_TOTAL_11_00_7_ENG">'Creation and Choice Doc'!#REF!</definedName>
    <definedName name="DD_TOTAL_11_00_8_DESIGNER">'Creation and Choice Doc'!#REF!</definedName>
    <definedName name="DD_TOTAL_11_00_8_ENG">'Creation and Choice Doc'!#REF!</definedName>
    <definedName name="DD_TOTAL_11_00_9_DESIGNER">'Creation and Choice Doc'!#REF!</definedName>
    <definedName name="DD_TOTAL_11_00_9_ENG">'Creation and Choice Doc'!#REF!</definedName>
    <definedName name="DD_TOTAL_11_00_DESIGNER">'Creation and Choice Doc'!#REF!</definedName>
    <definedName name="DD_TOTAL_11_00_ENG">'Creation and Choice Doc'!#REF!</definedName>
    <definedName name="DD_TOTAL_11_308_DESIGNER">'Creation and Choice Doc'!#REF!</definedName>
    <definedName name="DD_TOTAL_11_308_ENG">'Creation and Choice Doc'!#REF!</definedName>
    <definedName name="DD_TOTAL_11_40_DESIGNER">'Creation and Choice Doc'!#REF!</definedName>
    <definedName name="DD_TOTAL_11_40_ENG">'Creation and Choice Doc'!#REF!</definedName>
    <definedName name="DD_TOTAL_12_00_DESIGNER">'Creation and Choice Doc'!#REF!</definedName>
    <definedName name="DD_TOTAL_12_00_ENG">'Creation and Choice Doc'!#REF!</definedName>
    <definedName name="DD_TOTAL_12_20_DESIGNER">'Creation and Choice Doc'!#REF!</definedName>
    <definedName name="DD_TOTAL_12_20_ENG">'Creation and Choice Doc'!#REF!</definedName>
    <definedName name="DD_TOTAL_12_30_DESIGNER">'Creation and Choice Doc'!#REF!</definedName>
    <definedName name="DD_TOTAL_12_30_ENG">'Creation and Choice Doc'!#REF!</definedName>
    <definedName name="DD_TOTAL_12_40_DESIGNER">'Creation and Choice Doc'!#REF!</definedName>
    <definedName name="DD_TOTAL_12_40_ENG">'Creation and Choice Doc'!#REF!</definedName>
    <definedName name="DD_TOTAL_12_60_DESIGNER">'Creation and Choice Doc'!#REF!</definedName>
    <definedName name="DD_TOTAL_12_60_ENG">'Creation and Choice Doc'!#REF!</definedName>
    <definedName name="DD_TOTAL_12_70_DESIGNER">'Creation and Choice Doc'!#REF!</definedName>
    <definedName name="DD_TOTAL_12_70_ENG">'Creation and Choice Doc'!#REF!</definedName>
    <definedName name="DD_TOTAL_12_80_DESIGNER">'Creation and Choice Doc'!#REF!</definedName>
    <definedName name="DD_TOTAL_12_80_ENG">'Creation and Choice Doc'!#REF!</definedName>
    <definedName name="DD_TOTAL_12_90_DESIGNER">'Creation and Choice Doc'!#REF!</definedName>
    <definedName name="DD_TOTAL_12_90_ENG">'Creation and Choice Doc'!#REF!</definedName>
    <definedName name="DD_TOTAL_13_00_DESIGNER">'Creation and Choice Doc'!#REF!</definedName>
    <definedName name="DD_TOTAL_13_00_ENG">'Creation and Choice Doc'!#REF!</definedName>
    <definedName name="DD_TOTAL_DESIGNER">'Creation and Choice Doc'!$BY$6</definedName>
    <definedName name="DD_TOTAL_ENG">'Creation and Choice Doc'!$BX$6</definedName>
    <definedName name="DD_TOTAL_HOURS">'Creation and Choice Doc'!$BZ$6</definedName>
    <definedName name="Design_Difficulty_Factor">'Synthesis Pack'!$F$4</definedName>
    <definedName name="Drft_function">DATA!$R$2:$R$42</definedName>
    <definedName name="Eng_Difficulty_Factor">'Synthesis Pack'!$F$3</definedName>
    <definedName name="Function">DATA!$P$2:$P$50</definedName>
    <definedName name="Issue">DATA!$F$3:$F$4</definedName>
    <definedName name="PACKAGE">DATA!$J$3:$J$294</definedName>
    <definedName name="PHASE">DATA!$N$3:$N$8</definedName>
    <definedName name="_xlnm.Print_Titles" localSheetId="2">'Creation and Choice Doc'!$1:$9</definedName>
    <definedName name="_xlnm.Print_Titles" localSheetId="3">'Synthesis Pack'!$D:$I,'Synthesis Pack'!$1:$9</definedName>
    <definedName name="PRO_00_00_ENG">'Creation and Choice Doc'!$CR$10</definedName>
    <definedName name="PRO_01_00_ENG">'Creation and Choice Doc'!$CR$97</definedName>
    <definedName name="PRO_02_00_ENG">'Creation and Choice Doc'!#REF!</definedName>
    <definedName name="PRO_03_00_ENG">'Creation and Choice Doc'!#REF!</definedName>
    <definedName name="PRO_04_00_ENG">'Creation and Choice Doc'!#REF!</definedName>
    <definedName name="PRO_05_00_ENG">'Creation and Choice Doc'!#REF!</definedName>
    <definedName name="PRO_06_00_ENG">'Creation and Choice Doc'!#REF!</definedName>
    <definedName name="PRO_07_00_ENG">'Creation and Choice Doc'!#REF!</definedName>
    <definedName name="PRO_08_00_ENG">'Creation and Choice Doc'!#REF!</definedName>
    <definedName name="PRO_09_00_ENG">'Creation and Choice Doc'!#REF!</definedName>
    <definedName name="PRO_10_00_ENG">'Creation and Choice Doc'!#REF!</definedName>
    <definedName name="PRO_12_00_ENG">'Creation and Choice Doc'!#REF!</definedName>
    <definedName name="PRO_13_00_ENG">'Creation and Choice Doc'!#REF!</definedName>
    <definedName name="PRO_TOTAL_01_10_ENG">'Creation and Choice Doc'!$CR$122</definedName>
    <definedName name="PRO_TOTAL_01_11_ENG">'Creation and Choice Doc'!$CR$123</definedName>
    <definedName name="PRO_TOTAL_01_12_ENG">'Creation and Choice Doc'!$CR$129</definedName>
    <definedName name="PRO_TOTAL_01_13_ENG">'Creation and Choice Doc'!$CR$138</definedName>
    <definedName name="PRO_TOTAL_01_14_ENG">'Creation and Choice Doc'!$CR$144</definedName>
    <definedName name="PRO_TOTAL_01_15_ENG">'Creation and Choice Doc'!$CR$150</definedName>
    <definedName name="PRO_TOTAL_01_16_ENG">'Creation and Choice Doc'!$CR$159</definedName>
    <definedName name="PRO_TOTAL_01_17_ENG">'Creation and Choice Doc'!$CR$195</definedName>
    <definedName name="PRO_TOTAL_01_20_ENG">'Creation and Choice Doc'!#REF!</definedName>
    <definedName name="PRO_TOTAL_01_30_ENG">'Creation and Choice Doc'!#REF!</definedName>
    <definedName name="PRO_TOTAL_01_40_ENG">'Creation and Choice Doc'!#REF!</definedName>
    <definedName name="PRO_TOTAL_01_50_ENG">'Creation and Choice Doc'!#REF!</definedName>
    <definedName name="PRO_TOTAL_02_10_ENG">'Creation and Choice Doc'!#REF!</definedName>
    <definedName name="PRO_TOTAL_02_11_ENG">'Creation and Choice Doc'!#REF!</definedName>
    <definedName name="PRO_TOTAL_02_12_ENG">'Creation and Choice Doc'!#REF!</definedName>
    <definedName name="PRO_TOTAL_02_13_ENG">'Creation and Choice Doc'!#REF!</definedName>
    <definedName name="PRO_TOTAL_02_20_ENG">'Creation and Choice Doc'!#REF!</definedName>
    <definedName name="PRO_TOTAL_02_21_ENG">'Creation and Choice Doc'!#REF!</definedName>
    <definedName name="PRO_TOTAL_02_22_ENG">'Creation and Choice Doc'!#REF!</definedName>
    <definedName name="PRO_TOTAL_03_10_ENG">'Creation and Choice Doc'!#REF!</definedName>
    <definedName name="PRO_TOTAL_03_11_ENG">'Creation and Choice Doc'!#REF!</definedName>
    <definedName name="PRO_TOTAL_03_12_ENG">'Creation and Choice Doc'!#REF!</definedName>
    <definedName name="PRO_TOTAL_03_13_ENG">'Creation and Choice Doc'!#REF!</definedName>
    <definedName name="PRO_TOTAL_03_20_ENG">'Creation and Choice Doc'!#REF!</definedName>
    <definedName name="PRO_TOTAL_03_21_ENG">'Creation and Choice Doc'!#REF!</definedName>
    <definedName name="PRO_TOTAL_03_22_ENG">'Creation and Choice Doc'!#REF!</definedName>
    <definedName name="PRO_TOTAL_03_23_ENG">'Creation and Choice Doc'!#REF!</definedName>
    <definedName name="PRO_TOTAL_03_30_ENG">'Creation and Choice Doc'!#REF!</definedName>
    <definedName name="PRO_TOTAL_03_31_ENG">'Creation and Choice Doc'!#REF!</definedName>
    <definedName name="PRO_TOTAL_03_32_ENG">'Creation and Choice Doc'!#REF!</definedName>
    <definedName name="PRO_TOTAL_03_35_ENG">'Creation and Choice Doc'!#REF!</definedName>
    <definedName name="PRO_TOTAL_03_40_ENG">'Creation and Choice Doc'!#REF!</definedName>
    <definedName name="PRO_TOTAL_03_41_ENG">'Creation and Choice Doc'!#REF!</definedName>
    <definedName name="PRO_TOTAL_03_42_ENG">'Creation and Choice Doc'!#REF!</definedName>
    <definedName name="PRO_TOTAL_03_50_ENG">'Creation and Choice Doc'!#REF!</definedName>
    <definedName name="PRO_TOTAL_04_10_ENG">'Creation and Choice Doc'!#REF!</definedName>
    <definedName name="PRO_TOTAL_04_11_ENG">'Creation and Choice Doc'!#REF!</definedName>
    <definedName name="PRO_TOTAL_04_14_ENG">'Creation and Choice Doc'!#REF!</definedName>
    <definedName name="PRO_TOTAL_04_16_ENG">'Creation and Choice Doc'!#REF!</definedName>
    <definedName name="PRO_TOTAL_04_20_ENG">'Creation and Choice Doc'!#REF!</definedName>
    <definedName name="PRO_TOTAL_04_21_ENG">'Creation and Choice Doc'!#REF!</definedName>
    <definedName name="PRO_TOTAL_04_22_ENG">'Creation and Choice Doc'!#REF!</definedName>
    <definedName name="PRO_TOTAL_04_23_ENG">'Creation and Choice Doc'!#REF!</definedName>
    <definedName name="PRO_TOTAL_04_24_ENG">'Creation and Choice Doc'!#REF!</definedName>
    <definedName name="PRO_TOTAL_04_25_ENG">'Creation and Choice Doc'!#REF!</definedName>
    <definedName name="PRO_TOTAL_04_26_ENG">'Creation and Choice Doc'!#REF!</definedName>
    <definedName name="PRO_TOTAL_04_30_ENG">'Creation and Choice Doc'!#REF!</definedName>
    <definedName name="PRO_TOTAL_04_31_ENG">'Creation and Choice Doc'!#REF!</definedName>
    <definedName name="PRO_TOTAL_05_10_ENG">'Creation and Choice Doc'!#REF!</definedName>
    <definedName name="PRO_TOTAL_05_11_ENG">'Creation and Choice Doc'!#REF!</definedName>
    <definedName name="PRO_TOTAL_05_12_ENG">'Creation and Choice Doc'!#REF!</definedName>
    <definedName name="PRO_TOTAL_05_20_ENG">'Creation and Choice Doc'!#REF!</definedName>
    <definedName name="PRO_TOTAL_05_21_ENG">'Creation and Choice Doc'!#REF!</definedName>
    <definedName name="PRO_TOTAL_05_22_ENG">'Creation and Choice Doc'!#REF!</definedName>
    <definedName name="PRO_TOTAL_05_30_ENG">'Creation and Choice Doc'!#REF!</definedName>
    <definedName name="PRO_TOTAL_05_31_ENG">'Creation and Choice Doc'!#REF!</definedName>
    <definedName name="PRO_TOTAL_05_40_ENG">'Creation and Choice Doc'!#REF!</definedName>
    <definedName name="PRO_TOTAL_05_43_ENG">'Creation and Choice Doc'!#REF!</definedName>
    <definedName name="PRO_TOTAL_05_45_ENG">'Creation and Choice Doc'!#REF!</definedName>
    <definedName name="PRO_TOTAL_05_60_ENG">'Creation and Choice Doc'!#REF!</definedName>
    <definedName name="PRO_TOTAL_05_61_ENG">'Creation and Choice Doc'!#REF!</definedName>
    <definedName name="PRO_TOTAL_05_62_ENG">'Creation and Choice Doc'!#REF!</definedName>
    <definedName name="PRO_TOTAL_05_63_ENG">'Creation and Choice Doc'!#REF!</definedName>
    <definedName name="PRO_TOTAL_05_64_ENG">'Creation and Choice Doc'!#REF!</definedName>
    <definedName name="PRO_TOTAL_05_65_ENG">'Creation and Choice Doc'!#REF!</definedName>
    <definedName name="PRO_TOTAL_05_66_ENG">'Creation and Choice Doc'!#REF!</definedName>
    <definedName name="PRO_TOTAL_06_10_ENG">'Creation and Choice Doc'!#REF!</definedName>
    <definedName name="PRO_TOTAL_06_11_ENG">'Creation and Choice Doc'!#REF!</definedName>
    <definedName name="PRO_TOTAL_06_12_ENG">'Creation and Choice Doc'!#REF!</definedName>
    <definedName name="PRO_TOTAL_06_13_ENG">'Creation and Choice Doc'!#REF!</definedName>
    <definedName name="PRO_TOTAL_06_14_ENG">'Creation and Choice Doc'!#REF!</definedName>
    <definedName name="PRO_TOTAL_06_15_ENG">'Creation and Choice Doc'!#REF!</definedName>
    <definedName name="PRO_TOTAL_06_16_ENG">'Creation and Choice Doc'!#REF!</definedName>
    <definedName name="PRO_TOTAL_06_20_ENG">'Creation and Choice Doc'!#REF!</definedName>
    <definedName name="PRO_TOTAL_06_21_ENG">'Creation and Choice Doc'!#REF!</definedName>
    <definedName name="PRO_TOTAL_06_22_ENG">'Creation and Choice Doc'!#REF!</definedName>
    <definedName name="PRO_TOTAL_06_23_ENG">'Creation and Choice Doc'!#REF!</definedName>
    <definedName name="PRO_TOTAL_06_24_ENG">'Creation and Choice Doc'!#REF!</definedName>
    <definedName name="PRO_TOTAL_06_25_ENG">'Creation and Choice Doc'!#REF!</definedName>
    <definedName name="PRO_TOTAL_06_26_ENG">'Creation and Choice Doc'!#REF!</definedName>
    <definedName name="PRO_TOTAL_06_27_ENG">'Creation and Choice Doc'!#REF!</definedName>
    <definedName name="PRO_TOTAL_06_28_ENG">'Creation and Choice Doc'!#REF!</definedName>
    <definedName name="PRO_TOTAL_06_29_ENG">'Creation and Choice Doc'!#REF!</definedName>
    <definedName name="PRO_TOTAL_06_30_ENG">'Creation and Choice Doc'!#REF!</definedName>
    <definedName name="PRO_TOTAL_06_31_ENG">'Creation and Choice Doc'!#REF!</definedName>
    <definedName name="PRO_TOTAL_06_32_ENG">'Creation and Choice Doc'!#REF!</definedName>
    <definedName name="PRO_TOTAL_06_40_ENG">'Creation and Choice Doc'!#REF!</definedName>
    <definedName name="PRO_TOTAL_06_50_ENG">'Creation and Choice Doc'!#REF!</definedName>
    <definedName name="PRO_TOTAL_06_60_ENG">'Creation and Choice Doc'!#REF!</definedName>
    <definedName name="PRO_TOTAL_06_70_ENG">'Creation and Choice Doc'!#REF!</definedName>
    <definedName name="PRO_TOTAL_06_71_ENG">'Creation and Choice Doc'!#REF!</definedName>
    <definedName name="PRO_TOTAL_06_72_ENG">'Creation and Choice Doc'!#REF!</definedName>
    <definedName name="PRO_TOTAL_06_73_ENG">'Creation and Choice Doc'!#REF!</definedName>
    <definedName name="PRO_TOTAL_06_74_ENG">'Creation and Choice Doc'!#REF!</definedName>
    <definedName name="PRO_TOTAL_06_75_ENG">'Creation and Choice Doc'!#REF!</definedName>
    <definedName name="PRO_TOTAL_06_76_ENG">'Creation and Choice Doc'!#REF!</definedName>
    <definedName name="PRO_TOTAL_06_77_ENG">'Creation and Choice Doc'!#REF!</definedName>
    <definedName name="PRO_TOTAL_06_80_ENG">'Creation and Choice Doc'!#REF!</definedName>
    <definedName name="PRO_TOTAL_06_81_ENG">'Creation and Choice Doc'!#REF!</definedName>
    <definedName name="PRO_TOTAL_06_82_ENG">'Creation and Choice Doc'!#REF!</definedName>
    <definedName name="PRO_TOTAL_06_83_ENG">'Creation and Choice Doc'!#REF!</definedName>
    <definedName name="PRO_TOTAL_06_84_ENG">'Creation and Choice Doc'!#REF!</definedName>
    <definedName name="PRO_TOTAL_06_90_ENG">'Creation and Choice Doc'!#REF!</definedName>
    <definedName name="PRO_TOTAL_06_91_ENG">'Creation and Choice Doc'!#REF!</definedName>
    <definedName name="PRO_TOTAL_06_93_ENG">'Creation and Choice Doc'!#REF!</definedName>
    <definedName name="PRO_TOTAL_06_94_ENG">'Creation and Choice Doc'!#REF!</definedName>
    <definedName name="PRO_TOTAL_07_10_ENG">'Creation and Choice Doc'!#REF!</definedName>
    <definedName name="PRO_TOTAL_07_11_DESIGNER">'Creation and Choice Doc'!#REF!</definedName>
    <definedName name="PRO_TOTAL_07_11_ENG">'Creation and Choice Doc'!#REF!</definedName>
    <definedName name="PRO_TOTAL_07_12_DESIGNER">'Creation and Choice Doc'!#REF!</definedName>
    <definedName name="PRO_TOTAL_07_12_ENG">'Creation and Choice Doc'!#REF!</definedName>
    <definedName name="PRO_TOTAL_07_13_DESIGNER">'Creation and Choice Doc'!#REF!</definedName>
    <definedName name="PRO_TOTAL_07_13_ENG">'Creation and Choice Doc'!#REF!</definedName>
    <definedName name="PRO_TOTAL_07_14_DESIGNER">'Creation and Choice Doc'!#REF!</definedName>
    <definedName name="PRO_TOTAL_07_14_ENG">'Creation and Choice Doc'!#REF!</definedName>
    <definedName name="PRO_TOTAL_07_15_DESIGNER">'Creation and Choice Doc'!#REF!</definedName>
    <definedName name="PRO_TOTAL_07_15_ENG">'Creation and Choice Doc'!#REF!</definedName>
    <definedName name="PRO_TOTAL_07_16_DESIGNER">'Creation and Choice Doc'!#REF!</definedName>
    <definedName name="PRO_TOTAL_07_16_ENG">'Creation and Choice Doc'!#REF!</definedName>
    <definedName name="PRO_TOTAL_07_17_DESIGNER">'Creation and Choice Doc'!#REF!</definedName>
    <definedName name="PRO_TOTAL_07_17_ENG">'Creation and Choice Doc'!#REF!</definedName>
    <definedName name="PRO_TOTAL_07_18_DESIGNER">'Creation and Choice Doc'!#REF!</definedName>
    <definedName name="PRO_TOTAL_07_18_ENG">'Creation and Choice Doc'!#REF!</definedName>
    <definedName name="PRO_TOTAL_07_19_DESIGNER">'Creation and Choice Doc'!#REF!</definedName>
    <definedName name="PRO_TOTAL_07_19_ENG">'Creation and Choice Doc'!#REF!</definedName>
    <definedName name="PRO_TOTAL_07_20_ENG">'Creation and Choice Doc'!#REF!</definedName>
    <definedName name="PRO_TOTAL_07_21_ENG">'Creation and Choice Doc'!#REF!</definedName>
    <definedName name="PRO_TOTAL_07_22_ENG">'Creation and Choice Doc'!#REF!</definedName>
    <definedName name="PRO_TOTAL_07_23_ENG">'Creation and Choice Doc'!#REF!</definedName>
    <definedName name="PRO_TOTAL_07_24_ENG">'Creation and Choice Doc'!#REF!</definedName>
    <definedName name="PRO_TOTAL_07_30_ENG">'Creation and Choice Doc'!#REF!</definedName>
    <definedName name="PRO_TOTAL_07_31_ENG">'Creation and Choice Doc'!#REF!</definedName>
    <definedName name="PRO_TOTAL_07_32_ENG">'Creation and Choice Doc'!#REF!</definedName>
    <definedName name="PRO_TOTAL_07_33_ENG">'Creation and Choice Doc'!#REF!</definedName>
    <definedName name="PRO_TOTAL_07_34_ENG">'Creation and Choice Doc'!#REF!</definedName>
    <definedName name="PRO_TOTAL_07_35_ENG">'Creation and Choice Doc'!#REF!</definedName>
    <definedName name="PRO_TOTAL_08_10_ENG">'Creation and Choice Doc'!#REF!</definedName>
    <definedName name="PRO_TOTAL_08_11_ENG">'Creation and Choice Doc'!#REF!</definedName>
    <definedName name="PRO_TOTAL_08_12_ENG">'Creation and Choice Doc'!#REF!</definedName>
    <definedName name="PRO_TOTAL_08_13_ENG">'Creation and Choice Doc'!#REF!</definedName>
    <definedName name="PRO_TOTAL_08_20_ENG">'Creation and Choice Doc'!#REF!</definedName>
    <definedName name="PRO_TOTAL_08_21_ENG">'Creation and Choice Doc'!#REF!</definedName>
    <definedName name="PRO_TOTAL_08_22_ENG">'Creation and Choice Doc'!#REF!</definedName>
    <definedName name="PRO_TOTAL_08_23_ENG">'Creation and Choice Doc'!#REF!</definedName>
    <definedName name="PRO_TOTAL_08_24_ENG">'Creation and Choice Doc'!#REF!</definedName>
    <definedName name="PRO_TOTAL_08_30_ENG">'Creation and Choice Doc'!#REF!</definedName>
    <definedName name="PRO_TOTAL_08_31_ENG">'Creation and Choice Doc'!#REF!</definedName>
    <definedName name="PRO_TOTAL_08_32_ENG">'Creation and Choice Doc'!#REF!</definedName>
    <definedName name="PRO_TOTAL_08_33_ENG">'Creation and Choice Doc'!#REF!</definedName>
    <definedName name="PRO_TOTAL_08_40_ENG">'Creation and Choice Doc'!#REF!</definedName>
    <definedName name="PRO_TOTAL_08_41_ENG">'Creation and Choice Doc'!#REF!</definedName>
    <definedName name="PRO_TOTAL_08_42_ENG">'Creation and Choice Doc'!#REF!</definedName>
    <definedName name="PRO_TOTAL_08_43_ENG">'Creation and Choice Doc'!#REF!</definedName>
    <definedName name="PRO_TOTAL_08_44_ENG">'Creation and Choice Doc'!#REF!</definedName>
    <definedName name="PRO_TOTAL_08_50_ENG">'Creation and Choice Doc'!#REF!</definedName>
    <definedName name="PRO_TOTAL_08_51_ENG">'Creation and Choice Doc'!#REF!</definedName>
    <definedName name="PRO_TOTAL_08_52_ENG">'Creation and Choice Doc'!#REF!</definedName>
    <definedName name="PRO_TOTAL_08_53_ENG">'Creation and Choice Doc'!#REF!</definedName>
    <definedName name="PRO_TOTAL_08_54_ENG">'Creation and Choice Doc'!#REF!</definedName>
    <definedName name="PRO_TOTAL_08_55_ENG">'Creation and Choice Doc'!#REF!</definedName>
    <definedName name="PRO_TOTAL_08_56_ENG">'Creation and Choice Doc'!#REF!</definedName>
    <definedName name="PRO_TOTAL_08_60_ENG">'Creation and Choice Doc'!#REF!</definedName>
    <definedName name="PRO_TOTAL_08_61_ENG">'Creation and Choice Doc'!#REF!</definedName>
    <definedName name="PRO_TOTAL_08_62_ENG">'Creation and Choice Doc'!#REF!</definedName>
    <definedName name="PRO_TOTAL_08_63_ENG">'Creation and Choice Doc'!#REF!</definedName>
    <definedName name="PRO_TOTAL_08_70_ENG">'Creation and Choice Doc'!#REF!</definedName>
    <definedName name="PRO_TOTAL_08_71_ENG">'Creation and Choice Doc'!#REF!</definedName>
    <definedName name="PRO_TOTAL_08_72_ENG">'Creation and Choice Doc'!#REF!</definedName>
    <definedName name="PRO_TOTAL_08_73_ENG">'Creation and Choice Doc'!#REF!</definedName>
    <definedName name="PRO_TOTAL_09_10_ENG">'Creation and Choice Doc'!#REF!</definedName>
    <definedName name="PRO_TOTAL_09_11_ENG">'Creation and Choice Doc'!#REF!</definedName>
    <definedName name="PRO_TOTAL_09_12_ENG">'Creation and Choice Doc'!#REF!</definedName>
    <definedName name="PRO_TOTAL_09_20_ENG">'Creation and Choice Doc'!#REF!</definedName>
    <definedName name="PRO_TOTAL_09_20a_ENG">'Creation and Choice Doc'!#REF!</definedName>
    <definedName name="PRO_TOTAL_09_21_ENG">'Creation and Choice Doc'!#REF!</definedName>
    <definedName name="PRO_TOTAL_09_22_ENG">'Creation and Choice Doc'!#REF!</definedName>
    <definedName name="PRO_TOTAL_09_23_ENG">'Creation and Choice Doc'!#REF!</definedName>
    <definedName name="PRO_TOTAL_09_24_ENG">'Creation and Choice Doc'!#REF!</definedName>
    <definedName name="PRO_TOTAL_09_25_ENG">'Creation and Choice Doc'!#REF!</definedName>
    <definedName name="PRO_TOTAL_09_26_ENG">'Creation and Choice Doc'!#REF!</definedName>
    <definedName name="PRO_TOTAL_09_27_ENG">'Creation and Choice Doc'!#REF!</definedName>
    <definedName name="PRO_TOTAL_09_28_ENG">'Creation and Choice Doc'!#REF!</definedName>
    <definedName name="PRO_TOTAL_09_29_ENG">'Creation and Choice Doc'!#REF!</definedName>
    <definedName name="PRO_TOTAL_09_30_ENG">'Creation and Choice Doc'!#REF!</definedName>
    <definedName name="PRO_TOTAL_09_31_ENG">'Creation and Choice Doc'!#REF!</definedName>
    <definedName name="PRO_TOTAL_09_32_ENG">'Creation and Choice Doc'!#REF!</definedName>
    <definedName name="PRO_TOTAL_09_33_ENG">'Creation and Choice Doc'!#REF!</definedName>
    <definedName name="PRO_TOTAL_09_34_ENG">'Creation and Choice Doc'!#REF!</definedName>
    <definedName name="PRO_TOTAL_09_35_ENG">'Creation and Choice Doc'!#REF!</definedName>
    <definedName name="PRO_TOTAL_09_36_ENG">'Creation and Choice Doc'!#REF!</definedName>
    <definedName name="PRO_TOTAL_09_37_ENG">'Creation and Choice Doc'!#REF!</definedName>
    <definedName name="PRO_TOTAL_09_38_ENG">'Creation and Choice Doc'!#REF!</definedName>
    <definedName name="PRO_TOTAL_09_39_ENG">'Creation and Choice Doc'!#REF!</definedName>
    <definedName name="PRO_TOTAL_09_40_ENG">'Creation and Choice Doc'!#REF!</definedName>
    <definedName name="PRO_TOTAL_09_50_ENG">'Creation and Choice Doc'!#REF!</definedName>
    <definedName name="PRO_TOTAL_09_51_ENG">'Creation and Choice Doc'!#REF!</definedName>
    <definedName name="PRO_TOTAL_09_52_ENG">'Creation and Choice Doc'!#REF!</definedName>
    <definedName name="PRO_TOTAL_09_60_ENG">'Creation and Choice Doc'!#REF!</definedName>
    <definedName name="PRO_TOTAL_11_00_ENG">'Creation and Choice Doc'!#REF!</definedName>
    <definedName name="PRO_TOTAL_11_40_ENG">'Creation and Choice Doc'!#REF!</definedName>
    <definedName name="PRO_TOTAL_12_00_ENG">'Creation and Choice Doc'!#REF!</definedName>
    <definedName name="PRO_TOTAL_12_20_ENG">'Creation and Choice Doc'!#REF!</definedName>
    <definedName name="PRO_TOTAL_12_30_ENG">'Creation and Choice Doc'!#REF!</definedName>
    <definedName name="PRO_TOTAL_12_40_ENG">'Creation and Choice Doc'!#REF!</definedName>
    <definedName name="PRO_TOTAL_12_60_ENG">'Creation and Choice Doc'!#REF!</definedName>
    <definedName name="PRO_TOTAL_12_70_ENG">'Creation and Choice Doc'!#REF!</definedName>
    <definedName name="PRO_TOTAL_12_80_ENG">'Creation and Choice Doc'!#REF!</definedName>
    <definedName name="PRO_TOTAL_12_90_ENG">'Creation and Choice Doc'!#REF!</definedName>
    <definedName name="PRO_TOTAL_DESIGNER">'Creation and Choice Doc'!$CS$6</definedName>
    <definedName name="PRO_TOTAL_ENG">'Creation and Choice Doc'!$CR$6</definedName>
    <definedName name="PRO_TOTAL_HOURS">'Creation and Choice Doc'!$CT$6</definedName>
    <definedName name="QUALIF_TOTAL_00_00_ENG">'Creation and Choice Doc'!$EB$10</definedName>
    <definedName name="QUALIF_TOTAL_03_00_ENG">'Creation and Choice Doc'!#REF!</definedName>
    <definedName name="QUALIF_TOTAL_03_10_ENG">'Creation and Choice Doc'!#REF!</definedName>
    <definedName name="QUALIF_TOTAL_03_11_ENG">'Creation and Choice Doc'!#REF!</definedName>
    <definedName name="QUALIF_TOTAL_03_12_ENG">'Creation and Choice Doc'!#REF!</definedName>
    <definedName name="QUALIF_TOTAL_03_13_ENG">'Creation and Choice Doc'!#REF!</definedName>
    <definedName name="QUALIF_TOTAL_03_20_ENG">'Creation and Choice Doc'!#REF!</definedName>
    <definedName name="QUALIF_TOTAL_03_21_ENG">'Creation and Choice Doc'!#REF!</definedName>
    <definedName name="QUALIF_TOTAL_03_22_ENG">'Creation and Choice Doc'!#REF!</definedName>
    <definedName name="QUALIF_TOTAL_03_23_ENG">'Creation and Choice Doc'!#REF!</definedName>
    <definedName name="QUALIF_TOTAL_03_30_ENG">'Creation and Choice Doc'!#REF!</definedName>
    <definedName name="QUALIF_TOTAL_03_31_ENG">'Creation and Choice Doc'!#REF!</definedName>
    <definedName name="QUALIF_TOTAL_03_32_ENG">'Creation and Choice Doc'!#REF!</definedName>
    <definedName name="QUALIF_TOTAL_03_35_ENG">'Creation and Choice Doc'!#REF!</definedName>
    <definedName name="QUALIF_TOTAL_03_40_ENG">'Creation and Choice Doc'!#REF!</definedName>
    <definedName name="QUALIF_TOTAL_03_41_ENG">'Creation and Choice Doc'!#REF!</definedName>
    <definedName name="QUALIF_TOTAL_03_42_ENG">'Creation and Choice Doc'!#REF!</definedName>
    <definedName name="QUALIF_TOTAL_03_50_ENG">'Creation and Choice Doc'!#REF!</definedName>
    <definedName name="QUALIF_TOTAL_04_00_ENG">'Creation and Choice Doc'!#REF!</definedName>
    <definedName name="QUALIF_TOTAL_04_10_ENG">'Creation and Choice Doc'!#REF!</definedName>
    <definedName name="QUALIF_TOTAL_04_11_ENG">'Creation and Choice Doc'!#REF!</definedName>
    <definedName name="QUALIF_TOTAL_04_12_ENG">'Creation and Choice Doc'!#REF!</definedName>
    <definedName name="QUALIF_TOTAL_04_13_ENG">'Creation and Choice Doc'!#REF!</definedName>
    <definedName name="QUALIF_TOTAL_04_14_ENG">'Creation and Choice Doc'!#REF!</definedName>
    <definedName name="QUALIF_TOTAL_04_15_ENG">'Creation and Choice Doc'!#REF!</definedName>
    <definedName name="QUALIF_TOTAL_04_16_ENG">'Creation and Choice Doc'!#REF!</definedName>
    <definedName name="QUALIF_TOTAL_04_20_ENG">'Creation and Choice Doc'!#REF!</definedName>
    <definedName name="QUALIF_TOTAL_04_21_ENG">'Creation and Choice Doc'!#REF!</definedName>
    <definedName name="QUALIF_TOTAL_04_22_ENG">'Creation and Choice Doc'!#REF!</definedName>
    <definedName name="QUALIF_TOTAL_04_23_ENG">'Creation and Choice Doc'!#REF!</definedName>
    <definedName name="QUALIF_TOTAL_04_24_ENG">'Creation and Choice Doc'!#REF!</definedName>
    <definedName name="QUALIF_TOTAL_04_25_ENG">'Creation and Choice Doc'!#REF!</definedName>
    <definedName name="QUALIF_TOTAL_04_26_ENG">'Creation and Choice Doc'!#REF!</definedName>
    <definedName name="QUALIF_TOTAL_04_30_ENG">'Creation and Choice Doc'!#REF!</definedName>
    <definedName name="QUALIF_TOTAL_04_31_ENG">'Creation and Choice Doc'!#REF!</definedName>
    <definedName name="QUALIF_TOTAL_04_32_ENG">'Creation and Choice Doc'!#REF!</definedName>
    <definedName name="QUALIF_TOTAL_05_00_ENG">'Creation and Choice Doc'!#REF!</definedName>
    <definedName name="QUALIF_TOTAL_05_10_ENG">'Creation and Choice Doc'!#REF!</definedName>
    <definedName name="QUALIF_TOTAL_05_11_ENG">'Creation and Choice Doc'!#REF!</definedName>
    <definedName name="QUALIF_TOTAL_05_12_ENG">'Creation and Choice Doc'!#REF!</definedName>
    <definedName name="QUALIF_TOTAL_05_20_ENG">'Creation and Choice Doc'!#REF!</definedName>
    <definedName name="QUALIF_TOTAL_05_21_ENG">'Creation and Choice Doc'!#REF!</definedName>
    <definedName name="QUALIF_TOTAL_05_22_ENG">'Creation and Choice Doc'!#REF!</definedName>
    <definedName name="QUALIF_TOTAL_05_30_ENG">'Creation and Choice Doc'!#REF!</definedName>
    <definedName name="QUALIF_TOTAL_05_31_ENG">'Creation and Choice Doc'!#REF!</definedName>
    <definedName name="QUALIF_TOTAL_05_32_ENG">'Creation and Choice Doc'!#REF!</definedName>
    <definedName name="QUALIF_TOTAL_05_33_ENG">'Creation and Choice Doc'!#REF!</definedName>
    <definedName name="QUALIF_TOTAL_05_34_ENG">'Creation and Choice Doc'!#REF!</definedName>
    <definedName name="QUALIF_TOTAL_05_40_ENG">'Creation and Choice Doc'!#REF!</definedName>
    <definedName name="QUALIF_TOTAL_05_41_ENG">'Creation and Choice Doc'!#REF!</definedName>
    <definedName name="QUALIF_TOTAL_05_43_ENG">'Creation and Choice Doc'!#REF!</definedName>
    <definedName name="QUALIF_TOTAL_05_44_ENG">'Creation and Choice Doc'!#REF!</definedName>
    <definedName name="QUALIF_TOTAL_05_45_ENG">'Creation and Choice Doc'!#REF!</definedName>
    <definedName name="QUALIF_TOTAL_05_46_ENG">'Creation and Choice Doc'!#REF!</definedName>
    <definedName name="QUALIF_TOTAL_05_50_ENG">'Creation and Choice Doc'!#REF!</definedName>
    <definedName name="QUALIF_TOTAL_05_51_ENG">'Creation and Choice Doc'!#REF!</definedName>
    <definedName name="QUALIF_TOTAL_05_52_ENG">'Creation and Choice Doc'!#REF!</definedName>
    <definedName name="QUALIF_TOTAL_05_53_ENG">'Creation and Choice Doc'!#REF!</definedName>
    <definedName name="QUALIF_TOTAL_05_60_ENG">'Creation and Choice Doc'!#REF!</definedName>
    <definedName name="QUALIF_TOTAL_05_61_ENG">'Creation and Choice Doc'!#REF!</definedName>
    <definedName name="QUALIF_TOTAL_05_62_ENG">'Creation and Choice Doc'!#REF!</definedName>
    <definedName name="QUALIF_TOTAL_05_63_ENG">'Creation and Choice Doc'!#REF!</definedName>
    <definedName name="QUALIF_TOTAL_05_64_ENG">'Creation and Choice Doc'!#REF!</definedName>
    <definedName name="QUALIF_TOTAL_05_65_ENG">'Creation and Choice Doc'!#REF!</definedName>
    <definedName name="QUALIF_TOTAL_05_66_ENG">'Creation and Choice Doc'!#REF!</definedName>
    <definedName name="QUALIF_TOTAL_06_00_ENG">'Creation and Choice Doc'!#REF!</definedName>
    <definedName name="QUALIF_TOTAL_06_10_ENG">'Creation and Choice Doc'!#REF!</definedName>
    <definedName name="QUALIF_TOTAL_06_11_ENG">'Creation and Choice Doc'!#REF!</definedName>
    <definedName name="QUALIF_TOTAL_06_12_ENG">'Creation and Choice Doc'!#REF!</definedName>
    <definedName name="QUALIF_TOTAL_06_13_ENG">'Creation and Choice Doc'!#REF!</definedName>
    <definedName name="QUALIF_TOTAL_06_14_ENG">'Creation and Choice Doc'!#REF!</definedName>
    <definedName name="QUALIF_TOTAL_06_15_ENG">'Creation and Choice Doc'!#REF!</definedName>
    <definedName name="QUALIF_TOTAL_06_16_ENG">'Creation and Choice Doc'!#REF!</definedName>
    <definedName name="QUALIF_TOTAL_06_20_ENG">'Creation and Choice Doc'!#REF!</definedName>
    <definedName name="QUALIF_TOTAL_06_21_ENG">'Creation and Choice Doc'!#REF!</definedName>
    <definedName name="QUALIF_TOTAL_06_22_ENG">'Creation and Choice Doc'!#REF!</definedName>
    <definedName name="QUALIF_TOTAL_06_23_ENG">'Creation and Choice Doc'!#REF!</definedName>
    <definedName name="QUALIF_TOTAL_06_24_ENG">'Creation and Choice Doc'!#REF!</definedName>
    <definedName name="QUALIF_TOTAL_06_25_ENG">'Creation and Choice Doc'!#REF!</definedName>
    <definedName name="QUALIF_TOTAL_06_26_ENG">'Creation and Choice Doc'!#REF!</definedName>
    <definedName name="QUALIF_TOTAL_06_27_ENG">'Creation and Choice Doc'!#REF!</definedName>
    <definedName name="QUALIF_TOTAL_06_28_ENG">'Creation and Choice Doc'!#REF!</definedName>
    <definedName name="QUALIF_TOTAL_06_29_ENG">'Creation and Choice Doc'!#REF!</definedName>
    <definedName name="QUALIF_TOTAL_06_30_ENG">'Creation and Choice Doc'!#REF!</definedName>
    <definedName name="QUALIF_TOTAL_06_31_ENG">'Creation and Choice Doc'!#REF!</definedName>
    <definedName name="QUALIF_TOTAL_06_32_ENG">'Creation and Choice Doc'!#REF!</definedName>
    <definedName name="QUALIF_TOTAL_06_40_ENG">'Creation and Choice Doc'!#REF!</definedName>
    <definedName name="QUALIF_TOTAL_06_50_ENG">'Creation and Choice Doc'!#REF!</definedName>
    <definedName name="QUALIF_TOTAL_06_60_ENG">'Creation and Choice Doc'!#REF!</definedName>
    <definedName name="QUALIF_TOTAL_06_70_ENG">'Creation and Choice Doc'!#REF!</definedName>
    <definedName name="QUALIF_TOTAL_06_71_ENG">'Creation and Choice Doc'!#REF!</definedName>
    <definedName name="QUALIF_TOTAL_06_72_ENG">'Creation and Choice Doc'!#REF!</definedName>
    <definedName name="QUALIF_TOTAL_06_73_ENG">'Creation and Choice Doc'!#REF!</definedName>
    <definedName name="QUALIF_TOTAL_06_74_ENG">'Creation and Choice Doc'!#REF!</definedName>
    <definedName name="QUALIF_TOTAL_06_75_ENG">'Creation and Choice Doc'!#REF!</definedName>
    <definedName name="QUALIF_TOTAL_06_76_ENG">'Creation and Choice Doc'!#REF!</definedName>
    <definedName name="QUALIF_TOTAL_06_77_ENG">'Creation and Choice Doc'!#REF!</definedName>
    <definedName name="QUALIF_TOTAL_06_80_ENG">'Creation and Choice Doc'!#REF!</definedName>
    <definedName name="QUALIF_TOTAL_06_81_ENG">'Creation and Choice Doc'!#REF!</definedName>
    <definedName name="QUALIF_TOTAL_06_82_ENG">'Creation and Choice Doc'!#REF!</definedName>
    <definedName name="QUALIF_TOTAL_06_83_ENG">'Creation and Choice Doc'!#REF!</definedName>
    <definedName name="QUALIF_TOTAL_06_84_ENG">'Creation and Choice Doc'!#REF!</definedName>
    <definedName name="QUALIF_TOTAL_06_90_ENG">'Creation and Choice Doc'!#REF!</definedName>
    <definedName name="QUALIF_TOTAL_06_91_ENG">'Creation and Choice Doc'!#REF!</definedName>
    <definedName name="QUALIF_TOTAL_06_93_ENG">'Creation and Choice Doc'!#REF!</definedName>
    <definedName name="QUALIF_TOTAL_06_94_ENG">'Creation and Choice Doc'!#REF!</definedName>
    <definedName name="QUALIF_TOTAL_07_00_ENG">'Creation and Choice Doc'!#REF!</definedName>
    <definedName name="QUALIF_TOTAL_07_10_ENG">'Creation and Choice Doc'!#REF!</definedName>
    <definedName name="QUALIF_TOTAL_07_11_ENG">'Creation and Choice Doc'!#REF!</definedName>
    <definedName name="QUALIF_TOTAL_07_12_ENG">'Creation and Choice Doc'!#REF!</definedName>
    <definedName name="QUALIF_TOTAL_07_13_ENG">'Creation and Choice Doc'!#REF!</definedName>
    <definedName name="QUALIF_TOTAL_07_14_ENG">'Creation and Choice Doc'!#REF!</definedName>
    <definedName name="QUALIF_TOTAL_07_15_ENG">'Creation and Choice Doc'!#REF!</definedName>
    <definedName name="QUALIF_TOTAL_07_16_ENG">'Creation and Choice Doc'!#REF!</definedName>
    <definedName name="QUALIF_TOTAL_07_17_ENG">'Creation and Choice Doc'!#REF!</definedName>
    <definedName name="QUALIF_TOTAL_07_18_ENG">'Creation and Choice Doc'!#REF!</definedName>
    <definedName name="QUALIF_TOTAL_07_19_ENG">'Creation and Choice Doc'!#REF!</definedName>
    <definedName name="QUALIF_TOTAL_07_20_ENG">'Creation and Choice Doc'!#REF!</definedName>
    <definedName name="QUALIF_TOTAL_07_21_ENG">'Creation and Choice Doc'!#REF!</definedName>
    <definedName name="QUALIF_TOTAL_07_22_ENG">'Creation and Choice Doc'!#REF!</definedName>
    <definedName name="QUALIF_TOTAL_07_23_ENG">'Creation and Choice Doc'!#REF!</definedName>
    <definedName name="QUALIF_TOTAL_07_24_ENG">'Creation and Choice Doc'!#REF!</definedName>
    <definedName name="QUALIF_TOTAL_07_30_ENG">'Creation and Choice Doc'!#REF!</definedName>
    <definedName name="QUALIF_TOTAL_07_31_ENG">'Creation and Choice Doc'!#REF!</definedName>
    <definedName name="QUALIF_TOTAL_07_32_ENG">'Creation and Choice Doc'!#REF!</definedName>
    <definedName name="QUALIF_TOTAL_07_33_ENG">'Creation and Choice Doc'!#REF!</definedName>
    <definedName name="QUALIF_TOTAL_07_34_ENG">'Creation and Choice Doc'!#REF!</definedName>
    <definedName name="QUALIF_TOTAL_07_35_ENG">'Creation and Choice Doc'!#REF!</definedName>
    <definedName name="QUALIF_TOTAL_08_00_ENG">'Creation and Choice Doc'!#REF!</definedName>
    <definedName name="QUALIF_TOTAL_08_10_ENG">'Creation and Choice Doc'!#REF!</definedName>
    <definedName name="QUALIF_TOTAL_08_11_ENG">'Creation and Choice Doc'!#REF!</definedName>
    <definedName name="QUALIF_TOTAL_08_12_ENG">'Creation and Choice Doc'!#REF!</definedName>
    <definedName name="QUALIF_TOTAL_08_13_ENG">'Creation and Choice Doc'!#REF!</definedName>
    <definedName name="QUALIF_TOTAL_08_20_ENG">'Creation and Choice Doc'!#REF!</definedName>
    <definedName name="QUALIF_TOTAL_08_21_ENG">'Creation and Choice Doc'!#REF!</definedName>
    <definedName name="QUALIF_TOTAL_08_22_ENG">'Creation and Choice Doc'!#REF!</definedName>
    <definedName name="QUALIF_TOTAL_08_23_ENG">'Creation and Choice Doc'!#REF!</definedName>
    <definedName name="QUALIF_TOTAL_08_24_ENG">'Creation and Choice Doc'!#REF!</definedName>
    <definedName name="QUALIF_TOTAL_08_30_ENG">'Creation and Choice Doc'!#REF!</definedName>
    <definedName name="QUALIF_TOTAL_08_31_ENG">'Creation and Choice Doc'!#REF!</definedName>
    <definedName name="QUALIF_TOTAL_08_32_ENG">'Creation and Choice Doc'!#REF!</definedName>
    <definedName name="QUALIF_TOTAL_08_33_ENG">'Creation and Choice Doc'!#REF!</definedName>
    <definedName name="QUALIF_TOTAL_08_40_ENG">'Creation and Choice Doc'!#REF!</definedName>
    <definedName name="QUALIF_TOTAL_08_41_ENG">'Creation and Choice Doc'!#REF!</definedName>
    <definedName name="QUALIF_TOTAL_08_42_ENG">'Creation and Choice Doc'!#REF!</definedName>
    <definedName name="QUALIF_TOTAL_08_43_ENG">'Creation and Choice Doc'!#REF!</definedName>
    <definedName name="QUALIF_TOTAL_08_44_ENG">'Creation and Choice Doc'!#REF!</definedName>
    <definedName name="QUALIF_TOTAL_08_50_ENG">'Creation and Choice Doc'!#REF!</definedName>
    <definedName name="QUALIF_TOTAL_08_51_ENG">'Creation and Choice Doc'!#REF!</definedName>
    <definedName name="QUALIF_TOTAL_08_52_ENG">'Creation and Choice Doc'!#REF!</definedName>
    <definedName name="QUALIF_TOTAL_08_53_ENG">'Creation and Choice Doc'!#REF!</definedName>
    <definedName name="QUALIF_TOTAL_08_54_ENG">'Creation and Choice Doc'!#REF!</definedName>
    <definedName name="QUALIF_TOTAL_08_55_ENG">'Creation and Choice Doc'!#REF!</definedName>
    <definedName name="QUALIF_TOTAL_08_56_ENG">'Creation and Choice Doc'!#REF!</definedName>
    <definedName name="QUALIF_TOTAL_08_60_ENG">'Creation and Choice Doc'!#REF!</definedName>
    <definedName name="QUALIF_TOTAL_08_61_ENG">'Creation and Choice Doc'!#REF!</definedName>
    <definedName name="QUALIF_TOTAL_08_62_ENG">'Creation and Choice Doc'!#REF!</definedName>
    <definedName name="QUALIF_TOTAL_08_63_ENG">'Creation and Choice Doc'!#REF!</definedName>
    <definedName name="QUALIF_TOTAL_08_70_ENG">'Creation and Choice Doc'!#REF!</definedName>
    <definedName name="QUALIF_TOTAL_08_71_ENG">'Creation and Choice Doc'!#REF!</definedName>
    <definedName name="QUALIF_TOTAL_08_72_ENG">'Creation and Choice Doc'!#REF!</definedName>
    <definedName name="QUALIF_TOTAL_08_73_ENG">'Creation and Choice Doc'!#REF!</definedName>
    <definedName name="QUALIF_TOTAL_09_00_ENG">'Creation and Choice Doc'!#REF!</definedName>
    <definedName name="QUALIF_TOTAL_09_10_ENG">'Creation and Choice Doc'!#REF!</definedName>
    <definedName name="QUALIF_TOTAL_09_11_ENG">'Creation and Choice Doc'!#REF!</definedName>
    <definedName name="QUALIF_TOTAL_09_12_ENG">'Creation and Choice Doc'!#REF!</definedName>
    <definedName name="QUALIF_TOTAL_09_20_ENG">'Creation and Choice Doc'!#REF!</definedName>
    <definedName name="QUALIF_TOTAL_09_20a_ENG">'Creation and Choice Doc'!#REF!</definedName>
    <definedName name="QUALIF_TOTAL_09_21_ENG">'Creation and Choice Doc'!#REF!</definedName>
    <definedName name="QUALIF_TOTAL_09_22_ENG">'Creation and Choice Doc'!#REF!</definedName>
    <definedName name="QUALIF_TOTAL_09_23_ENG">'Creation and Choice Doc'!#REF!</definedName>
    <definedName name="QUALIF_TOTAL_09_24_ENG">'Creation and Choice Doc'!#REF!</definedName>
    <definedName name="QUALIF_TOTAL_09_25_ENG">'Creation and Choice Doc'!#REF!</definedName>
    <definedName name="QUALIF_TOTAL_09_26_ENG">'Creation and Choice Doc'!#REF!</definedName>
    <definedName name="QUALIF_TOTAL_09_27_ENG">'Creation and Choice Doc'!#REF!</definedName>
    <definedName name="QUALIF_TOTAL_09_28_ENG">'Creation and Choice Doc'!#REF!</definedName>
    <definedName name="QUALIF_TOTAL_09_29_ENG">'Creation and Choice Doc'!#REF!</definedName>
    <definedName name="QUALIF_TOTAL_09_30_ENG">'Creation and Choice Doc'!#REF!</definedName>
    <definedName name="QUALIF_TOTAL_09_31_ENG">'Creation and Choice Doc'!#REF!</definedName>
    <definedName name="QUALIF_TOTAL_09_32_ENG">'Creation and Choice Doc'!#REF!</definedName>
    <definedName name="QUALIF_TOTAL_09_33_ENG">'Creation and Choice Doc'!#REF!</definedName>
    <definedName name="QUALIF_TOTAL_09_34_ENG">'Creation and Choice Doc'!#REF!</definedName>
    <definedName name="QUALIF_TOTAL_09_35_ENG">'Creation and Choice Doc'!#REF!</definedName>
    <definedName name="QUALIF_TOTAL_09_36_ENG">'Creation and Choice Doc'!#REF!</definedName>
    <definedName name="QUALIF_TOTAL_09_37_ENG">'Creation and Choice Doc'!#REF!</definedName>
    <definedName name="QUALIF_TOTAL_09_38_ENG">'Creation and Choice Doc'!#REF!</definedName>
    <definedName name="QUALIF_TOTAL_09_39_ENG">'Creation and Choice Doc'!#REF!</definedName>
    <definedName name="QUALIF_TOTAL_09_40_ENG">'Creation and Choice Doc'!#REF!</definedName>
    <definedName name="QUALIF_TOTAL_09_50_ENG">'Creation and Choice Doc'!#REF!</definedName>
    <definedName name="QUALIF_TOTAL_09_51_ENG">'Creation and Choice Doc'!#REF!</definedName>
    <definedName name="QUALIF_TOTAL_09_52_ENG">'Creation and Choice Doc'!#REF!</definedName>
    <definedName name="QUALIF_TOTAL_09_60_ENG">'Creation and Choice Doc'!#REF!</definedName>
    <definedName name="QUALIF_TOTAL_10_00_ENG">'Creation and Choice Doc'!#REF!</definedName>
    <definedName name="QUALIF_TOTAL_11_00_10_ENG">'Creation and Choice Doc'!#REF!</definedName>
    <definedName name="QUALIF_TOTAL_11_00_11_ENG">'Creation and Choice Doc'!#REF!</definedName>
    <definedName name="QUALIF_TOTAL_11_00_12_ENG">'Creation and Choice Doc'!#REF!</definedName>
    <definedName name="QUALIF_TOTAL_11_00_13_ENG">'Creation and Choice Doc'!#REF!</definedName>
    <definedName name="QUALIF_TOTAL_11_00_4_ENG">'Creation and Choice Doc'!#REF!</definedName>
    <definedName name="QUALIF_TOTAL_11_00_6_ENG">'Creation and Choice Doc'!#REF!</definedName>
    <definedName name="QUALIF_TOTAL_11_00_7_ENG">'Creation and Choice Doc'!#REF!</definedName>
    <definedName name="QUALIF_TOTAL_11_00_8_ENG">'Creation and Choice Doc'!#REF!</definedName>
    <definedName name="QUALIF_TOTAL_11_00_9_ENG">'Creation and Choice Doc'!#REF!</definedName>
    <definedName name="QUALIF_TOTAL_11_00_ENG">'Creation and Choice Doc'!#REF!</definedName>
    <definedName name="QUALIF_TOTAL_11_308_ENG">'Creation and Choice Doc'!#REF!</definedName>
    <definedName name="QUALIF_TOTAL_11_40_ENG">'Creation and Choice Doc'!#REF!</definedName>
    <definedName name="QUALIF_TOTAL_12_00_ENG">'Creation and Choice Doc'!#REF!</definedName>
    <definedName name="QUALIF_TOTAL_12_20_ENG">'Creation and Choice Doc'!#REF!</definedName>
    <definedName name="QUALIF_TOTAL_12_30_ENG">'Creation and Choice Doc'!#REF!</definedName>
    <definedName name="QUALIF_TOTAL_12_40_ENG">'Creation and Choice Doc'!#REF!</definedName>
    <definedName name="QUALIF_TOTAL_12_60_ENG">'Creation and Choice Doc'!#REF!</definedName>
    <definedName name="QUALIF_TOTAL_12_70_ENG">'Creation and Choice Doc'!#REF!</definedName>
    <definedName name="QUALIF_TOTAL_12_80_ENG">'Creation and Choice Doc'!#REF!</definedName>
    <definedName name="QUALIF_TOTAL_12_90_ENG">'Creation and Choice Doc'!#REF!</definedName>
    <definedName name="QUALIF_TOTAL_13_00_ENG">'Creation and Choice Doc'!#REF!</definedName>
    <definedName name="QUALIF_TOTAL_HOURS">'Creation and Choice Doc'!$EB$6</definedName>
    <definedName name="TYPE">DATA!$A$3:$A$9</definedName>
    <definedName name="Type_1">'Creation and Choice Doc'!$J$10:$J$444</definedName>
    <definedName name="Versions">[1]Versions!$C$4:$D$18</definedName>
  </definedNames>
  <calcPr calcId="171027"/>
</workbook>
</file>

<file path=xl/calcChain.xml><?xml version="1.0" encoding="utf-8"?>
<calcChain xmlns="http://schemas.openxmlformats.org/spreadsheetml/2006/main">
  <c r="EB6" i="9" l="1"/>
  <c r="DM6" i="9"/>
  <c r="DL6" i="9"/>
  <c r="CR6" i="9"/>
  <c r="BY6" i="9"/>
  <c r="BX6" i="9"/>
  <c r="BE6" i="9"/>
  <c r="BD6" i="9"/>
  <c r="AK6" i="9"/>
  <c r="AJ6" i="9"/>
  <c r="DM97" i="9"/>
  <c r="DL97" i="9"/>
  <c r="CR97" i="9"/>
  <c r="BY97" i="9"/>
  <c r="BX97" i="9"/>
  <c r="BF97" i="9"/>
  <c r="BE97" i="9"/>
  <c r="BD97" i="9"/>
  <c r="AK97" i="9"/>
  <c r="AJ97" i="9"/>
  <c r="BD183" i="9" l="1"/>
  <c r="BF183" i="9"/>
  <c r="BG183" i="9" s="1"/>
  <c r="AQ184" i="9"/>
  <c r="BD184" i="9"/>
  <c r="BE184" i="9"/>
  <c r="BF184" i="9" l="1"/>
  <c r="BG184" i="9" s="1"/>
  <c r="EF45" i="9" l="1"/>
  <c r="DQ45" i="9"/>
  <c r="CW45" i="9"/>
  <c r="CC45" i="9"/>
  <c r="BZ45" i="9"/>
  <c r="CA45" i="9" s="1"/>
  <c r="BX45" i="9"/>
  <c r="BI45" i="9"/>
  <c r="BF45" i="9"/>
  <c r="BG45" i="9" s="1"/>
  <c r="BD45" i="9"/>
  <c r="AO45" i="9"/>
  <c r="AL45" i="9"/>
  <c r="AM45" i="9" s="1"/>
  <c r="AJ45" i="9"/>
  <c r="S45" i="9"/>
  <c r="R45" i="9"/>
  <c r="Q45" i="9"/>
  <c r="P45" i="9"/>
  <c r="O45" i="9"/>
  <c r="N45" i="9"/>
  <c r="M45" i="9"/>
  <c r="EF62" i="9"/>
  <c r="DQ62" i="9"/>
  <c r="CW62" i="9"/>
  <c r="CC62" i="9"/>
  <c r="BI62" i="9"/>
  <c r="BF62" i="9"/>
  <c r="BG62" i="9" s="1"/>
  <c r="BD62" i="9"/>
  <c r="AO62" i="9"/>
  <c r="S62" i="9"/>
  <c r="R62" i="9"/>
  <c r="Q62" i="9"/>
  <c r="P62" i="9"/>
  <c r="O62" i="9"/>
  <c r="N62" i="9"/>
  <c r="M62" i="9"/>
  <c r="EF61" i="9"/>
  <c r="DQ61" i="9"/>
  <c r="CW61" i="9"/>
  <c r="CC61" i="9"/>
  <c r="BI61" i="9"/>
  <c r="BF61" i="9"/>
  <c r="BG61" i="9" s="1"/>
  <c r="BD61" i="9"/>
  <c r="AO61" i="9"/>
  <c r="S61" i="9"/>
  <c r="R61" i="9"/>
  <c r="Q61" i="9"/>
  <c r="P61" i="9"/>
  <c r="O61" i="9"/>
  <c r="N61" i="9"/>
  <c r="M61" i="9"/>
  <c r="EF71" i="9"/>
  <c r="DQ71" i="9"/>
  <c r="CW71" i="9"/>
  <c r="CC71" i="9"/>
  <c r="BZ71" i="9"/>
  <c r="CA71" i="9" s="1"/>
  <c r="BX71" i="9"/>
  <c r="BI71" i="9"/>
  <c r="BF71" i="9"/>
  <c r="BG71" i="9" s="1"/>
  <c r="BD71" i="9"/>
  <c r="AO71" i="9"/>
  <c r="AL71" i="9"/>
  <c r="AM71" i="9" s="1"/>
  <c r="AJ71" i="9"/>
  <c r="S71" i="9"/>
  <c r="R71" i="9"/>
  <c r="Q71" i="9"/>
  <c r="P71" i="9"/>
  <c r="O71" i="9"/>
  <c r="N71" i="9"/>
  <c r="M71" i="9"/>
  <c r="AQ155" i="9"/>
  <c r="O155" i="9" s="1"/>
  <c r="EF157" i="9"/>
  <c r="DQ157" i="9"/>
  <c r="CW157" i="9"/>
  <c r="CC157" i="9"/>
  <c r="BZ157" i="9"/>
  <c r="CA157" i="9" s="1"/>
  <c r="BX157" i="9"/>
  <c r="BI157" i="9"/>
  <c r="BF157" i="9"/>
  <c r="BG157" i="9" s="1"/>
  <c r="BD157" i="9"/>
  <c r="AO157" i="9"/>
  <c r="AL157" i="9"/>
  <c r="AM157" i="9" s="1"/>
  <c r="AJ157" i="9"/>
  <c r="S157" i="9"/>
  <c r="R157" i="9"/>
  <c r="Q157" i="9"/>
  <c r="P157" i="9"/>
  <c r="O157" i="9"/>
  <c r="N157" i="9"/>
  <c r="M157" i="9"/>
  <c r="EF156" i="9"/>
  <c r="DQ156" i="9"/>
  <c r="CW156" i="9"/>
  <c r="CC156" i="9"/>
  <c r="BZ156" i="9"/>
  <c r="CA156" i="9" s="1"/>
  <c r="BX156" i="9"/>
  <c r="BI156" i="9"/>
  <c r="BF156" i="9"/>
  <c r="BG156" i="9" s="1"/>
  <c r="BD156" i="9"/>
  <c r="AO156" i="9"/>
  <c r="AL156" i="9"/>
  <c r="AM156" i="9" s="1"/>
  <c r="AJ156" i="9"/>
  <c r="S156" i="9"/>
  <c r="R156" i="9"/>
  <c r="Q156" i="9"/>
  <c r="P156" i="9"/>
  <c r="O156" i="9"/>
  <c r="N156" i="9"/>
  <c r="M156" i="9"/>
  <c r="EF155" i="9"/>
  <c r="EB155" i="9"/>
  <c r="DS155" i="9"/>
  <c r="DQ155" i="9"/>
  <c r="DM155" i="9"/>
  <c r="DL155" i="9"/>
  <c r="CY155" i="9"/>
  <c r="R155" i="9" s="1"/>
  <c r="CW155" i="9"/>
  <c r="CS155" i="9"/>
  <c r="CR155" i="9"/>
  <c r="CE155" i="9"/>
  <c r="Q155" i="9" s="1"/>
  <c r="CC155" i="9"/>
  <c r="BY155" i="9"/>
  <c r="BK155" i="9"/>
  <c r="P155" i="9" s="1"/>
  <c r="BI155" i="9"/>
  <c r="BE155" i="9"/>
  <c r="AO155" i="9"/>
  <c r="AK155" i="9"/>
  <c r="W155" i="9"/>
  <c r="N155" i="9" s="1"/>
  <c r="EF22" i="9"/>
  <c r="DQ22" i="9"/>
  <c r="CW22" i="9"/>
  <c r="CC22" i="9"/>
  <c r="BZ22" i="9"/>
  <c r="CA22" i="9" s="1"/>
  <c r="BY22" i="9"/>
  <c r="BX22" i="9"/>
  <c r="BI22" i="9"/>
  <c r="BF22" i="9"/>
  <c r="BG22" i="9" s="1"/>
  <c r="BE22" i="9"/>
  <c r="BD22" i="9"/>
  <c r="AO22" i="9"/>
  <c r="AL22" i="9"/>
  <c r="AM22" i="9" s="1"/>
  <c r="AK22" i="9"/>
  <c r="AJ22" i="9"/>
  <c r="S22" i="9"/>
  <c r="R22" i="9"/>
  <c r="Q22" i="9"/>
  <c r="P22" i="9"/>
  <c r="O22" i="9"/>
  <c r="N22" i="9"/>
  <c r="M22" i="9"/>
  <c r="AQ106" i="9"/>
  <c r="O106" i="9" s="1"/>
  <c r="EF109" i="9"/>
  <c r="DQ109" i="9"/>
  <c r="CW109" i="9"/>
  <c r="CC109" i="9"/>
  <c r="BZ109" i="9"/>
  <c r="CA109" i="9" s="1"/>
  <c r="BX109" i="9"/>
  <c r="BI109" i="9"/>
  <c r="BF109" i="9"/>
  <c r="BG109" i="9" s="1"/>
  <c r="BD109" i="9"/>
  <c r="AO109" i="9"/>
  <c r="AL109" i="9"/>
  <c r="AM109" i="9" s="1"/>
  <c r="AJ109" i="9"/>
  <c r="S109" i="9"/>
  <c r="R109" i="9"/>
  <c r="Q109" i="9"/>
  <c r="P109" i="9"/>
  <c r="O109" i="9"/>
  <c r="N109" i="9"/>
  <c r="M109" i="9"/>
  <c r="EF108" i="9"/>
  <c r="DQ108" i="9"/>
  <c r="CW108" i="9"/>
  <c r="CC108" i="9"/>
  <c r="BZ108" i="9"/>
  <c r="CA108" i="9" s="1"/>
  <c r="BX108" i="9"/>
  <c r="BI108" i="9"/>
  <c r="AO108" i="9"/>
  <c r="S108" i="9"/>
  <c r="R108" i="9"/>
  <c r="Q108" i="9"/>
  <c r="P108" i="9"/>
  <c r="O108" i="9"/>
  <c r="N108" i="9"/>
  <c r="M108" i="9"/>
  <c r="EF107" i="9"/>
  <c r="DQ107" i="9"/>
  <c r="CW107" i="9"/>
  <c r="CC107" i="9"/>
  <c r="BI107" i="9"/>
  <c r="BF107" i="9"/>
  <c r="BG107" i="9" s="1"/>
  <c r="BD107" i="9"/>
  <c r="BD106" i="9" s="1"/>
  <c r="AO107" i="9"/>
  <c r="AL107" i="9"/>
  <c r="AM107" i="9" s="1"/>
  <c r="AJ107" i="9"/>
  <c r="S107" i="9"/>
  <c r="R107" i="9"/>
  <c r="Q107" i="9"/>
  <c r="P107" i="9"/>
  <c r="O107" i="9"/>
  <c r="N107" i="9"/>
  <c r="M107" i="9"/>
  <c r="EF106" i="9"/>
  <c r="EB106" i="9"/>
  <c r="EC106" i="9" s="1"/>
  <c r="ED106" i="9" s="1"/>
  <c r="DS106" i="9"/>
  <c r="S106" i="9" s="1"/>
  <c r="DQ106" i="9"/>
  <c r="DM106" i="9"/>
  <c r="DL106" i="9"/>
  <c r="CY106" i="9"/>
  <c r="R106" i="9" s="1"/>
  <c r="CW106" i="9"/>
  <c r="CS106" i="9"/>
  <c r="CR106" i="9"/>
  <c r="CE106" i="9"/>
  <c r="Q106" i="9" s="1"/>
  <c r="CC106" i="9"/>
  <c r="BY106" i="9"/>
  <c r="BK106" i="9"/>
  <c r="P106" i="9" s="1"/>
  <c r="BI106" i="9"/>
  <c r="BE106" i="9"/>
  <c r="AO106" i="9"/>
  <c r="AK106" i="9"/>
  <c r="W106" i="9"/>
  <c r="N106" i="9" s="1"/>
  <c r="EF78" i="9"/>
  <c r="DQ78" i="9"/>
  <c r="CW78" i="9"/>
  <c r="CC78" i="9"/>
  <c r="BZ78" i="9"/>
  <c r="CA78" i="9" s="1"/>
  <c r="BX78" i="9"/>
  <c r="BI78" i="9"/>
  <c r="BF78" i="9"/>
  <c r="BG78" i="9" s="1"/>
  <c r="BD78" i="9"/>
  <c r="AO78" i="9"/>
  <c r="AL78" i="9"/>
  <c r="AM78" i="9" s="1"/>
  <c r="AJ78" i="9"/>
  <c r="S78" i="9"/>
  <c r="R78" i="9"/>
  <c r="Q78" i="9"/>
  <c r="P78" i="9"/>
  <c r="O78" i="9"/>
  <c r="N78" i="9"/>
  <c r="M78" i="9"/>
  <c r="EF77" i="9"/>
  <c r="DQ77" i="9"/>
  <c r="CW77" i="9"/>
  <c r="CC77" i="9"/>
  <c r="BZ77" i="9"/>
  <c r="CA77" i="9" s="1"/>
  <c r="BX77" i="9"/>
  <c r="BI77" i="9"/>
  <c r="BF77" i="9"/>
  <c r="BG77" i="9" s="1"/>
  <c r="BD77" i="9"/>
  <c r="AO77" i="9"/>
  <c r="AL77" i="9"/>
  <c r="AM77" i="9" s="1"/>
  <c r="AJ77" i="9"/>
  <c r="S77" i="9"/>
  <c r="R77" i="9"/>
  <c r="Q77" i="9"/>
  <c r="P77" i="9"/>
  <c r="O77" i="9"/>
  <c r="N77" i="9"/>
  <c r="M77" i="9"/>
  <c r="EF76" i="9"/>
  <c r="DQ76" i="9"/>
  <c r="CW76" i="9"/>
  <c r="CC76" i="9"/>
  <c r="BZ76" i="9"/>
  <c r="CA76" i="9" s="1"/>
  <c r="BX76" i="9"/>
  <c r="BI76" i="9"/>
  <c r="BF76" i="9"/>
  <c r="BG76" i="9" s="1"/>
  <c r="BD76" i="9"/>
  <c r="AO76" i="9"/>
  <c r="AL76" i="9"/>
  <c r="AM76" i="9" s="1"/>
  <c r="AJ76" i="9"/>
  <c r="S76" i="9"/>
  <c r="R76" i="9"/>
  <c r="Q76" i="9"/>
  <c r="P76" i="9"/>
  <c r="O76" i="9"/>
  <c r="N76" i="9"/>
  <c r="M76" i="9"/>
  <c r="EF75" i="9"/>
  <c r="DQ75" i="9"/>
  <c r="CW75" i="9"/>
  <c r="CC75" i="9"/>
  <c r="BZ75" i="9"/>
  <c r="CA75" i="9" s="1"/>
  <c r="BX75" i="9"/>
  <c r="BI75" i="9"/>
  <c r="BF75" i="9"/>
  <c r="BG75" i="9" s="1"/>
  <c r="BD75" i="9"/>
  <c r="AO75" i="9"/>
  <c r="AL75" i="9"/>
  <c r="AM75" i="9" s="1"/>
  <c r="AJ75" i="9"/>
  <c r="S75" i="9"/>
  <c r="R75" i="9"/>
  <c r="Q75" i="9"/>
  <c r="P75" i="9"/>
  <c r="O75" i="9"/>
  <c r="N75" i="9"/>
  <c r="M75" i="9"/>
  <c r="EF74" i="9"/>
  <c r="DQ74" i="9"/>
  <c r="CW74" i="9"/>
  <c r="CC74" i="9"/>
  <c r="BZ74" i="9"/>
  <c r="CA74" i="9" s="1"/>
  <c r="BX74" i="9"/>
  <c r="BI74" i="9"/>
  <c r="BF74" i="9"/>
  <c r="BG74" i="9" s="1"/>
  <c r="BD74" i="9"/>
  <c r="AO74" i="9"/>
  <c r="AL74" i="9"/>
  <c r="AM74" i="9" s="1"/>
  <c r="AJ74" i="9"/>
  <c r="S74" i="9"/>
  <c r="R74" i="9"/>
  <c r="Q74" i="9"/>
  <c r="P74" i="9"/>
  <c r="O74" i="9"/>
  <c r="N74" i="9"/>
  <c r="M74" i="9"/>
  <c r="EF84" i="9"/>
  <c r="DQ84" i="9"/>
  <c r="CW84" i="9"/>
  <c r="CC84" i="9"/>
  <c r="BZ84" i="9"/>
  <c r="CA84" i="9" s="1"/>
  <c r="BX84" i="9"/>
  <c r="BI84" i="9"/>
  <c r="BF84" i="9"/>
  <c r="BD84" i="9"/>
  <c r="AO84" i="9"/>
  <c r="AL84" i="9"/>
  <c r="AM84" i="9" s="1"/>
  <c r="AJ84" i="9"/>
  <c r="S84" i="9"/>
  <c r="R84" i="9"/>
  <c r="Q84" i="9"/>
  <c r="P84" i="9"/>
  <c r="O84" i="9"/>
  <c r="N84" i="9"/>
  <c r="M84" i="9"/>
  <c r="EF85" i="9"/>
  <c r="DQ85" i="9"/>
  <c r="CW85" i="9"/>
  <c r="CC85" i="9"/>
  <c r="BZ85" i="9"/>
  <c r="CA85" i="9" s="1"/>
  <c r="BX85" i="9"/>
  <c r="BI85" i="9"/>
  <c r="BF85" i="9"/>
  <c r="BD85" i="9"/>
  <c r="AO85" i="9"/>
  <c r="AL85" i="9"/>
  <c r="AM85" i="9" s="1"/>
  <c r="AJ85" i="9"/>
  <c r="S85" i="9"/>
  <c r="R85" i="9"/>
  <c r="Q85" i="9"/>
  <c r="P85" i="9"/>
  <c r="O85" i="9"/>
  <c r="N85" i="9"/>
  <c r="M85" i="9"/>
  <c r="EF25" i="9"/>
  <c r="DQ25" i="9"/>
  <c r="CW25" i="9"/>
  <c r="CC25" i="9"/>
  <c r="BZ25" i="9"/>
  <c r="CA25" i="9" s="1"/>
  <c r="BY25" i="9"/>
  <c r="BX25" i="9"/>
  <c r="BI25" i="9"/>
  <c r="BF25" i="9"/>
  <c r="BE25" i="9"/>
  <c r="BD25" i="9"/>
  <c r="AO25" i="9"/>
  <c r="AL25" i="9"/>
  <c r="AM25" i="9" s="1"/>
  <c r="AK25" i="9"/>
  <c r="AJ25" i="9"/>
  <c r="S25" i="9"/>
  <c r="R25" i="9"/>
  <c r="Q25" i="9"/>
  <c r="P25" i="9"/>
  <c r="O25" i="9"/>
  <c r="N25" i="9"/>
  <c r="M25" i="9"/>
  <c r="BF60" i="9"/>
  <c r="BG60" i="9" s="1"/>
  <c r="BD60" i="9"/>
  <c r="BF59" i="9"/>
  <c r="BG59" i="9" s="1"/>
  <c r="BD59" i="9"/>
  <c r="EF60" i="9"/>
  <c r="DQ60" i="9"/>
  <c r="CW60" i="9"/>
  <c r="CC60" i="9"/>
  <c r="BI60" i="9"/>
  <c r="AO60" i="9"/>
  <c r="S60" i="9"/>
  <c r="R60" i="9"/>
  <c r="Q60" i="9"/>
  <c r="P60" i="9"/>
  <c r="O60" i="9"/>
  <c r="N60" i="9"/>
  <c r="M60" i="9"/>
  <c r="EF59" i="9"/>
  <c r="DQ59" i="9"/>
  <c r="CW59" i="9"/>
  <c r="CC59" i="9"/>
  <c r="BI59" i="9"/>
  <c r="AO59" i="9"/>
  <c r="S59" i="9"/>
  <c r="R59" i="9"/>
  <c r="Q59" i="9"/>
  <c r="P59" i="9"/>
  <c r="O59" i="9"/>
  <c r="N59" i="9"/>
  <c r="M59" i="9"/>
  <c r="AJ155" i="9" l="1"/>
  <c r="DN106" i="9"/>
  <c r="DO106" i="9" s="1"/>
  <c r="BX155" i="9"/>
  <c r="BZ155" i="9" s="1"/>
  <c r="CA155" i="9" s="1"/>
  <c r="CT155" i="9"/>
  <c r="BX106" i="9"/>
  <c r="AL155" i="9"/>
  <c r="AM155" i="9" s="1"/>
  <c r="T45" i="9"/>
  <c r="T62" i="9"/>
  <c r="T61" i="9"/>
  <c r="T22" i="9"/>
  <c r="BD155" i="9"/>
  <c r="BF155" i="9" s="1"/>
  <c r="BG155" i="9" s="1"/>
  <c r="T71" i="9"/>
  <c r="T74" i="9"/>
  <c r="M155" i="9"/>
  <c r="DN155" i="9"/>
  <c r="DO155" i="9" s="1"/>
  <c r="T157" i="9"/>
  <c r="T156" i="9"/>
  <c r="S155" i="9"/>
  <c r="T76" i="9"/>
  <c r="AJ106" i="9"/>
  <c r="AL106" i="9" s="1"/>
  <c r="AM106" i="9" s="1"/>
  <c r="T107" i="9"/>
  <c r="T109" i="9"/>
  <c r="T25" i="9"/>
  <c r="T85" i="9"/>
  <c r="T108" i="9"/>
  <c r="M106" i="9"/>
  <c r="T106" i="9" s="1"/>
  <c r="CT106" i="9"/>
  <c r="BZ106" i="9"/>
  <c r="CA106" i="9" s="1"/>
  <c r="BF106" i="9"/>
  <c r="BG106" i="9" s="1"/>
  <c r="T75" i="9"/>
  <c r="T78" i="9"/>
  <c r="T77" i="9"/>
  <c r="T84" i="9"/>
  <c r="T59" i="9"/>
  <c r="T60" i="9"/>
  <c r="BZ136" i="9"/>
  <c r="CA136" i="9" s="1"/>
  <c r="BX136" i="9"/>
  <c r="BZ135" i="9"/>
  <c r="CA135" i="9" s="1"/>
  <c r="BX135" i="9"/>
  <c r="AK134" i="9"/>
  <c r="AQ130" i="9"/>
  <c r="AQ134" i="9"/>
  <c r="O134" i="9" s="1"/>
  <c r="EF136" i="9"/>
  <c r="DQ136" i="9"/>
  <c r="CW136" i="9"/>
  <c r="CC136" i="9"/>
  <c r="BI136" i="9"/>
  <c r="BF136" i="9"/>
  <c r="BG136" i="9" s="1"/>
  <c r="BD136" i="9"/>
  <c r="AO136" i="9"/>
  <c r="AL136" i="9"/>
  <c r="AM136" i="9" s="1"/>
  <c r="AJ136" i="9"/>
  <c r="S136" i="9"/>
  <c r="R136" i="9"/>
  <c r="Q136" i="9"/>
  <c r="P136" i="9"/>
  <c r="O136" i="9"/>
  <c r="N136" i="9"/>
  <c r="M136" i="9"/>
  <c r="EF135" i="9"/>
  <c r="DQ135" i="9"/>
  <c r="CW135" i="9"/>
  <c r="CC135" i="9"/>
  <c r="BI135" i="9"/>
  <c r="BF135" i="9"/>
  <c r="BG135" i="9" s="1"/>
  <c r="BD135" i="9"/>
  <c r="AO135" i="9"/>
  <c r="AL135" i="9"/>
  <c r="AM135" i="9" s="1"/>
  <c r="AJ135" i="9"/>
  <c r="S135" i="9"/>
  <c r="R135" i="9"/>
  <c r="Q135" i="9"/>
  <c r="P135" i="9"/>
  <c r="O135" i="9"/>
  <c r="N135" i="9"/>
  <c r="M135" i="9"/>
  <c r="EF134" i="9"/>
  <c r="DQ134" i="9"/>
  <c r="CW134" i="9"/>
  <c r="CC134" i="9"/>
  <c r="BI134" i="9"/>
  <c r="AO134" i="9"/>
  <c r="AQ11" i="9"/>
  <c r="T155" i="9" l="1"/>
  <c r="BD134" i="9"/>
  <c r="BX134" i="9"/>
  <c r="AJ134" i="9"/>
  <c r="AL134" i="9" s="1"/>
  <c r="AM134" i="9" s="1"/>
  <c r="T136" i="9"/>
  <c r="T135" i="9"/>
  <c r="EF121" i="9"/>
  <c r="DQ121" i="9"/>
  <c r="CW121" i="9"/>
  <c r="M121" i="9"/>
  <c r="H21" i="10" l="1"/>
  <c r="H20" i="10"/>
  <c r="A4" i="12"/>
  <c r="C4" i="12"/>
  <c r="D4" i="12"/>
  <c r="E4" i="12"/>
  <c r="F4" i="12"/>
  <c r="B4" i="12"/>
  <c r="A6" i="12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66" i="12" s="1"/>
  <c r="A67" i="12" s="1"/>
  <c r="A68" i="12" s="1"/>
  <c r="A69" i="12" s="1"/>
  <c r="A70" i="12" s="1"/>
  <c r="A71" i="12" s="1"/>
  <c r="A72" i="12" s="1"/>
  <c r="A73" i="12" s="1"/>
  <c r="A74" i="12" s="1"/>
  <c r="A75" i="12" s="1"/>
  <c r="A76" i="12" s="1"/>
  <c r="A77" i="12" s="1"/>
  <c r="A78" i="12" s="1"/>
  <c r="A79" i="12" s="1"/>
  <c r="A80" i="12" s="1"/>
  <c r="A81" i="12" s="1"/>
  <c r="A82" i="12" s="1"/>
  <c r="A83" i="12" s="1"/>
  <c r="A84" i="12" s="1"/>
  <c r="A85" i="12" s="1"/>
  <c r="A86" i="12" s="1"/>
  <c r="A87" i="12" s="1"/>
  <c r="A88" i="12" s="1"/>
  <c r="A89" i="12" s="1"/>
  <c r="A90" i="12" s="1"/>
  <c r="A91" i="12" s="1"/>
  <c r="A92" i="12" s="1"/>
  <c r="A93" i="12" s="1"/>
  <c r="A94" i="12" s="1"/>
  <c r="A95" i="12" s="1"/>
  <c r="A96" i="12" s="1"/>
  <c r="A97" i="12" s="1"/>
  <c r="A98" i="12" s="1"/>
  <c r="A99" i="12" s="1"/>
  <c r="A100" i="12" s="1"/>
  <c r="A101" i="12" s="1"/>
  <c r="A102" i="12" s="1"/>
  <c r="A103" i="12" s="1"/>
  <c r="A104" i="12" s="1"/>
  <c r="A105" i="12" s="1"/>
  <c r="A106" i="12" s="1"/>
  <c r="A107" i="12" s="1"/>
  <c r="A108" i="12" s="1"/>
  <c r="A109" i="12" s="1"/>
  <c r="A110" i="12" s="1"/>
  <c r="A111" i="12" s="1"/>
  <c r="A112" i="12" s="1"/>
  <c r="A113" i="12" s="1"/>
  <c r="A114" i="12" s="1"/>
  <c r="A115" i="12" s="1"/>
  <c r="A116" i="12" s="1"/>
  <c r="A117" i="12" s="1"/>
  <c r="A118" i="12" s="1"/>
  <c r="A119" i="12" s="1"/>
  <c r="A120" i="12" s="1"/>
  <c r="A121" i="12" s="1"/>
  <c r="A122" i="12" s="1"/>
  <c r="A123" i="12" s="1"/>
  <c r="A124" i="12" s="1"/>
  <c r="A125" i="12" s="1"/>
  <c r="A126" i="12" s="1"/>
  <c r="A127" i="12" s="1"/>
  <c r="A128" i="12" s="1"/>
  <c r="A129" i="12" s="1"/>
  <c r="A130" i="12" s="1"/>
  <c r="A131" i="12" s="1"/>
  <c r="A132" i="12" s="1"/>
  <c r="A133" i="12" s="1"/>
  <c r="A134" i="12" s="1"/>
  <c r="A135" i="12" s="1"/>
  <c r="A136" i="12" s="1"/>
  <c r="A137" i="12" s="1"/>
  <c r="A138" i="12" s="1"/>
  <c r="A139" i="12" s="1"/>
  <c r="A140" i="12" s="1"/>
  <c r="A141" i="12" s="1"/>
  <c r="A142" i="12" s="1"/>
  <c r="A143" i="12" s="1"/>
  <c r="A144" i="12" s="1"/>
  <c r="A145" i="12" s="1"/>
  <c r="A146" i="12" s="1"/>
  <c r="A147" i="12" s="1"/>
  <c r="A148" i="12" s="1"/>
  <c r="A149" i="12" s="1"/>
  <c r="A150" i="12" s="1"/>
  <c r="A151" i="12" s="1"/>
  <c r="A152" i="12" s="1"/>
  <c r="A153" i="12" s="1"/>
  <c r="A154" i="12" s="1"/>
  <c r="A155" i="12" s="1"/>
  <c r="A156" i="12" s="1"/>
  <c r="A157" i="12" s="1"/>
  <c r="A158" i="12" s="1"/>
  <c r="A159" i="12" s="1"/>
  <c r="A160" i="12" s="1"/>
  <c r="A161" i="12" s="1"/>
  <c r="A162" i="12" s="1"/>
  <c r="A163" i="12" s="1"/>
  <c r="A164" i="12" s="1"/>
  <c r="A165" i="12" s="1"/>
  <c r="A166" i="12" s="1"/>
  <c r="A167" i="12" s="1"/>
  <c r="A168" i="12" s="1"/>
  <c r="A169" i="12" s="1"/>
  <c r="A170" i="12" s="1"/>
  <c r="A171" i="12" s="1"/>
  <c r="A172" i="12" s="1"/>
  <c r="A173" i="12" s="1"/>
  <c r="A174" i="12" s="1"/>
  <c r="A175" i="12" s="1"/>
  <c r="A176" i="12" s="1"/>
  <c r="A177" i="12" s="1"/>
  <c r="A178" i="12" s="1"/>
  <c r="A179" i="12" s="1"/>
  <c r="A180" i="12" s="1"/>
  <c r="A181" i="12" s="1"/>
  <c r="A182" i="12" s="1"/>
  <c r="A183" i="12" s="1"/>
  <c r="A184" i="12" s="1"/>
  <c r="A185" i="12" s="1"/>
  <c r="A186" i="12" s="1"/>
  <c r="A187" i="12" s="1"/>
  <c r="A188" i="12" s="1"/>
  <c r="A189" i="12" s="1"/>
  <c r="A190" i="12" s="1"/>
  <c r="A191" i="12" s="1"/>
  <c r="A192" i="12" s="1"/>
  <c r="A193" i="12" s="1"/>
  <c r="A194" i="12" s="1"/>
  <c r="A195" i="12" s="1"/>
  <c r="A196" i="12" s="1"/>
  <c r="A197" i="12" s="1"/>
  <c r="A198" i="12" s="1"/>
  <c r="A199" i="12" s="1"/>
  <c r="A200" i="12" s="1"/>
  <c r="A201" i="12" s="1"/>
  <c r="A202" i="12" s="1"/>
  <c r="A203" i="12" s="1"/>
  <c r="A204" i="12" s="1"/>
  <c r="A205" i="12" s="1"/>
  <c r="A206" i="12" s="1"/>
  <c r="A207" i="12" s="1"/>
  <c r="A208" i="12" s="1"/>
  <c r="A209" i="12" s="1"/>
  <c r="A210" i="12" s="1"/>
  <c r="A211" i="12" s="1"/>
  <c r="A212" i="12" s="1"/>
  <c r="A213" i="12" s="1"/>
  <c r="A214" i="12" s="1"/>
  <c r="A215" i="12" s="1"/>
  <c r="A216" i="12" s="1"/>
  <c r="A217" i="12" s="1"/>
  <c r="A218" i="12" s="1"/>
  <c r="A219" i="12" s="1"/>
  <c r="A220" i="12" s="1"/>
  <c r="A221" i="12" s="1"/>
  <c r="A222" i="12" s="1"/>
  <c r="A223" i="12" s="1"/>
  <c r="A224" i="12" s="1"/>
  <c r="A225" i="12" s="1"/>
  <c r="A226" i="12" s="1"/>
  <c r="A227" i="12" s="1"/>
  <c r="A228" i="12" s="1"/>
  <c r="A229" i="12" s="1"/>
  <c r="A230" i="12" s="1"/>
  <c r="A231" i="12" s="1"/>
  <c r="A232" i="12" s="1"/>
  <c r="A233" i="12" s="1"/>
  <c r="A234" i="12" s="1"/>
  <c r="A235" i="12" s="1"/>
  <c r="A236" i="12" s="1"/>
  <c r="A237" i="12" s="1"/>
  <c r="A238" i="12" s="1"/>
  <c r="A239" i="12" s="1"/>
  <c r="A240" i="12" s="1"/>
  <c r="A10" i="10"/>
  <c r="H10" i="10" l="1"/>
  <c r="CY200" i="9" l="1"/>
  <c r="F232" i="12"/>
  <c r="F220" i="12"/>
  <c r="F215" i="12"/>
  <c r="F204" i="12"/>
  <c r="F193" i="12"/>
  <c r="F190" i="12"/>
  <c r="F185" i="12"/>
  <c r="F181" i="12"/>
  <c r="F174" i="12"/>
  <c r="F169" i="12"/>
  <c r="F165" i="12"/>
  <c r="F160" i="12"/>
  <c r="F156" i="12"/>
  <c r="F149" i="12"/>
  <c r="F144" i="12"/>
  <c r="F134" i="12"/>
  <c r="F129" i="12"/>
  <c r="F124" i="12"/>
  <c r="F116" i="12"/>
  <c r="F110" i="12"/>
  <c r="F100" i="12"/>
  <c r="F93" i="12"/>
  <c r="F85" i="12"/>
  <c r="F81" i="12"/>
  <c r="F75" i="12"/>
  <c r="F70" i="12"/>
  <c r="F67" i="12"/>
  <c r="F64" i="12"/>
  <c r="F60" i="12"/>
  <c r="F53" i="12"/>
  <c r="F46" i="12"/>
  <c r="F41" i="12"/>
  <c r="F37" i="12"/>
  <c r="F33" i="12"/>
  <c r="F29" i="12"/>
  <c r="F25" i="12"/>
  <c r="F21" i="12"/>
  <c r="F8" i="12"/>
  <c r="F7" i="12" s="1"/>
  <c r="W110" i="9"/>
  <c r="F92" i="12" l="1"/>
  <c r="F45" i="12"/>
  <c r="F28" i="12"/>
  <c r="F189" i="12"/>
  <c r="F20" i="12"/>
  <c r="F155" i="12"/>
  <c r="F63" i="12"/>
  <c r="F133" i="12"/>
  <c r="AO10" i="9"/>
  <c r="EB208" i="9" l="1"/>
  <c r="DM208" i="9"/>
  <c r="DL208" i="9"/>
  <c r="EB200" i="9"/>
  <c r="DM200" i="9"/>
  <c r="EB196" i="9"/>
  <c r="DM196" i="9"/>
  <c r="DL196" i="9"/>
  <c r="EB184" i="9"/>
  <c r="DM184" i="9"/>
  <c r="DL184" i="9"/>
  <c r="EB176" i="9"/>
  <c r="DM176" i="9"/>
  <c r="EB160" i="9"/>
  <c r="DM160" i="9"/>
  <c r="DL160" i="9"/>
  <c r="EB145" i="9"/>
  <c r="EB139" i="9"/>
  <c r="EB134" i="9" s="1"/>
  <c r="EC134" i="9" s="1"/>
  <c r="ED134" i="9" s="1"/>
  <c r="EB130" i="9"/>
  <c r="EB124" i="9"/>
  <c r="EB110" i="9"/>
  <c r="EB98" i="9"/>
  <c r="EB32" i="9"/>
  <c r="DM32" i="9"/>
  <c r="DL32" i="9"/>
  <c r="EB11" i="9"/>
  <c r="DM11" i="9"/>
  <c r="DL11" i="9"/>
  <c r="DN11" i="9" l="1"/>
  <c r="DN32" i="9"/>
  <c r="DN196" i="9"/>
  <c r="DN208" i="9"/>
  <c r="DN160" i="9"/>
  <c r="DN184" i="9"/>
  <c r="AC37" i="11" l="1"/>
  <c r="CS196" i="9"/>
  <c r="CR196" i="9"/>
  <c r="CS160" i="9"/>
  <c r="CR160" i="9"/>
  <c r="CS151" i="9"/>
  <c r="CR151" i="9"/>
  <c r="CR150" i="9" s="1"/>
  <c r="CS145" i="9"/>
  <c r="CR145" i="9"/>
  <c r="CS139" i="9"/>
  <c r="CS134" i="9" s="1"/>
  <c r="CR139" i="9"/>
  <c r="CS130" i="9"/>
  <c r="CR130" i="9"/>
  <c r="CS124" i="9"/>
  <c r="CR124" i="9"/>
  <c r="AK98" i="9"/>
  <c r="BE98" i="9"/>
  <c r="CS67" i="9"/>
  <c r="CR67" i="9"/>
  <c r="BE67" i="9"/>
  <c r="CS57" i="9"/>
  <c r="CR57" i="9"/>
  <c r="BE57" i="9"/>
  <c r="CS47" i="9"/>
  <c r="CR47" i="9"/>
  <c r="CS36" i="9"/>
  <c r="CR36" i="9"/>
  <c r="BE36" i="9"/>
  <c r="CS32" i="9"/>
  <c r="CR32" i="9"/>
  <c r="CS11" i="9"/>
  <c r="CR11" i="9"/>
  <c r="CT32" i="9" l="1"/>
  <c r="CT57" i="9"/>
  <c r="CT47" i="9"/>
  <c r="CT11" i="9"/>
  <c r="CT36" i="9"/>
  <c r="CT124" i="9"/>
  <c r="CT151" i="9"/>
  <c r="CT160" i="9"/>
  <c r="CT130" i="9"/>
  <c r="CT139" i="9"/>
  <c r="CT145" i="9"/>
  <c r="CT67" i="9"/>
  <c r="CT196" i="9"/>
  <c r="W208" i="9" l="1"/>
  <c r="W200" i="9"/>
  <c r="W196" i="9"/>
  <c r="W184" i="9"/>
  <c r="W176" i="9"/>
  <c r="W160" i="9"/>
  <c r="DS151" i="9"/>
  <c r="CY151" i="9"/>
  <c r="CE151" i="9"/>
  <c r="BK151" i="9"/>
  <c r="AQ151" i="9"/>
  <c r="W151" i="9"/>
  <c r="DS145" i="9"/>
  <c r="CY145" i="9"/>
  <c r="CE145" i="9"/>
  <c r="BK145" i="9"/>
  <c r="AQ145" i="9"/>
  <c r="W145" i="9"/>
  <c r="DS139" i="9"/>
  <c r="DS134" i="9" s="1"/>
  <c r="S134" i="9" s="1"/>
  <c r="CY139" i="9"/>
  <c r="CY134" i="9" s="1"/>
  <c r="R134" i="9" s="1"/>
  <c r="CE139" i="9"/>
  <c r="CE134" i="9" s="1"/>
  <c r="Q134" i="9" s="1"/>
  <c r="BK139" i="9"/>
  <c r="BK134" i="9" s="1"/>
  <c r="P134" i="9" s="1"/>
  <c r="AQ139" i="9"/>
  <c r="W139" i="9"/>
  <c r="W134" i="9" s="1"/>
  <c r="DS130" i="9"/>
  <c r="CY130" i="9"/>
  <c r="CE130" i="9"/>
  <c r="BK130" i="9"/>
  <c r="W130" i="9"/>
  <c r="DS124" i="9"/>
  <c r="CY124" i="9"/>
  <c r="CE124" i="9"/>
  <c r="BK124" i="9"/>
  <c r="AQ124" i="9"/>
  <c r="W124" i="9"/>
  <c r="AQ110" i="9"/>
  <c r="W98" i="9"/>
  <c r="W67" i="9"/>
  <c r="W57" i="9"/>
  <c r="BK47" i="9"/>
  <c r="AQ47" i="9"/>
  <c r="W47" i="9"/>
  <c r="DS36" i="9"/>
  <c r="CY36" i="9"/>
  <c r="CE36" i="9"/>
  <c r="BK36" i="9"/>
  <c r="AQ36" i="9"/>
  <c r="W36" i="9"/>
  <c r="DS32" i="9"/>
  <c r="CY32" i="9"/>
  <c r="CE32" i="9"/>
  <c r="BK32" i="9"/>
  <c r="AQ32" i="9"/>
  <c r="W32" i="9"/>
  <c r="DS11" i="9"/>
  <c r="CY11" i="9"/>
  <c r="CE11" i="9"/>
  <c r="BK11" i="9"/>
  <c r="W11" i="9"/>
  <c r="AO11" i="9" s="1"/>
  <c r="N134" i="9" l="1"/>
  <c r="M134" i="9"/>
  <c r="BK67" i="9"/>
  <c r="BK57" i="9"/>
  <c r="T134" i="9" l="1"/>
  <c r="EF173" i="9" l="1"/>
  <c r="DQ173" i="9"/>
  <c r="CW173" i="9"/>
  <c r="CC173" i="9"/>
  <c r="BZ173" i="9"/>
  <c r="CA173" i="9" s="1"/>
  <c r="BY173" i="9"/>
  <c r="BX173" i="9"/>
  <c r="BI173" i="9"/>
  <c r="BF173" i="9"/>
  <c r="BG173" i="9" s="1"/>
  <c r="BE173" i="9"/>
  <c r="BD173" i="9"/>
  <c r="EF172" i="9"/>
  <c r="DQ172" i="9"/>
  <c r="CW172" i="9"/>
  <c r="CC172" i="9"/>
  <c r="BZ172" i="9"/>
  <c r="CA172" i="9" s="1"/>
  <c r="BY172" i="9"/>
  <c r="BX172" i="9"/>
  <c r="BI172" i="9"/>
  <c r="BF172" i="9"/>
  <c r="BG172" i="9" s="1"/>
  <c r="BE172" i="9"/>
  <c r="BD172" i="9"/>
  <c r="EF171" i="9"/>
  <c r="DQ171" i="9"/>
  <c r="CW171" i="9"/>
  <c r="CC171" i="9"/>
  <c r="BZ171" i="9"/>
  <c r="CA171" i="9" s="1"/>
  <c r="BY171" i="9"/>
  <c r="BX171" i="9"/>
  <c r="BI171" i="9"/>
  <c r="BF171" i="9"/>
  <c r="BG171" i="9" s="1"/>
  <c r="BE171" i="9"/>
  <c r="BD171" i="9"/>
  <c r="EF170" i="9"/>
  <c r="DQ170" i="9"/>
  <c r="CW170" i="9"/>
  <c r="CC170" i="9"/>
  <c r="BZ170" i="9"/>
  <c r="CA170" i="9" s="1"/>
  <c r="BY170" i="9"/>
  <c r="BX170" i="9"/>
  <c r="BI170" i="9"/>
  <c r="BF170" i="9"/>
  <c r="BG170" i="9" s="1"/>
  <c r="BE170" i="9"/>
  <c r="BD170" i="9"/>
  <c r="EF169" i="9"/>
  <c r="DQ169" i="9"/>
  <c r="CW169" i="9"/>
  <c r="CC169" i="9"/>
  <c r="BZ169" i="9"/>
  <c r="CA169" i="9" s="1"/>
  <c r="BY169" i="9"/>
  <c r="BX169" i="9"/>
  <c r="BI169" i="9"/>
  <c r="BF169" i="9"/>
  <c r="BG169" i="9" s="1"/>
  <c r="BE169" i="9"/>
  <c r="BD169" i="9"/>
  <c r="S173" i="9"/>
  <c r="R173" i="9"/>
  <c r="Q173" i="9"/>
  <c r="P173" i="9"/>
  <c r="O173" i="9"/>
  <c r="N173" i="9"/>
  <c r="M173" i="9"/>
  <c r="S172" i="9"/>
  <c r="R172" i="9"/>
  <c r="Q172" i="9"/>
  <c r="P172" i="9"/>
  <c r="O172" i="9"/>
  <c r="N172" i="9"/>
  <c r="M172" i="9"/>
  <c r="S171" i="9"/>
  <c r="R171" i="9"/>
  <c r="Q171" i="9"/>
  <c r="P171" i="9"/>
  <c r="O171" i="9"/>
  <c r="N171" i="9"/>
  <c r="M171" i="9"/>
  <c r="S170" i="9"/>
  <c r="R170" i="9"/>
  <c r="Q170" i="9"/>
  <c r="P170" i="9"/>
  <c r="O170" i="9"/>
  <c r="N170" i="9"/>
  <c r="M170" i="9"/>
  <c r="S169" i="9"/>
  <c r="R169" i="9"/>
  <c r="Q169" i="9"/>
  <c r="P169" i="9"/>
  <c r="O169" i="9"/>
  <c r="N169" i="9"/>
  <c r="M169" i="9"/>
  <c r="EF174" i="9"/>
  <c r="DQ174" i="9"/>
  <c r="CW174" i="9"/>
  <c r="CC174" i="9"/>
  <c r="BZ174" i="9"/>
  <c r="CA174" i="9" s="1"/>
  <c r="BY174" i="9"/>
  <c r="BX174" i="9"/>
  <c r="BI174" i="9"/>
  <c r="BF174" i="9"/>
  <c r="BG174" i="9" s="1"/>
  <c r="BE174" i="9"/>
  <c r="BD174" i="9"/>
  <c r="S174" i="9"/>
  <c r="R174" i="9"/>
  <c r="Q174" i="9"/>
  <c r="P174" i="9"/>
  <c r="O174" i="9"/>
  <c r="N174" i="9"/>
  <c r="M174" i="9"/>
  <c r="T172" i="9" l="1"/>
  <c r="T174" i="9"/>
  <c r="T171" i="9"/>
  <c r="T170" i="9"/>
  <c r="T169" i="9"/>
  <c r="T173" i="9"/>
  <c r="CB55" i="11" l="1"/>
  <c r="CB56" i="11"/>
  <c r="CB57" i="11"/>
  <c r="CB58" i="11"/>
  <c r="CB10" i="11"/>
  <c r="BF21" i="10" l="1"/>
  <c r="BE21" i="10"/>
  <c r="BC21" i="10"/>
  <c r="BB21" i="10"/>
  <c r="BF20" i="10"/>
  <c r="BE20" i="10"/>
  <c r="BC20" i="10"/>
  <c r="BB20" i="10"/>
  <c r="AV21" i="10"/>
  <c r="AW21" i="10"/>
  <c r="AX21" i="10"/>
  <c r="AV20" i="10"/>
  <c r="AW20" i="10"/>
  <c r="AX20" i="10"/>
  <c r="AO21" i="10"/>
  <c r="AP21" i="10"/>
  <c r="AQ21" i="10"/>
  <c r="AO20" i="10"/>
  <c r="AP20" i="10"/>
  <c r="AQ20" i="10"/>
  <c r="AF21" i="10"/>
  <c r="AG21" i="10"/>
  <c r="AH21" i="10"/>
  <c r="AF20" i="10"/>
  <c r="AG20" i="10"/>
  <c r="AH20" i="10"/>
  <c r="W21" i="10"/>
  <c r="X21" i="10"/>
  <c r="Y21" i="10"/>
  <c r="W20" i="10"/>
  <c r="X20" i="10"/>
  <c r="Y20" i="10"/>
  <c r="N21" i="10"/>
  <c r="O21" i="10"/>
  <c r="P21" i="10"/>
  <c r="I21" i="10"/>
  <c r="P20" i="10"/>
  <c r="O20" i="10"/>
  <c r="N20" i="10"/>
  <c r="L20" i="10"/>
  <c r="K20" i="10"/>
  <c r="I20" i="10"/>
  <c r="EI220" i="9"/>
  <c r="B220" i="9" s="1"/>
  <c r="EI221" i="9"/>
  <c r="B221" i="9" s="1"/>
  <c r="EI222" i="9"/>
  <c r="EI223" i="9"/>
  <c r="EI10" i="9"/>
  <c r="B10" i="9" s="1"/>
  <c r="BI8" i="10"/>
  <c r="BH8" i="10"/>
  <c r="Q20" i="10" l="1"/>
  <c r="AS20" i="10"/>
  <c r="AS21" i="10"/>
  <c r="AT20" i="10"/>
  <c r="AY20" i="10" s="1"/>
  <c r="AT21" i="10"/>
  <c r="AY21" i="10" s="1"/>
  <c r="AL20" i="10"/>
  <c r="AL21" i="10"/>
  <c r="AM20" i="10"/>
  <c r="AM21" i="10"/>
  <c r="AC20" i="10"/>
  <c r="AC21" i="10"/>
  <c r="AD20" i="10"/>
  <c r="AI20" i="10" s="1"/>
  <c r="AD21" i="10"/>
  <c r="AI21" i="10" s="1"/>
  <c r="T20" i="10"/>
  <c r="T21" i="10"/>
  <c r="U20" i="10"/>
  <c r="Z20" i="10" s="1"/>
  <c r="U21" i="10"/>
  <c r="Z21" i="10" s="1"/>
  <c r="K21" i="10"/>
  <c r="L21" i="10"/>
  <c r="Q21" i="10" s="1"/>
  <c r="BS6" i="11"/>
  <c r="BZ52" i="11"/>
  <c r="BZ51" i="11"/>
  <c r="BZ45" i="11"/>
  <c r="BZ44" i="11"/>
  <c r="BZ42" i="11"/>
  <c r="BZ41" i="11"/>
  <c r="BZ39" i="11"/>
  <c r="BZ38" i="11"/>
  <c r="BZ36" i="11"/>
  <c r="BZ35" i="11"/>
  <c r="BZ33" i="11"/>
  <c r="BZ32" i="11"/>
  <c r="BZ30" i="11"/>
  <c r="BZ29" i="11"/>
  <c r="BZ27" i="11"/>
  <c r="BZ26" i="11"/>
  <c r="BZ24" i="11"/>
  <c r="BZ23" i="11"/>
  <c r="BZ21" i="11"/>
  <c r="BZ20" i="11"/>
  <c r="BZ18" i="11"/>
  <c r="BZ17" i="11"/>
  <c r="BZ15" i="11"/>
  <c r="BZ14" i="11"/>
  <c r="BZ12" i="11"/>
  <c r="BZ11" i="11"/>
  <c r="BZ8" i="11"/>
  <c r="BY8" i="11"/>
  <c r="BX8" i="11"/>
  <c r="BS8" i="11"/>
  <c r="BQ56" i="11"/>
  <c r="BP56" i="11"/>
  <c r="BO56" i="11"/>
  <c r="BQ55" i="11"/>
  <c r="BP55" i="11"/>
  <c r="BO55" i="11"/>
  <c r="BQ54" i="11"/>
  <c r="BP54" i="11"/>
  <c r="BO54" i="11"/>
  <c r="BQ53" i="11"/>
  <c r="BP53" i="11"/>
  <c r="BO53" i="11"/>
  <c r="BQ52" i="11"/>
  <c r="BP52" i="11"/>
  <c r="BO52" i="11"/>
  <c r="BQ51" i="11"/>
  <c r="BP51" i="11"/>
  <c r="BO51" i="11"/>
  <c r="BQ50" i="11"/>
  <c r="BP50" i="11"/>
  <c r="BO50" i="11"/>
  <c r="BQ49" i="11"/>
  <c r="BP49" i="11"/>
  <c r="BO49" i="11"/>
  <c r="BQ48" i="11"/>
  <c r="BP48" i="11"/>
  <c r="BO48" i="11"/>
  <c r="BQ45" i="11"/>
  <c r="BQ44" i="11"/>
  <c r="BQ42" i="11"/>
  <c r="BQ41" i="11"/>
  <c r="BQ39" i="11"/>
  <c r="BQ38" i="11"/>
  <c r="BQ36" i="11"/>
  <c r="BQ35" i="11"/>
  <c r="BQ33" i="11"/>
  <c r="BQ32" i="11"/>
  <c r="BQ30" i="11"/>
  <c r="BQ29" i="11"/>
  <c r="BQ27" i="11"/>
  <c r="BQ26" i="11"/>
  <c r="BQ24" i="11"/>
  <c r="BQ23" i="11"/>
  <c r="BQ21" i="11"/>
  <c r="BQ20" i="11"/>
  <c r="BQ18" i="11"/>
  <c r="BQ17" i="11"/>
  <c r="BQ15" i="11"/>
  <c r="BQ14" i="11"/>
  <c r="BQ12" i="11"/>
  <c r="BQ11" i="11"/>
  <c r="BQ8" i="11"/>
  <c r="BP8" i="11"/>
  <c r="BO8" i="11"/>
  <c r="BK52" i="11"/>
  <c r="BK51" i="11"/>
  <c r="BK45" i="11"/>
  <c r="BK44" i="11"/>
  <c r="BK42" i="11"/>
  <c r="BK41" i="11"/>
  <c r="BK39" i="11"/>
  <c r="BK38" i="11"/>
  <c r="BK36" i="11"/>
  <c r="BK35" i="11"/>
  <c r="BK33" i="11"/>
  <c r="BK32" i="11"/>
  <c r="BK30" i="11"/>
  <c r="BK29" i="11"/>
  <c r="BK27" i="11"/>
  <c r="BK26" i="11"/>
  <c r="BK24" i="11"/>
  <c r="BK23" i="11"/>
  <c r="BK21" i="11"/>
  <c r="BK20" i="11"/>
  <c r="BK18" i="11"/>
  <c r="BK17" i="11"/>
  <c r="BK15" i="11"/>
  <c r="BK14" i="11"/>
  <c r="BK12" i="11"/>
  <c r="BK11" i="11"/>
  <c r="BK8" i="11"/>
  <c r="BJ8" i="11"/>
  <c r="BI8" i="11"/>
  <c r="BD52" i="11"/>
  <c r="BD51" i="11"/>
  <c r="BD45" i="11"/>
  <c r="BD44" i="11"/>
  <c r="BD42" i="11"/>
  <c r="BD41" i="11"/>
  <c r="BD39" i="11"/>
  <c r="BD38" i="11"/>
  <c r="BD36" i="11"/>
  <c r="BD35" i="11"/>
  <c r="BD33" i="11"/>
  <c r="BD32" i="11"/>
  <c r="BD30" i="11"/>
  <c r="BD29" i="11"/>
  <c r="BD27" i="11"/>
  <c r="BD26" i="11"/>
  <c r="BD24" i="11"/>
  <c r="BD23" i="11"/>
  <c r="BD21" i="11"/>
  <c r="BD20" i="11"/>
  <c r="BD18" i="11"/>
  <c r="BD17" i="11"/>
  <c r="BD15" i="11"/>
  <c r="BD14" i="11"/>
  <c r="BD12" i="11"/>
  <c r="BD11" i="11"/>
  <c r="BD8" i="11"/>
  <c r="BC8" i="11"/>
  <c r="BB8" i="11"/>
  <c r="AW6" i="11"/>
  <c r="AW8" i="11"/>
  <c r="AU56" i="11"/>
  <c r="AT56" i="11"/>
  <c r="AS56" i="11"/>
  <c r="AU55" i="11"/>
  <c r="AT55" i="11"/>
  <c r="AS55" i="11"/>
  <c r="AU54" i="11"/>
  <c r="AT54" i="11"/>
  <c r="AS54" i="11"/>
  <c r="AU53" i="11"/>
  <c r="AT53" i="11"/>
  <c r="AS53" i="11"/>
  <c r="AU52" i="11"/>
  <c r="AT52" i="11"/>
  <c r="AS52" i="11"/>
  <c r="AU51" i="11"/>
  <c r="AT51" i="11"/>
  <c r="AS51" i="11"/>
  <c r="AU50" i="11"/>
  <c r="AT50" i="11"/>
  <c r="AS50" i="11"/>
  <c r="AU49" i="11"/>
  <c r="AT49" i="11"/>
  <c r="AS49" i="11"/>
  <c r="AU48" i="11"/>
  <c r="AT48" i="11"/>
  <c r="AS48" i="11"/>
  <c r="AU45" i="11"/>
  <c r="AU44" i="11"/>
  <c r="AU42" i="11"/>
  <c r="AU41" i="11"/>
  <c r="AU39" i="11"/>
  <c r="AU38" i="11"/>
  <c r="AU36" i="11"/>
  <c r="AU35" i="11"/>
  <c r="AU33" i="11"/>
  <c r="AU32" i="11"/>
  <c r="AU30" i="11"/>
  <c r="AU29" i="11"/>
  <c r="AU27" i="11"/>
  <c r="AU26" i="11"/>
  <c r="AU24" i="11"/>
  <c r="AU23" i="11"/>
  <c r="AU21" i="11"/>
  <c r="AU20" i="11"/>
  <c r="AU18" i="11"/>
  <c r="AU17" i="11"/>
  <c r="AU15" i="11"/>
  <c r="AU14" i="11"/>
  <c r="AU12" i="11"/>
  <c r="AU11" i="11"/>
  <c r="AU8" i="11"/>
  <c r="AT8" i="11"/>
  <c r="AS8" i="11"/>
  <c r="AO52" i="11"/>
  <c r="AO51" i="11"/>
  <c r="AO45" i="11"/>
  <c r="AO44" i="11"/>
  <c r="AO42" i="11"/>
  <c r="AO41" i="11"/>
  <c r="AO39" i="11"/>
  <c r="AO38" i="11"/>
  <c r="AO36" i="11"/>
  <c r="AO35" i="11"/>
  <c r="AO33" i="11"/>
  <c r="AO32" i="11"/>
  <c r="AO30" i="11"/>
  <c r="AO29" i="11"/>
  <c r="AO27" i="11"/>
  <c r="AO26" i="11"/>
  <c r="AO24" i="11"/>
  <c r="AO23" i="11"/>
  <c r="AO21" i="11"/>
  <c r="AO20" i="11"/>
  <c r="AO18" i="11"/>
  <c r="AO17" i="11"/>
  <c r="AO15" i="11"/>
  <c r="AO14" i="11"/>
  <c r="AO12" i="11"/>
  <c r="AO11" i="11"/>
  <c r="AO8" i="11"/>
  <c r="AN8" i="11"/>
  <c r="AM8" i="11"/>
  <c r="V8" i="11" l="1"/>
  <c r="W8" i="11"/>
  <c r="X8" i="11"/>
  <c r="Y8" i="11"/>
  <c r="Z8" i="11"/>
  <c r="AA8" i="11"/>
  <c r="AB8" i="11"/>
  <c r="AC8" i="11"/>
  <c r="AD8" i="11"/>
  <c r="AE8" i="11"/>
  <c r="AF8" i="11"/>
  <c r="AG8" i="11"/>
  <c r="AH8" i="11"/>
  <c r="AI8" i="11"/>
  <c r="AJ8" i="11"/>
  <c r="AK8" i="11"/>
  <c r="AL8" i="11"/>
  <c r="AP8" i="11"/>
  <c r="AQ8" i="11"/>
  <c r="AR8" i="11"/>
  <c r="AV8" i="11"/>
  <c r="AX8" i="11"/>
  <c r="AY8" i="11"/>
  <c r="AZ8" i="11"/>
  <c r="BA8" i="11"/>
  <c r="BE8" i="11"/>
  <c r="BF8" i="11"/>
  <c r="BG8" i="11"/>
  <c r="BH8" i="11"/>
  <c r="BL8" i="11"/>
  <c r="BM8" i="11"/>
  <c r="BN8" i="11"/>
  <c r="BR8" i="11"/>
  <c r="BT8" i="11"/>
  <c r="BU8" i="11"/>
  <c r="BV8" i="11"/>
  <c r="BW8" i="11"/>
  <c r="AH6" i="11"/>
  <c r="AF56" i="11"/>
  <c r="AE56" i="11"/>
  <c r="AD56" i="11"/>
  <c r="AF55" i="11"/>
  <c r="AE55" i="11"/>
  <c r="AD55" i="11"/>
  <c r="AF54" i="11"/>
  <c r="AE54" i="11"/>
  <c r="AD54" i="11"/>
  <c r="AF53" i="11"/>
  <c r="AE53" i="11"/>
  <c r="AD53" i="11"/>
  <c r="AF52" i="11"/>
  <c r="AE52" i="11"/>
  <c r="AD52" i="11"/>
  <c r="AF51" i="11"/>
  <c r="AE51" i="11"/>
  <c r="AD51" i="11"/>
  <c r="AF50" i="11"/>
  <c r="AE50" i="11"/>
  <c r="AD50" i="11"/>
  <c r="AF49" i="11"/>
  <c r="AE49" i="11"/>
  <c r="AD49" i="11"/>
  <c r="AF48" i="11"/>
  <c r="AE48" i="11"/>
  <c r="AD48" i="11"/>
  <c r="AF45" i="11"/>
  <c r="AF44" i="11"/>
  <c r="AF42" i="11"/>
  <c r="AF41" i="11"/>
  <c r="AF39" i="11"/>
  <c r="AF38" i="11"/>
  <c r="AF36" i="11"/>
  <c r="AF35" i="11"/>
  <c r="AF33" i="11"/>
  <c r="AF32" i="11"/>
  <c r="AF30" i="11"/>
  <c r="AF29" i="11"/>
  <c r="AF27" i="11"/>
  <c r="AF26" i="11"/>
  <c r="AF24" i="11"/>
  <c r="AF23" i="11"/>
  <c r="AF21" i="11"/>
  <c r="AF20" i="11"/>
  <c r="AF18" i="11"/>
  <c r="AF17" i="11"/>
  <c r="AF15" i="11"/>
  <c r="AF14" i="11"/>
  <c r="AF12" i="11"/>
  <c r="AF11" i="11"/>
  <c r="Z52" i="11"/>
  <c r="Z51" i="11"/>
  <c r="Y49" i="11"/>
  <c r="X49" i="11"/>
  <c r="Z45" i="11"/>
  <c r="Z44" i="11"/>
  <c r="Z42" i="11"/>
  <c r="Z41" i="11"/>
  <c r="Z39" i="11"/>
  <c r="Z38" i="11"/>
  <c r="Z36" i="11"/>
  <c r="Z35" i="11"/>
  <c r="Z33" i="11"/>
  <c r="Z32" i="11"/>
  <c r="Z30" i="11"/>
  <c r="Z29" i="11"/>
  <c r="Z27" i="11"/>
  <c r="Z26" i="11"/>
  <c r="Z24" i="11"/>
  <c r="Z23" i="11"/>
  <c r="Z21" i="11"/>
  <c r="Z20" i="11"/>
  <c r="Z18" i="11"/>
  <c r="Z17" i="11"/>
  <c r="Z15" i="11"/>
  <c r="Z14" i="11"/>
  <c r="Z12" i="11"/>
  <c r="Z11" i="11"/>
  <c r="E8" i="11"/>
  <c r="R8" i="11"/>
  <c r="S8" i="11"/>
  <c r="T8" i="11"/>
  <c r="U8" i="11"/>
  <c r="S6" i="11"/>
  <c r="Q11" i="11"/>
  <c r="Q12" i="11"/>
  <c r="Q14" i="11"/>
  <c r="Q15" i="11"/>
  <c r="Q17" i="11"/>
  <c r="Q18" i="11"/>
  <c r="Q20" i="11"/>
  <c r="Q21" i="11"/>
  <c r="Q23" i="11"/>
  <c r="Q24" i="11"/>
  <c r="Q26" i="11"/>
  <c r="Q27" i="11"/>
  <c r="Q29" i="11"/>
  <c r="Q30" i="11"/>
  <c r="Q32" i="11"/>
  <c r="Q33" i="11"/>
  <c r="Q35" i="11"/>
  <c r="Q36" i="11"/>
  <c r="Q38" i="11"/>
  <c r="Q39" i="11"/>
  <c r="Q41" i="11"/>
  <c r="Q42" i="11"/>
  <c r="Q44" i="11"/>
  <c r="Q45" i="11"/>
  <c r="Q48" i="11"/>
  <c r="Q49" i="11"/>
  <c r="Q50" i="11"/>
  <c r="Q51" i="11"/>
  <c r="Q52" i="11"/>
  <c r="Q53" i="11"/>
  <c r="Q54" i="11"/>
  <c r="Q55" i="11"/>
  <c r="Q56" i="11"/>
  <c r="P48" i="11"/>
  <c r="P49" i="11"/>
  <c r="P50" i="11"/>
  <c r="P51" i="11"/>
  <c r="P52" i="11"/>
  <c r="P53" i="11"/>
  <c r="P54" i="11"/>
  <c r="P55" i="11"/>
  <c r="P56" i="11"/>
  <c r="P8" i="11"/>
  <c r="O48" i="11"/>
  <c r="O49" i="11"/>
  <c r="O50" i="11"/>
  <c r="O51" i="11"/>
  <c r="O52" i="11"/>
  <c r="O53" i="11"/>
  <c r="O54" i="11"/>
  <c r="O55" i="11"/>
  <c r="O56" i="11"/>
  <c r="Q8" i="11"/>
  <c r="O8" i="11"/>
  <c r="BV56" i="11"/>
  <c r="BG56" i="11"/>
  <c r="AZ56" i="11"/>
  <c r="AK56" i="11"/>
  <c r="V56" i="11"/>
  <c r="W56" i="11" s="1"/>
  <c r="Z56" i="11" s="1"/>
  <c r="G56" i="11"/>
  <c r="I56" i="11" s="1"/>
  <c r="B56" i="11"/>
  <c r="BV55" i="11"/>
  <c r="BG55" i="11"/>
  <c r="AZ55" i="11"/>
  <c r="AK55" i="11"/>
  <c r="V55" i="11"/>
  <c r="W55" i="11" s="1"/>
  <c r="Z55" i="11" s="1"/>
  <c r="G55" i="11"/>
  <c r="I55" i="11" s="1"/>
  <c r="B55" i="11"/>
  <c r="I8" i="11"/>
  <c r="J8" i="11"/>
  <c r="K8" i="11"/>
  <c r="K11" i="11"/>
  <c r="K12" i="11"/>
  <c r="K14" i="11"/>
  <c r="K15" i="11"/>
  <c r="K17" i="11"/>
  <c r="K18" i="11"/>
  <c r="K20" i="11"/>
  <c r="K21" i="11"/>
  <c r="K23" i="11"/>
  <c r="K24" i="11"/>
  <c r="K26" i="11"/>
  <c r="K27" i="11"/>
  <c r="K29" i="11"/>
  <c r="K30" i="11"/>
  <c r="K32" i="11"/>
  <c r="K33" i="11"/>
  <c r="K35" i="11"/>
  <c r="K36" i="11"/>
  <c r="K38" i="11"/>
  <c r="K39" i="11"/>
  <c r="K41" i="11"/>
  <c r="K42" i="11"/>
  <c r="K44" i="11"/>
  <c r="K45" i="11"/>
  <c r="K51" i="11"/>
  <c r="K52" i="11"/>
  <c r="BW56" i="11" l="1"/>
  <c r="BZ56" i="11" s="1"/>
  <c r="BY56" i="11"/>
  <c r="BX56" i="11"/>
  <c r="BW55" i="11"/>
  <c r="BZ55" i="11" s="1"/>
  <c r="BX55" i="11"/>
  <c r="BY55" i="11"/>
  <c r="BH55" i="11"/>
  <c r="BK55" i="11" s="1"/>
  <c r="BJ55" i="11"/>
  <c r="BI55" i="11"/>
  <c r="BH56" i="11"/>
  <c r="BK56" i="11" s="1"/>
  <c r="BJ56" i="11"/>
  <c r="BI56" i="11"/>
  <c r="BA56" i="11"/>
  <c r="BD56" i="11" s="1"/>
  <c r="BB56" i="11"/>
  <c r="BC56" i="11"/>
  <c r="BA55" i="11"/>
  <c r="BD55" i="11" s="1"/>
  <c r="BC55" i="11"/>
  <c r="BB55" i="11"/>
  <c r="AL55" i="11"/>
  <c r="AO55" i="11" s="1"/>
  <c r="AN55" i="11"/>
  <c r="AM55" i="11"/>
  <c r="AL56" i="11"/>
  <c r="AO56" i="11" s="1"/>
  <c r="AN56" i="11"/>
  <c r="AM56" i="11"/>
  <c r="X56" i="11"/>
  <c r="X55" i="11"/>
  <c r="Y56" i="11"/>
  <c r="Y55" i="11"/>
  <c r="J56" i="11"/>
  <c r="H56" i="11"/>
  <c r="K56" i="11" s="1"/>
  <c r="H55" i="11"/>
  <c r="K55" i="11" s="1"/>
  <c r="J55" i="11"/>
  <c r="BF8" i="10"/>
  <c r="BC19" i="10"/>
  <c r="BF19" i="10" s="1"/>
  <c r="BB19" i="10"/>
  <c r="BC18" i="10"/>
  <c r="BF18" i="10" s="1"/>
  <c r="BB18" i="10"/>
  <c r="BC17" i="10"/>
  <c r="BF17" i="10" s="1"/>
  <c r="BB17" i="10"/>
  <c r="BC16" i="10"/>
  <c r="BF16" i="10" s="1"/>
  <c r="BB16" i="10"/>
  <c r="BC15" i="10"/>
  <c r="BF15" i="10" s="1"/>
  <c r="BB15" i="10"/>
  <c r="BC14" i="10"/>
  <c r="BF14" i="10" s="1"/>
  <c r="BB14" i="10"/>
  <c r="BC13" i="10"/>
  <c r="BF13" i="10" s="1"/>
  <c r="BB13" i="10"/>
  <c r="BC12" i="10"/>
  <c r="BF12" i="10" s="1"/>
  <c r="BB12" i="10"/>
  <c r="BC11" i="10"/>
  <c r="BF11" i="10" s="1"/>
  <c r="BB11" i="10"/>
  <c r="BC8" i="10"/>
  <c r="BB8" i="10"/>
  <c r="AY8" i="10"/>
  <c r="AW8" i="10"/>
  <c r="AV8" i="10"/>
  <c r="R8" i="10"/>
  <c r="S8" i="10"/>
  <c r="T8" i="10"/>
  <c r="U8" i="10"/>
  <c r="V8" i="10"/>
  <c r="W8" i="10"/>
  <c r="X8" i="10"/>
  <c r="Y8" i="10"/>
  <c r="Z8" i="10"/>
  <c r="AA8" i="10"/>
  <c r="AB8" i="10"/>
  <c r="AC8" i="10"/>
  <c r="AD8" i="10"/>
  <c r="AE8" i="10"/>
  <c r="AF8" i="10"/>
  <c r="AG8" i="10"/>
  <c r="AH8" i="10"/>
  <c r="AI8" i="10"/>
  <c r="AJ8" i="10"/>
  <c r="AK8" i="10"/>
  <c r="AL8" i="10"/>
  <c r="AM8" i="10"/>
  <c r="AN8" i="10"/>
  <c r="AO8" i="10"/>
  <c r="AP8" i="10"/>
  <c r="AQ8" i="10"/>
  <c r="AR8" i="10"/>
  <c r="AS8" i="10"/>
  <c r="AT8" i="10"/>
  <c r="AU8" i="10"/>
  <c r="AX8" i="10"/>
  <c r="AZ8" i="10"/>
  <c r="BA8" i="10"/>
  <c r="BD8" i="10"/>
  <c r="BE8" i="10"/>
  <c r="AM10" i="10"/>
  <c r="AP10" i="10" s="1"/>
  <c r="AL10" i="10"/>
  <c r="Q8" i="10"/>
  <c r="O8" i="10"/>
  <c r="L8" i="10"/>
  <c r="K8" i="10"/>
  <c r="M8" i="10"/>
  <c r="N8" i="10"/>
  <c r="DL58" i="9"/>
  <c r="DN58" i="9"/>
  <c r="S10" i="9" l="1"/>
  <c r="R10" i="9"/>
  <c r="Q10" i="9"/>
  <c r="P10" i="9"/>
  <c r="O10" i="9"/>
  <c r="N10" i="9"/>
  <c r="BM11" i="11" l="1"/>
  <c r="BM12" i="11"/>
  <c r="BM13" i="11"/>
  <c r="BM14" i="11"/>
  <c r="BM15" i="11"/>
  <c r="BM16" i="11"/>
  <c r="BM17" i="11"/>
  <c r="BM18" i="11"/>
  <c r="BM19" i="11"/>
  <c r="BM20" i="11"/>
  <c r="BM21" i="11"/>
  <c r="BM22" i="11"/>
  <c r="BM23" i="11"/>
  <c r="BM24" i="11"/>
  <c r="BM25" i="11"/>
  <c r="BM26" i="11"/>
  <c r="BM27" i="11"/>
  <c r="BM28" i="11"/>
  <c r="BM29" i="11"/>
  <c r="BM30" i="11"/>
  <c r="BM31" i="11"/>
  <c r="BM32" i="11"/>
  <c r="BM33" i="11"/>
  <c r="BM34" i="11"/>
  <c r="BM35" i="11"/>
  <c r="BM36" i="11"/>
  <c r="BM37" i="11"/>
  <c r="BM38" i="11"/>
  <c r="BM39" i="11"/>
  <c r="BM40" i="11"/>
  <c r="BM41" i="11"/>
  <c r="BM42" i="11"/>
  <c r="BM43" i="11"/>
  <c r="BM44" i="11"/>
  <c r="BM45" i="11"/>
  <c r="BM46" i="11"/>
  <c r="BM47" i="11"/>
  <c r="BM10" i="11"/>
  <c r="BG11" i="11"/>
  <c r="BG12" i="11"/>
  <c r="BG13" i="11"/>
  <c r="BG14" i="11"/>
  <c r="BG15" i="11"/>
  <c r="BG16" i="11"/>
  <c r="BG17" i="11"/>
  <c r="BG18" i="11"/>
  <c r="BG19" i="11"/>
  <c r="BG20" i="11"/>
  <c r="BG21" i="11"/>
  <c r="BG22" i="11"/>
  <c r="BG23" i="11"/>
  <c r="BG24" i="11"/>
  <c r="BG25" i="11"/>
  <c r="BG26" i="11"/>
  <c r="BG27" i="11"/>
  <c r="BG28" i="11"/>
  <c r="BG29" i="11"/>
  <c r="BG30" i="11"/>
  <c r="BG31" i="11"/>
  <c r="BG32" i="11"/>
  <c r="BG33" i="11"/>
  <c r="BG34" i="11"/>
  <c r="BG35" i="11"/>
  <c r="BG36" i="11"/>
  <c r="BG37" i="11"/>
  <c r="BG38" i="11"/>
  <c r="BG39" i="11"/>
  <c r="BG40" i="11"/>
  <c r="BG41" i="11"/>
  <c r="BG42" i="11"/>
  <c r="BG43" i="11"/>
  <c r="BG44" i="11"/>
  <c r="BG45" i="11"/>
  <c r="BG46" i="11"/>
  <c r="BG47" i="11"/>
  <c r="BG48" i="11"/>
  <c r="BG49" i="11"/>
  <c r="BG50" i="11"/>
  <c r="BG51" i="11"/>
  <c r="BG52" i="11"/>
  <c r="BG53" i="11"/>
  <c r="BG54" i="11"/>
  <c r="BG10" i="11"/>
  <c r="BV10" i="11"/>
  <c r="BN47" i="11"/>
  <c r="BQ47" i="11" s="1"/>
  <c r="BV11" i="11"/>
  <c r="BV12" i="11"/>
  <c r="BV13" i="11"/>
  <c r="BV14" i="11"/>
  <c r="BV15" i="11"/>
  <c r="BV16" i="11"/>
  <c r="BV17" i="11"/>
  <c r="BV18" i="11"/>
  <c r="BV19" i="11"/>
  <c r="BV20" i="11"/>
  <c r="BV21" i="11"/>
  <c r="BV22" i="11"/>
  <c r="BV23" i="11"/>
  <c r="BV24" i="11"/>
  <c r="BV25" i="11"/>
  <c r="BV26" i="11"/>
  <c r="BV27" i="11"/>
  <c r="BV28" i="11"/>
  <c r="BV29" i="11"/>
  <c r="BV30" i="11"/>
  <c r="BV31" i="11"/>
  <c r="BV32" i="11"/>
  <c r="BV33" i="11"/>
  <c r="BV34" i="11"/>
  <c r="BV35" i="11"/>
  <c r="BV36" i="11"/>
  <c r="BV37" i="11"/>
  <c r="BV38" i="11"/>
  <c r="BV39" i="11"/>
  <c r="BV40" i="11"/>
  <c r="BV41" i="11"/>
  <c r="BV42" i="11"/>
  <c r="BV43" i="11"/>
  <c r="BV44" i="11"/>
  <c r="BV45" i="11"/>
  <c r="BV46" i="11"/>
  <c r="BV47" i="11"/>
  <c r="BV48" i="11"/>
  <c r="BV49" i="11"/>
  <c r="BV50" i="11"/>
  <c r="BV51" i="11"/>
  <c r="BV52" i="11"/>
  <c r="BV53" i="11"/>
  <c r="BV54" i="11"/>
  <c r="BV6" i="11" l="1"/>
  <c r="BM6" i="11"/>
  <c r="BX51" i="11"/>
  <c r="BY51" i="11"/>
  <c r="BY49" i="11"/>
  <c r="BX49" i="11"/>
  <c r="BY45" i="11"/>
  <c r="BX45" i="11"/>
  <c r="BY41" i="11"/>
  <c r="BX41" i="11"/>
  <c r="BY37" i="11"/>
  <c r="BX37" i="11"/>
  <c r="BY33" i="11"/>
  <c r="BX33" i="11"/>
  <c r="BY29" i="11"/>
  <c r="BX29" i="11"/>
  <c r="BY25" i="11"/>
  <c r="BX25" i="11"/>
  <c r="BY21" i="11"/>
  <c r="BX21" i="11"/>
  <c r="BY17" i="11"/>
  <c r="BX17" i="11"/>
  <c r="BY13" i="11"/>
  <c r="BX13" i="11"/>
  <c r="BX10" i="11"/>
  <c r="BY10" i="11"/>
  <c r="BY53" i="11"/>
  <c r="BX53" i="11"/>
  <c r="BY52" i="11"/>
  <c r="BX52" i="11"/>
  <c r="BY48" i="11"/>
  <c r="BX48" i="11"/>
  <c r="BY44" i="11"/>
  <c r="BX44" i="11"/>
  <c r="BY40" i="11"/>
  <c r="BX40" i="11"/>
  <c r="BY36" i="11"/>
  <c r="BX36" i="11"/>
  <c r="BY32" i="11"/>
  <c r="BX32" i="11"/>
  <c r="BY28" i="11"/>
  <c r="BX28" i="11"/>
  <c r="BY24" i="11"/>
  <c r="BX24" i="11"/>
  <c r="BY20" i="11"/>
  <c r="BX20" i="11"/>
  <c r="BY16" i="11"/>
  <c r="BX16" i="11"/>
  <c r="BY12" i="11"/>
  <c r="BX12" i="11"/>
  <c r="BG6" i="11"/>
  <c r="BX43" i="11"/>
  <c r="BY43" i="11"/>
  <c r="BX39" i="11"/>
  <c r="BY39" i="11"/>
  <c r="BX35" i="11"/>
  <c r="BY35" i="11"/>
  <c r="BX31" i="11"/>
  <c r="BY31" i="11"/>
  <c r="BX27" i="11"/>
  <c r="BY27" i="11"/>
  <c r="BX23" i="11"/>
  <c r="BY23" i="11"/>
  <c r="BX19" i="11"/>
  <c r="BY19" i="11"/>
  <c r="BX15" i="11"/>
  <c r="BY15" i="11"/>
  <c r="BX11" i="11"/>
  <c r="BY11" i="11"/>
  <c r="BX47" i="11"/>
  <c r="BY47" i="11"/>
  <c r="BX54" i="11"/>
  <c r="BY54" i="11"/>
  <c r="BY50" i="11"/>
  <c r="BX50" i="11"/>
  <c r="BX46" i="11"/>
  <c r="BY46" i="11"/>
  <c r="BX42" i="11"/>
  <c r="BY42" i="11"/>
  <c r="BX38" i="11"/>
  <c r="BY38" i="11"/>
  <c r="BY34" i="11"/>
  <c r="BX34" i="11"/>
  <c r="BX30" i="11"/>
  <c r="BY30" i="11"/>
  <c r="BY26" i="11"/>
  <c r="BX26" i="11"/>
  <c r="BY22" i="11"/>
  <c r="BX22" i="11"/>
  <c r="BX18" i="11"/>
  <c r="BY18" i="11"/>
  <c r="BX14" i="11"/>
  <c r="BY14" i="11"/>
  <c r="BN46" i="11"/>
  <c r="BQ46" i="11" s="1"/>
  <c r="BO46" i="11"/>
  <c r="BP46" i="11"/>
  <c r="BO42" i="11"/>
  <c r="BP42" i="11"/>
  <c r="BO38" i="11"/>
  <c r="BP38" i="11"/>
  <c r="BO34" i="11"/>
  <c r="BP34" i="11"/>
  <c r="BO30" i="11"/>
  <c r="BP30" i="11"/>
  <c r="BO26" i="11"/>
  <c r="BP26" i="11"/>
  <c r="BO22" i="11"/>
  <c r="BP22" i="11"/>
  <c r="BO18" i="11"/>
  <c r="BP18" i="11"/>
  <c r="BO14" i="11"/>
  <c r="BP14" i="11"/>
  <c r="BO45" i="11"/>
  <c r="BP45" i="11"/>
  <c r="BO41" i="11"/>
  <c r="BP41" i="11"/>
  <c r="BO37" i="11"/>
  <c r="BP37" i="11"/>
  <c r="BO33" i="11"/>
  <c r="BP33" i="11"/>
  <c r="BP29" i="11"/>
  <c r="BO29" i="11"/>
  <c r="BP25" i="11"/>
  <c r="BO25" i="11"/>
  <c r="BP21" i="11"/>
  <c r="BO21" i="11"/>
  <c r="BO17" i="11"/>
  <c r="BP17" i="11"/>
  <c r="BO13" i="11"/>
  <c r="BP13" i="11"/>
  <c r="BO10" i="11"/>
  <c r="BP10" i="11"/>
  <c r="BP44" i="11"/>
  <c r="BO44" i="11"/>
  <c r="BP40" i="11"/>
  <c r="BO40" i="11"/>
  <c r="BP36" i="11"/>
  <c r="BO36" i="11"/>
  <c r="BP32" i="11"/>
  <c r="BO32" i="11"/>
  <c r="BP28" i="11"/>
  <c r="BO28" i="11"/>
  <c r="BP24" i="11"/>
  <c r="BO24" i="11"/>
  <c r="BP20" i="11"/>
  <c r="BO20" i="11"/>
  <c r="BP16" i="11"/>
  <c r="BO16" i="11"/>
  <c r="BP12" i="11"/>
  <c r="BO12" i="11"/>
  <c r="BP47" i="11"/>
  <c r="BO47" i="11"/>
  <c r="BP43" i="11"/>
  <c r="BO43" i="11"/>
  <c r="BP39" i="11"/>
  <c r="BO39" i="11"/>
  <c r="BP35" i="11"/>
  <c r="BO35" i="11"/>
  <c r="BP31" i="11"/>
  <c r="BO31" i="11"/>
  <c r="BP27" i="11"/>
  <c r="BO27" i="11"/>
  <c r="BP23" i="11"/>
  <c r="BO23" i="11"/>
  <c r="BP19" i="11"/>
  <c r="BO19" i="11"/>
  <c r="BP15" i="11"/>
  <c r="BO15" i="11"/>
  <c r="BP11" i="11"/>
  <c r="BO11" i="11"/>
  <c r="BJ52" i="11"/>
  <c r="BI52" i="11"/>
  <c r="BH48" i="11"/>
  <c r="BK48" i="11" s="1"/>
  <c r="BJ48" i="11"/>
  <c r="BI48" i="11"/>
  <c r="BJ44" i="11"/>
  <c r="BI44" i="11"/>
  <c r="BJ40" i="11"/>
  <c r="BI40" i="11"/>
  <c r="BJ36" i="11"/>
  <c r="BI36" i="11"/>
  <c r="BJ32" i="11"/>
  <c r="BI32" i="11"/>
  <c r="BJ28" i="11"/>
  <c r="BI28" i="11"/>
  <c r="BJ24" i="11"/>
  <c r="BI24" i="11"/>
  <c r="BJ20" i="11"/>
  <c r="BI20" i="11"/>
  <c r="BJ16" i="11"/>
  <c r="BI16" i="11"/>
  <c r="BJ12" i="11"/>
  <c r="BI12" i="11"/>
  <c r="BI10" i="11"/>
  <c r="BJ10" i="11"/>
  <c r="BJ51" i="11"/>
  <c r="BI51" i="11"/>
  <c r="BH47" i="11"/>
  <c r="BK47" i="11" s="1"/>
  <c r="BJ47" i="11"/>
  <c r="BI47" i="11"/>
  <c r="BJ43" i="11"/>
  <c r="BI43" i="11"/>
  <c r="BJ39" i="11"/>
  <c r="BI39" i="11"/>
  <c r="BJ35" i="11"/>
  <c r="BI35" i="11"/>
  <c r="BJ31" i="11"/>
  <c r="BI31" i="11"/>
  <c r="BJ27" i="11"/>
  <c r="BI27" i="11"/>
  <c r="BJ23" i="11"/>
  <c r="BI23" i="11"/>
  <c r="BJ19" i="11"/>
  <c r="BI19" i="11"/>
  <c r="BJ15" i="11"/>
  <c r="BI15" i="11"/>
  <c r="BJ11" i="11"/>
  <c r="BI11" i="11"/>
  <c r="BH54" i="11"/>
  <c r="BK54" i="11" s="1"/>
  <c r="BI54" i="11"/>
  <c r="BJ54" i="11"/>
  <c r="BI50" i="11"/>
  <c r="BJ50" i="11"/>
  <c r="BH46" i="11"/>
  <c r="BK46" i="11" s="1"/>
  <c r="BI46" i="11"/>
  <c r="BJ46" i="11"/>
  <c r="BI42" i="11"/>
  <c r="BJ42" i="11"/>
  <c r="BI38" i="11"/>
  <c r="BJ38" i="11"/>
  <c r="BI34" i="11"/>
  <c r="BJ34" i="11"/>
  <c r="BI30" i="11"/>
  <c r="BJ30" i="11"/>
  <c r="BI26" i="11"/>
  <c r="BJ26" i="11"/>
  <c r="BI22" i="11"/>
  <c r="BJ22" i="11"/>
  <c r="BI18" i="11"/>
  <c r="BJ18" i="11"/>
  <c r="BI14" i="11"/>
  <c r="BJ14" i="11"/>
  <c r="BH53" i="11"/>
  <c r="BK53" i="11" s="1"/>
  <c r="BJ53" i="11"/>
  <c r="BI53" i="11"/>
  <c r="BH49" i="11"/>
  <c r="BK49" i="11" s="1"/>
  <c r="BJ49" i="11"/>
  <c r="BI49" i="11"/>
  <c r="BI45" i="11"/>
  <c r="BJ45" i="11"/>
  <c r="BJ41" i="11"/>
  <c r="BI41" i="11"/>
  <c r="BJ37" i="11"/>
  <c r="BI37" i="11"/>
  <c r="BJ33" i="11"/>
  <c r="BI33" i="11"/>
  <c r="BI29" i="11"/>
  <c r="BJ29" i="11"/>
  <c r="BI25" i="11"/>
  <c r="BJ25" i="11"/>
  <c r="BJ21" i="11"/>
  <c r="BI21" i="11"/>
  <c r="BJ17" i="11"/>
  <c r="BI17" i="11"/>
  <c r="BJ13" i="11"/>
  <c r="BI13" i="11"/>
  <c r="BN37" i="11"/>
  <c r="BQ37" i="11" s="1"/>
  <c r="BH13" i="11"/>
  <c r="BK13" i="11" s="1"/>
  <c r="BN43" i="11"/>
  <c r="BQ43" i="11" s="1"/>
  <c r="BN31" i="11"/>
  <c r="BQ31" i="11" s="1"/>
  <c r="BN25" i="11"/>
  <c r="BQ25" i="11" s="1"/>
  <c r="BN19" i="11"/>
  <c r="BQ19" i="11" s="1"/>
  <c r="BN13" i="11"/>
  <c r="BQ13" i="11" s="1"/>
  <c r="BN10" i="11"/>
  <c r="BH28" i="11"/>
  <c r="BK28" i="11" s="1"/>
  <c r="BH25" i="11"/>
  <c r="BK25" i="11" s="1"/>
  <c r="BH37" i="11"/>
  <c r="BK37" i="11" s="1"/>
  <c r="BH22" i="11"/>
  <c r="BK22" i="11" s="1"/>
  <c r="BN40" i="11"/>
  <c r="BQ40" i="11" s="1"/>
  <c r="BN28" i="11"/>
  <c r="BQ28" i="11" s="1"/>
  <c r="BH40" i="11"/>
  <c r="BK40" i="11" s="1"/>
  <c r="BH31" i="11"/>
  <c r="BK31" i="11" s="1"/>
  <c r="BH19" i="11"/>
  <c r="BK19" i="11" s="1"/>
  <c r="BH16" i="11"/>
  <c r="BK16" i="11" s="1"/>
  <c r="BN34" i="11"/>
  <c r="BQ34" i="11" s="1"/>
  <c r="BN22" i="11"/>
  <c r="BQ22" i="11" s="1"/>
  <c r="BN16" i="11"/>
  <c r="BQ16" i="11" s="1"/>
  <c r="BH43" i="11"/>
  <c r="BK43" i="11" s="1"/>
  <c r="BH34" i="11"/>
  <c r="BK34" i="11" s="1"/>
  <c r="BH50" i="11"/>
  <c r="BK50" i="11" s="1"/>
  <c r="BH10" i="11"/>
  <c r="BW54" i="11"/>
  <c r="BZ54" i="11" s="1"/>
  <c r="BW53" i="11"/>
  <c r="BZ53" i="11" s="1"/>
  <c r="BW50" i="11"/>
  <c r="BZ50" i="11" s="1"/>
  <c r="BW49" i="11"/>
  <c r="BZ49" i="11" s="1"/>
  <c r="BW48" i="11"/>
  <c r="BZ48" i="11" s="1"/>
  <c r="BW47" i="11"/>
  <c r="BZ47" i="11" s="1"/>
  <c r="BW46" i="11"/>
  <c r="BZ46" i="11" s="1"/>
  <c r="BW43" i="11"/>
  <c r="BZ43" i="11" s="1"/>
  <c r="BW40" i="11"/>
  <c r="BZ40" i="11" s="1"/>
  <c r="BW37" i="11"/>
  <c r="BZ37" i="11" s="1"/>
  <c r="BW34" i="11"/>
  <c r="BZ34" i="11" s="1"/>
  <c r="BW31" i="11"/>
  <c r="BZ31" i="11" s="1"/>
  <c r="BW28" i="11"/>
  <c r="BZ28" i="11" s="1"/>
  <c r="BW25" i="11"/>
  <c r="BZ25" i="11" s="1"/>
  <c r="BW22" i="11"/>
  <c r="BZ22" i="11" s="1"/>
  <c r="BW19" i="11"/>
  <c r="BZ19" i="11" s="1"/>
  <c r="BW16" i="11"/>
  <c r="BZ16" i="11" s="1"/>
  <c r="BW13" i="11"/>
  <c r="BZ13" i="11" s="1"/>
  <c r="AZ47" i="11"/>
  <c r="AZ49" i="11"/>
  <c r="AK49" i="11"/>
  <c r="W49" i="11"/>
  <c r="Z49" i="11" s="1"/>
  <c r="G49" i="11"/>
  <c r="J49" i="11" s="1"/>
  <c r="AZ48" i="11"/>
  <c r="AK48" i="11"/>
  <c r="V48" i="11"/>
  <c r="G48" i="11"/>
  <c r="J48" i="11" s="1"/>
  <c r="B48" i="11"/>
  <c r="AQ47" i="11"/>
  <c r="AK47" i="11"/>
  <c r="V47" i="11"/>
  <c r="M47" i="11"/>
  <c r="P47" i="11" s="1"/>
  <c r="G47" i="11"/>
  <c r="J47" i="11" s="1"/>
  <c r="B47" i="11"/>
  <c r="AZ46" i="11"/>
  <c r="AQ46" i="11"/>
  <c r="AK46" i="11"/>
  <c r="V46" i="11"/>
  <c r="M46" i="11"/>
  <c r="P46" i="11" s="1"/>
  <c r="G46" i="11"/>
  <c r="J46" i="11" s="1"/>
  <c r="B46" i="11"/>
  <c r="BN6" i="11" l="1"/>
  <c r="BY5" i="11"/>
  <c r="BK10" i="11"/>
  <c r="BK5" i="11" s="1"/>
  <c r="BH6" i="11"/>
  <c r="BQ10" i="11"/>
  <c r="BQ5" i="11" s="1"/>
  <c r="BP5" i="11"/>
  <c r="BJ5" i="11"/>
  <c r="BA46" i="11"/>
  <c r="BD46" i="11" s="1"/>
  <c r="BB46" i="11"/>
  <c r="BC46" i="11"/>
  <c r="BA47" i="11"/>
  <c r="BD47" i="11" s="1"/>
  <c r="BC47" i="11"/>
  <c r="BB47" i="11"/>
  <c r="BA48" i="11"/>
  <c r="BD48" i="11" s="1"/>
  <c r="BB48" i="11"/>
  <c r="BC48" i="11"/>
  <c r="BA49" i="11"/>
  <c r="BD49" i="11" s="1"/>
  <c r="BC49" i="11"/>
  <c r="BB49" i="11"/>
  <c r="AR47" i="11"/>
  <c r="AU47" i="11" s="1"/>
  <c r="AT47" i="11"/>
  <c r="AS47" i="11"/>
  <c r="AR46" i="11"/>
  <c r="AU46" i="11" s="1"/>
  <c r="AS46" i="11"/>
  <c r="AT46" i="11"/>
  <c r="AL47" i="11"/>
  <c r="AO47" i="11" s="1"/>
  <c r="AN47" i="11"/>
  <c r="AM47" i="11"/>
  <c r="AL46" i="11"/>
  <c r="AO46" i="11" s="1"/>
  <c r="AM46" i="11"/>
  <c r="AN46" i="11"/>
  <c r="AL48" i="11"/>
  <c r="AO48" i="11" s="1"/>
  <c r="AN48" i="11"/>
  <c r="AM48" i="11"/>
  <c r="AL49" i="11"/>
  <c r="AO49" i="11" s="1"/>
  <c r="AN49" i="11"/>
  <c r="AM49" i="11"/>
  <c r="W48" i="11"/>
  <c r="Z48" i="11" s="1"/>
  <c r="Y48" i="11"/>
  <c r="X48" i="11"/>
  <c r="W47" i="11"/>
  <c r="Z47" i="11" s="1"/>
  <c r="Y47" i="11"/>
  <c r="X47" i="11"/>
  <c r="W46" i="11"/>
  <c r="Z46" i="11" s="1"/>
  <c r="X46" i="11"/>
  <c r="Y46" i="11"/>
  <c r="O46" i="11"/>
  <c r="O47" i="11"/>
  <c r="N46" i="11"/>
  <c r="Q46" i="11" s="1"/>
  <c r="N47" i="11"/>
  <c r="Q47" i="11" s="1"/>
  <c r="H48" i="11"/>
  <c r="K48" i="11" s="1"/>
  <c r="I48" i="11"/>
  <c r="H49" i="11"/>
  <c r="K49" i="11" s="1"/>
  <c r="I49" i="11"/>
  <c r="H46" i="11"/>
  <c r="K46" i="11" s="1"/>
  <c r="I46" i="11"/>
  <c r="H47" i="11"/>
  <c r="K47" i="11" s="1"/>
  <c r="I47" i="11"/>
  <c r="BW10" i="11"/>
  <c r="BW6" i="11" s="1"/>
  <c r="N67" i="9"/>
  <c r="N57" i="9"/>
  <c r="N47" i="9"/>
  <c r="N36" i="9"/>
  <c r="N11" i="9"/>
  <c r="AQ208" i="9"/>
  <c r="O208" i="9" s="1"/>
  <c r="AQ200" i="9"/>
  <c r="O200" i="9" s="1"/>
  <c r="AQ196" i="9"/>
  <c r="O196" i="9" s="1"/>
  <c r="O184" i="9"/>
  <c r="AQ176" i="9"/>
  <c r="O176" i="9" s="1"/>
  <c r="AQ160" i="9"/>
  <c r="O160" i="9" s="1"/>
  <c r="O151" i="9"/>
  <c r="O145" i="9"/>
  <c r="O139" i="9"/>
  <c r="O130" i="9"/>
  <c r="O124" i="9"/>
  <c r="O110" i="9"/>
  <c r="AQ98" i="9"/>
  <c r="O98" i="9" s="1"/>
  <c r="AQ67" i="9"/>
  <c r="O67" i="9" s="1"/>
  <c r="AQ57" i="9"/>
  <c r="O57" i="9" s="1"/>
  <c r="O47" i="9"/>
  <c r="O36" i="9"/>
  <c r="O32" i="9"/>
  <c r="O11" i="9"/>
  <c r="BK208" i="9"/>
  <c r="P208" i="9" s="1"/>
  <c r="BK200" i="9"/>
  <c r="P200" i="9" s="1"/>
  <c r="BK196" i="9"/>
  <c r="P196" i="9" s="1"/>
  <c r="BK184" i="9"/>
  <c r="P184" i="9" s="1"/>
  <c r="BK176" i="9"/>
  <c r="P176" i="9" s="1"/>
  <c r="BK160" i="9"/>
  <c r="P160" i="9" s="1"/>
  <c r="P151" i="9"/>
  <c r="P145" i="9"/>
  <c r="P139" i="9"/>
  <c r="P130" i="9"/>
  <c r="P124" i="9"/>
  <c r="BK110" i="9"/>
  <c r="P110" i="9" s="1"/>
  <c r="BK98" i="9"/>
  <c r="P98" i="9" s="1"/>
  <c r="P67" i="9"/>
  <c r="P57" i="9"/>
  <c r="P47" i="9"/>
  <c r="P36" i="9"/>
  <c r="P32" i="9"/>
  <c r="P11" i="9"/>
  <c r="CE208" i="9"/>
  <c r="Q208" i="9" s="1"/>
  <c r="CE200" i="9"/>
  <c r="Q200" i="9" s="1"/>
  <c r="CE196" i="9"/>
  <c r="Q196" i="9" s="1"/>
  <c r="CE184" i="9"/>
  <c r="Q184" i="9" s="1"/>
  <c r="CE176" i="9"/>
  <c r="Q176" i="9" s="1"/>
  <c r="CE160" i="9"/>
  <c r="Q160" i="9" s="1"/>
  <c r="Q151" i="9"/>
  <c r="Q145" i="9"/>
  <c r="Q139" i="9"/>
  <c r="Q130" i="9"/>
  <c r="Q124" i="9"/>
  <c r="CE110" i="9"/>
  <c r="Q110" i="9" s="1"/>
  <c r="CE98" i="9"/>
  <c r="Q98" i="9" s="1"/>
  <c r="CE67" i="9"/>
  <c r="Q67" i="9" s="1"/>
  <c r="CE57" i="9"/>
  <c r="Q57" i="9" s="1"/>
  <c r="CE47" i="9"/>
  <c r="Q47" i="9" s="1"/>
  <c r="Q36" i="9"/>
  <c r="Q32" i="9"/>
  <c r="Q11" i="9"/>
  <c r="CY208" i="9"/>
  <c r="R208" i="9" s="1"/>
  <c r="R200" i="9"/>
  <c r="CY196" i="9"/>
  <c r="R196" i="9" s="1"/>
  <c r="CY184" i="9"/>
  <c r="R184" i="9" s="1"/>
  <c r="CY176" i="9"/>
  <c r="R176" i="9" s="1"/>
  <c r="CY160" i="9"/>
  <c r="R160" i="9" s="1"/>
  <c r="R151" i="9"/>
  <c r="R145" i="9"/>
  <c r="R139" i="9"/>
  <c r="R130" i="9"/>
  <c r="R124" i="9"/>
  <c r="CY110" i="9"/>
  <c r="R110" i="9" s="1"/>
  <c r="CY98" i="9"/>
  <c r="R98" i="9" s="1"/>
  <c r="CY67" i="9"/>
  <c r="R67" i="9" s="1"/>
  <c r="CY57" i="9"/>
  <c r="R57" i="9" s="1"/>
  <c r="CY47" i="9"/>
  <c r="R47" i="9" s="1"/>
  <c r="R36" i="9"/>
  <c r="R32" i="9"/>
  <c r="R11" i="9"/>
  <c r="DS208" i="9"/>
  <c r="S208" i="9" s="1"/>
  <c r="DS200" i="9"/>
  <c r="S200" i="9" s="1"/>
  <c r="DS196" i="9"/>
  <c r="S196" i="9" s="1"/>
  <c r="DS184" i="9"/>
  <c r="S184" i="9" s="1"/>
  <c r="DS176" i="9"/>
  <c r="S176" i="9" s="1"/>
  <c r="DS160" i="9"/>
  <c r="S160" i="9" s="1"/>
  <c r="S151" i="9"/>
  <c r="S145" i="9"/>
  <c r="S139" i="9"/>
  <c r="S130" i="9"/>
  <c r="S124" i="9"/>
  <c r="DS110" i="9"/>
  <c r="S110" i="9" s="1"/>
  <c r="DS98" i="9"/>
  <c r="S98" i="9" s="1"/>
  <c r="DS67" i="9"/>
  <c r="S67" i="9" s="1"/>
  <c r="S11" i="9"/>
  <c r="S32" i="9"/>
  <c r="EB58" i="9"/>
  <c r="S36" i="9"/>
  <c r="DS47" i="9"/>
  <c r="S47" i="9" s="1"/>
  <c r="DS57" i="9"/>
  <c r="S57" i="9" s="1"/>
  <c r="EF57" i="9"/>
  <c r="EF221" i="9"/>
  <c r="EF220" i="9"/>
  <c r="EF219" i="9"/>
  <c r="EF218" i="9"/>
  <c r="EF217" i="9"/>
  <c r="EF216" i="9"/>
  <c r="EF215" i="9"/>
  <c r="EF214" i="9"/>
  <c r="EF213" i="9"/>
  <c r="EF212" i="9"/>
  <c r="EF211" i="9"/>
  <c r="EF210" i="9"/>
  <c r="EF209" i="9"/>
  <c r="EF208" i="9"/>
  <c r="EF207" i="9"/>
  <c r="EF206" i="9"/>
  <c r="EF205" i="9"/>
  <c r="EF204" i="9"/>
  <c r="EF203" i="9"/>
  <c r="EF202" i="9"/>
  <c r="EF201" i="9"/>
  <c r="EF200" i="9"/>
  <c r="EF199" i="9"/>
  <c r="EF198" i="9"/>
  <c r="EF197" i="9"/>
  <c r="EF196" i="9"/>
  <c r="EF195" i="9"/>
  <c r="EF194" i="9"/>
  <c r="EF193" i="9"/>
  <c r="EF192" i="9"/>
  <c r="EF191" i="9"/>
  <c r="EF190" i="9"/>
  <c r="EF189" i="9"/>
  <c r="EF188" i="9"/>
  <c r="EF187" i="9"/>
  <c r="EF186" i="9"/>
  <c r="EF185" i="9"/>
  <c r="EF184" i="9"/>
  <c r="EF183" i="9"/>
  <c r="EF182" i="9"/>
  <c r="EF181" i="9"/>
  <c r="EF180" i="9"/>
  <c r="EF179" i="9"/>
  <c r="EF178" i="9"/>
  <c r="EF177" i="9"/>
  <c r="EF176" i="9"/>
  <c r="EF175" i="9"/>
  <c r="EF168" i="9"/>
  <c r="EF167" i="9"/>
  <c r="EF166" i="9"/>
  <c r="EF165" i="9"/>
  <c r="EF164" i="9"/>
  <c r="EF163" i="9"/>
  <c r="EF162" i="9"/>
  <c r="EF161" i="9"/>
  <c r="EF160" i="9"/>
  <c r="EF159" i="9"/>
  <c r="EF158" i="9"/>
  <c r="EF154" i="9"/>
  <c r="EF153" i="9"/>
  <c r="EF152" i="9"/>
  <c r="EF151" i="9"/>
  <c r="EF150" i="9"/>
  <c r="EF149" i="9"/>
  <c r="EF148" i="9"/>
  <c r="EF147" i="9"/>
  <c r="EF146" i="9"/>
  <c r="EF145" i="9"/>
  <c r="EF144" i="9"/>
  <c r="EF143" i="9"/>
  <c r="EF142" i="9"/>
  <c r="EF141" i="9"/>
  <c r="EF140" i="9"/>
  <c r="EF139" i="9"/>
  <c r="EF138" i="9"/>
  <c r="EF137" i="9"/>
  <c r="EF133" i="9"/>
  <c r="EF132" i="9"/>
  <c r="EF131" i="9"/>
  <c r="EF130" i="9"/>
  <c r="EF129" i="9"/>
  <c r="EF128" i="9"/>
  <c r="EF127" i="9"/>
  <c r="EF126" i="9"/>
  <c r="EF125" i="9"/>
  <c r="EF124" i="9"/>
  <c r="EF123" i="9"/>
  <c r="EF122" i="9"/>
  <c r="EF120" i="9"/>
  <c r="EF119" i="9"/>
  <c r="EF118" i="9"/>
  <c r="EF117" i="9"/>
  <c r="EF116" i="9"/>
  <c r="EF115" i="9"/>
  <c r="EF114" i="9"/>
  <c r="EF113" i="9"/>
  <c r="EF112" i="9"/>
  <c r="EF111" i="9"/>
  <c r="EF110" i="9"/>
  <c r="EF105" i="9"/>
  <c r="EF104" i="9"/>
  <c r="EF103" i="9"/>
  <c r="EF102" i="9"/>
  <c r="EF101" i="9"/>
  <c r="EF100" i="9"/>
  <c r="EF99" i="9"/>
  <c r="EF98" i="9"/>
  <c r="EF97" i="9"/>
  <c r="EF96" i="9"/>
  <c r="EF95" i="9"/>
  <c r="EF94" i="9"/>
  <c r="EF93" i="9"/>
  <c r="EF92" i="9"/>
  <c r="EF91" i="9"/>
  <c r="EF90" i="9"/>
  <c r="EF89" i="9"/>
  <c r="EF88" i="9"/>
  <c r="EF87" i="9"/>
  <c r="EF86" i="9"/>
  <c r="EF83" i="9"/>
  <c r="EF82" i="9"/>
  <c r="EF81" i="9"/>
  <c r="EF80" i="9"/>
  <c r="EF79" i="9"/>
  <c r="EF73" i="9"/>
  <c r="EF72" i="9"/>
  <c r="EF70" i="9"/>
  <c r="EF69" i="9"/>
  <c r="EF68" i="9"/>
  <c r="EF67" i="9"/>
  <c r="EF66" i="9"/>
  <c r="EF65" i="9"/>
  <c r="EF64" i="9"/>
  <c r="EF63" i="9"/>
  <c r="EF56" i="9"/>
  <c r="EF55" i="9"/>
  <c r="EF54" i="9"/>
  <c r="EF53" i="9"/>
  <c r="EF52" i="9"/>
  <c r="EF51" i="9"/>
  <c r="EF50" i="9"/>
  <c r="EF49" i="9"/>
  <c r="EF48" i="9"/>
  <c r="EF47" i="9"/>
  <c r="EF46" i="9"/>
  <c r="EF44" i="9"/>
  <c r="EF43" i="9"/>
  <c r="EF42" i="9"/>
  <c r="EF41" i="9"/>
  <c r="EF40" i="9"/>
  <c r="EF39" i="9"/>
  <c r="EF38" i="9"/>
  <c r="EF37" i="9"/>
  <c r="EF36" i="9"/>
  <c r="EF35" i="9"/>
  <c r="EF34" i="9"/>
  <c r="EF33" i="9"/>
  <c r="EF32" i="9"/>
  <c r="EF31" i="9"/>
  <c r="EF30" i="9"/>
  <c r="EF29" i="9"/>
  <c r="EF28" i="9"/>
  <c r="EF27" i="9"/>
  <c r="EF26" i="9"/>
  <c r="EF24" i="9"/>
  <c r="EF23" i="9"/>
  <c r="EF21" i="9"/>
  <c r="EF20" i="9"/>
  <c r="EF19" i="9"/>
  <c r="EF18" i="9"/>
  <c r="EF17" i="9"/>
  <c r="EF16" i="9"/>
  <c r="EF15" i="9"/>
  <c r="EF14" i="9"/>
  <c r="EF13" i="9"/>
  <c r="EF12" i="9"/>
  <c r="EF11" i="9"/>
  <c r="EF10" i="9"/>
  <c r="N124" i="9" l="1"/>
  <c r="M124" i="9"/>
  <c r="M151" i="9"/>
  <c r="N151" i="9"/>
  <c r="N196" i="9"/>
  <c r="M196" i="9"/>
  <c r="N32" i="9"/>
  <c r="M32" i="9"/>
  <c r="M130" i="9"/>
  <c r="N130" i="9"/>
  <c r="M160" i="9"/>
  <c r="N160" i="9"/>
  <c r="M200" i="9"/>
  <c r="N200" i="9"/>
  <c r="N98" i="9"/>
  <c r="M98" i="9"/>
  <c r="N139" i="9"/>
  <c r="M139" i="9"/>
  <c r="N176" i="9"/>
  <c r="M176" i="9"/>
  <c r="N208" i="9"/>
  <c r="M208" i="9"/>
  <c r="N110" i="9"/>
  <c r="M110" i="9"/>
  <c r="N145" i="9"/>
  <c r="M145" i="9"/>
  <c r="N184" i="9"/>
  <c r="M184" i="9"/>
  <c r="BZ10" i="11"/>
  <c r="BZ5" i="11" s="1"/>
  <c r="BR6" i="11"/>
  <c r="BS5" i="11"/>
  <c r="M57" i="9"/>
  <c r="M47" i="9"/>
  <c r="DQ10" i="9"/>
  <c r="DQ221" i="9"/>
  <c r="DQ220" i="9"/>
  <c r="DQ219" i="9"/>
  <c r="DQ218" i="9"/>
  <c r="DQ217" i="9"/>
  <c r="DQ216" i="9"/>
  <c r="DQ215" i="9"/>
  <c r="DQ214" i="9"/>
  <c r="DQ213" i="9"/>
  <c r="DQ212" i="9"/>
  <c r="DQ211" i="9"/>
  <c r="DQ210" i="9"/>
  <c r="DQ209" i="9"/>
  <c r="DQ208" i="9"/>
  <c r="DQ207" i="9"/>
  <c r="DQ206" i="9"/>
  <c r="DQ205" i="9"/>
  <c r="DQ204" i="9"/>
  <c r="DQ203" i="9"/>
  <c r="DQ202" i="9"/>
  <c r="DQ201" i="9"/>
  <c r="DQ200" i="9"/>
  <c r="DQ199" i="9"/>
  <c r="DQ198" i="9"/>
  <c r="DQ197" i="9"/>
  <c r="DQ196" i="9"/>
  <c r="DQ195" i="9"/>
  <c r="DQ194" i="9"/>
  <c r="DQ193" i="9"/>
  <c r="DQ192" i="9"/>
  <c r="DQ191" i="9"/>
  <c r="DQ190" i="9"/>
  <c r="DQ189" i="9"/>
  <c r="DQ188" i="9"/>
  <c r="DQ187" i="9"/>
  <c r="DQ186" i="9"/>
  <c r="DQ185" i="9"/>
  <c r="DQ184" i="9"/>
  <c r="DQ183" i="9"/>
  <c r="DQ182" i="9"/>
  <c r="DQ181" i="9"/>
  <c r="DQ180" i="9"/>
  <c r="DQ179" i="9"/>
  <c r="DQ178" i="9"/>
  <c r="DQ177" i="9"/>
  <c r="DQ176" i="9"/>
  <c r="DQ175" i="9"/>
  <c r="DQ168" i="9"/>
  <c r="DQ167" i="9"/>
  <c r="DQ166" i="9"/>
  <c r="DQ165" i="9"/>
  <c r="DQ164" i="9"/>
  <c r="DQ163" i="9"/>
  <c r="DQ162" i="9"/>
  <c r="DQ161" i="9"/>
  <c r="DQ160" i="9"/>
  <c r="DQ159" i="9"/>
  <c r="DQ158" i="9"/>
  <c r="DQ154" i="9"/>
  <c r="DQ153" i="9"/>
  <c r="DQ152" i="9"/>
  <c r="DQ151" i="9"/>
  <c r="DQ150" i="9"/>
  <c r="DQ149" i="9"/>
  <c r="DQ148" i="9"/>
  <c r="DQ147" i="9"/>
  <c r="DQ146" i="9"/>
  <c r="DQ145" i="9"/>
  <c r="DQ144" i="9"/>
  <c r="DQ143" i="9"/>
  <c r="DQ142" i="9"/>
  <c r="DQ141" i="9"/>
  <c r="DQ140" i="9"/>
  <c r="DQ139" i="9"/>
  <c r="DQ138" i="9"/>
  <c r="DQ137" i="9"/>
  <c r="DQ133" i="9"/>
  <c r="DQ132" i="9"/>
  <c r="DQ131" i="9"/>
  <c r="DQ130" i="9"/>
  <c r="DQ129" i="9"/>
  <c r="DQ128" i="9"/>
  <c r="DQ127" i="9"/>
  <c r="DQ126" i="9"/>
  <c r="DQ125" i="9"/>
  <c r="DQ124" i="9"/>
  <c r="DQ123" i="9"/>
  <c r="DQ122" i="9"/>
  <c r="DQ120" i="9"/>
  <c r="DQ119" i="9"/>
  <c r="DQ118" i="9"/>
  <c r="DQ117" i="9"/>
  <c r="DQ116" i="9"/>
  <c r="DQ115" i="9"/>
  <c r="DQ114" i="9"/>
  <c r="DQ113" i="9"/>
  <c r="DQ112" i="9"/>
  <c r="DQ111" i="9"/>
  <c r="DQ110" i="9"/>
  <c r="DQ105" i="9"/>
  <c r="DQ104" i="9"/>
  <c r="DQ103" i="9"/>
  <c r="DQ102" i="9"/>
  <c r="DQ101" i="9"/>
  <c r="DQ100" i="9"/>
  <c r="DQ99" i="9"/>
  <c r="DQ98" i="9"/>
  <c r="DQ97" i="9"/>
  <c r="DQ96" i="9"/>
  <c r="DQ95" i="9"/>
  <c r="DQ94" i="9"/>
  <c r="DQ93" i="9"/>
  <c r="DQ92" i="9"/>
  <c r="DQ91" i="9"/>
  <c r="DQ90" i="9"/>
  <c r="DQ89" i="9"/>
  <c r="DQ88" i="9"/>
  <c r="DQ87" i="9"/>
  <c r="DQ86" i="9"/>
  <c r="DQ83" i="9"/>
  <c r="DQ82" i="9"/>
  <c r="DQ81" i="9"/>
  <c r="DQ80" i="9"/>
  <c r="DQ79" i="9"/>
  <c r="DQ73" i="9"/>
  <c r="DQ72" i="9"/>
  <c r="DQ70" i="9"/>
  <c r="DQ69" i="9"/>
  <c r="DQ68" i="9"/>
  <c r="DQ67" i="9"/>
  <c r="DQ66" i="9"/>
  <c r="DQ65" i="9"/>
  <c r="DQ64" i="9"/>
  <c r="DQ63" i="9"/>
  <c r="DQ58" i="9"/>
  <c r="DQ57" i="9"/>
  <c r="DQ56" i="9"/>
  <c r="DQ55" i="9"/>
  <c r="DQ54" i="9"/>
  <c r="DQ53" i="9"/>
  <c r="DQ52" i="9"/>
  <c r="DQ51" i="9"/>
  <c r="DQ50" i="9"/>
  <c r="DQ49" i="9"/>
  <c r="DQ48" i="9"/>
  <c r="DQ47" i="9"/>
  <c r="DQ46" i="9"/>
  <c r="DQ44" i="9"/>
  <c r="DQ43" i="9"/>
  <c r="DQ42" i="9"/>
  <c r="DQ41" i="9"/>
  <c r="DQ40" i="9"/>
  <c r="DQ39" i="9"/>
  <c r="DQ38" i="9"/>
  <c r="DQ37" i="9"/>
  <c r="DQ36" i="9"/>
  <c r="DQ35" i="9"/>
  <c r="DQ34" i="9"/>
  <c r="DQ33" i="9"/>
  <c r="DQ32" i="9"/>
  <c r="DQ31" i="9"/>
  <c r="DQ30" i="9"/>
  <c r="DQ29" i="9"/>
  <c r="DQ28" i="9"/>
  <c r="DQ27" i="9"/>
  <c r="DQ26" i="9"/>
  <c r="DQ24" i="9"/>
  <c r="DQ23" i="9"/>
  <c r="DQ21" i="9"/>
  <c r="DQ20" i="9"/>
  <c r="DQ19" i="9"/>
  <c r="DQ18" i="9"/>
  <c r="DQ17" i="9"/>
  <c r="DQ16" i="9"/>
  <c r="DQ15" i="9"/>
  <c r="DQ14" i="9"/>
  <c r="DQ13" i="9"/>
  <c r="DQ12" i="9"/>
  <c r="DQ11" i="9"/>
  <c r="CW221" i="9"/>
  <c r="CW220" i="9"/>
  <c r="CW219" i="9"/>
  <c r="CW218" i="9"/>
  <c r="CW217" i="9"/>
  <c r="CW216" i="9"/>
  <c r="CW215" i="9"/>
  <c r="CW214" i="9"/>
  <c r="CW213" i="9"/>
  <c r="CW212" i="9"/>
  <c r="CW211" i="9"/>
  <c r="CW210" i="9"/>
  <c r="CW209" i="9"/>
  <c r="CW208" i="9"/>
  <c r="CW207" i="9"/>
  <c r="CW206" i="9"/>
  <c r="CW205" i="9"/>
  <c r="CW204" i="9"/>
  <c r="CW203" i="9"/>
  <c r="CW202" i="9"/>
  <c r="CW201" i="9"/>
  <c r="CW200" i="9"/>
  <c r="CW199" i="9"/>
  <c r="CW198" i="9"/>
  <c r="CW197" i="9"/>
  <c r="CW196" i="9"/>
  <c r="CW195" i="9"/>
  <c r="CW194" i="9"/>
  <c r="CW193" i="9"/>
  <c r="CW192" i="9"/>
  <c r="CW191" i="9"/>
  <c r="CW190" i="9"/>
  <c r="CW189" i="9"/>
  <c r="CW188" i="9"/>
  <c r="CW187" i="9"/>
  <c r="CW186" i="9"/>
  <c r="CW185" i="9"/>
  <c r="CW184" i="9"/>
  <c r="CW183" i="9"/>
  <c r="CW182" i="9"/>
  <c r="CW181" i="9"/>
  <c r="CW180" i="9"/>
  <c r="CW179" i="9"/>
  <c r="CW178" i="9"/>
  <c r="CW177" i="9"/>
  <c r="CW176" i="9"/>
  <c r="CW175" i="9"/>
  <c r="CW168" i="9"/>
  <c r="CW167" i="9"/>
  <c r="CW166" i="9"/>
  <c r="CW165" i="9"/>
  <c r="CW164" i="9"/>
  <c r="CW163" i="9"/>
  <c r="CW162" i="9"/>
  <c r="CW161" i="9"/>
  <c r="CW160" i="9"/>
  <c r="CW159" i="9"/>
  <c r="CW158" i="9"/>
  <c r="CW154" i="9"/>
  <c r="CW153" i="9"/>
  <c r="CW152" i="9"/>
  <c r="CW151" i="9"/>
  <c r="CW150" i="9"/>
  <c r="CW149" i="9"/>
  <c r="CW148" i="9"/>
  <c r="CW147" i="9"/>
  <c r="CW146" i="9"/>
  <c r="CW145" i="9"/>
  <c r="CW144" i="9"/>
  <c r="CW143" i="9"/>
  <c r="CW142" i="9"/>
  <c r="CW141" i="9"/>
  <c r="CW140" i="9"/>
  <c r="CW139" i="9"/>
  <c r="CW138" i="9"/>
  <c r="CW137" i="9"/>
  <c r="CW133" i="9"/>
  <c r="CW132" i="9"/>
  <c r="CW131" i="9"/>
  <c r="CW130" i="9"/>
  <c r="CW129" i="9"/>
  <c r="CW128" i="9"/>
  <c r="CW127" i="9"/>
  <c r="CW126" i="9"/>
  <c r="CW125" i="9"/>
  <c r="CW124" i="9"/>
  <c r="CW123" i="9"/>
  <c r="CW122" i="9"/>
  <c r="CW120" i="9"/>
  <c r="CW119" i="9"/>
  <c r="CW118" i="9"/>
  <c r="CW117" i="9"/>
  <c r="CW116" i="9"/>
  <c r="CW115" i="9"/>
  <c r="CW114" i="9"/>
  <c r="CW113" i="9"/>
  <c r="CW112" i="9"/>
  <c r="CW111" i="9"/>
  <c r="CW110" i="9"/>
  <c r="CW105" i="9"/>
  <c r="CW104" i="9"/>
  <c r="CW103" i="9"/>
  <c r="CW102" i="9"/>
  <c r="CW101" i="9"/>
  <c r="CW100" i="9"/>
  <c r="CW99" i="9"/>
  <c r="CW98" i="9"/>
  <c r="CW97" i="9"/>
  <c r="CW96" i="9"/>
  <c r="CW95" i="9"/>
  <c r="CW94" i="9"/>
  <c r="CW93" i="9"/>
  <c r="CW92" i="9"/>
  <c r="CW91" i="9"/>
  <c r="CW90" i="9"/>
  <c r="CW89" i="9"/>
  <c r="CW88" i="9"/>
  <c r="CW87" i="9"/>
  <c r="CW86" i="9"/>
  <c r="CW83" i="9"/>
  <c r="CW82" i="9"/>
  <c r="CW81" i="9"/>
  <c r="CW80" i="9"/>
  <c r="CW79" i="9"/>
  <c r="CW73" i="9"/>
  <c r="CW72" i="9"/>
  <c r="CW70" i="9"/>
  <c r="CW69" i="9"/>
  <c r="CW68" i="9"/>
  <c r="CW67" i="9"/>
  <c r="CW66" i="9"/>
  <c r="CW65" i="9"/>
  <c r="CW64" i="9"/>
  <c r="CW63" i="9"/>
  <c r="CW58" i="9"/>
  <c r="CW57" i="9"/>
  <c r="CW56" i="9"/>
  <c r="CW55" i="9"/>
  <c r="CW54" i="9"/>
  <c r="CW53" i="9"/>
  <c r="CW52" i="9"/>
  <c r="CW51" i="9"/>
  <c r="CW50" i="9"/>
  <c r="CW49" i="9"/>
  <c r="CW48" i="9"/>
  <c r="CW47" i="9"/>
  <c r="CW46" i="9"/>
  <c r="CW44" i="9"/>
  <c r="CW43" i="9"/>
  <c r="CW42" i="9"/>
  <c r="CW41" i="9"/>
  <c r="CW40" i="9"/>
  <c r="CW39" i="9"/>
  <c r="CW38" i="9"/>
  <c r="CW37" i="9"/>
  <c r="CW36" i="9"/>
  <c r="CW35" i="9"/>
  <c r="CW34" i="9"/>
  <c r="CW33" i="9"/>
  <c r="CW32" i="9"/>
  <c r="CW31" i="9"/>
  <c r="CW30" i="9"/>
  <c r="CW29" i="9"/>
  <c r="CW28" i="9"/>
  <c r="CW27" i="9"/>
  <c r="CW26" i="9"/>
  <c r="CW24" i="9"/>
  <c r="CW23" i="9"/>
  <c r="CW21" i="9"/>
  <c r="CW20" i="9"/>
  <c r="CW19" i="9"/>
  <c r="CW18" i="9"/>
  <c r="CW17" i="9"/>
  <c r="CW16" i="9"/>
  <c r="CW15" i="9"/>
  <c r="CW14" i="9"/>
  <c r="CW13" i="9"/>
  <c r="CW12" i="9"/>
  <c r="CW11" i="9"/>
  <c r="CW10" i="9"/>
  <c r="CC10" i="9"/>
  <c r="BI10" i="9"/>
  <c r="T57" i="9" l="1"/>
  <c r="T151" i="9"/>
  <c r="T47" i="9"/>
  <c r="T184" i="9"/>
  <c r="T110" i="9"/>
  <c r="T200" i="9"/>
  <c r="T130" i="9"/>
  <c r="T145" i="9"/>
  <c r="T160" i="9"/>
  <c r="T196" i="9"/>
  <c r="T124" i="9"/>
  <c r="T176" i="9"/>
  <c r="T98" i="9"/>
  <c r="T208" i="9"/>
  <c r="T139" i="9"/>
  <c r="T32" i="9"/>
  <c r="S221" i="9"/>
  <c r="R221" i="9"/>
  <c r="Q221" i="9"/>
  <c r="P221" i="9"/>
  <c r="O221" i="9"/>
  <c r="N221" i="9"/>
  <c r="M221" i="9"/>
  <c r="S220" i="9"/>
  <c r="R220" i="9"/>
  <c r="Q220" i="9"/>
  <c r="P220" i="9"/>
  <c r="O220" i="9"/>
  <c r="N220" i="9"/>
  <c r="M220" i="9"/>
  <c r="M219" i="9"/>
  <c r="M218" i="9"/>
  <c r="S217" i="9"/>
  <c r="R217" i="9"/>
  <c r="Q217" i="9"/>
  <c r="P217" i="9"/>
  <c r="O217" i="9"/>
  <c r="N217" i="9"/>
  <c r="M217" i="9"/>
  <c r="S216" i="9"/>
  <c r="R216" i="9"/>
  <c r="Q216" i="9"/>
  <c r="P216" i="9"/>
  <c r="O216" i="9"/>
  <c r="N216" i="9"/>
  <c r="M216" i="9"/>
  <c r="S215" i="9"/>
  <c r="R215" i="9"/>
  <c r="Q215" i="9"/>
  <c r="P215" i="9"/>
  <c r="O215" i="9"/>
  <c r="N215" i="9"/>
  <c r="M215" i="9"/>
  <c r="S214" i="9"/>
  <c r="R214" i="9"/>
  <c r="Q214" i="9"/>
  <c r="P214" i="9"/>
  <c r="O214" i="9"/>
  <c r="N214" i="9"/>
  <c r="M214" i="9"/>
  <c r="S213" i="9"/>
  <c r="R213" i="9"/>
  <c r="Q213" i="9"/>
  <c r="P213" i="9"/>
  <c r="O213" i="9"/>
  <c r="N213" i="9"/>
  <c r="M213" i="9"/>
  <c r="S212" i="9"/>
  <c r="R212" i="9"/>
  <c r="Q212" i="9"/>
  <c r="P212" i="9"/>
  <c r="O212" i="9"/>
  <c r="N212" i="9"/>
  <c r="M212" i="9"/>
  <c r="S211" i="9"/>
  <c r="R211" i="9"/>
  <c r="Q211" i="9"/>
  <c r="P211" i="9"/>
  <c r="O211" i="9"/>
  <c r="N211" i="9"/>
  <c r="M211" i="9"/>
  <c r="S210" i="9"/>
  <c r="R210" i="9"/>
  <c r="Q210" i="9"/>
  <c r="P210" i="9"/>
  <c r="O210" i="9"/>
  <c r="N210" i="9"/>
  <c r="M210" i="9"/>
  <c r="S209" i="9"/>
  <c r="R209" i="9"/>
  <c r="Q209" i="9"/>
  <c r="P209" i="9"/>
  <c r="O209" i="9"/>
  <c r="N209" i="9"/>
  <c r="M209" i="9"/>
  <c r="S207" i="9"/>
  <c r="R207" i="9"/>
  <c r="Q207" i="9"/>
  <c r="P207" i="9"/>
  <c r="O207" i="9"/>
  <c r="N207" i="9"/>
  <c r="M207" i="9"/>
  <c r="S206" i="9"/>
  <c r="R206" i="9"/>
  <c r="Q206" i="9"/>
  <c r="P206" i="9"/>
  <c r="O206" i="9"/>
  <c r="N206" i="9"/>
  <c r="M206" i="9"/>
  <c r="S205" i="9"/>
  <c r="R205" i="9"/>
  <c r="Q205" i="9"/>
  <c r="P205" i="9"/>
  <c r="O205" i="9"/>
  <c r="N205" i="9"/>
  <c r="M205" i="9"/>
  <c r="S204" i="9"/>
  <c r="R204" i="9"/>
  <c r="Q204" i="9"/>
  <c r="P204" i="9"/>
  <c r="O204" i="9"/>
  <c r="N204" i="9"/>
  <c r="M204" i="9"/>
  <c r="S203" i="9"/>
  <c r="R203" i="9"/>
  <c r="Q203" i="9"/>
  <c r="P203" i="9"/>
  <c r="O203" i="9"/>
  <c r="N203" i="9"/>
  <c r="M203" i="9"/>
  <c r="S202" i="9"/>
  <c r="R202" i="9"/>
  <c r="Q202" i="9"/>
  <c r="P202" i="9"/>
  <c r="O202" i="9"/>
  <c r="N202" i="9"/>
  <c r="M202" i="9"/>
  <c r="S201" i="9"/>
  <c r="R201" i="9"/>
  <c r="Q201" i="9"/>
  <c r="P201" i="9"/>
  <c r="O201" i="9"/>
  <c r="N201" i="9"/>
  <c r="M201" i="9"/>
  <c r="S199" i="9"/>
  <c r="R199" i="9"/>
  <c r="Q199" i="9"/>
  <c r="P199" i="9"/>
  <c r="O199" i="9"/>
  <c r="N199" i="9"/>
  <c r="M199" i="9"/>
  <c r="S198" i="9"/>
  <c r="R198" i="9"/>
  <c r="Q198" i="9"/>
  <c r="P198" i="9"/>
  <c r="O198" i="9"/>
  <c r="N198" i="9"/>
  <c r="M198" i="9"/>
  <c r="S197" i="9"/>
  <c r="R197" i="9"/>
  <c r="Q197" i="9"/>
  <c r="P197" i="9"/>
  <c r="O197" i="9"/>
  <c r="N197" i="9"/>
  <c r="M197" i="9"/>
  <c r="S195" i="9"/>
  <c r="R195" i="9"/>
  <c r="Q195" i="9"/>
  <c r="P195" i="9"/>
  <c r="O195" i="9"/>
  <c r="N195" i="9"/>
  <c r="M195" i="9"/>
  <c r="M194" i="9"/>
  <c r="S193" i="9"/>
  <c r="R193" i="9"/>
  <c r="Q193" i="9"/>
  <c r="P193" i="9"/>
  <c r="O193" i="9"/>
  <c r="N193" i="9"/>
  <c r="M193" i="9"/>
  <c r="S192" i="9"/>
  <c r="R192" i="9"/>
  <c r="Q192" i="9"/>
  <c r="P192" i="9"/>
  <c r="O192" i="9"/>
  <c r="N192" i="9"/>
  <c r="M192" i="9"/>
  <c r="S191" i="9"/>
  <c r="R191" i="9"/>
  <c r="Q191" i="9"/>
  <c r="P191" i="9"/>
  <c r="O191" i="9"/>
  <c r="N191" i="9"/>
  <c r="M191" i="9"/>
  <c r="S190" i="9"/>
  <c r="R190" i="9"/>
  <c r="Q190" i="9"/>
  <c r="P190" i="9"/>
  <c r="O190" i="9"/>
  <c r="N190" i="9"/>
  <c r="M190" i="9"/>
  <c r="S189" i="9"/>
  <c r="R189" i="9"/>
  <c r="Q189" i="9"/>
  <c r="P189" i="9"/>
  <c r="O189" i="9"/>
  <c r="N189" i="9"/>
  <c r="M189" i="9"/>
  <c r="S188" i="9"/>
  <c r="R188" i="9"/>
  <c r="Q188" i="9"/>
  <c r="P188" i="9"/>
  <c r="O188" i="9"/>
  <c r="N188" i="9"/>
  <c r="M188" i="9"/>
  <c r="S187" i="9"/>
  <c r="R187" i="9"/>
  <c r="Q187" i="9"/>
  <c r="P187" i="9"/>
  <c r="O187" i="9"/>
  <c r="N187" i="9"/>
  <c r="M187" i="9"/>
  <c r="S186" i="9"/>
  <c r="R186" i="9"/>
  <c r="Q186" i="9"/>
  <c r="P186" i="9"/>
  <c r="O186" i="9"/>
  <c r="N186" i="9"/>
  <c r="M186" i="9"/>
  <c r="S185" i="9"/>
  <c r="R185" i="9"/>
  <c r="Q185" i="9"/>
  <c r="P185" i="9"/>
  <c r="O185" i="9"/>
  <c r="N185" i="9"/>
  <c r="M185" i="9"/>
  <c r="S183" i="9"/>
  <c r="R183" i="9"/>
  <c r="Q183" i="9"/>
  <c r="P183" i="9"/>
  <c r="O183" i="9"/>
  <c r="N183" i="9"/>
  <c r="M183" i="9"/>
  <c r="S182" i="9"/>
  <c r="R182" i="9"/>
  <c r="Q182" i="9"/>
  <c r="P182" i="9"/>
  <c r="O182" i="9"/>
  <c r="N182" i="9"/>
  <c r="M182" i="9"/>
  <c r="S181" i="9"/>
  <c r="R181" i="9"/>
  <c r="Q181" i="9"/>
  <c r="P181" i="9"/>
  <c r="O181" i="9"/>
  <c r="N181" i="9"/>
  <c r="M181" i="9"/>
  <c r="S180" i="9"/>
  <c r="R180" i="9"/>
  <c r="Q180" i="9"/>
  <c r="P180" i="9"/>
  <c r="O180" i="9"/>
  <c r="N180" i="9"/>
  <c r="M180" i="9"/>
  <c r="S179" i="9"/>
  <c r="R179" i="9"/>
  <c r="Q179" i="9"/>
  <c r="P179" i="9"/>
  <c r="O179" i="9"/>
  <c r="N179" i="9"/>
  <c r="M179" i="9"/>
  <c r="S178" i="9"/>
  <c r="R178" i="9"/>
  <c r="Q178" i="9"/>
  <c r="P178" i="9"/>
  <c r="O178" i="9"/>
  <c r="N178" i="9"/>
  <c r="M178" i="9"/>
  <c r="S177" i="9"/>
  <c r="R177" i="9"/>
  <c r="Q177" i="9"/>
  <c r="P177" i="9"/>
  <c r="O177" i="9"/>
  <c r="N177" i="9"/>
  <c r="M177" i="9"/>
  <c r="S175" i="9"/>
  <c r="R175" i="9"/>
  <c r="Q175" i="9"/>
  <c r="P175" i="9"/>
  <c r="O175" i="9"/>
  <c r="N175" i="9"/>
  <c r="M175" i="9"/>
  <c r="S168" i="9"/>
  <c r="R168" i="9"/>
  <c r="Q168" i="9"/>
  <c r="P168" i="9"/>
  <c r="O168" i="9"/>
  <c r="N168" i="9"/>
  <c r="M168" i="9"/>
  <c r="S167" i="9"/>
  <c r="R167" i="9"/>
  <c r="Q167" i="9"/>
  <c r="P167" i="9"/>
  <c r="O167" i="9"/>
  <c r="N167" i="9"/>
  <c r="M167" i="9"/>
  <c r="S166" i="9"/>
  <c r="R166" i="9"/>
  <c r="Q166" i="9"/>
  <c r="P166" i="9"/>
  <c r="O166" i="9"/>
  <c r="N166" i="9"/>
  <c r="M166" i="9"/>
  <c r="S165" i="9"/>
  <c r="R165" i="9"/>
  <c r="Q165" i="9"/>
  <c r="P165" i="9"/>
  <c r="O165" i="9"/>
  <c r="N165" i="9"/>
  <c r="M165" i="9"/>
  <c r="S164" i="9"/>
  <c r="R164" i="9"/>
  <c r="Q164" i="9"/>
  <c r="P164" i="9"/>
  <c r="O164" i="9"/>
  <c r="N164" i="9"/>
  <c r="M164" i="9"/>
  <c r="S163" i="9"/>
  <c r="R163" i="9"/>
  <c r="Q163" i="9"/>
  <c r="P163" i="9"/>
  <c r="O163" i="9"/>
  <c r="N163" i="9"/>
  <c r="M163" i="9"/>
  <c r="S162" i="9"/>
  <c r="R162" i="9"/>
  <c r="Q162" i="9"/>
  <c r="P162" i="9"/>
  <c r="O162" i="9"/>
  <c r="N162" i="9"/>
  <c r="M162" i="9"/>
  <c r="S161" i="9"/>
  <c r="R161" i="9"/>
  <c r="Q161" i="9"/>
  <c r="P161" i="9"/>
  <c r="O161" i="9"/>
  <c r="N161" i="9"/>
  <c r="M161" i="9"/>
  <c r="S159" i="9"/>
  <c r="R159" i="9"/>
  <c r="Q159" i="9"/>
  <c r="P159" i="9"/>
  <c r="O159" i="9"/>
  <c r="N159" i="9"/>
  <c r="M159" i="9"/>
  <c r="M158" i="9"/>
  <c r="S154" i="9"/>
  <c r="R154" i="9"/>
  <c r="Q154" i="9"/>
  <c r="P154" i="9"/>
  <c r="O154" i="9"/>
  <c r="N154" i="9"/>
  <c r="M154" i="9"/>
  <c r="S153" i="9"/>
  <c r="R153" i="9"/>
  <c r="Q153" i="9"/>
  <c r="P153" i="9"/>
  <c r="O153" i="9"/>
  <c r="N153" i="9"/>
  <c r="M153" i="9"/>
  <c r="S152" i="9"/>
  <c r="R152" i="9"/>
  <c r="Q152" i="9"/>
  <c r="P152" i="9"/>
  <c r="O152" i="9"/>
  <c r="N152" i="9"/>
  <c r="M152" i="9"/>
  <c r="S150" i="9"/>
  <c r="R150" i="9"/>
  <c r="Q150" i="9"/>
  <c r="P150" i="9"/>
  <c r="O150" i="9"/>
  <c r="N150" i="9"/>
  <c r="M150" i="9"/>
  <c r="M149" i="9"/>
  <c r="S148" i="9"/>
  <c r="R148" i="9"/>
  <c r="Q148" i="9"/>
  <c r="P148" i="9"/>
  <c r="O148" i="9"/>
  <c r="N148" i="9"/>
  <c r="M148" i="9"/>
  <c r="S147" i="9"/>
  <c r="R147" i="9"/>
  <c r="Q147" i="9"/>
  <c r="P147" i="9"/>
  <c r="O147" i="9"/>
  <c r="N147" i="9"/>
  <c r="M147" i="9"/>
  <c r="S146" i="9"/>
  <c r="R146" i="9"/>
  <c r="Q146" i="9"/>
  <c r="P146" i="9"/>
  <c r="O146" i="9"/>
  <c r="N146" i="9"/>
  <c r="M146" i="9"/>
  <c r="S144" i="9"/>
  <c r="R144" i="9"/>
  <c r="Q144" i="9"/>
  <c r="P144" i="9"/>
  <c r="O144" i="9"/>
  <c r="N144" i="9"/>
  <c r="M144" i="9"/>
  <c r="M143" i="9"/>
  <c r="S142" i="9"/>
  <c r="R142" i="9"/>
  <c r="Q142" i="9"/>
  <c r="P142" i="9"/>
  <c r="O142" i="9"/>
  <c r="N142" i="9"/>
  <c r="M142" i="9"/>
  <c r="S141" i="9"/>
  <c r="R141" i="9"/>
  <c r="Q141" i="9"/>
  <c r="P141" i="9"/>
  <c r="O141" i="9"/>
  <c r="N141" i="9"/>
  <c r="M141" i="9"/>
  <c r="S140" i="9"/>
  <c r="R140" i="9"/>
  <c r="Q140" i="9"/>
  <c r="P140" i="9"/>
  <c r="O140" i="9"/>
  <c r="N140" i="9"/>
  <c r="M140" i="9"/>
  <c r="S138" i="9"/>
  <c r="R138" i="9"/>
  <c r="Q138" i="9"/>
  <c r="P138" i="9"/>
  <c r="O138" i="9"/>
  <c r="N138" i="9"/>
  <c r="M138" i="9"/>
  <c r="M137" i="9"/>
  <c r="S133" i="9"/>
  <c r="R133" i="9"/>
  <c r="Q133" i="9"/>
  <c r="P133" i="9"/>
  <c r="O133" i="9"/>
  <c r="N133" i="9"/>
  <c r="M133" i="9"/>
  <c r="S132" i="9"/>
  <c r="R132" i="9"/>
  <c r="Q132" i="9"/>
  <c r="P132" i="9"/>
  <c r="O132" i="9"/>
  <c r="N132" i="9"/>
  <c r="M132" i="9"/>
  <c r="S131" i="9"/>
  <c r="R131" i="9"/>
  <c r="Q131" i="9"/>
  <c r="P131" i="9"/>
  <c r="O131" i="9"/>
  <c r="N131" i="9"/>
  <c r="M131" i="9"/>
  <c r="S129" i="9"/>
  <c r="R129" i="9"/>
  <c r="Q129" i="9"/>
  <c r="P129" i="9"/>
  <c r="O129" i="9"/>
  <c r="N129" i="9"/>
  <c r="M129" i="9"/>
  <c r="M128" i="9"/>
  <c r="S127" i="9"/>
  <c r="R127" i="9"/>
  <c r="Q127" i="9"/>
  <c r="P127" i="9"/>
  <c r="O127" i="9"/>
  <c r="N127" i="9"/>
  <c r="M127" i="9"/>
  <c r="S126" i="9"/>
  <c r="R126" i="9"/>
  <c r="Q126" i="9"/>
  <c r="P126" i="9"/>
  <c r="O126" i="9"/>
  <c r="N126" i="9"/>
  <c r="M126" i="9"/>
  <c r="S125" i="9"/>
  <c r="R125" i="9"/>
  <c r="Q125" i="9"/>
  <c r="P125" i="9"/>
  <c r="O125" i="9"/>
  <c r="N125" i="9"/>
  <c r="M125" i="9"/>
  <c r="S123" i="9"/>
  <c r="R123" i="9"/>
  <c r="Q123" i="9"/>
  <c r="P123" i="9"/>
  <c r="O123" i="9"/>
  <c r="N123" i="9"/>
  <c r="M123" i="9"/>
  <c r="S122" i="9"/>
  <c r="R122" i="9"/>
  <c r="Q122" i="9"/>
  <c r="P122" i="9"/>
  <c r="O122" i="9"/>
  <c r="N122" i="9"/>
  <c r="M122" i="9"/>
  <c r="S120" i="9"/>
  <c r="R120" i="9"/>
  <c r="Q120" i="9"/>
  <c r="P120" i="9"/>
  <c r="O120" i="9"/>
  <c r="N120" i="9"/>
  <c r="M120" i="9"/>
  <c r="S119" i="9"/>
  <c r="R119" i="9"/>
  <c r="Q119" i="9"/>
  <c r="P119" i="9"/>
  <c r="O119" i="9"/>
  <c r="N119" i="9"/>
  <c r="M119" i="9"/>
  <c r="S118" i="9"/>
  <c r="R118" i="9"/>
  <c r="Q118" i="9"/>
  <c r="P118" i="9"/>
  <c r="O118" i="9"/>
  <c r="N118" i="9"/>
  <c r="M118" i="9"/>
  <c r="S117" i="9"/>
  <c r="R117" i="9"/>
  <c r="Q117" i="9"/>
  <c r="P117" i="9"/>
  <c r="O117" i="9"/>
  <c r="N117" i="9"/>
  <c r="M117" i="9"/>
  <c r="S116" i="9"/>
  <c r="R116" i="9"/>
  <c r="Q116" i="9"/>
  <c r="P116" i="9"/>
  <c r="O116" i="9"/>
  <c r="N116" i="9"/>
  <c r="M116" i="9"/>
  <c r="S115" i="9"/>
  <c r="R115" i="9"/>
  <c r="Q115" i="9"/>
  <c r="P115" i="9"/>
  <c r="O115" i="9"/>
  <c r="N115" i="9"/>
  <c r="M115" i="9"/>
  <c r="S114" i="9"/>
  <c r="R114" i="9"/>
  <c r="Q114" i="9"/>
  <c r="P114" i="9"/>
  <c r="O114" i="9"/>
  <c r="N114" i="9"/>
  <c r="M114" i="9"/>
  <c r="S113" i="9"/>
  <c r="R113" i="9"/>
  <c r="Q113" i="9"/>
  <c r="P113" i="9"/>
  <c r="O113" i="9"/>
  <c r="N113" i="9"/>
  <c r="M113" i="9"/>
  <c r="S112" i="9"/>
  <c r="R112" i="9"/>
  <c r="Q112" i="9"/>
  <c r="P112" i="9"/>
  <c r="O112" i="9"/>
  <c r="N112" i="9"/>
  <c r="M112" i="9"/>
  <c r="S111" i="9"/>
  <c r="R111" i="9"/>
  <c r="Q111" i="9"/>
  <c r="P111" i="9"/>
  <c r="O111" i="9"/>
  <c r="N111" i="9"/>
  <c r="M111" i="9"/>
  <c r="S105" i="9"/>
  <c r="R105" i="9"/>
  <c r="Q105" i="9"/>
  <c r="P105" i="9"/>
  <c r="O105" i="9"/>
  <c r="N105" i="9"/>
  <c r="M105" i="9"/>
  <c r="S104" i="9"/>
  <c r="R104" i="9"/>
  <c r="Q104" i="9"/>
  <c r="P104" i="9"/>
  <c r="O104" i="9"/>
  <c r="N104" i="9"/>
  <c r="M104" i="9"/>
  <c r="S103" i="9"/>
  <c r="R103" i="9"/>
  <c r="Q103" i="9"/>
  <c r="P103" i="9"/>
  <c r="O103" i="9"/>
  <c r="N103" i="9"/>
  <c r="M103" i="9"/>
  <c r="S102" i="9"/>
  <c r="R102" i="9"/>
  <c r="Q102" i="9"/>
  <c r="P102" i="9"/>
  <c r="O102" i="9"/>
  <c r="N102" i="9"/>
  <c r="M102" i="9"/>
  <c r="S101" i="9"/>
  <c r="R101" i="9"/>
  <c r="Q101" i="9"/>
  <c r="P101" i="9"/>
  <c r="O101" i="9"/>
  <c r="N101" i="9"/>
  <c r="M101" i="9"/>
  <c r="S100" i="9"/>
  <c r="R100" i="9"/>
  <c r="Q100" i="9"/>
  <c r="P100" i="9"/>
  <c r="O100" i="9"/>
  <c r="N100" i="9"/>
  <c r="M100" i="9"/>
  <c r="S99" i="9"/>
  <c r="R99" i="9"/>
  <c r="Q99" i="9"/>
  <c r="P99" i="9"/>
  <c r="O99" i="9"/>
  <c r="N99" i="9"/>
  <c r="M99" i="9"/>
  <c r="S97" i="9"/>
  <c r="R97" i="9"/>
  <c r="Q97" i="9"/>
  <c r="P97" i="9"/>
  <c r="O97" i="9"/>
  <c r="N97" i="9"/>
  <c r="M97" i="9"/>
  <c r="M96" i="9"/>
  <c r="S95" i="9"/>
  <c r="R95" i="9"/>
  <c r="Q95" i="9"/>
  <c r="P95" i="9"/>
  <c r="O95" i="9"/>
  <c r="N95" i="9"/>
  <c r="M95" i="9"/>
  <c r="S94" i="9"/>
  <c r="R94" i="9"/>
  <c r="Q94" i="9"/>
  <c r="P94" i="9"/>
  <c r="O94" i="9"/>
  <c r="N94" i="9"/>
  <c r="M94" i="9"/>
  <c r="S93" i="9"/>
  <c r="R93" i="9"/>
  <c r="Q93" i="9"/>
  <c r="P93" i="9"/>
  <c r="O93" i="9"/>
  <c r="N93" i="9"/>
  <c r="M93" i="9"/>
  <c r="S92" i="9"/>
  <c r="R92" i="9"/>
  <c r="Q92" i="9"/>
  <c r="P92" i="9"/>
  <c r="O92" i="9"/>
  <c r="N92" i="9"/>
  <c r="M92" i="9"/>
  <c r="S91" i="9"/>
  <c r="R91" i="9"/>
  <c r="Q91" i="9"/>
  <c r="P91" i="9"/>
  <c r="O91" i="9"/>
  <c r="N91" i="9"/>
  <c r="M91" i="9"/>
  <c r="S90" i="9"/>
  <c r="R90" i="9"/>
  <c r="Q90" i="9"/>
  <c r="P90" i="9"/>
  <c r="O90" i="9"/>
  <c r="N90" i="9"/>
  <c r="M90" i="9"/>
  <c r="S89" i="9"/>
  <c r="R89" i="9"/>
  <c r="Q89" i="9"/>
  <c r="P89" i="9"/>
  <c r="O89" i="9"/>
  <c r="N89" i="9"/>
  <c r="M89" i="9"/>
  <c r="S88" i="9"/>
  <c r="R88" i="9"/>
  <c r="Q88" i="9"/>
  <c r="P88" i="9"/>
  <c r="O88" i="9"/>
  <c r="N88" i="9"/>
  <c r="M88" i="9"/>
  <c r="S87" i="9"/>
  <c r="R87" i="9"/>
  <c r="Q87" i="9"/>
  <c r="P87" i="9"/>
  <c r="O87" i="9"/>
  <c r="N87" i="9"/>
  <c r="M87" i="9"/>
  <c r="S86" i="9"/>
  <c r="R86" i="9"/>
  <c r="Q86" i="9"/>
  <c r="P86" i="9"/>
  <c r="O86" i="9"/>
  <c r="N86" i="9"/>
  <c r="M86" i="9"/>
  <c r="S83" i="9"/>
  <c r="R83" i="9"/>
  <c r="Q83" i="9"/>
  <c r="P83" i="9"/>
  <c r="O83" i="9"/>
  <c r="N83" i="9"/>
  <c r="M83" i="9"/>
  <c r="S82" i="9"/>
  <c r="R82" i="9"/>
  <c r="Q82" i="9"/>
  <c r="P82" i="9"/>
  <c r="O82" i="9"/>
  <c r="N82" i="9"/>
  <c r="M82" i="9"/>
  <c r="S81" i="9"/>
  <c r="R81" i="9"/>
  <c r="Q81" i="9"/>
  <c r="P81" i="9"/>
  <c r="O81" i="9"/>
  <c r="N81" i="9"/>
  <c r="M81" i="9"/>
  <c r="S80" i="9"/>
  <c r="R80" i="9"/>
  <c r="Q80" i="9"/>
  <c r="P80" i="9"/>
  <c r="O80" i="9"/>
  <c r="N80" i="9"/>
  <c r="M80" i="9"/>
  <c r="S79" i="9"/>
  <c r="R79" i="9"/>
  <c r="Q79" i="9"/>
  <c r="P79" i="9"/>
  <c r="O79" i="9"/>
  <c r="N79" i="9"/>
  <c r="M79" i="9"/>
  <c r="S73" i="9"/>
  <c r="R73" i="9"/>
  <c r="Q73" i="9"/>
  <c r="P73" i="9"/>
  <c r="O73" i="9"/>
  <c r="N73" i="9"/>
  <c r="M73" i="9"/>
  <c r="S72" i="9"/>
  <c r="R72" i="9"/>
  <c r="Q72" i="9"/>
  <c r="P72" i="9"/>
  <c r="O72" i="9"/>
  <c r="N72" i="9"/>
  <c r="M72" i="9"/>
  <c r="S70" i="9"/>
  <c r="R70" i="9"/>
  <c r="Q70" i="9"/>
  <c r="P70" i="9"/>
  <c r="O70" i="9"/>
  <c r="N70" i="9"/>
  <c r="M70" i="9"/>
  <c r="S69" i="9"/>
  <c r="R69" i="9"/>
  <c r="Q69" i="9"/>
  <c r="P69" i="9"/>
  <c r="O69" i="9"/>
  <c r="N69" i="9"/>
  <c r="M69" i="9"/>
  <c r="S68" i="9"/>
  <c r="R68" i="9"/>
  <c r="Q68" i="9"/>
  <c r="P68" i="9"/>
  <c r="O68" i="9"/>
  <c r="N68" i="9"/>
  <c r="M68" i="9"/>
  <c r="M67" i="9"/>
  <c r="S66" i="9"/>
  <c r="R66" i="9"/>
  <c r="Q66" i="9"/>
  <c r="P66" i="9"/>
  <c r="O66" i="9"/>
  <c r="N66" i="9"/>
  <c r="M66" i="9"/>
  <c r="S65" i="9"/>
  <c r="R65" i="9"/>
  <c r="Q65" i="9"/>
  <c r="P65" i="9"/>
  <c r="O65" i="9"/>
  <c r="N65" i="9"/>
  <c r="M65" i="9"/>
  <c r="S64" i="9"/>
  <c r="R64" i="9"/>
  <c r="Q64" i="9"/>
  <c r="P64" i="9"/>
  <c r="O64" i="9"/>
  <c r="N64" i="9"/>
  <c r="M64" i="9"/>
  <c r="S63" i="9"/>
  <c r="R63" i="9"/>
  <c r="Q63" i="9"/>
  <c r="P63" i="9"/>
  <c r="O63" i="9"/>
  <c r="N63" i="9"/>
  <c r="M63" i="9"/>
  <c r="S58" i="9"/>
  <c r="R58" i="9"/>
  <c r="Q58" i="9"/>
  <c r="P58" i="9"/>
  <c r="O58" i="9"/>
  <c r="N58" i="9"/>
  <c r="M58" i="9"/>
  <c r="S56" i="9"/>
  <c r="R56" i="9"/>
  <c r="Q56" i="9"/>
  <c r="P56" i="9"/>
  <c r="O56" i="9"/>
  <c r="N56" i="9"/>
  <c r="M56" i="9"/>
  <c r="S55" i="9"/>
  <c r="R55" i="9"/>
  <c r="Q55" i="9"/>
  <c r="P55" i="9"/>
  <c r="O55" i="9"/>
  <c r="N55" i="9"/>
  <c r="M55" i="9"/>
  <c r="S54" i="9"/>
  <c r="R54" i="9"/>
  <c r="Q54" i="9"/>
  <c r="P54" i="9"/>
  <c r="O54" i="9"/>
  <c r="N54" i="9"/>
  <c r="M54" i="9"/>
  <c r="S53" i="9"/>
  <c r="R53" i="9"/>
  <c r="Q53" i="9"/>
  <c r="P53" i="9"/>
  <c r="O53" i="9"/>
  <c r="N53" i="9"/>
  <c r="M53" i="9"/>
  <c r="S52" i="9"/>
  <c r="R52" i="9"/>
  <c r="Q52" i="9"/>
  <c r="P52" i="9"/>
  <c r="O52" i="9"/>
  <c r="N52" i="9"/>
  <c r="M52" i="9"/>
  <c r="S51" i="9"/>
  <c r="R51" i="9"/>
  <c r="Q51" i="9"/>
  <c r="P51" i="9"/>
  <c r="O51" i="9"/>
  <c r="N51" i="9"/>
  <c r="M51" i="9"/>
  <c r="S50" i="9"/>
  <c r="R50" i="9"/>
  <c r="Q50" i="9"/>
  <c r="P50" i="9"/>
  <c r="O50" i="9"/>
  <c r="N50" i="9"/>
  <c r="M50" i="9"/>
  <c r="S49" i="9"/>
  <c r="R49" i="9"/>
  <c r="Q49" i="9"/>
  <c r="P49" i="9"/>
  <c r="O49" i="9"/>
  <c r="N49" i="9"/>
  <c r="M49" i="9"/>
  <c r="S48" i="9"/>
  <c r="R48" i="9"/>
  <c r="Q48" i="9"/>
  <c r="P48" i="9"/>
  <c r="O48" i="9"/>
  <c r="N48" i="9"/>
  <c r="M48" i="9"/>
  <c r="S46" i="9"/>
  <c r="R46" i="9"/>
  <c r="Q46" i="9"/>
  <c r="P46" i="9"/>
  <c r="O46" i="9"/>
  <c r="N46" i="9"/>
  <c r="M46" i="9"/>
  <c r="S44" i="9"/>
  <c r="R44" i="9"/>
  <c r="Q44" i="9"/>
  <c r="P44" i="9"/>
  <c r="O44" i="9"/>
  <c r="N44" i="9"/>
  <c r="M44" i="9"/>
  <c r="S43" i="9"/>
  <c r="R43" i="9"/>
  <c r="Q43" i="9"/>
  <c r="P43" i="9"/>
  <c r="O43" i="9"/>
  <c r="N43" i="9"/>
  <c r="M43" i="9"/>
  <c r="S42" i="9"/>
  <c r="R42" i="9"/>
  <c r="Q42" i="9"/>
  <c r="P42" i="9"/>
  <c r="O42" i="9"/>
  <c r="N42" i="9"/>
  <c r="M42" i="9"/>
  <c r="S41" i="9"/>
  <c r="R41" i="9"/>
  <c r="Q41" i="9"/>
  <c r="P41" i="9"/>
  <c r="O41" i="9"/>
  <c r="N41" i="9"/>
  <c r="M41" i="9"/>
  <c r="S40" i="9"/>
  <c r="R40" i="9"/>
  <c r="Q40" i="9"/>
  <c r="P40" i="9"/>
  <c r="O40" i="9"/>
  <c r="N40" i="9"/>
  <c r="M40" i="9"/>
  <c r="S39" i="9"/>
  <c r="R39" i="9"/>
  <c r="Q39" i="9"/>
  <c r="P39" i="9"/>
  <c r="O39" i="9"/>
  <c r="N39" i="9"/>
  <c r="M39" i="9"/>
  <c r="S38" i="9"/>
  <c r="R38" i="9"/>
  <c r="Q38" i="9"/>
  <c r="P38" i="9"/>
  <c r="O38" i="9"/>
  <c r="N38" i="9"/>
  <c r="M38" i="9"/>
  <c r="S37" i="9"/>
  <c r="R37" i="9"/>
  <c r="Q37" i="9"/>
  <c r="P37" i="9"/>
  <c r="O37" i="9"/>
  <c r="N37" i="9"/>
  <c r="M37" i="9"/>
  <c r="M36" i="9"/>
  <c r="S35" i="9"/>
  <c r="R35" i="9"/>
  <c r="Q35" i="9"/>
  <c r="P35" i="9"/>
  <c r="O35" i="9"/>
  <c r="N35" i="9"/>
  <c r="M35" i="9"/>
  <c r="S34" i="9"/>
  <c r="R34" i="9"/>
  <c r="Q34" i="9"/>
  <c r="P34" i="9"/>
  <c r="O34" i="9"/>
  <c r="N34" i="9"/>
  <c r="M34" i="9"/>
  <c r="S33" i="9"/>
  <c r="R33" i="9"/>
  <c r="Q33" i="9"/>
  <c r="P33" i="9"/>
  <c r="O33" i="9"/>
  <c r="N33" i="9"/>
  <c r="M33" i="9"/>
  <c r="S31" i="9"/>
  <c r="R31" i="9"/>
  <c r="Q31" i="9"/>
  <c r="P31" i="9"/>
  <c r="O31" i="9"/>
  <c r="N31" i="9"/>
  <c r="M31" i="9"/>
  <c r="S30" i="9"/>
  <c r="R30" i="9"/>
  <c r="Q30" i="9"/>
  <c r="P30" i="9"/>
  <c r="O30" i="9"/>
  <c r="N30" i="9"/>
  <c r="M30" i="9"/>
  <c r="S29" i="9"/>
  <c r="R29" i="9"/>
  <c r="Q29" i="9"/>
  <c r="P29" i="9"/>
  <c r="O29" i="9"/>
  <c r="N29" i="9"/>
  <c r="M29" i="9"/>
  <c r="S28" i="9"/>
  <c r="R28" i="9"/>
  <c r="Q28" i="9"/>
  <c r="P28" i="9"/>
  <c r="O28" i="9"/>
  <c r="N28" i="9"/>
  <c r="M28" i="9"/>
  <c r="S27" i="9"/>
  <c r="R27" i="9"/>
  <c r="Q27" i="9"/>
  <c r="P27" i="9"/>
  <c r="O27" i="9"/>
  <c r="N27" i="9"/>
  <c r="M27" i="9"/>
  <c r="S26" i="9"/>
  <c r="R26" i="9"/>
  <c r="Q26" i="9"/>
  <c r="P26" i="9"/>
  <c r="O26" i="9"/>
  <c r="N26" i="9"/>
  <c r="M26" i="9"/>
  <c r="S24" i="9"/>
  <c r="R24" i="9"/>
  <c r="Q24" i="9"/>
  <c r="P24" i="9"/>
  <c r="O24" i="9"/>
  <c r="N24" i="9"/>
  <c r="M24" i="9"/>
  <c r="S23" i="9"/>
  <c r="R23" i="9"/>
  <c r="Q23" i="9"/>
  <c r="P23" i="9"/>
  <c r="O23" i="9"/>
  <c r="N23" i="9"/>
  <c r="M23" i="9"/>
  <c r="S21" i="9"/>
  <c r="R21" i="9"/>
  <c r="Q21" i="9"/>
  <c r="P21" i="9"/>
  <c r="O21" i="9"/>
  <c r="N21" i="9"/>
  <c r="M21" i="9"/>
  <c r="S20" i="9"/>
  <c r="R20" i="9"/>
  <c r="Q20" i="9"/>
  <c r="P20" i="9"/>
  <c r="O20" i="9"/>
  <c r="N20" i="9"/>
  <c r="M20" i="9"/>
  <c r="S19" i="9"/>
  <c r="R19" i="9"/>
  <c r="Q19" i="9"/>
  <c r="P19" i="9"/>
  <c r="O19" i="9"/>
  <c r="N19" i="9"/>
  <c r="M19" i="9"/>
  <c r="S18" i="9"/>
  <c r="R18" i="9"/>
  <c r="Q18" i="9"/>
  <c r="P18" i="9"/>
  <c r="O18" i="9"/>
  <c r="N18" i="9"/>
  <c r="M18" i="9"/>
  <c r="S17" i="9"/>
  <c r="R17" i="9"/>
  <c r="Q17" i="9"/>
  <c r="P17" i="9"/>
  <c r="O17" i="9"/>
  <c r="N17" i="9"/>
  <c r="M17" i="9"/>
  <c r="S16" i="9"/>
  <c r="R16" i="9"/>
  <c r="Q16" i="9"/>
  <c r="P16" i="9"/>
  <c r="O16" i="9"/>
  <c r="N16" i="9"/>
  <c r="M16" i="9"/>
  <c r="S15" i="9"/>
  <c r="R15" i="9"/>
  <c r="Q15" i="9"/>
  <c r="P15" i="9"/>
  <c r="O15" i="9"/>
  <c r="N15" i="9"/>
  <c r="M15" i="9"/>
  <c r="S14" i="9"/>
  <c r="R14" i="9"/>
  <c r="Q14" i="9"/>
  <c r="P14" i="9"/>
  <c r="O14" i="9"/>
  <c r="N14" i="9"/>
  <c r="M14" i="9"/>
  <c r="S13" i="9"/>
  <c r="R13" i="9"/>
  <c r="Q13" i="9"/>
  <c r="P13" i="9"/>
  <c r="O13" i="9"/>
  <c r="N13" i="9"/>
  <c r="M13" i="9"/>
  <c r="S12" i="9"/>
  <c r="R12" i="9"/>
  <c r="Q12" i="9"/>
  <c r="P12" i="9"/>
  <c r="O12" i="9"/>
  <c r="N12" i="9"/>
  <c r="M12" i="9"/>
  <c r="M11" i="9"/>
  <c r="M10" i="9"/>
  <c r="T67" i="9" l="1"/>
  <c r="T10" i="9"/>
  <c r="T11" i="9"/>
  <c r="T36" i="9"/>
  <c r="T13" i="9"/>
  <c r="T17" i="9"/>
  <c r="T21" i="9"/>
  <c r="T27" i="9"/>
  <c r="T31" i="9"/>
  <c r="T38" i="9"/>
  <c r="T42" i="9"/>
  <c r="T48" i="9"/>
  <c r="T52" i="9"/>
  <c r="T56" i="9"/>
  <c r="T65" i="9"/>
  <c r="T72" i="9"/>
  <c r="T81" i="9"/>
  <c r="T87" i="9"/>
  <c r="T91" i="9"/>
  <c r="T95" i="9"/>
  <c r="T97" i="9"/>
  <c r="T102" i="9"/>
  <c r="T111" i="9"/>
  <c r="T115" i="9"/>
  <c r="T119" i="9"/>
  <c r="T125" i="9"/>
  <c r="T132" i="9"/>
  <c r="T142" i="9"/>
  <c r="T144" i="9"/>
  <c r="T152" i="9"/>
  <c r="T162" i="9"/>
  <c r="T166" i="9"/>
  <c r="T177" i="9"/>
  <c r="T181" i="9"/>
  <c r="T186" i="9"/>
  <c r="T190" i="9"/>
  <c r="T197" i="9"/>
  <c r="T202" i="9"/>
  <c r="T206" i="9"/>
  <c r="T211" i="9"/>
  <c r="T215" i="9"/>
  <c r="T221" i="9"/>
  <c r="T12" i="9"/>
  <c r="T16" i="9"/>
  <c r="T20" i="9"/>
  <c r="T26" i="9"/>
  <c r="T30" i="9"/>
  <c r="T35" i="9"/>
  <c r="T37" i="9"/>
  <c r="T41" i="9"/>
  <c r="T46" i="9"/>
  <c r="T51" i="9"/>
  <c r="T55" i="9"/>
  <c r="T64" i="9"/>
  <c r="T70" i="9"/>
  <c r="T80" i="9"/>
  <c r="T86" i="9"/>
  <c r="T90" i="9"/>
  <c r="T94" i="9"/>
  <c r="T101" i="9"/>
  <c r="T105" i="9"/>
  <c r="T114" i="9"/>
  <c r="T118" i="9"/>
  <c r="T123" i="9"/>
  <c r="T131" i="9"/>
  <c r="T141" i="9"/>
  <c r="T148" i="9"/>
  <c r="T150" i="9"/>
  <c r="T161" i="9"/>
  <c r="T165" i="9"/>
  <c r="T175" i="9"/>
  <c r="T180" i="9"/>
  <c r="T185" i="9"/>
  <c r="T189" i="9"/>
  <c r="T193" i="9"/>
  <c r="T195" i="9"/>
  <c r="T201" i="9"/>
  <c r="T205" i="9"/>
  <c r="T210" i="9"/>
  <c r="T214" i="9"/>
  <c r="T15" i="9"/>
  <c r="T19" i="9"/>
  <c r="T24" i="9"/>
  <c r="T29" i="9"/>
  <c r="T34" i="9"/>
  <c r="T40" i="9"/>
  <c r="T44" i="9"/>
  <c r="T50" i="9"/>
  <c r="T54" i="9"/>
  <c r="T63" i="9"/>
  <c r="T69" i="9"/>
  <c r="T79" i="9"/>
  <c r="T83" i="9"/>
  <c r="T89" i="9"/>
  <c r="T93" i="9"/>
  <c r="T100" i="9"/>
  <c r="T104" i="9"/>
  <c r="T113" i="9"/>
  <c r="T117" i="9"/>
  <c r="T122" i="9"/>
  <c r="T127" i="9"/>
  <c r="T129" i="9"/>
  <c r="T140" i="9"/>
  <c r="T147" i="9"/>
  <c r="T154" i="9"/>
  <c r="T159" i="9"/>
  <c r="T164" i="9"/>
  <c r="T168" i="9"/>
  <c r="T179" i="9"/>
  <c r="T183" i="9"/>
  <c r="T188" i="9"/>
  <c r="T192" i="9"/>
  <c r="T199" i="9"/>
  <c r="T204" i="9"/>
  <c r="T209" i="9"/>
  <c r="T213" i="9"/>
  <c r="T217" i="9"/>
  <c r="T14" i="9"/>
  <c r="T18" i="9"/>
  <c r="T23" i="9"/>
  <c r="T28" i="9"/>
  <c r="T33" i="9"/>
  <c r="T39" i="9"/>
  <c r="T43" i="9"/>
  <c r="T49" i="9"/>
  <c r="T53" i="9"/>
  <c r="T58" i="9"/>
  <c r="T66" i="9"/>
  <c r="T68" i="9"/>
  <c r="T73" i="9"/>
  <c r="T82" i="9"/>
  <c r="T88" i="9"/>
  <c r="T92" i="9"/>
  <c r="T99" i="9"/>
  <c r="T103" i="9"/>
  <c r="T112" i="9"/>
  <c r="T116" i="9"/>
  <c r="T120" i="9"/>
  <c r="T126" i="9"/>
  <c r="T133" i="9"/>
  <c r="T138" i="9"/>
  <c r="T146" i="9"/>
  <c r="T153" i="9"/>
  <c r="T163" i="9"/>
  <c r="T167" i="9"/>
  <c r="T178" i="9"/>
  <c r="T182" i="9"/>
  <c r="T187" i="9"/>
  <c r="T191" i="9"/>
  <c r="T198" i="9"/>
  <c r="T203" i="9"/>
  <c r="T207" i="9"/>
  <c r="T212" i="9"/>
  <c r="T216" i="9"/>
  <c r="T220" i="9"/>
  <c r="BZ209" i="9"/>
  <c r="BX209" i="9"/>
  <c r="BD208" i="9"/>
  <c r="BE208" i="9"/>
  <c r="BF207" i="9"/>
  <c r="BD207" i="9"/>
  <c r="BF201" i="9"/>
  <c r="BD201" i="9"/>
  <c r="BE200" i="9"/>
  <c r="BF199" i="9"/>
  <c r="BE199" i="9"/>
  <c r="BD199" i="9"/>
  <c r="BF198" i="9"/>
  <c r="BE198" i="9"/>
  <c r="BD198" i="9"/>
  <c r="BF197" i="9"/>
  <c r="BE197" i="9"/>
  <c r="BD197" i="9"/>
  <c r="BE176" i="9"/>
  <c r="BF177" i="9"/>
  <c r="BD177" i="9"/>
  <c r="BF175" i="9"/>
  <c r="BE175" i="9"/>
  <c r="BD175" i="9"/>
  <c r="BF168" i="9"/>
  <c r="BE168" i="9"/>
  <c r="BD168" i="9"/>
  <c r="BF167" i="9"/>
  <c r="BE167" i="9"/>
  <c r="BD167" i="9"/>
  <c r="BF166" i="9"/>
  <c r="BE166" i="9"/>
  <c r="BD166" i="9"/>
  <c r="BF165" i="9"/>
  <c r="BE165" i="9"/>
  <c r="BD165" i="9"/>
  <c r="BF164" i="9"/>
  <c r="BE164" i="9"/>
  <c r="BD164" i="9"/>
  <c r="BF163" i="9"/>
  <c r="BE163" i="9"/>
  <c r="BD163" i="9"/>
  <c r="BF162" i="9"/>
  <c r="BE162" i="9"/>
  <c r="BD162" i="9"/>
  <c r="BF161" i="9"/>
  <c r="BE161" i="9"/>
  <c r="BD161" i="9"/>
  <c r="BF154" i="9"/>
  <c r="BE154" i="9"/>
  <c r="BD154" i="9"/>
  <c r="BF153" i="9"/>
  <c r="BE153" i="9"/>
  <c r="BD153" i="9"/>
  <c r="BF152" i="9"/>
  <c r="BE152" i="9"/>
  <c r="BD152" i="9"/>
  <c r="BF148" i="9"/>
  <c r="BE148" i="9"/>
  <c r="BD148" i="9"/>
  <c r="BF147" i="9"/>
  <c r="BE147" i="9"/>
  <c r="BD147" i="9"/>
  <c r="BF146" i="9"/>
  <c r="BE146" i="9"/>
  <c r="BD146" i="9"/>
  <c r="BF142" i="9"/>
  <c r="BE142" i="9"/>
  <c r="BD142" i="9"/>
  <c r="BF141" i="9"/>
  <c r="BE141" i="9"/>
  <c r="BD141" i="9"/>
  <c r="BF140" i="9"/>
  <c r="BE140" i="9"/>
  <c r="BD140" i="9"/>
  <c r="BF133" i="9"/>
  <c r="BE133" i="9"/>
  <c r="BD133" i="9"/>
  <c r="BF132" i="9"/>
  <c r="BE132" i="9"/>
  <c r="BD132" i="9"/>
  <c r="BF131" i="9"/>
  <c r="BE131" i="9"/>
  <c r="BD131" i="9"/>
  <c r="BE110" i="9"/>
  <c r="BD110" i="9"/>
  <c r="BF105" i="9"/>
  <c r="BD105" i="9"/>
  <c r="BF99" i="9"/>
  <c r="BD99" i="9"/>
  <c r="BF95" i="9"/>
  <c r="BD95" i="9"/>
  <c r="BF94" i="9"/>
  <c r="BD94" i="9"/>
  <c r="BF93" i="9"/>
  <c r="BD93" i="9"/>
  <c r="BF92" i="9"/>
  <c r="BD92" i="9"/>
  <c r="BF91" i="9"/>
  <c r="BD91" i="9"/>
  <c r="BF90" i="9"/>
  <c r="BD90" i="9"/>
  <c r="BF89" i="9"/>
  <c r="BD89" i="9"/>
  <c r="BF88" i="9"/>
  <c r="BD88" i="9"/>
  <c r="BF87" i="9"/>
  <c r="BD87" i="9"/>
  <c r="BF86" i="9"/>
  <c r="BD86" i="9"/>
  <c r="BF83" i="9"/>
  <c r="BD83" i="9"/>
  <c r="BF82" i="9"/>
  <c r="BD82" i="9"/>
  <c r="BF81" i="9"/>
  <c r="BD81" i="9"/>
  <c r="BF80" i="9"/>
  <c r="BD80" i="9"/>
  <c r="BF79" i="9"/>
  <c r="BD79" i="9"/>
  <c r="BF73" i="9"/>
  <c r="BD73" i="9"/>
  <c r="BF72" i="9"/>
  <c r="BD72" i="9"/>
  <c r="BF70" i="9"/>
  <c r="BD70" i="9"/>
  <c r="BF69" i="9"/>
  <c r="BD69" i="9"/>
  <c r="BF68" i="9"/>
  <c r="BD68" i="9"/>
  <c r="BF66" i="9"/>
  <c r="BD66" i="9"/>
  <c r="BF58" i="9"/>
  <c r="BD58" i="9"/>
  <c r="BE47" i="9"/>
  <c r="BD47" i="9"/>
  <c r="BF127" i="9"/>
  <c r="BE127" i="9"/>
  <c r="BD127" i="9"/>
  <c r="BF126" i="9"/>
  <c r="BE126" i="9"/>
  <c r="BD126" i="9"/>
  <c r="BF125" i="9"/>
  <c r="BE125" i="9"/>
  <c r="BD125" i="9"/>
  <c r="BF35" i="9"/>
  <c r="BE35" i="9"/>
  <c r="BD35" i="9"/>
  <c r="BF34" i="9"/>
  <c r="BE34" i="9"/>
  <c r="BF33" i="9"/>
  <c r="BE33" i="9"/>
  <c r="BD33" i="9"/>
  <c r="BF31" i="9"/>
  <c r="BE31" i="9"/>
  <c r="BD31" i="9"/>
  <c r="BF30" i="9"/>
  <c r="BE30" i="9"/>
  <c r="BD30" i="9"/>
  <c r="BF29" i="9"/>
  <c r="BE29" i="9"/>
  <c r="BD29" i="9"/>
  <c r="BF28" i="9"/>
  <c r="BE28" i="9"/>
  <c r="BD28" i="9"/>
  <c r="BF27" i="9"/>
  <c r="BE27" i="9"/>
  <c r="BD27" i="9"/>
  <c r="BF26" i="9"/>
  <c r="BE26" i="9"/>
  <c r="BD26" i="9"/>
  <c r="BF24" i="9"/>
  <c r="BE24" i="9"/>
  <c r="BD24" i="9"/>
  <c r="BF23" i="9"/>
  <c r="BE23" i="9"/>
  <c r="BD23" i="9"/>
  <c r="BF21" i="9"/>
  <c r="BE21" i="9"/>
  <c r="BD21" i="9"/>
  <c r="BF20" i="9"/>
  <c r="BE20" i="9"/>
  <c r="BD20" i="9"/>
  <c r="BF19" i="9"/>
  <c r="BE19" i="9"/>
  <c r="BD19" i="9"/>
  <c r="BF18" i="9"/>
  <c r="BE18" i="9"/>
  <c r="BD18" i="9"/>
  <c r="BF17" i="9"/>
  <c r="BE17" i="9"/>
  <c r="BD17" i="9"/>
  <c r="BF16" i="9"/>
  <c r="BE16" i="9"/>
  <c r="BD16" i="9"/>
  <c r="BF15" i="9"/>
  <c r="BE15" i="9"/>
  <c r="BD15" i="9"/>
  <c r="BF14" i="9"/>
  <c r="BE14" i="9"/>
  <c r="BD14" i="9"/>
  <c r="BF13" i="9"/>
  <c r="BE13" i="9"/>
  <c r="BD13" i="9"/>
  <c r="BF12" i="9"/>
  <c r="BE12" i="9"/>
  <c r="BD12" i="9"/>
  <c r="BF46" i="9"/>
  <c r="BD46" i="9"/>
  <c r="BF44" i="9"/>
  <c r="BD44" i="9"/>
  <c r="BF43" i="9"/>
  <c r="BD43" i="9"/>
  <c r="BF42" i="9"/>
  <c r="BD42" i="9"/>
  <c r="BF41" i="9"/>
  <c r="BD41" i="9"/>
  <c r="BF40" i="9"/>
  <c r="BD40" i="9"/>
  <c r="BF39" i="9"/>
  <c r="BD39" i="9"/>
  <c r="BF38" i="9"/>
  <c r="BD38" i="9"/>
  <c r="BF37" i="9"/>
  <c r="BD37" i="9"/>
  <c r="AL37" i="9"/>
  <c r="AJ37" i="9"/>
  <c r="BF96" i="9"/>
  <c r="BD36" i="9" l="1"/>
  <c r="BF36" i="9" s="1"/>
  <c r="BD57" i="9"/>
  <c r="BF57" i="9" s="1"/>
  <c r="BD67" i="9"/>
  <c r="BF67" i="9" s="1"/>
  <c r="BD98" i="9"/>
  <c r="BE145" i="9"/>
  <c r="BD130" i="9"/>
  <c r="BD129" i="9" s="1"/>
  <c r="BD160" i="9"/>
  <c r="BE130" i="9"/>
  <c r="BD139" i="9"/>
  <c r="BE160" i="9"/>
  <c r="BE139" i="9"/>
  <c r="BD145" i="9"/>
  <c r="BD176" i="9"/>
  <c r="BF176" i="9" s="1"/>
  <c r="BD32" i="9"/>
  <c r="BF208" i="9"/>
  <c r="BE32" i="9"/>
  <c r="BF47" i="9"/>
  <c r="BE151" i="9"/>
  <c r="BE150" i="9" s="1"/>
  <c r="BD11" i="9"/>
  <c r="BE11" i="9"/>
  <c r="BD124" i="9"/>
  <c r="BD151" i="9"/>
  <c r="BD150" i="9" s="1"/>
  <c r="BD196" i="9"/>
  <c r="BE196" i="9"/>
  <c r="BF110" i="9"/>
  <c r="BD200" i="9"/>
  <c r="BF200" i="9" s="1"/>
  <c r="BF98" i="9" l="1"/>
  <c r="BD195" i="9"/>
  <c r="BF139" i="9"/>
  <c r="BF145" i="9"/>
  <c r="BF160" i="9"/>
  <c r="BF151" i="9"/>
  <c r="BF196" i="9"/>
  <c r="BF32" i="9"/>
  <c r="BF11" i="9"/>
  <c r="AK36" i="9"/>
  <c r="AK47" i="9"/>
  <c r="AJ47" i="9"/>
  <c r="AK67" i="9"/>
  <c r="AK208" i="9"/>
  <c r="AJ208" i="9"/>
  <c r="AK200" i="9"/>
  <c r="AK184" i="9"/>
  <c r="AJ184" i="9"/>
  <c r="AK176" i="9"/>
  <c r="AK110" i="9"/>
  <c r="AJ110" i="9"/>
  <c r="BE18" i="10"/>
  <c r="BE14" i="10"/>
  <c r="BE13" i="10"/>
  <c r="BE19" i="10"/>
  <c r="BE17" i="10"/>
  <c r="BE16" i="10"/>
  <c r="BE15" i="10"/>
  <c r="BE12" i="10"/>
  <c r="BE11" i="10"/>
  <c r="BZ217" i="9" l="1"/>
  <c r="CA217" i="9" s="1"/>
  <c r="BX217" i="9"/>
  <c r="BZ120" i="9"/>
  <c r="CA120" i="9" s="1"/>
  <c r="BX120" i="9"/>
  <c r="BZ111" i="9"/>
  <c r="BX111" i="9"/>
  <c r="BZ193" i="9"/>
  <c r="CA193" i="9" s="1"/>
  <c r="BX193" i="9"/>
  <c r="BZ185" i="9"/>
  <c r="BX185" i="9"/>
  <c r="BZ65" i="9"/>
  <c r="BX65" i="9"/>
  <c r="BZ64" i="9"/>
  <c r="BX64" i="9"/>
  <c r="BZ56" i="9"/>
  <c r="BX56" i="9"/>
  <c r="BZ55" i="9"/>
  <c r="BX55" i="9"/>
  <c r="BZ54" i="9"/>
  <c r="BX54" i="9"/>
  <c r="BZ53" i="9"/>
  <c r="BX53" i="9"/>
  <c r="BZ52" i="9"/>
  <c r="BX52" i="9"/>
  <c r="BZ51" i="9"/>
  <c r="BX51" i="9"/>
  <c r="BZ50" i="9"/>
  <c r="BX50" i="9"/>
  <c r="BZ49" i="9"/>
  <c r="BX49" i="9"/>
  <c r="BZ48" i="9"/>
  <c r="BX48" i="9"/>
  <c r="DN104" i="9"/>
  <c r="DO104" i="9" s="1"/>
  <c r="DL104" i="9"/>
  <c r="EC11" i="9"/>
  <c r="ED11" i="9" s="1"/>
  <c r="EB66" i="9"/>
  <c r="EC66" i="9" s="1"/>
  <c r="ED66" i="9" s="1"/>
  <c r="EF58" i="9"/>
  <c r="EC58" i="9" l="1"/>
  <c r="EB57" i="9"/>
  <c r="EA8" i="9"/>
  <c r="DZ8" i="9"/>
  <c r="EB221" i="9"/>
  <c r="EC221" i="9" s="1"/>
  <c r="ED221" i="9" s="1"/>
  <c r="EB220" i="9"/>
  <c r="EC220" i="9" s="1"/>
  <c r="ED220" i="9" s="1"/>
  <c r="EB67" i="9"/>
  <c r="EC67" i="9" s="1"/>
  <c r="ED67" i="9" s="1"/>
  <c r="EB47" i="9"/>
  <c r="EC47" i="9" s="1"/>
  <c r="ED47" i="9" s="1"/>
  <c r="EB36" i="9"/>
  <c r="EC36" i="9" s="1"/>
  <c r="ED36" i="9" s="1"/>
  <c r="EC32" i="9"/>
  <c r="ED32" i="9" s="1"/>
  <c r="EF8" i="9"/>
  <c r="EE8" i="9"/>
  <c r="ED8" i="9"/>
  <c r="EC8" i="9"/>
  <c r="EB8" i="9"/>
  <c r="DY8" i="9"/>
  <c r="DX8" i="9"/>
  <c r="DW8" i="9"/>
  <c r="DV8" i="9"/>
  <c r="DU8" i="9"/>
  <c r="DT8" i="9"/>
  <c r="DS8" i="9"/>
  <c r="DN220" i="9"/>
  <c r="DN221" i="9"/>
  <c r="DL220" i="9"/>
  <c r="DL221" i="9"/>
  <c r="EB10" i="9" l="1"/>
  <c r="EC57" i="9"/>
  <c r="DM151" i="9"/>
  <c r="DM150" i="9" s="1"/>
  <c r="DL151" i="9"/>
  <c r="DL150" i="9" s="1"/>
  <c r="DM145" i="9"/>
  <c r="DL145" i="9"/>
  <c r="DM139" i="9"/>
  <c r="DL139" i="9"/>
  <c r="DM130" i="9"/>
  <c r="DL130" i="9"/>
  <c r="DM124" i="9"/>
  <c r="DL124" i="9"/>
  <c r="DL123" i="9" s="1"/>
  <c r="AR13" i="10" s="1"/>
  <c r="DM110" i="9"/>
  <c r="DL110" i="9"/>
  <c r="DM98" i="9"/>
  <c r="DM67" i="9"/>
  <c r="DL67" i="9"/>
  <c r="DM47" i="9"/>
  <c r="DL47" i="9"/>
  <c r="DM36" i="9"/>
  <c r="DL36" i="9"/>
  <c r="AS13" i="10" l="1"/>
  <c r="AT13" i="10"/>
  <c r="BA10" i="10"/>
  <c r="EC10" i="9"/>
  <c r="DN206" i="9"/>
  <c r="DO206" i="9" s="1"/>
  <c r="DL206" i="9"/>
  <c r="DN182" i="9"/>
  <c r="DO182" i="9" s="1"/>
  <c r="DL182" i="9"/>
  <c r="DN205" i="9"/>
  <c r="DO205" i="9" s="1"/>
  <c r="DL205" i="9"/>
  <c r="DN204" i="9"/>
  <c r="DO204" i="9" s="1"/>
  <c r="DL204" i="9"/>
  <c r="DN203" i="9"/>
  <c r="DO203" i="9" s="1"/>
  <c r="DL203" i="9"/>
  <c r="DN183" i="9"/>
  <c r="DO183" i="9" s="1"/>
  <c r="DL183" i="9"/>
  <c r="DN181" i="9"/>
  <c r="DL181" i="9"/>
  <c r="DN180" i="9"/>
  <c r="DO180" i="9" s="1"/>
  <c r="DL180" i="9"/>
  <c r="DN179" i="9"/>
  <c r="DL179" i="9"/>
  <c r="DN103" i="9"/>
  <c r="DO103" i="9" s="1"/>
  <c r="DL103" i="9"/>
  <c r="DN102" i="9"/>
  <c r="DO102" i="9" s="1"/>
  <c r="DL102" i="9"/>
  <c r="DN101" i="9"/>
  <c r="DO101" i="9" s="1"/>
  <c r="DL101" i="9"/>
  <c r="DN207" i="9"/>
  <c r="DL207" i="9"/>
  <c r="DN105" i="9"/>
  <c r="DL105" i="9"/>
  <c r="DN66" i="9"/>
  <c r="DL176" i="9" l="1"/>
  <c r="DN176" i="9" s="1"/>
  <c r="DL200" i="9"/>
  <c r="DN200" i="9" s="1"/>
  <c r="BC10" i="10"/>
  <c r="BF10" i="10" s="1"/>
  <c r="BB10" i="10"/>
  <c r="BE10" i="10"/>
  <c r="DL98" i="9"/>
  <c r="DN151" i="9"/>
  <c r="DO151" i="9" s="1"/>
  <c r="DN145" i="9"/>
  <c r="DO145" i="9" s="1"/>
  <c r="DO160" i="9"/>
  <c r="DN139" i="9"/>
  <c r="DO139" i="9" s="1"/>
  <c r="DO196" i="9"/>
  <c r="DL66" i="9"/>
  <c r="DO221" i="9"/>
  <c r="DO220" i="9"/>
  <c r="DO207" i="9"/>
  <c r="DO105" i="9"/>
  <c r="DO66" i="9"/>
  <c r="DM221" i="9"/>
  <c r="DM220" i="9"/>
  <c r="AR17" i="10"/>
  <c r="DN130" i="9"/>
  <c r="DO130" i="9" s="1"/>
  <c r="DM66" i="9"/>
  <c r="DM57" i="9" s="1"/>
  <c r="DQ8" i="9"/>
  <c r="DP8" i="9"/>
  <c r="DO8" i="9"/>
  <c r="DN8" i="9"/>
  <c r="DM8" i="9"/>
  <c r="DL8" i="9"/>
  <c r="DK8" i="9"/>
  <c r="DJ8" i="9"/>
  <c r="DI8" i="9"/>
  <c r="DH8" i="9"/>
  <c r="DG8" i="9"/>
  <c r="DF8" i="9"/>
  <c r="DE8" i="9"/>
  <c r="DD8" i="9"/>
  <c r="DC8" i="9"/>
  <c r="DB8" i="9"/>
  <c r="DA8" i="9"/>
  <c r="CZ8" i="9"/>
  <c r="CY8" i="9"/>
  <c r="BZ221" i="9"/>
  <c r="BY221" i="9"/>
  <c r="BX221" i="9"/>
  <c r="BZ220" i="9"/>
  <c r="BY220" i="9"/>
  <c r="BX220" i="9"/>
  <c r="BY208" i="9"/>
  <c r="BX208" i="9"/>
  <c r="BZ207" i="9"/>
  <c r="CA207" i="9" s="1"/>
  <c r="BX207" i="9"/>
  <c r="BZ201" i="9"/>
  <c r="CA201" i="9" s="1"/>
  <c r="BX201" i="9"/>
  <c r="BY200" i="9"/>
  <c r="BZ199" i="9"/>
  <c r="BY199" i="9"/>
  <c r="BX199" i="9"/>
  <c r="BZ198" i="9"/>
  <c r="BY198" i="9"/>
  <c r="BX198" i="9"/>
  <c r="BZ197" i="9"/>
  <c r="BY197" i="9"/>
  <c r="BX197" i="9"/>
  <c r="BY184" i="9"/>
  <c r="BX184" i="9"/>
  <c r="BZ183" i="9"/>
  <c r="CA183" i="9" s="1"/>
  <c r="BX183" i="9"/>
  <c r="BZ177" i="9"/>
  <c r="BX177" i="9"/>
  <c r="BY176" i="9"/>
  <c r="BZ175" i="9"/>
  <c r="BY175" i="9"/>
  <c r="BX175" i="9"/>
  <c r="BZ168" i="9"/>
  <c r="BY168" i="9"/>
  <c r="BX168" i="9"/>
  <c r="BZ167" i="9"/>
  <c r="BY167" i="9"/>
  <c r="BX167" i="9"/>
  <c r="BZ166" i="9"/>
  <c r="BY166" i="9"/>
  <c r="BX166" i="9"/>
  <c r="BZ165" i="9"/>
  <c r="BY165" i="9"/>
  <c r="BX165" i="9"/>
  <c r="BZ164" i="9"/>
  <c r="BY164" i="9"/>
  <c r="BX164" i="9"/>
  <c r="BZ163" i="9"/>
  <c r="BY163" i="9"/>
  <c r="BX163" i="9"/>
  <c r="BZ162" i="9"/>
  <c r="BY162" i="9"/>
  <c r="BX162" i="9"/>
  <c r="BZ161" i="9"/>
  <c r="BY161" i="9"/>
  <c r="BX161" i="9"/>
  <c r="BZ154" i="9"/>
  <c r="BY154" i="9"/>
  <c r="BX154" i="9"/>
  <c r="BZ153" i="9"/>
  <c r="BY153" i="9"/>
  <c r="BX153" i="9"/>
  <c r="BZ152" i="9"/>
  <c r="BY152" i="9"/>
  <c r="BX152" i="9"/>
  <c r="BZ148" i="9"/>
  <c r="BY148" i="9"/>
  <c r="BX148" i="9"/>
  <c r="BZ147" i="9"/>
  <c r="BY147" i="9"/>
  <c r="BX147" i="9"/>
  <c r="BZ146" i="9"/>
  <c r="BY146" i="9"/>
  <c r="BX146" i="9"/>
  <c r="BZ142" i="9"/>
  <c r="BY142" i="9"/>
  <c r="BX142" i="9"/>
  <c r="BZ141" i="9"/>
  <c r="BY141" i="9"/>
  <c r="BX141" i="9"/>
  <c r="BZ140" i="9"/>
  <c r="BY140" i="9"/>
  <c r="BX140" i="9"/>
  <c r="BZ133" i="9"/>
  <c r="BY133" i="9"/>
  <c r="BX133" i="9"/>
  <c r="BZ132" i="9"/>
  <c r="BY132" i="9"/>
  <c r="BX132" i="9"/>
  <c r="BZ131" i="9"/>
  <c r="BY131" i="9"/>
  <c r="BX131" i="9"/>
  <c r="BZ127" i="9"/>
  <c r="BY127" i="9"/>
  <c r="BX127" i="9"/>
  <c r="BZ126" i="9"/>
  <c r="BY126" i="9"/>
  <c r="BX126" i="9"/>
  <c r="BZ125" i="9"/>
  <c r="BY125" i="9"/>
  <c r="BX125" i="9"/>
  <c r="BY110" i="9"/>
  <c r="BX110" i="9"/>
  <c r="BZ105" i="9"/>
  <c r="CA105" i="9" s="1"/>
  <c r="BX105" i="9"/>
  <c r="BZ99" i="9"/>
  <c r="CA99" i="9" s="1"/>
  <c r="BX99" i="9"/>
  <c r="BY98" i="9"/>
  <c r="BZ95" i="9"/>
  <c r="BX95" i="9"/>
  <c r="BZ94" i="9"/>
  <c r="BX94" i="9"/>
  <c r="BZ93" i="9"/>
  <c r="BX93" i="9"/>
  <c r="BZ92" i="9"/>
  <c r="BX92" i="9"/>
  <c r="BZ91" i="9"/>
  <c r="BX91" i="9"/>
  <c r="BZ90" i="9"/>
  <c r="BX90" i="9"/>
  <c r="BZ89" i="9"/>
  <c r="BX89" i="9"/>
  <c r="BZ88" i="9"/>
  <c r="BX88" i="9"/>
  <c r="BZ87" i="9"/>
  <c r="BX87" i="9"/>
  <c r="BZ86" i="9"/>
  <c r="BX86" i="9"/>
  <c r="BZ83" i="9"/>
  <c r="BX83" i="9"/>
  <c r="BZ82" i="9"/>
  <c r="BX82" i="9"/>
  <c r="BZ81" i="9"/>
  <c r="BX81" i="9"/>
  <c r="BZ80" i="9"/>
  <c r="BX80" i="9"/>
  <c r="BZ79" i="9"/>
  <c r="BX79" i="9"/>
  <c r="BZ73" i="9"/>
  <c r="BX73" i="9"/>
  <c r="BZ72" i="9"/>
  <c r="BX72" i="9"/>
  <c r="BZ70" i="9"/>
  <c r="BX70" i="9"/>
  <c r="BZ69" i="9"/>
  <c r="BX69" i="9"/>
  <c r="BZ68" i="9"/>
  <c r="BX68" i="9"/>
  <c r="BY67" i="9"/>
  <c r="BZ66" i="9"/>
  <c r="BY57" i="9"/>
  <c r="BX66" i="9"/>
  <c r="BZ58" i="9"/>
  <c r="BX58" i="9"/>
  <c r="BY47" i="9"/>
  <c r="BX47" i="9"/>
  <c r="BZ46" i="9"/>
  <c r="BX46" i="9"/>
  <c r="BZ44" i="9"/>
  <c r="BX44" i="9"/>
  <c r="BZ43" i="9"/>
  <c r="BX43" i="9"/>
  <c r="BZ42" i="9"/>
  <c r="BX42" i="9"/>
  <c r="BZ41" i="9"/>
  <c r="BX41" i="9"/>
  <c r="BZ40" i="9"/>
  <c r="BX40" i="9"/>
  <c r="BZ39" i="9"/>
  <c r="BX39" i="9"/>
  <c r="BZ38" i="9"/>
  <c r="BX38" i="9"/>
  <c r="BZ37" i="9"/>
  <c r="BX37" i="9"/>
  <c r="BY36" i="9"/>
  <c r="BZ35" i="9"/>
  <c r="BY35" i="9"/>
  <c r="BX35" i="9"/>
  <c r="BZ34" i="9"/>
  <c r="BY34" i="9"/>
  <c r="BZ33" i="9"/>
  <c r="BY33" i="9"/>
  <c r="BX33" i="9"/>
  <c r="BZ31" i="9"/>
  <c r="BY31" i="9"/>
  <c r="BX31" i="9"/>
  <c r="BZ30" i="9"/>
  <c r="BY30" i="9"/>
  <c r="BX30" i="9"/>
  <c r="BZ29" i="9"/>
  <c r="BY29" i="9"/>
  <c r="BX29" i="9"/>
  <c r="BZ28" i="9"/>
  <c r="BY28" i="9"/>
  <c r="BX28" i="9"/>
  <c r="BZ27" i="9"/>
  <c r="BY27" i="9"/>
  <c r="BX27" i="9"/>
  <c r="BZ26" i="9"/>
  <c r="BY26" i="9"/>
  <c r="BX26" i="9"/>
  <c r="BZ24" i="9"/>
  <c r="BY24" i="9"/>
  <c r="BX24" i="9"/>
  <c r="BZ23" i="9"/>
  <c r="BY23" i="9"/>
  <c r="BX23" i="9"/>
  <c r="BZ21" i="9"/>
  <c r="BY21" i="9"/>
  <c r="BX21" i="9"/>
  <c r="BZ20" i="9"/>
  <c r="BY20" i="9"/>
  <c r="BX20" i="9"/>
  <c r="BZ19" i="9"/>
  <c r="BY19" i="9"/>
  <c r="BX19" i="9"/>
  <c r="BZ18" i="9"/>
  <c r="BY18" i="9"/>
  <c r="BX18" i="9"/>
  <c r="BZ17" i="9"/>
  <c r="BY17" i="9"/>
  <c r="BX17" i="9"/>
  <c r="BZ16" i="9"/>
  <c r="BY16" i="9"/>
  <c r="BX16" i="9"/>
  <c r="BZ15" i="9"/>
  <c r="BY15" i="9"/>
  <c r="BX15" i="9"/>
  <c r="BZ14" i="9"/>
  <c r="BY14" i="9"/>
  <c r="BX14" i="9"/>
  <c r="BZ13" i="9"/>
  <c r="BY13" i="9"/>
  <c r="BX13" i="9"/>
  <c r="BZ12" i="9"/>
  <c r="BY12" i="9"/>
  <c r="BX12" i="9"/>
  <c r="BF221" i="9"/>
  <c r="BE221" i="9"/>
  <c r="BD221" i="9"/>
  <c r="BF220" i="9"/>
  <c r="BE220" i="9"/>
  <c r="BD220" i="9"/>
  <c r="BX160" i="9" l="1"/>
  <c r="AS17" i="10"/>
  <c r="AT17" i="10"/>
  <c r="DL57" i="9"/>
  <c r="DL10" i="9" s="1"/>
  <c r="DN110" i="9"/>
  <c r="DO110" i="9" s="1"/>
  <c r="DM144" i="9"/>
  <c r="AU16" i="10" s="1"/>
  <c r="DO32" i="9"/>
  <c r="DM129" i="9"/>
  <c r="AU14" i="10" s="1"/>
  <c r="DM195" i="9"/>
  <c r="AU19" i="10" s="1"/>
  <c r="DO208" i="9"/>
  <c r="DM123" i="9"/>
  <c r="AU13" i="10" s="1"/>
  <c r="DN36" i="9"/>
  <c r="DO36" i="9" s="1"/>
  <c r="DM159" i="9"/>
  <c r="AU18" i="10" s="1"/>
  <c r="DM138" i="9"/>
  <c r="DO200" i="9"/>
  <c r="DN47" i="9"/>
  <c r="DO47" i="9" s="1"/>
  <c r="DO184" i="9"/>
  <c r="DL144" i="9"/>
  <c r="AR16" i="10" s="1"/>
  <c r="DL129" i="9"/>
  <c r="AR14" i="10" s="1"/>
  <c r="DL138" i="9"/>
  <c r="DL159" i="9"/>
  <c r="AR18" i="10" s="1"/>
  <c r="DL195" i="9"/>
  <c r="AR19" i="10" s="1"/>
  <c r="DN98" i="9"/>
  <c r="DO98" i="9" s="1"/>
  <c r="BX11" i="9"/>
  <c r="BX124" i="9"/>
  <c r="BX123" i="9" s="1"/>
  <c r="BY145" i="9"/>
  <c r="BY144" i="9" s="1"/>
  <c r="BZ47" i="9"/>
  <c r="BX139" i="9"/>
  <c r="BX138" i="9" s="1"/>
  <c r="BX57" i="9"/>
  <c r="BZ57" i="9" s="1"/>
  <c r="BX32" i="9"/>
  <c r="BX200" i="9"/>
  <c r="BZ200" i="9" s="1"/>
  <c r="BZ208" i="9"/>
  <c r="BY124" i="9"/>
  <c r="BY123" i="9" s="1"/>
  <c r="BY196" i="9"/>
  <c r="BY195" i="9" s="1"/>
  <c r="BY11" i="9"/>
  <c r="BX67" i="9"/>
  <c r="BZ67" i="9" s="1"/>
  <c r="BY151" i="9"/>
  <c r="BY150" i="9" s="1"/>
  <c r="BY160" i="9"/>
  <c r="BY159" i="9" s="1"/>
  <c r="BX196" i="9"/>
  <c r="BY32" i="9"/>
  <c r="BX98" i="9"/>
  <c r="BZ98" i="9" s="1"/>
  <c r="BZ110" i="9"/>
  <c r="BX130" i="9"/>
  <c r="BX129" i="9" s="1"/>
  <c r="BY130" i="9"/>
  <c r="BY139" i="9"/>
  <c r="BY138" i="9" s="1"/>
  <c r="BX145" i="9"/>
  <c r="BX151" i="9"/>
  <c r="BX150" i="9" s="1"/>
  <c r="BX176" i="9"/>
  <c r="BZ176" i="9" s="1"/>
  <c r="BZ184" i="9"/>
  <c r="BX36" i="9"/>
  <c r="BZ36" i="9" s="1"/>
  <c r="CC196" i="9"/>
  <c r="CC197" i="9"/>
  <c r="CC198" i="9"/>
  <c r="CC199" i="9"/>
  <c r="CC200" i="9"/>
  <c r="CC201" i="9"/>
  <c r="CC202" i="9"/>
  <c r="CC203" i="9"/>
  <c r="CC204" i="9"/>
  <c r="CC205" i="9"/>
  <c r="CC206" i="9"/>
  <c r="CC207" i="9"/>
  <c r="CC208" i="9"/>
  <c r="CC209" i="9"/>
  <c r="CC210" i="9"/>
  <c r="CC211" i="9"/>
  <c r="CC212" i="9"/>
  <c r="CC213" i="9"/>
  <c r="CC214" i="9"/>
  <c r="CC215" i="9"/>
  <c r="CC216" i="9"/>
  <c r="CC217" i="9"/>
  <c r="CC160" i="9"/>
  <c r="CC161" i="9"/>
  <c r="CC162" i="9"/>
  <c r="CC163" i="9"/>
  <c r="CC164" i="9"/>
  <c r="CC165" i="9"/>
  <c r="CC166" i="9"/>
  <c r="CC167" i="9"/>
  <c r="CC168" i="9"/>
  <c r="CC175" i="9"/>
  <c r="CC176" i="9"/>
  <c r="CC177" i="9"/>
  <c r="CC178" i="9"/>
  <c r="CC179" i="9"/>
  <c r="CC180" i="9"/>
  <c r="CC181" i="9"/>
  <c r="CC182" i="9"/>
  <c r="CC183" i="9"/>
  <c r="CC184" i="9"/>
  <c r="CC185" i="9"/>
  <c r="CC186" i="9"/>
  <c r="CC187" i="9"/>
  <c r="CC188" i="9"/>
  <c r="CC189" i="9"/>
  <c r="CC190" i="9"/>
  <c r="CC191" i="9"/>
  <c r="CC192" i="9"/>
  <c r="CC193" i="9"/>
  <c r="CC151" i="9"/>
  <c r="CC152" i="9"/>
  <c r="CC153" i="9"/>
  <c r="CC154" i="9"/>
  <c r="CC145" i="9"/>
  <c r="CC146" i="9"/>
  <c r="CC147" i="9"/>
  <c r="CC148" i="9"/>
  <c r="CC139" i="9"/>
  <c r="CC140" i="9"/>
  <c r="CC141" i="9"/>
  <c r="CC142" i="9"/>
  <c r="CC130" i="9"/>
  <c r="CC131" i="9"/>
  <c r="CC132" i="9"/>
  <c r="CC133" i="9"/>
  <c r="CC124" i="9"/>
  <c r="CC125" i="9"/>
  <c r="CC126" i="9"/>
  <c r="CC127" i="9"/>
  <c r="CC98" i="9"/>
  <c r="CC99" i="9"/>
  <c r="CC100" i="9"/>
  <c r="CC101" i="9"/>
  <c r="CC102" i="9"/>
  <c r="CC103" i="9"/>
  <c r="CC104" i="9"/>
  <c r="CC105" i="9"/>
  <c r="CC110" i="9"/>
  <c r="CC111" i="9"/>
  <c r="CC112" i="9"/>
  <c r="CC113" i="9"/>
  <c r="CC114" i="9"/>
  <c r="CC115" i="9"/>
  <c r="CC116" i="9"/>
  <c r="CC117" i="9"/>
  <c r="CC118" i="9"/>
  <c r="CC119" i="9"/>
  <c r="CC120" i="9"/>
  <c r="CC35" i="9"/>
  <c r="CC36" i="9"/>
  <c r="CC37" i="9"/>
  <c r="CC38" i="9"/>
  <c r="CC39" i="9"/>
  <c r="CC40" i="9"/>
  <c r="CC41" i="9"/>
  <c r="CC42" i="9"/>
  <c r="CC43" i="9"/>
  <c r="CC44" i="9"/>
  <c r="CC46" i="9"/>
  <c r="CC47" i="9"/>
  <c r="CC48" i="9"/>
  <c r="CC49" i="9"/>
  <c r="CC50" i="9"/>
  <c r="CC51" i="9"/>
  <c r="CC52" i="9"/>
  <c r="CC53" i="9"/>
  <c r="CC54" i="9"/>
  <c r="CC55" i="9"/>
  <c r="CC56" i="9"/>
  <c r="CC57" i="9"/>
  <c r="CC58" i="9"/>
  <c r="CC63" i="9"/>
  <c r="CC64" i="9"/>
  <c r="CC65" i="9"/>
  <c r="CC66" i="9"/>
  <c r="CC67" i="9"/>
  <c r="CC68" i="9"/>
  <c r="CC69" i="9"/>
  <c r="CC70" i="9"/>
  <c r="CC72" i="9"/>
  <c r="CC73" i="9"/>
  <c r="CC79" i="9"/>
  <c r="CC80" i="9"/>
  <c r="CC81" i="9"/>
  <c r="CC82" i="9"/>
  <c r="CC83" i="9"/>
  <c r="CC86" i="9"/>
  <c r="CC87" i="9"/>
  <c r="CC88" i="9"/>
  <c r="CC89" i="9"/>
  <c r="CC90" i="9"/>
  <c r="CC91" i="9"/>
  <c r="CC92" i="9"/>
  <c r="CC93" i="9"/>
  <c r="CC94" i="9"/>
  <c r="CC95" i="9"/>
  <c r="CC11" i="9"/>
  <c r="CC12" i="9"/>
  <c r="CC13" i="9"/>
  <c r="CC14" i="9"/>
  <c r="CC15" i="9"/>
  <c r="CC16" i="9"/>
  <c r="CC17" i="9"/>
  <c r="CC18" i="9"/>
  <c r="CC19" i="9"/>
  <c r="CC20" i="9"/>
  <c r="CC21" i="9"/>
  <c r="CC23" i="9"/>
  <c r="CC24" i="9"/>
  <c r="CC26" i="9"/>
  <c r="CC27" i="9"/>
  <c r="CC28" i="9"/>
  <c r="CC29" i="9"/>
  <c r="CC30" i="9"/>
  <c r="CC31" i="9"/>
  <c r="CC32" i="9"/>
  <c r="AZ10" i="11"/>
  <c r="BC10" i="11" s="1"/>
  <c r="AQ11" i="11"/>
  <c r="AQ12" i="11"/>
  <c r="AQ13" i="11"/>
  <c r="AQ14" i="11"/>
  <c r="AQ15" i="11"/>
  <c r="AQ16" i="11"/>
  <c r="AQ17" i="11"/>
  <c r="AQ18" i="11"/>
  <c r="AQ19" i="11"/>
  <c r="AQ20" i="11"/>
  <c r="AQ21" i="11"/>
  <c r="AQ22" i="11"/>
  <c r="AQ23" i="11"/>
  <c r="AQ24" i="11"/>
  <c r="AQ25" i="11"/>
  <c r="AQ26" i="11"/>
  <c r="AQ27" i="11"/>
  <c r="AQ28" i="11"/>
  <c r="AQ29" i="11"/>
  <c r="AQ30" i="11"/>
  <c r="AQ31" i="11"/>
  <c r="AQ32" i="11"/>
  <c r="AQ33" i="11"/>
  <c r="AQ34" i="11"/>
  <c r="AQ35" i="11"/>
  <c r="AQ36" i="11"/>
  <c r="AQ37" i="11"/>
  <c r="AQ38" i="11"/>
  <c r="AQ39" i="11"/>
  <c r="AQ40" i="11"/>
  <c r="AQ41" i="11"/>
  <c r="AQ42" i="11"/>
  <c r="AQ43" i="11"/>
  <c r="AQ44" i="11"/>
  <c r="AQ45" i="11"/>
  <c r="AQ10" i="11"/>
  <c r="AK11" i="11"/>
  <c r="AK12" i="11"/>
  <c r="AK13" i="11"/>
  <c r="AK14" i="11"/>
  <c r="AK15" i="11"/>
  <c r="AK16" i="11"/>
  <c r="AK17" i="11"/>
  <c r="AK18" i="11"/>
  <c r="AK19" i="11"/>
  <c r="AK20" i="11"/>
  <c r="AK21" i="11"/>
  <c r="AK22" i="11"/>
  <c r="AK23" i="11"/>
  <c r="AK24" i="11"/>
  <c r="AK25" i="11"/>
  <c r="AK26" i="11"/>
  <c r="AK27" i="11"/>
  <c r="AK29" i="11"/>
  <c r="AK30" i="11"/>
  <c r="AK31" i="11"/>
  <c r="AK32" i="11"/>
  <c r="AK33" i="11"/>
  <c r="AK35" i="11"/>
  <c r="AK36" i="11"/>
  <c r="AK37" i="11"/>
  <c r="AK38" i="11"/>
  <c r="AK39" i="11"/>
  <c r="AK40" i="11"/>
  <c r="AK41" i="11"/>
  <c r="AK42" i="11"/>
  <c r="AK43" i="11"/>
  <c r="AK44" i="11"/>
  <c r="AK45" i="11"/>
  <c r="AK51" i="11"/>
  <c r="AK52" i="11"/>
  <c r="AK53" i="11"/>
  <c r="AK54" i="11"/>
  <c r="AK10" i="11"/>
  <c r="V11" i="11"/>
  <c r="V12" i="11"/>
  <c r="V13" i="11"/>
  <c r="V14" i="11"/>
  <c r="V15" i="11"/>
  <c r="V16" i="11"/>
  <c r="V17" i="11"/>
  <c r="V18" i="11"/>
  <c r="V19" i="11"/>
  <c r="V20" i="11"/>
  <c r="V21" i="11"/>
  <c r="V22" i="11"/>
  <c r="V23" i="11"/>
  <c r="V24" i="11"/>
  <c r="V25" i="11"/>
  <c r="V26" i="11"/>
  <c r="V27" i="11"/>
  <c r="V28" i="11"/>
  <c r="V29" i="11"/>
  <c r="V30" i="11"/>
  <c r="V31" i="11"/>
  <c r="V32" i="11"/>
  <c r="V33" i="11"/>
  <c r="V34" i="11"/>
  <c r="V35" i="11"/>
  <c r="V36" i="11"/>
  <c r="V37" i="11"/>
  <c r="V38" i="11"/>
  <c r="V39" i="11"/>
  <c r="V40" i="11"/>
  <c r="V41" i="11"/>
  <c r="V42" i="11"/>
  <c r="V43" i="11"/>
  <c r="V44" i="11"/>
  <c r="V45" i="11"/>
  <c r="V50" i="11"/>
  <c r="V51" i="11"/>
  <c r="V52" i="11"/>
  <c r="V53" i="11"/>
  <c r="V54" i="11"/>
  <c r="V10" i="11"/>
  <c r="BY134" i="9" l="1"/>
  <c r="BZ134" i="9" s="1"/>
  <c r="CA134" i="9" s="1"/>
  <c r="AR15" i="10"/>
  <c r="AS15" i="10" s="1"/>
  <c r="DL134" i="9"/>
  <c r="AU15" i="10"/>
  <c r="AW15" i="10" s="1"/>
  <c r="DM134" i="9"/>
  <c r="DN57" i="9"/>
  <c r="AR10" i="10"/>
  <c r="AQ6" i="11"/>
  <c r="BB10" i="11"/>
  <c r="AS10" i="11"/>
  <c r="AT10" i="11"/>
  <c r="AS42" i="11"/>
  <c r="AT42" i="11"/>
  <c r="AS38" i="11"/>
  <c r="AT38" i="11"/>
  <c r="AS34" i="11"/>
  <c r="AT34" i="11"/>
  <c r="AS30" i="11"/>
  <c r="AT30" i="11"/>
  <c r="AS26" i="11"/>
  <c r="AT26" i="11"/>
  <c r="AS22" i="11"/>
  <c r="AT22" i="11"/>
  <c r="AS18" i="11"/>
  <c r="AT18" i="11"/>
  <c r="AS14" i="11"/>
  <c r="AT14" i="11"/>
  <c r="AT45" i="11"/>
  <c r="AS45" i="11"/>
  <c r="AT41" i="11"/>
  <c r="AS41" i="11"/>
  <c r="AS37" i="11"/>
  <c r="AT37" i="11"/>
  <c r="AS33" i="11"/>
  <c r="AT33" i="11"/>
  <c r="AS29" i="11"/>
  <c r="AT29" i="11"/>
  <c r="AS25" i="11"/>
  <c r="AT25" i="11"/>
  <c r="AT21" i="11"/>
  <c r="AS21" i="11"/>
  <c r="AS17" i="11"/>
  <c r="AT17" i="11"/>
  <c r="AS13" i="11"/>
  <c r="AT13" i="11"/>
  <c r="AT44" i="11"/>
  <c r="AS44" i="11"/>
  <c r="AT40" i="11"/>
  <c r="AS40" i="11"/>
  <c r="AT36" i="11"/>
  <c r="AS36" i="11"/>
  <c r="AT32" i="11"/>
  <c r="AS32" i="11"/>
  <c r="AT28" i="11"/>
  <c r="AS28" i="11"/>
  <c r="AT24" i="11"/>
  <c r="AS24" i="11"/>
  <c r="AT20" i="11"/>
  <c r="AS20" i="11"/>
  <c r="AT16" i="11"/>
  <c r="AS16" i="11"/>
  <c r="AT12" i="11"/>
  <c r="AS12" i="11"/>
  <c r="AT43" i="11"/>
  <c r="AS43" i="11"/>
  <c r="AT39" i="11"/>
  <c r="AS39" i="11"/>
  <c r="AT35" i="11"/>
  <c r="AS35" i="11"/>
  <c r="AT31" i="11"/>
  <c r="AS31" i="11"/>
  <c r="AT27" i="11"/>
  <c r="AS27" i="11"/>
  <c r="AT23" i="11"/>
  <c r="AS23" i="11"/>
  <c r="AT19" i="11"/>
  <c r="AS19" i="11"/>
  <c r="AT15" i="11"/>
  <c r="AS15" i="11"/>
  <c r="AT11" i="11"/>
  <c r="AS11" i="11"/>
  <c r="AM53" i="11"/>
  <c r="AN53" i="11"/>
  <c r="AN44" i="11"/>
  <c r="AM44" i="11"/>
  <c r="AN40" i="11"/>
  <c r="AM40" i="11"/>
  <c r="AN36" i="11"/>
  <c r="AM36" i="11"/>
  <c r="AN31" i="11"/>
  <c r="AM31" i="11"/>
  <c r="AM26" i="11"/>
  <c r="AN26" i="11"/>
  <c r="AM22" i="11"/>
  <c r="AN22" i="11"/>
  <c r="AM18" i="11"/>
  <c r="AN18" i="11"/>
  <c r="AM14" i="11"/>
  <c r="AN14" i="11"/>
  <c r="Y10" i="11"/>
  <c r="V6" i="11"/>
  <c r="AN52" i="11"/>
  <c r="AM52" i="11"/>
  <c r="AN43" i="11"/>
  <c r="AM43" i="11"/>
  <c r="AN39" i="11"/>
  <c r="AM39" i="11"/>
  <c r="AN35" i="11"/>
  <c r="AM35" i="11"/>
  <c r="AM30" i="11"/>
  <c r="AN30" i="11"/>
  <c r="AM25" i="11"/>
  <c r="AN25" i="11"/>
  <c r="AN21" i="11"/>
  <c r="AM21" i="11"/>
  <c r="AN17" i="11"/>
  <c r="AM17" i="11"/>
  <c r="AN13" i="11"/>
  <c r="AM13" i="11"/>
  <c r="AM10" i="11"/>
  <c r="AN10" i="11"/>
  <c r="AN51" i="11"/>
  <c r="AM51" i="11"/>
  <c r="AM42" i="11"/>
  <c r="AN42" i="11"/>
  <c r="AM38" i="11"/>
  <c r="AN38" i="11"/>
  <c r="AN33" i="11"/>
  <c r="AM33" i="11"/>
  <c r="AM29" i="11"/>
  <c r="AN29" i="11"/>
  <c r="AN24" i="11"/>
  <c r="AM24" i="11"/>
  <c r="AN20" i="11"/>
  <c r="AM20" i="11"/>
  <c r="AN16" i="11"/>
  <c r="AM16" i="11"/>
  <c r="AN12" i="11"/>
  <c r="AM12" i="11"/>
  <c r="AM54" i="11"/>
  <c r="AN54" i="11"/>
  <c r="AM45" i="11"/>
  <c r="AN45" i="11"/>
  <c r="AM41" i="11"/>
  <c r="AN41" i="11"/>
  <c r="AN37" i="11"/>
  <c r="AM37" i="11"/>
  <c r="AN32" i="11"/>
  <c r="AM32" i="11"/>
  <c r="AN27" i="11"/>
  <c r="AM27" i="11"/>
  <c r="AN23" i="11"/>
  <c r="AM23" i="11"/>
  <c r="AN19" i="11"/>
  <c r="AM19" i="11"/>
  <c r="AN15" i="11"/>
  <c r="AM15" i="11"/>
  <c r="AN11" i="11"/>
  <c r="AM11" i="11"/>
  <c r="X50" i="11"/>
  <c r="Y50" i="11"/>
  <c r="X34" i="11"/>
  <c r="Y34" i="11"/>
  <c r="X22" i="11"/>
  <c r="Y22" i="11"/>
  <c r="Y52" i="11"/>
  <c r="X52" i="11"/>
  <c r="Y44" i="11"/>
  <c r="X44" i="11"/>
  <c r="Y40" i="11"/>
  <c r="X40" i="11"/>
  <c r="Y36" i="11"/>
  <c r="X36" i="11"/>
  <c r="Y32" i="11"/>
  <c r="X32" i="11"/>
  <c r="Y28" i="11"/>
  <c r="X28" i="11"/>
  <c r="Y24" i="11"/>
  <c r="X24" i="11"/>
  <c r="Y20" i="11"/>
  <c r="X20" i="11"/>
  <c r="Y16" i="11"/>
  <c r="X16" i="11"/>
  <c r="Y12" i="11"/>
  <c r="X12" i="11"/>
  <c r="X54" i="11"/>
  <c r="Y54" i="11"/>
  <c r="X38" i="11"/>
  <c r="Y38" i="11"/>
  <c r="X26" i="11"/>
  <c r="Y26" i="11"/>
  <c r="X14" i="11"/>
  <c r="Y14" i="11"/>
  <c r="X10" i="11"/>
  <c r="Y51" i="11"/>
  <c r="X51" i="11"/>
  <c r="Y43" i="11"/>
  <c r="X43" i="11"/>
  <c r="Y39" i="11"/>
  <c r="X39" i="11"/>
  <c r="Y35" i="11"/>
  <c r="X35" i="11"/>
  <c r="Y31" i="11"/>
  <c r="X31" i="11"/>
  <c r="Y27" i="11"/>
  <c r="X27" i="11"/>
  <c r="Y23" i="11"/>
  <c r="X23" i="11"/>
  <c r="Y19" i="11"/>
  <c r="X19" i="11"/>
  <c r="Y15" i="11"/>
  <c r="X15" i="11"/>
  <c r="Y11" i="11"/>
  <c r="X11" i="11"/>
  <c r="X42" i="11"/>
  <c r="Y42" i="11"/>
  <c r="X30" i="11"/>
  <c r="Y30" i="11"/>
  <c r="X18" i="11"/>
  <c r="Y18" i="11"/>
  <c r="Y53" i="11"/>
  <c r="X53" i="11"/>
  <c r="Y45" i="11"/>
  <c r="X45" i="11"/>
  <c r="Y41" i="11"/>
  <c r="X41" i="11"/>
  <c r="Y37" i="11"/>
  <c r="X37" i="11"/>
  <c r="Y33" i="11"/>
  <c r="X33" i="11"/>
  <c r="Y29" i="11"/>
  <c r="X29" i="11"/>
  <c r="Y25" i="11"/>
  <c r="X25" i="11"/>
  <c r="Y21" i="11"/>
  <c r="X21" i="11"/>
  <c r="Y17" i="11"/>
  <c r="X17" i="11"/>
  <c r="Y13" i="11"/>
  <c r="X13" i="11"/>
  <c r="AW14" i="10"/>
  <c r="AV14" i="10"/>
  <c r="AW18" i="10"/>
  <c r="AV18" i="10"/>
  <c r="AX13" i="10"/>
  <c r="AV13" i="10"/>
  <c r="AW13" i="10"/>
  <c r="AY13" i="10" s="1"/>
  <c r="AV15" i="10"/>
  <c r="AV19" i="10"/>
  <c r="AW19" i="10"/>
  <c r="AW16" i="10"/>
  <c r="AV16" i="10"/>
  <c r="AT16" i="10"/>
  <c r="AS16" i="10"/>
  <c r="AT18" i="10"/>
  <c r="AS18" i="10"/>
  <c r="AT14" i="10"/>
  <c r="AS14" i="10"/>
  <c r="AX19" i="10"/>
  <c r="AS19" i="10"/>
  <c r="AT19" i="10"/>
  <c r="AT15" i="10"/>
  <c r="BW5" i="11"/>
  <c r="BA5" i="10"/>
  <c r="BC5" i="10" s="1"/>
  <c r="AX14" i="10"/>
  <c r="AX16" i="10"/>
  <c r="DN150" i="9"/>
  <c r="DO150" i="9" s="1"/>
  <c r="AU17" i="10"/>
  <c r="AX18" i="10"/>
  <c r="DN195" i="9"/>
  <c r="DO195" i="9" s="1"/>
  <c r="DN138" i="9"/>
  <c r="DO138" i="9" s="1"/>
  <c r="DN159" i="9"/>
  <c r="DN144" i="9"/>
  <c r="DO144" i="9" s="1"/>
  <c r="DN129" i="9"/>
  <c r="DO129" i="9" s="1"/>
  <c r="DL122" i="9"/>
  <c r="DN123" i="9"/>
  <c r="DO123" i="9" s="1"/>
  <c r="DM122" i="9"/>
  <c r="DN67" i="9"/>
  <c r="DO67" i="9" s="1"/>
  <c r="DN124" i="9"/>
  <c r="DO124" i="9" s="1"/>
  <c r="DM10" i="9"/>
  <c r="DO11" i="9"/>
  <c r="BZ32" i="9"/>
  <c r="BZ150" i="9"/>
  <c r="BZ11" i="9"/>
  <c r="BZ138" i="9"/>
  <c r="BZ123" i="9"/>
  <c r="BZ145" i="9"/>
  <c r="BZ160" i="9"/>
  <c r="BZ124" i="9"/>
  <c r="BX195" i="9"/>
  <c r="BZ195" i="9" s="1"/>
  <c r="BX159" i="9"/>
  <c r="BZ159" i="9" s="1"/>
  <c r="BZ130" i="9"/>
  <c r="BX144" i="9"/>
  <c r="BZ144" i="9" s="1"/>
  <c r="BZ196" i="9"/>
  <c r="BZ139" i="9"/>
  <c r="BZ151" i="9"/>
  <c r="AZ34" i="11"/>
  <c r="AZ35" i="11"/>
  <c r="AZ28" i="11"/>
  <c r="AZ29" i="11"/>
  <c r="AZ30" i="11"/>
  <c r="AZ31" i="11"/>
  <c r="AZ32" i="11"/>
  <c r="AZ33" i="11"/>
  <c r="AZ36" i="11"/>
  <c r="AZ37" i="11"/>
  <c r="AZ38" i="11"/>
  <c r="AZ39" i="11"/>
  <c r="AZ40" i="11"/>
  <c r="AZ41" i="11"/>
  <c r="AZ42" i="11"/>
  <c r="AZ43" i="11"/>
  <c r="AZ44" i="11"/>
  <c r="AZ45" i="11"/>
  <c r="AZ50" i="11"/>
  <c r="AZ51" i="11"/>
  <c r="AZ52" i="11"/>
  <c r="AZ53" i="11"/>
  <c r="AZ54" i="11"/>
  <c r="AZ11" i="11"/>
  <c r="AZ12" i="11"/>
  <c r="AZ13" i="11"/>
  <c r="AZ14" i="11"/>
  <c r="AZ15" i="11"/>
  <c r="AZ16" i="11"/>
  <c r="AZ17" i="11"/>
  <c r="AZ18" i="11"/>
  <c r="AZ19" i="11"/>
  <c r="AZ20" i="11"/>
  <c r="AZ21" i="11"/>
  <c r="AZ22" i="11"/>
  <c r="AZ23" i="11"/>
  <c r="AZ24" i="11"/>
  <c r="AZ25" i="11"/>
  <c r="AZ26" i="11"/>
  <c r="AZ27" i="11"/>
  <c r="AU12" i="10" l="1"/>
  <c r="AR12" i="10"/>
  <c r="BY129" i="9"/>
  <c r="AY14" i="10"/>
  <c r="AX15" i="10"/>
  <c r="DN134" i="9"/>
  <c r="DO134" i="9" s="1"/>
  <c r="AY16" i="10"/>
  <c r="AY19" i="10"/>
  <c r="BF5" i="10"/>
  <c r="AY15" i="10"/>
  <c r="AY18" i="10"/>
  <c r="AZ6" i="11"/>
  <c r="BC17" i="11"/>
  <c r="BB17" i="11"/>
  <c r="BC53" i="11"/>
  <c r="BB53" i="11"/>
  <c r="BC45" i="11"/>
  <c r="BB45" i="11"/>
  <c r="BC41" i="11"/>
  <c r="BB41" i="11"/>
  <c r="BC37" i="11"/>
  <c r="BB37" i="11"/>
  <c r="BC31" i="11"/>
  <c r="BB31" i="11"/>
  <c r="BC35" i="11"/>
  <c r="BB35" i="11"/>
  <c r="BC13" i="11"/>
  <c r="BB13" i="11"/>
  <c r="BB24" i="11"/>
  <c r="BC24" i="11"/>
  <c r="BB20" i="11"/>
  <c r="BC20" i="11"/>
  <c r="BB16" i="11"/>
  <c r="BC16" i="11"/>
  <c r="BB12" i="11"/>
  <c r="BC12" i="11"/>
  <c r="BB52" i="11"/>
  <c r="BC52" i="11"/>
  <c r="BB44" i="11"/>
  <c r="BC44" i="11"/>
  <c r="BB40" i="11"/>
  <c r="BC40" i="11"/>
  <c r="BB36" i="11"/>
  <c r="BC36" i="11"/>
  <c r="BB30" i="11"/>
  <c r="BC30" i="11"/>
  <c r="BB34" i="11"/>
  <c r="BC34" i="11"/>
  <c r="BC21" i="11"/>
  <c r="BB21" i="11"/>
  <c r="BC27" i="11"/>
  <c r="BB27" i="11"/>
  <c r="BC23" i="11"/>
  <c r="BB23" i="11"/>
  <c r="BC19" i="11"/>
  <c r="BB19" i="11"/>
  <c r="BC15" i="11"/>
  <c r="BB15" i="11"/>
  <c r="BC11" i="11"/>
  <c r="BB11" i="11"/>
  <c r="BC51" i="11"/>
  <c r="BB51" i="11"/>
  <c r="BC43" i="11"/>
  <c r="BB43" i="11"/>
  <c r="BC39" i="11"/>
  <c r="BB39" i="11"/>
  <c r="BC33" i="11"/>
  <c r="BB33" i="11"/>
  <c r="BC29" i="11"/>
  <c r="BB29" i="11"/>
  <c r="BC25" i="11"/>
  <c r="BB25" i="11"/>
  <c r="BB26" i="11"/>
  <c r="BC26" i="11"/>
  <c r="BB22" i="11"/>
  <c r="BC22" i="11"/>
  <c r="BB18" i="11"/>
  <c r="BC18" i="11"/>
  <c r="BB14" i="11"/>
  <c r="BC14" i="11"/>
  <c r="BB54" i="11"/>
  <c r="BC54" i="11"/>
  <c r="BB50" i="11"/>
  <c r="BC50" i="11"/>
  <c r="BB42" i="11"/>
  <c r="BC42" i="11"/>
  <c r="BB38" i="11"/>
  <c r="BC38" i="11"/>
  <c r="BB32" i="11"/>
  <c r="BC32" i="11"/>
  <c r="BB28" i="11"/>
  <c r="BC28" i="11"/>
  <c r="AT5" i="11"/>
  <c r="Y5" i="11"/>
  <c r="AW12" i="10"/>
  <c r="AV12" i="10"/>
  <c r="AX17" i="10"/>
  <c r="AV17" i="10"/>
  <c r="AW17" i="10"/>
  <c r="AY17" i="10" s="1"/>
  <c r="AT12" i="10"/>
  <c r="AS12" i="10"/>
  <c r="AT10" i="10"/>
  <c r="AS10" i="10"/>
  <c r="BA6" i="10"/>
  <c r="ED58" i="9"/>
  <c r="ED57" i="9"/>
  <c r="ED10" i="9"/>
  <c r="BF144" i="9"/>
  <c r="DN10" i="9"/>
  <c r="AU10" i="10"/>
  <c r="AW10" i="10" s="1"/>
  <c r="AX12" i="10"/>
  <c r="BE5" i="10"/>
  <c r="EC6" i="9"/>
  <c r="DN122" i="9"/>
  <c r="AU11" i="10"/>
  <c r="BX122" i="9"/>
  <c r="BZ129" i="9" l="1"/>
  <c r="BY122" i="9"/>
  <c r="AY12" i="10"/>
  <c r="BC5" i="11"/>
  <c r="BC6" i="10"/>
  <c r="BF6" i="10"/>
  <c r="AY10" i="10"/>
  <c r="AV11" i="10"/>
  <c r="AW11" i="10"/>
  <c r="AX10" i="10"/>
  <c r="AV10" i="10"/>
  <c r="AR11" i="10"/>
  <c r="DN97" i="9"/>
  <c r="BZ122" i="9"/>
  <c r="AX11" i="10" l="1"/>
  <c r="AS11" i="10"/>
  <c r="AT11" i="10"/>
  <c r="AY11" i="10" s="1"/>
  <c r="BH5" i="11"/>
  <c r="BN5" i="11"/>
  <c r="AU5" i="10"/>
  <c r="AW5" i="10" s="1"/>
  <c r="AR5" i="10"/>
  <c r="AT5" i="10" s="1"/>
  <c r="BZ97" i="9"/>
  <c r="AK34" i="11"/>
  <c r="AK28" i="11"/>
  <c r="AK50" i="11"/>
  <c r="AY5" i="10" l="1"/>
  <c r="AK6" i="11"/>
  <c r="AM50" i="11"/>
  <c r="AN50" i="11"/>
  <c r="AN28" i="11"/>
  <c r="AM28" i="11"/>
  <c r="AM34" i="11"/>
  <c r="AN34" i="11"/>
  <c r="AU6" i="10"/>
  <c r="AR6" i="10"/>
  <c r="DN6" i="9"/>
  <c r="DO179" i="9" l="1"/>
  <c r="DO176" i="9"/>
  <c r="DO159" i="9"/>
  <c r="DO122" i="9"/>
  <c r="DO97" i="9"/>
  <c r="DO181" i="9"/>
  <c r="AN5" i="11"/>
  <c r="AY6" i="10"/>
  <c r="AT6" i="10"/>
  <c r="AW6" i="10"/>
  <c r="AX6" i="10"/>
  <c r="DO58" i="9"/>
  <c r="DO57" i="9"/>
  <c r="DO10" i="9"/>
  <c r="AX5" i="10"/>
  <c r="BR5" i="11"/>
  <c r="CA13" i="9"/>
  <c r="BI13" i="9"/>
  <c r="AO13" i="9"/>
  <c r="AL13" i="9"/>
  <c r="AM13" i="9" s="1"/>
  <c r="AK13" i="9"/>
  <c r="AJ13" i="9"/>
  <c r="CA15" i="9"/>
  <c r="BI15" i="9"/>
  <c r="AO15" i="9"/>
  <c r="AL15" i="9"/>
  <c r="AM15" i="9" s="1"/>
  <c r="AK15" i="9"/>
  <c r="AJ15" i="9"/>
  <c r="CA14" i="9"/>
  <c r="BI14" i="9"/>
  <c r="AO14" i="9"/>
  <c r="AL14" i="9"/>
  <c r="AM14" i="9" s="1"/>
  <c r="AK14" i="9"/>
  <c r="AJ14" i="9"/>
  <c r="BI28" i="9"/>
  <c r="AO28" i="9"/>
  <c r="AL28" i="9"/>
  <c r="AM28" i="9" s="1"/>
  <c r="AK28" i="9"/>
  <c r="AJ28" i="9"/>
  <c r="AL105" i="9" l="1"/>
  <c r="AM105" i="9" s="1"/>
  <c r="AJ105" i="9"/>
  <c r="AL99" i="9"/>
  <c r="AM99" i="9" s="1"/>
  <c r="AJ99" i="9"/>
  <c r="AJ98" i="9" l="1"/>
  <c r="AL98" i="9" s="1"/>
  <c r="BI180" i="9"/>
  <c r="AO180" i="9"/>
  <c r="CA24" i="9"/>
  <c r="BI24" i="9"/>
  <c r="AO24" i="9"/>
  <c r="AL24" i="9"/>
  <c r="AM24" i="9" s="1"/>
  <c r="AK24" i="9"/>
  <c r="AJ24" i="9"/>
  <c r="CC34" i="9"/>
  <c r="CA34" i="9"/>
  <c r="BI34" i="9"/>
  <c r="AO34" i="9"/>
  <c r="AL34" i="9"/>
  <c r="AM34" i="9" s="1"/>
  <c r="CA35" i="9"/>
  <c r="BI35" i="9"/>
  <c r="AO35" i="9"/>
  <c r="AL35" i="9"/>
  <c r="AM35" i="9" s="1"/>
  <c r="AK35" i="9"/>
  <c r="AJ35" i="9"/>
  <c r="CC33" i="9"/>
  <c r="BI33" i="9"/>
  <c r="AO33" i="9"/>
  <c r="AL33" i="9"/>
  <c r="AM33" i="9" s="1"/>
  <c r="AK33" i="9"/>
  <c r="AJ33" i="9"/>
  <c r="BI32" i="9"/>
  <c r="AO32" i="9"/>
  <c r="AJ32" i="9" l="1"/>
  <c r="AK32" i="9"/>
  <c r="BI204" i="9" l="1"/>
  <c r="AO204" i="9"/>
  <c r="AO205" i="9"/>
  <c r="BI205" i="9"/>
  <c r="BI102" i="9"/>
  <c r="AO102" i="9"/>
  <c r="CA64" i="9" l="1"/>
  <c r="BI64" i="9"/>
  <c r="AO64" i="9"/>
  <c r="CA65" i="9"/>
  <c r="BI65" i="9"/>
  <c r="AO65" i="9"/>
  <c r="BI21" i="9" l="1"/>
  <c r="AO21" i="9"/>
  <c r="AL21" i="9"/>
  <c r="AM21" i="9" s="1"/>
  <c r="AK21" i="9"/>
  <c r="AJ21" i="9"/>
  <c r="CA20" i="9"/>
  <c r="BI20" i="9"/>
  <c r="AO20" i="9"/>
  <c r="AL20" i="9"/>
  <c r="AM20" i="9" s="1"/>
  <c r="AK20" i="9"/>
  <c r="AJ20" i="9"/>
  <c r="CA19" i="9"/>
  <c r="BI19" i="9"/>
  <c r="AO19" i="9"/>
  <c r="AL19" i="9"/>
  <c r="AM19" i="9" s="1"/>
  <c r="AK19" i="9"/>
  <c r="AJ19" i="9"/>
  <c r="CA18" i="9"/>
  <c r="BI18" i="9"/>
  <c r="AO18" i="9"/>
  <c r="AL18" i="9"/>
  <c r="AM18" i="9" s="1"/>
  <c r="AK18" i="9"/>
  <c r="AJ18" i="9"/>
  <c r="CA29" i="9"/>
  <c r="BI29" i="9"/>
  <c r="AO29" i="9"/>
  <c r="AL29" i="9"/>
  <c r="AM29" i="9" s="1"/>
  <c r="AK29" i="9"/>
  <c r="AJ29" i="9"/>
  <c r="CA27" i="9"/>
  <c r="BI27" i="9"/>
  <c r="AO27" i="9"/>
  <c r="AL27" i="9"/>
  <c r="AM27" i="9" s="1"/>
  <c r="AK27" i="9"/>
  <c r="AJ27" i="9"/>
  <c r="BI30" i="9"/>
  <c r="AO30" i="9"/>
  <c r="AL30" i="9"/>
  <c r="AM30" i="9" s="1"/>
  <c r="AK30" i="9"/>
  <c r="AJ30" i="9"/>
  <c r="BI17" i="9"/>
  <c r="AO17" i="9"/>
  <c r="AL17" i="9"/>
  <c r="AM17" i="9" s="1"/>
  <c r="AK17" i="9"/>
  <c r="AJ17" i="9"/>
  <c r="CA16" i="9"/>
  <c r="BI16" i="9"/>
  <c r="AO16" i="9"/>
  <c r="AL16" i="9"/>
  <c r="AM16" i="9" s="1"/>
  <c r="AK16" i="9"/>
  <c r="AJ16" i="9"/>
  <c r="BA53" i="11" l="1"/>
  <c r="BD53" i="11" s="1"/>
  <c r="BA54" i="11"/>
  <c r="BD54" i="11" s="1"/>
  <c r="M11" i="11"/>
  <c r="P11" i="11" s="1"/>
  <c r="M12" i="11"/>
  <c r="P12" i="11" s="1"/>
  <c r="M13" i="11"/>
  <c r="P13" i="11" s="1"/>
  <c r="M14" i="11"/>
  <c r="P14" i="11" s="1"/>
  <c r="M15" i="11"/>
  <c r="P15" i="11" s="1"/>
  <c r="M16" i="11"/>
  <c r="P16" i="11" s="1"/>
  <c r="M17" i="11"/>
  <c r="P17" i="11" s="1"/>
  <c r="M18" i="11"/>
  <c r="P18" i="11" s="1"/>
  <c r="M19" i="11"/>
  <c r="P19" i="11" s="1"/>
  <c r="M20" i="11"/>
  <c r="P20" i="11" s="1"/>
  <c r="M21" i="11"/>
  <c r="P21" i="11" s="1"/>
  <c r="M22" i="11"/>
  <c r="P22" i="11" s="1"/>
  <c r="M23" i="11"/>
  <c r="P23" i="11" s="1"/>
  <c r="M24" i="11"/>
  <c r="P24" i="11" s="1"/>
  <c r="M25" i="11"/>
  <c r="P25" i="11" s="1"/>
  <c r="M26" i="11"/>
  <c r="P26" i="11" s="1"/>
  <c r="M27" i="11"/>
  <c r="P27" i="11" s="1"/>
  <c r="M28" i="11"/>
  <c r="P28" i="11" s="1"/>
  <c r="M29" i="11"/>
  <c r="P29" i="11" s="1"/>
  <c r="M30" i="11"/>
  <c r="P30" i="11" s="1"/>
  <c r="M31" i="11"/>
  <c r="P31" i="11" s="1"/>
  <c r="M32" i="11"/>
  <c r="P32" i="11" s="1"/>
  <c r="M33" i="11"/>
  <c r="P33" i="11" s="1"/>
  <c r="M34" i="11"/>
  <c r="P34" i="11" s="1"/>
  <c r="M35" i="11"/>
  <c r="P35" i="11" s="1"/>
  <c r="M36" i="11"/>
  <c r="P36" i="11" s="1"/>
  <c r="M37" i="11"/>
  <c r="P37" i="11" s="1"/>
  <c r="M38" i="11"/>
  <c r="P38" i="11" s="1"/>
  <c r="M39" i="11"/>
  <c r="P39" i="11" s="1"/>
  <c r="M40" i="11"/>
  <c r="P40" i="11" s="1"/>
  <c r="M41" i="11"/>
  <c r="P41" i="11" s="1"/>
  <c r="M42" i="11"/>
  <c r="P42" i="11" s="1"/>
  <c r="M43" i="11"/>
  <c r="P43" i="11" s="1"/>
  <c r="M44" i="11"/>
  <c r="P44" i="11" s="1"/>
  <c r="M45" i="11"/>
  <c r="P45" i="11" s="1"/>
  <c r="M10" i="11"/>
  <c r="W53" i="11"/>
  <c r="Z53" i="11" s="1"/>
  <c r="W54" i="11"/>
  <c r="Z54" i="11" s="1"/>
  <c r="AL53" i="11"/>
  <c r="AO53" i="11" s="1"/>
  <c r="AL54" i="11"/>
  <c r="AO54" i="11" s="1"/>
  <c r="B43" i="11"/>
  <c r="B44" i="11"/>
  <c r="B45" i="11"/>
  <c r="B50" i="11"/>
  <c r="B51" i="11"/>
  <c r="B52" i="11"/>
  <c r="B53" i="11"/>
  <c r="B54" i="11"/>
  <c r="G54" i="11"/>
  <c r="J54" i="11" s="1"/>
  <c r="G11" i="11"/>
  <c r="G12" i="11"/>
  <c r="G13" i="11"/>
  <c r="G14" i="11"/>
  <c r="G15" i="11"/>
  <c r="G16" i="11"/>
  <c r="G17" i="11"/>
  <c r="G18" i="11"/>
  <c r="G19" i="11"/>
  <c r="G20" i="11"/>
  <c r="G21" i="11"/>
  <c r="G22" i="11"/>
  <c r="G23" i="11"/>
  <c r="G24" i="11"/>
  <c r="G25" i="11"/>
  <c r="G26" i="11"/>
  <c r="G27" i="11"/>
  <c r="G28" i="11"/>
  <c r="G29" i="11"/>
  <c r="G30" i="11"/>
  <c r="G31" i="11"/>
  <c r="G32" i="11"/>
  <c r="G33" i="11"/>
  <c r="G34" i="11"/>
  <c r="G35" i="11"/>
  <c r="G36" i="11"/>
  <c r="G37" i="11"/>
  <c r="G38" i="11"/>
  <c r="G39" i="11"/>
  <c r="G40" i="11"/>
  <c r="G41" i="11"/>
  <c r="G42" i="11"/>
  <c r="G43" i="11"/>
  <c r="G44" i="11"/>
  <c r="G45" i="11"/>
  <c r="G50" i="11"/>
  <c r="G51" i="11"/>
  <c r="G52" i="11"/>
  <c r="G53" i="11"/>
  <c r="J53" i="11" s="1"/>
  <c r="G10" i="11"/>
  <c r="AN6" i="10"/>
  <c r="C8" i="10"/>
  <c r="D8" i="10"/>
  <c r="E8" i="10"/>
  <c r="F8" i="10"/>
  <c r="G8" i="10"/>
  <c r="H8" i="10"/>
  <c r="I8" i="10"/>
  <c r="J8" i="10"/>
  <c r="P8" i="10"/>
  <c r="B8" i="10"/>
  <c r="A8" i="10"/>
  <c r="C10" i="10"/>
  <c r="P10" i="11" l="1"/>
  <c r="P5" i="11" s="1"/>
  <c r="M6" i="11"/>
  <c r="O43" i="11"/>
  <c r="O39" i="11"/>
  <c r="O35" i="11"/>
  <c r="O31" i="11"/>
  <c r="O27" i="11"/>
  <c r="O23" i="11"/>
  <c r="O19" i="11"/>
  <c r="O15" i="11"/>
  <c r="O11" i="11"/>
  <c r="O10" i="11"/>
  <c r="O42" i="11"/>
  <c r="O38" i="11"/>
  <c r="O34" i="11"/>
  <c r="O30" i="11"/>
  <c r="O26" i="11"/>
  <c r="O22" i="11"/>
  <c r="O18" i="11"/>
  <c r="O14" i="11"/>
  <c r="O45" i="11"/>
  <c r="O41" i="11"/>
  <c r="O37" i="11"/>
  <c r="O33" i="11"/>
  <c r="O29" i="11"/>
  <c r="O25" i="11"/>
  <c r="O21" i="11"/>
  <c r="O17" i="11"/>
  <c r="O13" i="11"/>
  <c r="O44" i="11"/>
  <c r="O40" i="11"/>
  <c r="O36" i="11"/>
  <c r="O32" i="11"/>
  <c r="O28" i="11"/>
  <c r="O24" i="11"/>
  <c r="O20" i="11"/>
  <c r="O16" i="11"/>
  <c r="O12" i="11"/>
  <c r="J10" i="11"/>
  <c r="G6" i="11"/>
  <c r="I50" i="11"/>
  <c r="J50" i="11"/>
  <c r="I42" i="11"/>
  <c r="J42" i="11"/>
  <c r="I38" i="11"/>
  <c r="J38" i="11"/>
  <c r="I34" i="11"/>
  <c r="J34" i="11"/>
  <c r="I30" i="11"/>
  <c r="J30" i="11"/>
  <c r="I26" i="11"/>
  <c r="J26" i="11"/>
  <c r="I22" i="11"/>
  <c r="J22" i="11"/>
  <c r="I18" i="11"/>
  <c r="J18" i="11"/>
  <c r="I14" i="11"/>
  <c r="J14" i="11"/>
  <c r="I10" i="11"/>
  <c r="I45" i="11"/>
  <c r="J45" i="11"/>
  <c r="I41" i="11"/>
  <c r="J41" i="11"/>
  <c r="I37" i="11"/>
  <c r="J37" i="11"/>
  <c r="I33" i="11"/>
  <c r="J33" i="11"/>
  <c r="I29" i="11"/>
  <c r="J29" i="11"/>
  <c r="I25" i="11"/>
  <c r="J25" i="11"/>
  <c r="I21" i="11"/>
  <c r="J21" i="11"/>
  <c r="I17" i="11"/>
  <c r="J17" i="11"/>
  <c r="I13" i="11"/>
  <c r="J13" i="11"/>
  <c r="I44" i="11"/>
  <c r="J44" i="11"/>
  <c r="I40" i="11"/>
  <c r="J40" i="11"/>
  <c r="I36" i="11"/>
  <c r="J36" i="11"/>
  <c r="I32" i="11"/>
  <c r="J32" i="11"/>
  <c r="I28" i="11"/>
  <c r="J28" i="11"/>
  <c r="I24" i="11"/>
  <c r="J24" i="11"/>
  <c r="I20" i="11"/>
  <c r="J20" i="11"/>
  <c r="I16" i="11"/>
  <c r="J16" i="11"/>
  <c r="I12" i="11"/>
  <c r="J12" i="11"/>
  <c r="I52" i="11"/>
  <c r="J52" i="11"/>
  <c r="I51" i="11"/>
  <c r="J51" i="11"/>
  <c r="I43" i="11"/>
  <c r="J43" i="11"/>
  <c r="I39" i="11"/>
  <c r="J39" i="11"/>
  <c r="I35" i="11"/>
  <c r="J35" i="11"/>
  <c r="I31" i="11"/>
  <c r="J31" i="11"/>
  <c r="I27" i="11"/>
  <c r="J27" i="11"/>
  <c r="I23" i="11"/>
  <c r="J23" i="11"/>
  <c r="I19" i="11"/>
  <c r="J19" i="11"/>
  <c r="I15" i="11"/>
  <c r="J15" i="11"/>
  <c r="I11" i="11"/>
  <c r="J11" i="11"/>
  <c r="H54" i="11"/>
  <c r="K54" i="11" s="1"/>
  <c r="I54" i="11"/>
  <c r="H53" i="11"/>
  <c r="K53" i="11" s="1"/>
  <c r="I53" i="11"/>
  <c r="BA10" i="11"/>
  <c r="BD10" i="11" s="1"/>
  <c r="AL10" i="11"/>
  <c r="AL43" i="11"/>
  <c r="AO43" i="11" s="1"/>
  <c r="AL31" i="11"/>
  <c r="AO31" i="11" s="1"/>
  <c r="AL19" i="11"/>
  <c r="AO19" i="11" s="1"/>
  <c r="AR37" i="11"/>
  <c r="AU37" i="11" s="1"/>
  <c r="AR25" i="11"/>
  <c r="AU25" i="11" s="1"/>
  <c r="AR13" i="11"/>
  <c r="AU13" i="11" s="1"/>
  <c r="BA16" i="11"/>
  <c r="BD16" i="11" s="1"/>
  <c r="BA13" i="11"/>
  <c r="BD13" i="11" s="1"/>
  <c r="N10" i="11"/>
  <c r="N40" i="11"/>
  <c r="Q40" i="11" s="1"/>
  <c r="N28" i="11"/>
  <c r="Q28" i="11" s="1"/>
  <c r="N16" i="11"/>
  <c r="Q16" i="11" s="1"/>
  <c r="N37" i="11"/>
  <c r="Q37" i="11" s="1"/>
  <c r="N25" i="11"/>
  <c r="Q25" i="11" s="1"/>
  <c r="N13" i="11"/>
  <c r="Q13" i="11" s="1"/>
  <c r="W40" i="11"/>
  <c r="Z40" i="11" s="1"/>
  <c r="W28" i="11"/>
  <c r="Z28" i="11" s="1"/>
  <c r="W16" i="11"/>
  <c r="Z16" i="11" s="1"/>
  <c r="H40" i="11"/>
  <c r="K40" i="11" s="1"/>
  <c r="AL50" i="11"/>
  <c r="AO50" i="11" s="1"/>
  <c r="AL34" i="11"/>
  <c r="AO34" i="11" s="1"/>
  <c r="AL22" i="11"/>
  <c r="AO22" i="11" s="1"/>
  <c r="W43" i="11"/>
  <c r="Z43" i="11" s="1"/>
  <c r="W31" i="11"/>
  <c r="Z31" i="11" s="1"/>
  <c r="W19" i="11"/>
  <c r="Z19" i="11" s="1"/>
  <c r="AR43" i="11"/>
  <c r="AU43" i="11" s="1"/>
  <c r="AR40" i="11"/>
  <c r="AU40" i="11" s="1"/>
  <c r="AR31" i="11"/>
  <c r="AU31" i="11" s="1"/>
  <c r="AR28" i="11"/>
  <c r="AU28" i="11" s="1"/>
  <c r="AR19" i="11"/>
  <c r="AU19" i="11" s="1"/>
  <c r="AR16" i="11"/>
  <c r="AU16" i="11" s="1"/>
  <c r="N43" i="11"/>
  <c r="Q43" i="11" s="1"/>
  <c r="N31" i="11"/>
  <c r="Q31" i="11" s="1"/>
  <c r="N19" i="11"/>
  <c r="Q19" i="11" s="1"/>
  <c r="H43" i="11"/>
  <c r="K43" i="11" s="1"/>
  <c r="AL37" i="11"/>
  <c r="AO37" i="11" s="1"/>
  <c r="AL25" i="11"/>
  <c r="AO25" i="11" s="1"/>
  <c r="AL13" i="11"/>
  <c r="AO13" i="11" s="1"/>
  <c r="W50" i="11"/>
  <c r="Z50" i="11" s="1"/>
  <c r="W34" i="11"/>
  <c r="Z34" i="11" s="1"/>
  <c r="W22" i="11"/>
  <c r="Z22" i="11" s="1"/>
  <c r="N34" i="11"/>
  <c r="Q34" i="11" s="1"/>
  <c r="N22" i="11"/>
  <c r="Q22" i="11" s="1"/>
  <c r="H50" i="11"/>
  <c r="K50" i="11" s="1"/>
  <c r="AL40" i="11"/>
  <c r="AO40" i="11" s="1"/>
  <c r="AL28" i="11"/>
  <c r="AO28" i="11" s="1"/>
  <c r="AL16" i="11"/>
  <c r="AO16" i="11" s="1"/>
  <c r="W37" i="11"/>
  <c r="Z37" i="11" s="1"/>
  <c r="W25" i="11"/>
  <c r="Z25" i="11" s="1"/>
  <c r="W13" i="11"/>
  <c r="Z13" i="11" s="1"/>
  <c r="AR34" i="11"/>
  <c r="AU34" i="11" s="1"/>
  <c r="AR22" i="11"/>
  <c r="AU22" i="11" s="1"/>
  <c r="BA43" i="11"/>
  <c r="BD43" i="11" s="1"/>
  <c r="BA31" i="11"/>
  <c r="BD31" i="11" s="1"/>
  <c r="BA19" i="11"/>
  <c r="BD19" i="11" s="1"/>
  <c r="W10" i="11"/>
  <c r="AR10" i="11"/>
  <c r="BA50" i="11"/>
  <c r="BD50" i="11" s="1"/>
  <c r="BA37" i="11"/>
  <c r="BD37" i="11" s="1"/>
  <c r="BA34" i="11"/>
  <c r="BD34" i="11" s="1"/>
  <c r="BA25" i="11"/>
  <c r="BD25" i="11" s="1"/>
  <c r="BA22" i="11"/>
  <c r="BD22" i="11" s="1"/>
  <c r="BA40" i="11"/>
  <c r="BD40" i="11" s="1"/>
  <c r="BA28" i="11"/>
  <c r="BD28" i="11" s="1"/>
  <c r="AR6" i="11" l="1"/>
  <c r="Q10" i="11"/>
  <c r="Q5" i="11" s="1"/>
  <c r="N6" i="11"/>
  <c r="BA6" i="11"/>
  <c r="BD5" i="11"/>
  <c r="AO10" i="11"/>
  <c r="AO5" i="11" s="1"/>
  <c r="AL6" i="11"/>
  <c r="AU10" i="11"/>
  <c r="AU5" i="11" s="1"/>
  <c r="Z10" i="11"/>
  <c r="Z5" i="11" s="1"/>
  <c r="W6" i="11"/>
  <c r="J5" i="11"/>
  <c r="AV6" i="11" l="1"/>
  <c r="AW5" i="11"/>
  <c r="A11" i="10" l="1"/>
  <c r="H11" i="10" s="1"/>
  <c r="CS110" i="9"/>
  <c r="CS176" i="9"/>
  <c r="CT217" i="9"/>
  <c r="CR217" i="9"/>
  <c r="CT216" i="9"/>
  <c r="CR216" i="9"/>
  <c r="CT215" i="9"/>
  <c r="CR215" i="9"/>
  <c r="CT214" i="9"/>
  <c r="CR214" i="9"/>
  <c r="CT213" i="9"/>
  <c r="CR213" i="9"/>
  <c r="CT212" i="9"/>
  <c r="CR212" i="9"/>
  <c r="CT211" i="9"/>
  <c r="CR211" i="9"/>
  <c r="CT210" i="9"/>
  <c r="CR210" i="9"/>
  <c r="CS208" i="9"/>
  <c r="CT207" i="9"/>
  <c r="CU207" i="9" s="1"/>
  <c r="CR207" i="9"/>
  <c r="CT202" i="9"/>
  <c r="CU202" i="9" s="1"/>
  <c r="CR202" i="9"/>
  <c r="CR186" i="9"/>
  <c r="CT186" i="9"/>
  <c r="CR187" i="9"/>
  <c r="CT187" i="9"/>
  <c r="CR188" i="9"/>
  <c r="CT188" i="9"/>
  <c r="CR189" i="9"/>
  <c r="CT189" i="9"/>
  <c r="CR190" i="9"/>
  <c r="CT190" i="9"/>
  <c r="CR191" i="9"/>
  <c r="CT191" i="9"/>
  <c r="CR192" i="9"/>
  <c r="CT192" i="9"/>
  <c r="CR193" i="9"/>
  <c r="CT193" i="9"/>
  <c r="CT178" i="9"/>
  <c r="CR178" i="9"/>
  <c r="CT120" i="9"/>
  <c r="CU120" i="9" s="1"/>
  <c r="CR120" i="9"/>
  <c r="CT119" i="9"/>
  <c r="CR119" i="9"/>
  <c r="CT118" i="9"/>
  <c r="CR118" i="9"/>
  <c r="CT117" i="9"/>
  <c r="CR117" i="9"/>
  <c r="CT116" i="9"/>
  <c r="CR116" i="9"/>
  <c r="CT115" i="9"/>
  <c r="CR115" i="9"/>
  <c r="CT114" i="9"/>
  <c r="CR114" i="9"/>
  <c r="CT113" i="9"/>
  <c r="CR113" i="9"/>
  <c r="CT112" i="9"/>
  <c r="CR112" i="9"/>
  <c r="CT100" i="9"/>
  <c r="CU100" i="9" s="1"/>
  <c r="CR100" i="9"/>
  <c r="CT221" i="9"/>
  <c r="CU221" i="9" s="1"/>
  <c r="CS221" i="9"/>
  <c r="CR221" i="9"/>
  <c r="CT220" i="9"/>
  <c r="CU220" i="9" s="1"/>
  <c r="CS220" i="9"/>
  <c r="CR220" i="9"/>
  <c r="CS200" i="9"/>
  <c r="CS184" i="9"/>
  <c r="CT183" i="9"/>
  <c r="CU183" i="9" s="1"/>
  <c r="CR183" i="9"/>
  <c r="CT105" i="9"/>
  <c r="CU105" i="9" s="1"/>
  <c r="CR105" i="9"/>
  <c r="CS98" i="9"/>
  <c r="CW8" i="9"/>
  <c r="CV8" i="9"/>
  <c r="CU8" i="9"/>
  <c r="CT8" i="9"/>
  <c r="CS8" i="9"/>
  <c r="CR8" i="9"/>
  <c r="CQ8" i="9"/>
  <c r="CP8" i="9"/>
  <c r="CO8" i="9"/>
  <c r="CN8" i="9"/>
  <c r="CM8" i="9"/>
  <c r="CL8" i="9"/>
  <c r="CK8" i="9"/>
  <c r="CJ8" i="9"/>
  <c r="CI8" i="9"/>
  <c r="CH8" i="9"/>
  <c r="CG8" i="9"/>
  <c r="CF8" i="9"/>
  <c r="CE8" i="9"/>
  <c r="A12" i="10" l="1"/>
  <c r="H12" i="10" s="1"/>
  <c r="CR98" i="9"/>
  <c r="CR110" i="9"/>
  <c r="CT110" i="9" s="1"/>
  <c r="CR208" i="9"/>
  <c r="CT208" i="9" s="1"/>
  <c r="CR184" i="9"/>
  <c r="CT184" i="9" s="1"/>
  <c r="CR129" i="9"/>
  <c r="CR176" i="9"/>
  <c r="CT176" i="9" s="1"/>
  <c r="CR144" i="9"/>
  <c r="CR200" i="9"/>
  <c r="CT200" i="9" s="1"/>
  <c r="CU200" i="9" s="1"/>
  <c r="CR123" i="9"/>
  <c r="CR138" i="9"/>
  <c r="CR134" i="9" s="1"/>
  <c r="CT134" i="9" s="1"/>
  <c r="CT98" i="9" l="1"/>
  <c r="CU98" i="9" s="1"/>
  <c r="CT150" i="9"/>
  <c r="CU150" i="9" s="1"/>
  <c r="AK17" i="10"/>
  <c r="CT123" i="9"/>
  <c r="CU123" i="9" s="1"/>
  <c r="CT138" i="9"/>
  <c r="CU138" i="9" s="1"/>
  <c r="AK15" i="10"/>
  <c r="CT144" i="9"/>
  <c r="CU144" i="9" s="1"/>
  <c r="AK16" i="10"/>
  <c r="CT129" i="9"/>
  <c r="CU129" i="9" s="1"/>
  <c r="AK14" i="10"/>
  <c r="AK13" i="10"/>
  <c r="A13" i="10"/>
  <c r="H13" i="10" s="1"/>
  <c r="CR195" i="9"/>
  <c r="CR159" i="9"/>
  <c r="CA95" i="9"/>
  <c r="BI95" i="9"/>
  <c r="AO95" i="9"/>
  <c r="AL95" i="9"/>
  <c r="AM95" i="9" s="1"/>
  <c r="AJ95" i="9"/>
  <c r="CA94" i="9"/>
  <c r="BI94" i="9"/>
  <c r="AO94" i="9"/>
  <c r="AL94" i="9"/>
  <c r="AM94" i="9" s="1"/>
  <c r="AJ94" i="9"/>
  <c r="CA93" i="9"/>
  <c r="BI93" i="9"/>
  <c r="AO93" i="9"/>
  <c r="AL93" i="9"/>
  <c r="AM93" i="9" s="1"/>
  <c r="AJ93" i="9"/>
  <c r="BI92" i="9"/>
  <c r="AO92" i="9"/>
  <c r="AL92" i="9"/>
  <c r="AM92" i="9" s="1"/>
  <c r="AJ92" i="9"/>
  <c r="BI91" i="9"/>
  <c r="AO91" i="9"/>
  <c r="AL91" i="9"/>
  <c r="AM91" i="9" s="1"/>
  <c r="AJ91" i="9"/>
  <c r="BI90" i="9"/>
  <c r="AO90" i="9"/>
  <c r="AL90" i="9"/>
  <c r="AM90" i="9" s="1"/>
  <c r="AJ90" i="9"/>
  <c r="BI89" i="9"/>
  <c r="AO89" i="9"/>
  <c r="AL89" i="9"/>
  <c r="AM89" i="9" s="1"/>
  <c r="AJ89" i="9"/>
  <c r="BI88" i="9"/>
  <c r="AO88" i="9"/>
  <c r="AL88" i="9"/>
  <c r="AM88" i="9" s="1"/>
  <c r="AJ88" i="9"/>
  <c r="BI87" i="9"/>
  <c r="AO87" i="9"/>
  <c r="AL87" i="9"/>
  <c r="AM87" i="9" s="1"/>
  <c r="AJ87" i="9"/>
  <c r="BI86" i="9"/>
  <c r="AO86" i="9"/>
  <c r="AL86" i="9"/>
  <c r="AM86" i="9" s="1"/>
  <c r="AJ86" i="9"/>
  <c r="BI83" i="9"/>
  <c r="AO83" i="9"/>
  <c r="AL83" i="9"/>
  <c r="AM83" i="9" s="1"/>
  <c r="AJ83" i="9"/>
  <c r="BI82" i="9"/>
  <c r="AO82" i="9"/>
  <c r="AL82" i="9"/>
  <c r="AJ82" i="9"/>
  <c r="BI81" i="9"/>
  <c r="AO81" i="9"/>
  <c r="AL81" i="9"/>
  <c r="AM81" i="9" s="1"/>
  <c r="AJ81" i="9"/>
  <c r="BI80" i="9"/>
  <c r="AO80" i="9"/>
  <c r="AL80" i="9"/>
  <c r="AM80" i="9" s="1"/>
  <c r="AJ80" i="9"/>
  <c r="BI79" i="9"/>
  <c r="AO79" i="9"/>
  <c r="AL79" i="9"/>
  <c r="AM79" i="9" s="1"/>
  <c r="AJ79" i="9"/>
  <c r="CA73" i="9"/>
  <c r="BI73" i="9"/>
  <c r="AO73" i="9"/>
  <c r="AL73" i="9"/>
  <c r="AM73" i="9" s="1"/>
  <c r="AJ73" i="9"/>
  <c r="BI72" i="9"/>
  <c r="AO72" i="9"/>
  <c r="AL72" i="9"/>
  <c r="AM72" i="9" s="1"/>
  <c r="AJ72" i="9"/>
  <c r="BI70" i="9"/>
  <c r="AO70" i="9"/>
  <c r="AL70" i="9"/>
  <c r="AJ70" i="9"/>
  <c r="BI69" i="9"/>
  <c r="AO69" i="9"/>
  <c r="AL69" i="9"/>
  <c r="AM69" i="9" s="1"/>
  <c r="AJ69" i="9"/>
  <c r="BI68" i="9"/>
  <c r="AO68" i="9"/>
  <c r="AL68" i="9"/>
  <c r="AM68" i="9" s="1"/>
  <c r="AJ68" i="9"/>
  <c r="BI67" i="9"/>
  <c r="AO67" i="9"/>
  <c r="CA56" i="9"/>
  <c r="CA55" i="9"/>
  <c r="CC221" i="9"/>
  <c r="CC220" i="9"/>
  <c r="CC195" i="9"/>
  <c r="CC159" i="9"/>
  <c r="CC150" i="9"/>
  <c r="CC144" i="9"/>
  <c r="CC138" i="9"/>
  <c r="CC129" i="9"/>
  <c r="CC123" i="9"/>
  <c r="CC122" i="9"/>
  <c r="CC97" i="9"/>
  <c r="CA221" i="9"/>
  <c r="CA220" i="9"/>
  <c r="CA199" i="9"/>
  <c r="CA175" i="9"/>
  <c r="CA168" i="9"/>
  <c r="CA167" i="9"/>
  <c r="CA164" i="9"/>
  <c r="CA161" i="9"/>
  <c r="CA66" i="9"/>
  <c r="CA46" i="9"/>
  <c r="CA43" i="9"/>
  <c r="CA31" i="9"/>
  <c r="CD8" i="9"/>
  <c r="CC8" i="9"/>
  <c r="CB8" i="9"/>
  <c r="CA8" i="9"/>
  <c r="BZ8" i="9"/>
  <c r="BY8" i="9"/>
  <c r="BX8" i="9"/>
  <c r="BW8" i="9"/>
  <c r="BV8" i="9"/>
  <c r="BU8" i="9"/>
  <c r="BT8" i="9"/>
  <c r="BS8" i="9"/>
  <c r="BR8" i="9"/>
  <c r="BQ8" i="9"/>
  <c r="BP8" i="9"/>
  <c r="BO8" i="9"/>
  <c r="BN8" i="9"/>
  <c r="BM8" i="9"/>
  <c r="BL8" i="9"/>
  <c r="BK8" i="9"/>
  <c r="N8" i="9"/>
  <c r="O8" i="9"/>
  <c r="P8" i="9"/>
  <c r="Q8" i="9"/>
  <c r="R8" i="9"/>
  <c r="S8" i="9"/>
  <c r="T8" i="9"/>
  <c r="U8" i="9"/>
  <c r="BI168" i="9"/>
  <c r="AO168" i="9"/>
  <c r="AL168" i="9"/>
  <c r="AM168" i="9" s="1"/>
  <c r="AK168" i="9"/>
  <c r="AJ168" i="9"/>
  <c r="BI167" i="9"/>
  <c r="AO167" i="9"/>
  <c r="AL167" i="9"/>
  <c r="AM167" i="9" s="1"/>
  <c r="AK167" i="9"/>
  <c r="AJ167" i="9"/>
  <c r="BI166" i="9"/>
  <c r="AO166" i="9"/>
  <c r="AL166" i="9"/>
  <c r="AM166" i="9" s="1"/>
  <c r="AK166" i="9"/>
  <c r="AJ166" i="9"/>
  <c r="BI165" i="9"/>
  <c r="AO165" i="9"/>
  <c r="AL165" i="9"/>
  <c r="AM165" i="9" s="1"/>
  <c r="AK165" i="9"/>
  <c r="AJ165" i="9"/>
  <c r="BI164" i="9"/>
  <c r="AO164" i="9"/>
  <c r="AL164" i="9"/>
  <c r="AM164" i="9" s="1"/>
  <c r="AK164" i="9"/>
  <c r="AJ164" i="9"/>
  <c r="BI163" i="9"/>
  <c r="AO163" i="9"/>
  <c r="AL163" i="9"/>
  <c r="AM163" i="9" s="1"/>
  <c r="AK163" i="9"/>
  <c r="AJ163" i="9"/>
  <c r="AO14" i="10" l="1"/>
  <c r="AM14" i="10"/>
  <c r="AP14" i="10" s="1"/>
  <c r="AL14" i="10"/>
  <c r="AO15" i="10"/>
  <c r="AL15" i="10"/>
  <c r="AM15" i="10"/>
  <c r="AP15" i="10" s="1"/>
  <c r="AO13" i="10"/>
  <c r="AL13" i="10"/>
  <c r="AM13" i="10"/>
  <c r="AP13" i="10" s="1"/>
  <c r="AO16" i="10"/>
  <c r="AM16" i="10"/>
  <c r="AP16" i="10" s="1"/>
  <c r="AL16" i="10"/>
  <c r="AO17" i="10"/>
  <c r="AL17" i="10"/>
  <c r="AM17" i="10"/>
  <c r="AP17" i="10" s="1"/>
  <c r="AJ67" i="9"/>
  <c r="CT195" i="9"/>
  <c r="CU195" i="9" s="1"/>
  <c r="AK19" i="10"/>
  <c r="CT159" i="9"/>
  <c r="AK18" i="10"/>
  <c r="CR122" i="9"/>
  <c r="BY10" i="9"/>
  <c r="A14" i="10"/>
  <c r="H14" i="10" s="1"/>
  <c r="CA200" i="9"/>
  <c r="AE18" i="10"/>
  <c r="AB13" i="10"/>
  <c r="AB17" i="10"/>
  <c r="AE13" i="10"/>
  <c r="AE14" i="10"/>
  <c r="AB15" i="10"/>
  <c r="AE19" i="10"/>
  <c r="AE17" i="10"/>
  <c r="AB16" i="10"/>
  <c r="AE16" i="10"/>
  <c r="AE15" i="10"/>
  <c r="AB14" i="10"/>
  <c r="BI11" i="9"/>
  <c r="BI12" i="9"/>
  <c r="BI23" i="9"/>
  <c r="BI26" i="9"/>
  <c r="BI31" i="9"/>
  <c r="BI36" i="9"/>
  <c r="BI37" i="9"/>
  <c r="BI38" i="9"/>
  <c r="BI39" i="9"/>
  <c r="BI40" i="9"/>
  <c r="BI41" i="9"/>
  <c r="BI42" i="9"/>
  <c r="BI43" i="9"/>
  <c r="BI44" i="9"/>
  <c r="BI46" i="9"/>
  <c r="BI47" i="9"/>
  <c r="BI48" i="9"/>
  <c r="BI49" i="9"/>
  <c r="BI50" i="9"/>
  <c r="BI51" i="9"/>
  <c r="BI52" i="9"/>
  <c r="BI53" i="9"/>
  <c r="BI54" i="9"/>
  <c r="BI55" i="9"/>
  <c r="BI56" i="9"/>
  <c r="BI57" i="9"/>
  <c r="BI58" i="9"/>
  <c r="BI63" i="9"/>
  <c r="BI66" i="9"/>
  <c r="BI97" i="9"/>
  <c r="BI98" i="9"/>
  <c r="BI99" i="9"/>
  <c r="BI100" i="9"/>
  <c r="BI101" i="9"/>
  <c r="BI103" i="9"/>
  <c r="BI104" i="9"/>
  <c r="BI105" i="9"/>
  <c r="BI110" i="9"/>
  <c r="BI111" i="9"/>
  <c r="BI112" i="9"/>
  <c r="BI113" i="9"/>
  <c r="BI114" i="9"/>
  <c r="BI115" i="9"/>
  <c r="BI116" i="9"/>
  <c r="BI117" i="9"/>
  <c r="BI118" i="9"/>
  <c r="BI119" i="9"/>
  <c r="BI120" i="9"/>
  <c r="BI122" i="9"/>
  <c r="BI123" i="9"/>
  <c r="BI124" i="9"/>
  <c r="BI125" i="9"/>
  <c r="BI126" i="9"/>
  <c r="BI127" i="9"/>
  <c r="BI129" i="9"/>
  <c r="BI130" i="9"/>
  <c r="BI131" i="9"/>
  <c r="BI132" i="9"/>
  <c r="BI133" i="9"/>
  <c r="BI138" i="9"/>
  <c r="BI139" i="9"/>
  <c r="BI140" i="9"/>
  <c r="BI141" i="9"/>
  <c r="BI142" i="9"/>
  <c r="BI144" i="9"/>
  <c r="BI145" i="9"/>
  <c r="BI146" i="9"/>
  <c r="BI147" i="9"/>
  <c r="BI148" i="9"/>
  <c r="BI150" i="9"/>
  <c r="BI151" i="9"/>
  <c r="BI152" i="9"/>
  <c r="BI153" i="9"/>
  <c r="BI154" i="9"/>
  <c r="BI159" i="9"/>
  <c r="BI160" i="9"/>
  <c r="BI161" i="9"/>
  <c r="BI162" i="9"/>
  <c r="BI175" i="9"/>
  <c r="BI176" i="9"/>
  <c r="BI177" i="9"/>
  <c r="BI178" i="9"/>
  <c r="BI179" i="9"/>
  <c r="BI181" i="9"/>
  <c r="BI182" i="9"/>
  <c r="BI183" i="9"/>
  <c r="BI184" i="9"/>
  <c r="BI185" i="9"/>
  <c r="BI186" i="9"/>
  <c r="BI187" i="9"/>
  <c r="BI188" i="9"/>
  <c r="BI189" i="9"/>
  <c r="BI190" i="9"/>
  <c r="BI191" i="9"/>
  <c r="BI192" i="9"/>
  <c r="BI193" i="9"/>
  <c r="BI195" i="9"/>
  <c r="BI196" i="9"/>
  <c r="BI197" i="9"/>
  <c r="BI198" i="9"/>
  <c r="BI199" i="9"/>
  <c r="BI200" i="9"/>
  <c r="BI201" i="9"/>
  <c r="BI202" i="9"/>
  <c r="BI203" i="9"/>
  <c r="BI206" i="9"/>
  <c r="BI207" i="9"/>
  <c r="BI208" i="9"/>
  <c r="BI209" i="9"/>
  <c r="BI210" i="9"/>
  <c r="BI211" i="9"/>
  <c r="BI212" i="9"/>
  <c r="BI213" i="9"/>
  <c r="BI214" i="9"/>
  <c r="BI215" i="9"/>
  <c r="BI216" i="9"/>
  <c r="BI217" i="9"/>
  <c r="BI220" i="9"/>
  <c r="BI221" i="9"/>
  <c r="AO12" i="9"/>
  <c r="AO23" i="9"/>
  <c r="AO26" i="9"/>
  <c r="AO31" i="9"/>
  <c r="AO36" i="9"/>
  <c r="AO37" i="9"/>
  <c r="AO38" i="9"/>
  <c r="AO39" i="9"/>
  <c r="AO40" i="9"/>
  <c r="AO41" i="9"/>
  <c r="AO42" i="9"/>
  <c r="AO43" i="9"/>
  <c r="AO44" i="9"/>
  <c r="AO46" i="9"/>
  <c r="AO47" i="9"/>
  <c r="AO48" i="9"/>
  <c r="AO49" i="9"/>
  <c r="AO50" i="9"/>
  <c r="AO51" i="9"/>
  <c r="AO52" i="9"/>
  <c r="AO53" i="9"/>
  <c r="AO54" i="9"/>
  <c r="AO55" i="9"/>
  <c r="AO56" i="9"/>
  <c r="AO57" i="9"/>
  <c r="AO58" i="9"/>
  <c r="AO63" i="9"/>
  <c r="AO66" i="9"/>
  <c r="AO97" i="9"/>
  <c r="AO98" i="9"/>
  <c r="AO99" i="9"/>
  <c r="AO100" i="9"/>
  <c r="AO101" i="9"/>
  <c r="AO103" i="9"/>
  <c r="AO104" i="9"/>
  <c r="AO105" i="9"/>
  <c r="AO110" i="9"/>
  <c r="AO111" i="9"/>
  <c r="AO112" i="9"/>
  <c r="AO113" i="9"/>
  <c r="AO114" i="9"/>
  <c r="AO115" i="9"/>
  <c r="AO116" i="9"/>
  <c r="AO117" i="9"/>
  <c r="AO118" i="9"/>
  <c r="AO119" i="9"/>
  <c r="AO120" i="9"/>
  <c r="AO122" i="9"/>
  <c r="AO123" i="9"/>
  <c r="AO124" i="9"/>
  <c r="AO125" i="9"/>
  <c r="AO126" i="9"/>
  <c r="AO127" i="9"/>
  <c r="AO129" i="9"/>
  <c r="AO130" i="9"/>
  <c r="AO131" i="9"/>
  <c r="AO132" i="9"/>
  <c r="AO133" i="9"/>
  <c r="AO138" i="9"/>
  <c r="AO139" i="9"/>
  <c r="AO140" i="9"/>
  <c r="AO141" i="9"/>
  <c r="AO142" i="9"/>
  <c r="AO144" i="9"/>
  <c r="AO145" i="9"/>
  <c r="AO146" i="9"/>
  <c r="AO147" i="9"/>
  <c r="AO148" i="9"/>
  <c r="AO150" i="9"/>
  <c r="AO151" i="9"/>
  <c r="AO152" i="9"/>
  <c r="AO153" i="9"/>
  <c r="AO154" i="9"/>
  <c r="AO159" i="9"/>
  <c r="AO160" i="9"/>
  <c r="AO161" i="9"/>
  <c r="AO162" i="9"/>
  <c r="AO175" i="9"/>
  <c r="AO176" i="9"/>
  <c r="AO177" i="9"/>
  <c r="AO178" i="9"/>
  <c r="AO179" i="9"/>
  <c r="AO181" i="9"/>
  <c r="AO182" i="9"/>
  <c r="AO183" i="9"/>
  <c r="AO184" i="9"/>
  <c r="AO185" i="9"/>
  <c r="AO186" i="9"/>
  <c r="AO187" i="9"/>
  <c r="AO188" i="9"/>
  <c r="AO189" i="9"/>
  <c r="AO190" i="9"/>
  <c r="AO191" i="9"/>
  <c r="AO192" i="9"/>
  <c r="AO193" i="9"/>
  <c r="AO195" i="9"/>
  <c r="AO196" i="9"/>
  <c r="AO197" i="9"/>
  <c r="AO198" i="9"/>
  <c r="AO199" i="9"/>
  <c r="AO200" i="9"/>
  <c r="AO201" i="9"/>
  <c r="AO202" i="9"/>
  <c r="AO203" i="9"/>
  <c r="AO206" i="9"/>
  <c r="AO207" i="9"/>
  <c r="AO208" i="9"/>
  <c r="AO209" i="9"/>
  <c r="AO210" i="9"/>
  <c r="AO211" i="9"/>
  <c r="AO212" i="9"/>
  <c r="AO213" i="9"/>
  <c r="AO214" i="9"/>
  <c r="AO215" i="9"/>
  <c r="AO216" i="9"/>
  <c r="AO217" i="9"/>
  <c r="AO220" i="9"/>
  <c r="AO221" i="9"/>
  <c r="AK12" i="10" l="1"/>
  <c r="AO12" i="10" s="1"/>
  <c r="AL12" i="10"/>
  <c r="AO18" i="10"/>
  <c r="AM18" i="10"/>
  <c r="AP18" i="10" s="1"/>
  <c r="AL18" i="10"/>
  <c r="AO19" i="10"/>
  <c r="AL19" i="10"/>
  <c r="AM19" i="10"/>
  <c r="AP19" i="10" s="1"/>
  <c r="AF17" i="10"/>
  <c r="AG17" i="10"/>
  <c r="AG14" i="10"/>
  <c r="AF14" i="10"/>
  <c r="AF15" i="10"/>
  <c r="AG15" i="10"/>
  <c r="AF13" i="10"/>
  <c r="AG13" i="10"/>
  <c r="AG16" i="10"/>
  <c r="AF16" i="10"/>
  <c r="AF19" i="10"/>
  <c r="AG19" i="10"/>
  <c r="AG18" i="10"/>
  <c r="AF18" i="10"/>
  <c r="AD14" i="10"/>
  <c r="AC14" i="10"/>
  <c r="AC17" i="10"/>
  <c r="AD17" i="10"/>
  <c r="AI17" i="10" s="1"/>
  <c r="AC13" i="10"/>
  <c r="AD13" i="10"/>
  <c r="AD16" i="10"/>
  <c r="AC16" i="10"/>
  <c r="AC15" i="10"/>
  <c r="AD15" i="10"/>
  <c r="CT122" i="9"/>
  <c r="BX10" i="9"/>
  <c r="AE10" i="10"/>
  <c r="A15" i="10"/>
  <c r="H15" i="10" s="1"/>
  <c r="AH16" i="10"/>
  <c r="AH17" i="10"/>
  <c r="AH14" i="10"/>
  <c r="AH15" i="10"/>
  <c r="AH13" i="10"/>
  <c r="CA98" i="9"/>
  <c r="AL67" i="9"/>
  <c r="AB18" i="10"/>
  <c r="B41" i="11"/>
  <c r="AM12" i="10" l="1"/>
  <c r="AP12" i="10" s="1"/>
  <c r="AI14" i="10"/>
  <c r="AI15" i="10"/>
  <c r="AI13" i="10"/>
  <c r="AI16" i="10"/>
  <c r="AG10" i="10"/>
  <c r="AF10" i="10"/>
  <c r="AH18" i="10"/>
  <c r="AD18" i="10"/>
  <c r="AI18" i="10" s="1"/>
  <c r="AC18" i="10"/>
  <c r="BA5" i="11"/>
  <c r="AK5" i="10"/>
  <c r="CT97" i="9"/>
  <c r="AK11" i="10"/>
  <c r="AO11" i="10" s="1"/>
  <c r="AB10" i="10"/>
  <c r="AB5" i="10"/>
  <c r="AD5" i="10" s="1"/>
  <c r="A16" i="10"/>
  <c r="H16" i="10" s="1"/>
  <c r="AB19" i="10"/>
  <c r="BZ10" i="9"/>
  <c r="AM5" i="10" l="1"/>
  <c r="AL11" i="10"/>
  <c r="AM11" i="10"/>
  <c r="AP11" i="10" s="1"/>
  <c r="AD10" i="10"/>
  <c r="AI10" i="10" s="1"/>
  <c r="AC10" i="10"/>
  <c r="AH19" i="10"/>
  <c r="AC19" i="10"/>
  <c r="AD19" i="10"/>
  <c r="AI19" i="10" s="1"/>
  <c r="AK6" i="10"/>
  <c r="AO5" i="10"/>
  <c r="CT6" i="9"/>
  <c r="AH10" i="10"/>
  <c r="A17" i="10"/>
  <c r="H17" i="10" s="1"/>
  <c r="AL154" i="9"/>
  <c r="AK154" i="9"/>
  <c r="AJ154" i="9"/>
  <c r="AL153" i="9"/>
  <c r="AK153" i="9"/>
  <c r="AJ153" i="9"/>
  <c r="AL152" i="9"/>
  <c r="AK152" i="9"/>
  <c r="AJ152" i="9"/>
  <c r="CU97" i="9" l="1"/>
  <c r="CU178" i="9"/>
  <c r="CU176" i="9"/>
  <c r="CU159" i="9"/>
  <c r="CU122" i="9"/>
  <c r="AP5" i="10"/>
  <c r="AP6" i="10"/>
  <c r="AM6" i="10"/>
  <c r="AJ151" i="9"/>
  <c r="AJ150" i="9" s="1"/>
  <c r="AK151" i="9"/>
  <c r="AK150" i="9" s="1"/>
  <c r="AO6" i="10"/>
  <c r="A18" i="10"/>
  <c r="H18" i="10" s="1"/>
  <c r="A19" i="10" l="1"/>
  <c r="H19" i="10" s="1"/>
  <c r="AL151" i="9"/>
  <c r="BG221" i="9"/>
  <c r="BG220" i="9"/>
  <c r="BI8" i="9"/>
  <c r="BH8" i="9"/>
  <c r="BG8" i="9"/>
  <c r="BF8" i="9"/>
  <c r="BE8" i="9"/>
  <c r="BD8" i="9"/>
  <c r="BC8" i="9"/>
  <c r="BB8" i="9"/>
  <c r="BA8" i="9"/>
  <c r="AZ8" i="9"/>
  <c r="AY8" i="9"/>
  <c r="AX8" i="9"/>
  <c r="AW8" i="9"/>
  <c r="AV8" i="9"/>
  <c r="AU8" i="9"/>
  <c r="AT8" i="9"/>
  <c r="AS8" i="9"/>
  <c r="AR8" i="9"/>
  <c r="AQ8" i="9"/>
  <c r="CU110" i="9" l="1"/>
  <c r="CU190" i="9"/>
  <c r="CU116" i="9"/>
  <c r="CU216" i="9"/>
  <c r="CU184" i="9"/>
  <c r="CU212" i="9"/>
  <c r="CU188" i="9"/>
  <c r="CU114" i="9"/>
  <c r="CU192" i="9"/>
  <c r="CU208" i="9"/>
  <c r="CU113" i="9"/>
  <c r="CU189" i="9"/>
  <c r="CU217" i="9"/>
  <c r="CU191" i="9"/>
  <c r="CU214" i="9"/>
  <c r="CU215" i="9"/>
  <c r="CU112" i="9"/>
  <c r="CU210" i="9"/>
  <c r="CU213" i="9"/>
  <c r="CU186" i="9"/>
  <c r="CU193" i="9"/>
  <c r="CU117" i="9"/>
  <c r="CU211" i="9"/>
  <c r="CU118" i="9"/>
  <c r="CU187" i="9"/>
  <c r="CU119" i="9"/>
  <c r="CU115" i="9"/>
  <c r="AL150" i="9"/>
  <c r="AL110" i="9" l="1"/>
  <c r="AM110" i="9" s="1"/>
  <c r="AM98" i="9" l="1"/>
  <c r="AL39" i="9"/>
  <c r="AM39" i="9" s="1"/>
  <c r="AJ39" i="9"/>
  <c r="A11" i="9" l="1"/>
  <c r="EI11" i="9" s="1"/>
  <c r="B11" i="9" s="1"/>
  <c r="AJ12" i="9"/>
  <c r="AJ23" i="9"/>
  <c r="AJ26" i="9"/>
  <c r="AJ31" i="9"/>
  <c r="AJ38" i="9"/>
  <c r="AJ40" i="9"/>
  <c r="AJ41" i="9"/>
  <c r="AJ42" i="9"/>
  <c r="AJ43" i="9"/>
  <c r="AJ44" i="9"/>
  <c r="AJ46" i="9"/>
  <c r="AJ58" i="9"/>
  <c r="AJ66" i="9"/>
  <c r="AK12" i="9"/>
  <c r="AK23" i="9"/>
  <c r="AK26" i="9"/>
  <c r="AK31" i="9"/>
  <c r="AK66" i="9"/>
  <c r="AK57" i="9" s="1"/>
  <c r="A11" i="11"/>
  <c r="AJ125" i="9"/>
  <c r="AJ126" i="9"/>
  <c r="AJ127" i="9"/>
  <c r="AJ131" i="9"/>
  <c r="AJ132" i="9"/>
  <c r="AJ133" i="9"/>
  <c r="AJ140" i="9"/>
  <c r="AJ141" i="9"/>
  <c r="AJ142" i="9"/>
  <c r="AJ146" i="9"/>
  <c r="AJ147" i="9"/>
  <c r="AJ148" i="9"/>
  <c r="AJ161" i="9"/>
  <c r="AJ162" i="9"/>
  <c r="AJ175" i="9"/>
  <c r="AJ177" i="9"/>
  <c r="AJ183" i="9"/>
  <c r="AJ197" i="9"/>
  <c r="AJ198" i="9"/>
  <c r="AJ199" i="9"/>
  <c r="AJ201" i="9"/>
  <c r="AJ207" i="9"/>
  <c r="AK125" i="9"/>
  <c r="AK126" i="9"/>
  <c r="AK127" i="9"/>
  <c r="AK131" i="9"/>
  <c r="AK132" i="9"/>
  <c r="AK133" i="9"/>
  <c r="AK140" i="9"/>
  <c r="AK141" i="9"/>
  <c r="AK142" i="9"/>
  <c r="AK146" i="9"/>
  <c r="AK147" i="9"/>
  <c r="AK148" i="9"/>
  <c r="AK161" i="9"/>
  <c r="AK162" i="9"/>
  <c r="AK175" i="9"/>
  <c r="AK197" i="9"/>
  <c r="AK198" i="9"/>
  <c r="AK199" i="9"/>
  <c r="AL148" i="9"/>
  <c r="AM148" i="9" s="1"/>
  <c r="AL147" i="9"/>
  <c r="AM147" i="9" s="1"/>
  <c r="AL146" i="9"/>
  <c r="AL142" i="9"/>
  <c r="AM142" i="9" s="1"/>
  <c r="AL141" i="9"/>
  <c r="AM141" i="9" s="1"/>
  <c r="AL140" i="9"/>
  <c r="AL127" i="9"/>
  <c r="AM127" i="9" s="1"/>
  <c r="AL126" i="9"/>
  <c r="AM126" i="9" s="1"/>
  <c r="AL125" i="9"/>
  <c r="AL133" i="9"/>
  <c r="AM133" i="9" s="1"/>
  <c r="AL132" i="9"/>
  <c r="AM132" i="9" s="1"/>
  <c r="AL131" i="9"/>
  <c r="N8" i="11"/>
  <c r="F8" i="11"/>
  <c r="G8" i="11"/>
  <c r="H8" i="11"/>
  <c r="L8" i="11"/>
  <c r="M8" i="11"/>
  <c r="B11" i="11"/>
  <c r="B12" i="11"/>
  <c r="B13" i="11"/>
  <c r="B14" i="11"/>
  <c r="B15" i="11"/>
  <c r="B16" i="11"/>
  <c r="B17" i="11"/>
  <c r="B18" i="11"/>
  <c r="B19" i="11"/>
  <c r="B20" i="11"/>
  <c r="B21" i="11"/>
  <c r="B22" i="11"/>
  <c r="B23" i="11"/>
  <c r="B24" i="11"/>
  <c r="B25" i="11"/>
  <c r="B26" i="11"/>
  <c r="B27" i="11"/>
  <c r="B28" i="11"/>
  <c r="B29" i="11"/>
  <c r="B30" i="11"/>
  <c r="B31" i="11"/>
  <c r="B32" i="11"/>
  <c r="B33" i="11"/>
  <c r="B34" i="11"/>
  <c r="B35" i="11"/>
  <c r="B36" i="11"/>
  <c r="B37" i="11"/>
  <c r="B38" i="11"/>
  <c r="B39" i="11"/>
  <c r="B40" i="11"/>
  <c r="B42" i="11"/>
  <c r="B10" i="11"/>
  <c r="B8" i="11"/>
  <c r="A8" i="11"/>
  <c r="Z8" i="9"/>
  <c r="AA8" i="9"/>
  <c r="AB8" i="9"/>
  <c r="AC8" i="9"/>
  <c r="AD8" i="9"/>
  <c r="AE8" i="9"/>
  <c r="AF8" i="9"/>
  <c r="AG8" i="9"/>
  <c r="AH8" i="9"/>
  <c r="AI8" i="9"/>
  <c r="AL38" i="9"/>
  <c r="AL58" i="9"/>
  <c r="AM58" i="9" s="1"/>
  <c r="AL46" i="9"/>
  <c r="AM46" i="9" s="1"/>
  <c r="AL44" i="9"/>
  <c r="AM44" i="9" s="1"/>
  <c r="AL43" i="9"/>
  <c r="AM43" i="9" s="1"/>
  <c r="AL42" i="9"/>
  <c r="AM42" i="9" s="1"/>
  <c r="AL41" i="9"/>
  <c r="AM41" i="9" s="1"/>
  <c r="AL40" i="9"/>
  <c r="AL31" i="9"/>
  <c r="AL26" i="9"/>
  <c r="AM26" i="9" s="1"/>
  <c r="AL23" i="9"/>
  <c r="AL12" i="9"/>
  <c r="AM12" i="9" s="1"/>
  <c r="AO8" i="9"/>
  <c r="AL201" i="9"/>
  <c r="AM201" i="9" s="1"/>
  <c r="AL198" i="9"/>
  <c r="AL197" i="9"/>
  <c r="AL177" i="9"/>
  <c r="AM177" i="9" s="1"/>
  <c r="AL162" i="9"/>
  <c r="AM162" i="9" s="1"/>
  <c r="AL161" i="9"/>
  <c r="AM161" i="9" s="1"/>
  <c r="AL66" i="9"/>
  <c r="AM66" i="9" s="1"/>
  <c r="M8" i="9"/>
  <c r="V8" i="9"/>
  <c r="AL207" i="9"/>
  <c r="AM207" i="9" s="1"/>
  <c r="AL199" i="9"/>
  <c r="AM199" i="9" s="1"/>
  <c r="AL183" i="9"/>
  <c r="AM183" i="9" s="1"/>
  <c r="AL175" i="9"/>
  <c r="AM175" i="9" s="1"/>
  <c r="AL220" i="9"/>
  <c r="AM220" i="9" s="1"/>
  <c r="AL221" i="9"/>
  <c r="AM221" i="9" s="1"/>
  <c r="B8" i="9"/>
  <c r="C8" i="9"/>
  <c r="D8" i="9"/>
  <c r="E8" i="9"/>
  <c r="F8" i="9"/>
  <c r="G8" i="9"/>
  <c r="H8" i="9"/>
  <c r="I8" i="9"/>
  <c r="J8" i="9"/>
  <c r="K8" i="9"/>
  <c r="L8" i="9"/>
  <c r="W8" i="9"/>
  <c r="X8" i="9"/>
  <c r="Y8" i="9"/>
  <c r="AJ8" i="9"/>
  <c r="AK8" i="9"/>
  <c r="AL8" i="9"/>
  <c r="AM8" i="9"/>
  <c r="AN8" i="9"/>
  <c r="AP8" i="9"/>
  <c r="BJ8" i="9"/>
  <c r="A8" i="9"/>
  <c r="AJ220" i="9"/>
  <c r="AK220" i="9"/>
  <c r="AJ221" i="9"/>
  <c r="AK221" i="9"/>
  <c r="AJ160" i="9" l="1"/>
  <c r="AJ11" i="9"/>
  <c r="AK11" i="9"/>
  <c r="AK124" i="9"/>
  <c r="AK123" i="9" s="1"/>
  <c r="AJ124" i="9"/>
  <c r="A12" i="11"/>
  <c r="CB11" i="11"/>
  <c r="AJ130" i="9"/>
  <c r="AJ129" i="9" s="1"/>
  <c r="AJ176" i="9"/>
  <c r="AK145" i="9"/>
  <c r="AK144" i="9" s="1"/>
  <c r="AK160" i="9"/>
  <c r="AK159" i="9" s="1"/>
  <c r="AJ57" i="9"/>
  <c r="BG161" i="9"/>
  <c r="BG90" i="9"/>
  <c r="AK196" i="9"/>
  <c r="AK195" i="9" s="1"/>
  <c r="AK130" i="9"/>
  <c r="AK129" i="9" s="1"/>
  <c r="AJ139" i="9"/>
  <c r="AJ138" i="9" s="1"/>
  <c r="AK139" i="9"/>
  <c r="AK138" i="9" s="1"/>
  <c r="AJ196" i="9"/>
  <c r="AJ145" i="9"/>
  <c r="AJ144" i="9" s="1"/>
  <c r="BG21" i="9" s="1"/>
  <c r="AJ200" i="9"/>
  <c r="AJ123" i="9"/>
  <c r="AL123" i="9" s="1"/>
  <c r="AJ36" i="9"/>
  <c r="H28" i="11"/>
  <c r="K28" i="11" s="1"/>
  <c r="H13" i="11"/>
  <c r="K13" i="11" s="1"/>
  <c r="H16" i="11"/>
  <c r="K16" i="11" s="1"/>
  <c r="H19" i="11"/>
  <c r="K19" i="11" s="1"/>
  <c r="H37" i="11"/>
  <c r="K37" i="11" s="1"/>
  <c r="H34" i="11"/>
  <c r="K34" i="11" s="1"/>
  <c r="H31" i="11"/>
  <c r="K31" i="11" s="1"/>
  <c r="H25" i="11"/>
  <c r="K25" i="11" s="1"/>
  <c r="H22" i="11"/>
  <c r="K22" i="11" s="1"/>
  <c r="H10" i="11"/>
  <c r="BG201" i="9" l="1"/>
  <c r="A13" i="11"/>
  <c r="CB12" i="11"/>
  <c r="K10" i="11"/>
  <c r="K5" i="11" s="1"/>
  <c r="H6" i="11"/>
  <c r="R6" i="11" s="1"/>
  <c r="BG57" i="9"/>
  <c r="BG88" i="9"/>
  <c r="AK122" i="9"/>
  <c r="AJ159" i="9"/>
  <c r="J18" i="10" s="1"/>
  <c r="AJ195" i="9"/>
  <c r="BG31" i="9" s="1"/>
  <c r="AE12" i="10"/>
  <c r="AJ10" i="9"/>
  <c r="AK10" i="9"/>
  <c r="BG86" i="9"/>
  <c r="BG80" i="9"/>
  <c r="M17" i="10"/>
  <c r="M19" i="10"/>
  <c r="M15" i="10"/>
  <c r="AL145" i="9"/>
  <c r="AL208" i="9"/>
  <c r="AM208" i="9" s="1"/>
  <c r="AL176" i="9"/>
  <c r="AM176" i="9" s="1"/>
  <c r="AL200" i="9"/>
  <c r="AM200" i="9" s="1"/>
  <c r="J16" i="10"/>
  <c r="AL160" i="9"/>
  <c r="AM160" i="9" s="1"/>
  <c r="AL36" i="9"/>
  <c r="AL57" i="9"/>
  <c r="AM57" i="9" s="1"/>
  <c r="AL196" i="9"/>
  <c r="AL139" i="9"/>
  <c r="AL130" i="9"/>
  <c r="AL184" i="9"/>
  <c r="AM184" i="9" s="1"/>
  <c r="AL124" i="9"/>
  <c r="AL47" i="9"/>
  <c r="AM47" i="9" s="1"/>
  <c r="AL11" i="9"/>
  <c r="J10" i="10" l="1"/>
  <c r="AL10" i="9"/>
  <c r="S5" i="11"/>
  <c r="A14" i="11"/>
  <c r="CB13" i="11"/>
  <c r="AG12" i="10"/>
  <c r="AF12" i="10"/>
  <c r="L16" i="10"/>
  <c r="K16" i="10"/>
  <c r="O17" i="10"/>
  <c r="N17" i="10"/>
  <c r="K10" i="10"/>
  <c r="L18" i="10"/>
  <c r="K18" i="10"/>
  <c r="O15" i="10"/>
  <c r="N15" i="10"/>
  <c r="O19" i="10"/>
  <c r="N19" i="10"/>
  <c r="L10" i="10"/>
  <c r="J19" i="10"/>
  <c r="P19" i="10" s="1"/>
  <c r="BG27" i="9"/>
  <c r="BG19" i="9"/>
  <c r="BG168" i="9"/>
  <c r="BG73" i="9"/>
  <c r="BG44" i="9"/>
  <c r="BG42" i="9"/>
  <c r="BG17" i="9"/>
  <c r="AJ122" i="9"/>
  <c r="AB12" i="10"/>
  <c r="AL32" i="9"/>
  <c r="AM32" i="9" s="1"/>
  <c r="AL159" i="9"/>
  <c r="AM159" i="9" s="1"/>
  <c r="M14" i="10"/>
  <c r="AL195" i="9"/>
  <c r="M18" i="10"/>
  <c r="M16" i="10"/>
  <c r="AL144" i="9"/>
  <c r="J15" i="10"/>
  <c r="K15" i="10" s="1"/>
  <c r="AL138" i="9"/>
  <c r="J13" i="10"/>
  <c r="M13" i="10"/>
  <c r="M10" i="10"/>
  <c r="J14" i="10"/>
  <c r="J17" i="10"/>
  <c r="K17" i="10" s="1"/>
  <c r="AL129" i="9"/>
  <c r="A15" i="11" l="1"/>
  <c r="CB14" i="11"/>
  <c r="A12" i="9"/>
  <c r="AH12" i="10"/>
  <c r="AC12" i="10"/>
  <c r="AD12" i="10"/>
  <c r="AI12" i="10" s="1"/>
  <c r="O16" i="10"/>
  <c r="Q16" i="10" s="1"/>
  <c r="N16" i="10"/>
  <c r="L19" i="10"/>
  <c r="Q19" i="10" s="1"/>
  <c r="K19" i="10"/>
  <c r="L13" i="10"/>
  <c r="K13" i="10"/>
  <c r="O13" i="10"/>
  <c r="N13" i="10"/>
  <c r="O10" i="10"/>
  <c r="Q10" i="10" s="1"/>
  <c r="N10" i="10"/>
  <c r="L14" i="10"/>
  <c r="K14" i="10"/>
  <c r="O18" i="10"/>
  <c r="Q18" i="10" s="1"/>
  <c r="N18" i="10"/>
  <c r="O14" i="10"/>
  <c r="N14" i="10"/>
  <c r="P10" i="10"/>
  <c r="P16" i="10"/>
  <c r="P18" i="10"/>
  <c r="P15" i="10"/>
  <c r="L15" i="10"/>
  <c r="Q15" i="10" s="1"/>
  <c r="P17" i="10"/>
  <c r="L17" i="10"/>
  <c r="Q17" i="10" s="1"/>
  <c r="BG47" i="9"/>
  <c r="BG70" i="9"/>
  <c r="BG24" i="9"/>
  <c r="J11" i="10"/>
  <c r="AE11" i="10"/>
  <c r="AE5" i="10"/>
  <c r="AG5" i="10" s="1"/>
  <c r="AR5" i="11"/>
  <c r="M12" i="10"/>
  <c r="P14" i="10"/>
  <c r="AL122" i="9"/>
  <c r="P13" i="10"/>
  <c r="J12" i="10"/>
  <c r="A16" i="11" l="1"/>
  <c r="CB15" i="11"/>
  <c r="A13" i="9"/>
  <c r="EI12" i="9"/>
  <c r="B12" i="9" s="1"/>
  <c r="AI5" i="10"/>
  <c r="L11" i="10"/>
  <c r="K11" i="10"/>
  <c r="Q13" i="10"/>
  <c r="AF11" i="10"/>
  <c r="AG11" i="10"/>
  <c r="Q14" i="10"/>
  <c r="L12" i="10"/>
  <c r="K12" i="10"/>
  <c r="O12" i="10"/>
  <c r="N12" i="10"/>
  <c r="AE6" i="10"/>
  <c r="AB11" i="10"/>
  <c r="AL5" i="11"/>
  <c r="AL97" i="9"/>
  <c r="P12" i="10"/>
  <c r="M11" i="10"/>
  <c r="A17" i="11" l="1"/>
  <c r="CB16" i="11"/>
  <c r="A14" i="9"/>
  <c r="EI13" i="9"/>
  <c r="B13" i="9" s="1"/>
  <c r="AG6" i="10"/>
  <c r="AC11" i="10"/>
  <c r="AD11" i="10"/>
  <c r="O11" i="10"/>
  <c r="Q11" i="10" s="1"/>
  <c r="N11" i="10"/>
  <c r="Q12" i="10"/>
  <c r="BG15" i="9"/>
  <c r="AH5" i="10"/>
  <c r="AV5" i="11"/>
  <c r="AH11" i="10"/>
  <c r="AH6" i="10" s="1"/>
  <c r="AB6" i="10"/>
  <c r="P11" i="10"/>
  <c r="A18" i="11" l="1"/>
  <c r="CB17" i="11"/>
  <c r="A15" i="9"/>
  <c r="EI14" i="9"/>
  <c r="B14" i="9" s="1"/>
  <c r="AD6" i="10"/>
  <c r="AI11" i="10"/>
  <c r="AI6" i="10" s="1"/>
  <c r="A19" i="11" l="1"/>
  <c r="CB18" i="11"/>
  <c r="A16" i="9"/>
  <c r="EI15" i="9"/>
  <c r="B15" i="9" s="1"/>
  <c r="A20" i="11" l="1"/>
  <c r="CB19" i="11"/>
  <c r="A17" i="9"/>
  <c r="EI16" i="9"/>
  <c r="B16" i="9" s="1"/>
  <c r="A21" i="11" l="1"/>
  <c r="CB20" i="11"/>
  <c r="A18" i="9"/>
  <c r="EI17" i="9"/>
  <c r="B17" i="9" s="1"/>
  <c r="A22" i="11" l="1"/>
  <c r="CB21" i="11"/>
  <c r="A19" i="9"/>
  <c r="EI18" i="9"/>
  <c r="B18" i="9" s="1"/>
  <c r="A23" i="11" l="1"/>
  <c r="CB22" i="11"/>
  <c r="A20" i="9"/>
  <c r="EI19" i="9"/>
  <c r="B19" i="9" s="1"/>
  <c r="A24" i="11" l="1"/>
  <c r="CB23" i="11"/>
  <c r="A21" i="9"/>
  <c r="A22" i="9" s="1"/>
  <c r="EI22" i="9" s="1"/>
  <c r="B22" i="9" s="1"/>
  <c r="EI20" i="9"/>
  <c r="B20" i="9" s="1"/>
  <c r="A25" i="11" l="1"/>
  <c r="CB24" i="11"/>
  <c r="A23" i="9"/>
  <c r="EI21" i="9"/>
  <c r="B21" i="9" s="1"/>
  <c r="A26" i="11" l="1"/>
  <c r="CB25" i="11"/>
  <c r="A24" i="9"/>
  <c r="A25" i="9" s="1"/>
  <c r="EI25" i="9" s="1"/>
  <c r="B25" i="9" s="1"/>
  <c r="EI23" i="9"/>
  <c r="B23" i="9" s="1"/>
  <c r="A27" i="11" l="1"/>
  <c r="CB26" i="11"/>
  <c r="A26" i="9"/>
  <c r="EI24" i="9"/>
  <c r="B24" i="9" s="1"/>
  <c r="A28" i="11" l="1"/>
  <c r="CB27" i="11"/>
  <c r="A27" i="9"/>
  <c r="EI26" i="9"/>
  <c r="B26" i="9" s="1"/>
  <c r="A29" i="11" l="1"/>
  <c r="CB28" i="11"/>
  <c r="EI27" i="9"/>
  <c r="B27" i="9" s="1"/>
  <c r="A28" i="9"/>
  <c r="A30" i="11" l="1"/>
  <c r="CB29" i="11"/>
  <c r="A29" i="9"/>
  <c r="EI28" i="9"/>
  <c r="B28" i="9" s="1"/>
  <c r="A31" i="11" l="1"/>
  <c r="CB30" i="11"/>
  <c r="A30" i="9"/>
  <c r="EI29" i="9"/>
  <c r="B29" i="9" s="1"/>
  <c r="A32" i="11" l="1"/>
  <c r="CB31" i="11"/>
  <c r="A31" i="9"/>
  <c r="EI30" i="9"/>
  <c r="B30" i="9" s="1"/>
  <c r="A33" i="11" l="1"/>
  <c r="CB32" i="11"/>
  <c r="A32" i="9"/>
  <c r="EI31" i="9"/>
  <c r="B31" i="9" s="1"/>
  <c r="A34" i="11" l="1"/>
  <c r="CB33" i="11"/>
  <c r="A33" i="9"/>
  <c r="EI32" i="9"/>
  <c r="B32" i="9" s="1"/>
  <c r="A35" i="11" l="1"/>
  <c r="CB34" i="11"/>
  <c r="A34" i="9"/>
  <c r="EI33" i="9"/>
  <c r="B33" i="9" s="1"/>
  <c r="A36" i="11" l="1"/>
  <c r="CB35" i="11"/>
  <c r="A35" i="9"/>
  <c r="EI34" i="9"/>
  <c r="B34" i="9" s="1"/>
  <c r="BZ6" i="9"/>
  <c r="CA165" i="9" l="1"/>
  <c r="CA166" i="9"/>
  <c r="CA72" i="9"/>
  <c r="CA162" i="9"/>
  <c r="CA42" i="9"/>
  <c r="CA44" i="9"/>
  <c r="CA23" i="9"/>
  <c r="CA28" i="9"/>
  <c r="CA177" i="9"/>
  <c r="CA176" i="9"/>
  <c r="CA30" i="9"/>
  <c r="CA33" i="9"/>
  <c r="CA32" i="9"/>
  <c r="CA21" i="9"/>
  <c r="CA26" i="9"/>
  <c r="CA17" i="9"/>
  <c r="CA163" i="9"/>
  <c r="CA160" i="9"/>
  <c r="A37" i="11"/>
  <c r="CB36" i="11"/>
  <c r="A36" i="9"/>
  <c r="EI35" i="9"/>
  <c r="B35" i="9" s="1"/>
  <c r="CA92" i="9"/>
  <c r="CA90" i="9"/>
  <c r="CA91" i="9"/>
  <c r="CA88" i="9"/>
  <c r="CA89" i="9"/>
  <c r="CA86" i="9"/>
  <c r="CA87" i="9"/>
  <c r="CA80" i="9"/>
  <c r="CA81" i="9"/>
  <c r="CA70" i="9"/>
  <c r="CA79" i="9"/>
  <c r="CA68" i="9"/>
  <c r="CA69" i="9"/>
  <c r="CA58" i="9"/>
  <c r="CA57" i="9"/>
  <c r="CA83" i="9"/>
  <c r="CA82" i="9"/>
  <c r="CA67" i="9"/>
  <c r="CA53" i="9"/>
  <c r="CA54" i="9"/>
  <c r="CA51" i="9"/>
  <c r="CA52" i="9"/>
  <c r="CA49" i="9"/>
  <c r="CA50" i="9"/>
  <c r="CA48" i="9"/>
  <c r="CA47" i="9"/>
  <c r="CA39" i="9"/>
  <c r="CA41" i="9"/>
  <c r="CA159" i="9"/>
  <c r="CA185" i="9"/>
  <c r="CA111" i="9"/>
  <c r="CA209" i="9"/>
  <c r="CA110" i="9"/>
  <c r="CA208" i="9"/>
  <c r="CA184" i="9"/>
  <c r="CA154" i="9"/>
  <c r="CA141" i="9"/>
  <c r="CA122" i="9"/>
  <c r="CA11" i="9"/>
  <c r="CA132" i="9"/>
  <c r="CA146" i="9"/>
  <c r="CA197" i="9"/>
  <c r="CA125" i="9"/>
  <c r="CA133" i="9"/>
  <c r="CA151" i="9"/>
  <c r="CA147" i="9"/>
  <c r="CA126" i="9"/>
  <c r="CA10" i="9"/>
  <c r="CA153" i="9"/>
  <c r="CA127" i="9"/>
  <c r="CA123" i="9"/>
  <c r="CA145" i="9"/>
  <c r="CA198" i="9"/>
  <c r="CA36" i="9"/>
  <c r="CA12" i="9"/>
  <c r="CA129" i="9"/>
  <c r="CA195" i="9"/>
  <c r="CA152" i="9"/>
  <c r="CA131" i="9"/>
  <c r="CA139" i="9"/>
  <c r="CA148" i="9"/>
  <c r="CA124" i="9"/>
  <c r="CA40" i="9"/>
  <c r="CA138" i="9"/>
  <c r="CA37" i="9"/>
  <c r="CA150" i="9"/>
  <c r="CA38" i="9"/>
  <c r="CA130" i="9"/>
  <c r="CA97" i="9"/>
  <c r="CA196" i="9"/>
  <c r="CA140" i="9"/>
  <c r="CA142" i="9"/>
  <c r="CA144" i="9"/>
  <c r="BG144" i="9"/>
  <c r="BG127" i="9"/>
  <c r="A38" i="11" l="1"/>
  <c r="CB37" i="11"/>
  <c r="A37" i="9"/>
  <c r="EI36" i="9"/>
  <c r="B36" i="9" s="1"/>
  <c r="BG151" i="9"/>
  <c r="A39" i="11" l="1"/>
  <c r="CB38" i="11"/>
  <c r="A38" i="9"/>
  <c r="EI37" i="9"/>
  <c r="B37" i="9" s="1"/>
  <c r="A40" i="11" l="1"/>
  <c r="CB39" i="11"/>
  <c r="A39" i="9"/>
  <c r="EI38" i="9"/>
  <c r="B38" i="9" s="1"/>
  <c r="AM31" i="9"/>
  <c r="AM153" i="9"/>
  <c r="AM130" i="9"/>
  <c r="AM37" i="9"/>
  <c r="AM198" i="9"/>
  <c r="AM123" i="9"/>
  <c r="AM145" i="9"/>
  <c r="AM38" i="9"/>
  <c r="AM151" i="9"/>
  <c r="AM140" i="9"/>
  <c r="AM139" i="9"/>
  <c r="AM124" i="9"/>
  <c r="CB40" i="11" l="1"/>
  <c r="A41" i="11"/>
  <c r="A40" i="9"/>
  <c r="EI39" i="9"/>
  <c r="B39" i="9" s="1"/>
  <c r="AM152" i="9"/>
  <c r="AM154" i="9"/>
  <c r="AM146" i="9"/>
  <c r="AM138" i="9"/>
  <c r="AM131" i="9"/>
  <c r="AM150" i="9"/>
  <c r="AM144" i="9"/>
  <c r="AM40" i="9"/>
  <c r="AM36" i="9"/>
  <c r="AM129" i="9"/>
  <c r="AM125" i="9"/>
  <c r="A42" i="11" l="1"/>
  <c r="CB41" i="11"/>
  <c r="A41" i="9"/>
  <c r="EI40" i="9"/>
  <c r="B40" i="9" s="1"/>
  <c r="BE195" i="9"/>
  <c r="A43" i="11" l="1"/>
  <c r="CB42" i="11"/>
  <c r="A42" i="9"/>
  <c r="EI41" i="9"/>
  <c r="B41" i="9" s="1"/>
  <c r="BE159" i="9"/>
  <c r="V19" i="10"/>
  <c r="A44" i="11" l="1"/>
  <c r="CB43" i="11"/>
  <c r="A43" i="9"/>
  <c r="EI42" i="9"/>
  <c r="B42" i="9" s="1"/>
  <c r="X19" i="10"/>
  <c r="W19" i="10"/>
  <c r="V18" i="10"/>
  <c r="A45" i="11" l="1"/>
  <c r="CB44" i="11"/>
  <c r="A44" i="9"/>
  <c r="A45" i="9" s="1"/>
  <c r="EI45" i="9" s="1"/>
  <c r="B45" i="9" s="1"/>
  <c r="EI43" i="9"/>
  <c r="B43" i="9" s="1"/>
  <c r="W18" i="10"/>
  <c r="X18" i="10"/>
  <c r="BE144" i="9"/>
  <c r="V17" i="10"/>
  <c r="CB45" i="11" l="1"/>
  <c r="A46" i="11"/>
  <c r="A46" i="9"/>
  <c r="EI44" i="9"/>
  <c r="B44" i="9" s="1"/>
  <c r="X17" i="10"/>
  <c r="W17" i="10"/>
  <c r="BE138" i="9"/>
  <c r="BE134" i="9" s="1"/>
  <c r="V16" i="10"/>
  <c r="BF134" i="9" l="1"/>
  <c r="BG134" i="9" s="1"/>
  <c r="BE129" i="9"/>
  <c r="BF129" i="9" s="1"/>
  <c r="A47" i="11"/>
  <c r="CB46" i="11"/>
  <c r="EI46" i="9"/>
  <c r="B46" i="9" s="1"/>
  <c r="A47" i="9"/>
  <c r="X16" i="10"/>
  <c r="W16" i="10"/>
  <c r="V15" i="10"/>
  <c r="A48" i="11" l="1"/>
  <c r="CB47" i="11"/>
  <c r="A48" i="9"/>
  <c r="EI47" i="9"/>
  <c r="B47" i="9" s="1"/>
  <c r="X15" i="10"/>
  <c r="W15" i="10"/>
  <c r="BE124" i="9"/>
  <c r="BE123" i="9" s="1"/>
  <c r="BE122" i="9" s="1"/>
  <c r="V14" i="10"/>
  <c r="A49" i="11" l="1"/>
  <c r="CB48" i="11"/>
  <c r="A49" i="9"/>
  <c r="EI48" i="9"/>
  <c r="B48" i="9" s="1"/>
  <c r="W14" i="10"/>
  <c r="X14" i="10"/>
  <c r="V13" i="10"/>
  <c r="A50" i="11" l="1"/>
  <c r="CB49" i="11"/>
  <c r="A50" i="9"/>
  <c r="EI49" i="9"/>
  <c r="B49" i="9" s="1"/>
  <c r="X13" i="10"/>
  <c r="W13" i="10"/>
  <c r="V12" i="10"/>
  <c r="A51" i="11" l="1"/>
  <c r="CB50" i="11"/>
  <c r="A51" i="9"/>
  <c r="EI50" i="9"/>
  <c r="B50" i="9" s="1"/>
  <c r="W12" i="10"/>
  <c r="X12" i="10"/>
  <c r="V11" i="10"/>
  <c r="A52" i="11" l="1"/>
  <c r="CB51" i="11"/>
  <c r="A52" i="9"/>
  <c r="EI51" i="9"/>
  <c r="B51" i="9" s="1"/>
  <c r="X11" i="10"/>
  <c r="W11" i="10"/>
  <c r="A53" i="11" l="1"/>
  <c r="CB52" i="11"/>
  <c r="A53" i="9"/>
  <c r="EI52" i="9"/>
  <c r="B52" i="9" s="1"/>
  <c r="A54" i="11" l="1"/>
  <c r="CB53" i="11"/>
  <c r="A54" i="9"/>
  <c r="EI53" i="9"/>
  <c r="B53" i="9" s="1"/>
  <c r="BE10" i="9"/>
  <c r="CB54" i="11" l="1"/>
  <c r="A55" i="9"/>
  <c r="EI54" i="9"/>
  <c r="B54" i="9" s="1"/>
  <c r="V10" i="10"/>
  <c r="V5" i="10"/>
  <c r="X5" i="10" s="1"/>
  <c r="AC5" i="11"/>
  <c r="A56" i="9" l="1"/>
  <c r="EI55" i="9"/>
  <c r="B55" i="9" s="1"/>
  <c r="V6" i="10"/>
  <c r="W10" i="10"/>
  <c r="X10" i="10"/>
  <c r="X6" i="10" s="1"/>
  <c r="A57" i="9" l="1"/>
  <c r="EI56" i="9"/>
  <c r="B56" i="9" s="1"/>
  <c r="A58" i="9" l="1"/>
  <c r="A59" i="9" s="1"/>
  <c r="EI57" i="9"/>
  <c r="B57" i="9" s="1"/>
  <c r="EI59" i="9" l="1"/>
  <c r="B59" i="9" s="1"/>
  <c r="A60" i="9"/>
  <c r="EI58" i="9"/>
  <c r="B58" i="9" s="1"/>
  <c r="EI60" i="9" l="1"/>
  <c r="B60" i="9" s="1"/>
  <c r="A61" i="9"/>
  <c r="EI61" i="9" l="1"/>
  <c r="B61" i="9" s="1"/>
  <c r="A62" i="9"/>
  <c r="EI62" i="9" l="1"/>
  <c r="B62" i="9" s="1"/>
  <c r="A63" i="9"/>
  <c r="A64" i="9" l="1"/>
  <c r="EI63" i="9"/>
  <c r="B63" i="9" s="1"/>
  <c r="EI64" i="9" l="1"/>
  <c r="B64" i="9" s="1"/>
  <c r="A65" i="9"/>
  <c r="A66" i="9" l="1"/>
  <c r="EI65" i="9"/>
  <c r="B65" i="9" s="1"/>
  <c r="A67" i="9" l="1"/>
  <c r="EI66" i="9"/>
  <c r="B66" i="9" s="1"/>
  <c r="A68" i="9" l="1"/>
  <c r="EI67" i="9"/>
  <c r="B67" i="9" s="1"/>
  <c r="A69" i="9" l="1"/>
  <c r="EI68" i="9"/>
  <c r="B68" i="9" s="1"/>
  <c r="A70" i="9" l="1"/>
  <c r="EI70" i="9" s="1"/>
  <c r="B70" i="9" s="1"/>
  <c r="EI69" i="9"/>
  <c r="B69" i="9" s="1"/>
  <c r="A71" i="9" l="1"/>
  <c r="EI71" i="9" s="1"/>
  <c r="B71" i="9" s="1"/>
  <c r="A72" i="9" l="1"/>
  <c r="A73" i="9" s="1"/>
  <c r="EI72" i="9" l="1"/>
  <c r="B72" i="9" s="1"/>
  <c r="EI73" i="9"/>
  <c r="B73" i="9" s="1"/>
  <c r="A74" i="9"/>
  <c r="EI74" i="9" l="1"/>
  <c r="B74" i="9" s="1"/>
  <c r="A75" i="9"/>
  <c r="A76" i="9" l="1"/>
  <c r="EI75" i="9"/>
  <c r="B75" i="9" s="1"/>
  <c r="EI76" i="9" l="1"/>
  <c r="B76" i="9" s="1"/>
  <c r="A77" i="9"/>
  <c r="A78" i="9" l="1"/>
  <c r="EI77" i="9"/>
  <c r="B77" i="9" s="1"/>
  <c r="EI78" i="9" l="1"/>
  <c r="B78" i="9" s="1"/>
  <c r="A79" i="9"/>
  <c r="A80" i="9" l="1"/>
  <c r="EI79" i="9"/>
  <c r="B79" i="9" s="1"/>
  <c r="A81" i="9" l="1"/>
  <c r="EI80" i="9"/>
  <c r="B80" i="9" s="1"/>
  <c r="A82" i="9" l="1"/>
  <c r="EI81" i="9"/>
  <c r="B81" i="9" s="1"/>
  <c r="A83" i="9" l="1"/>
  <c r="EI82" i="9"/>
  <c r="B82" i="9" s="1"/>
  <c r="A84" i="9" l="1"/>
  <c r="EI83" i="9"/>
  <c r="B83" i="9" s="1"/>
  <c r="EI84" i="9" l="1"/>
  <c r="B84" i="9" s="1"/>
  <c r="A85" i="9"/>
  <c r="EI85" i="9" l="1"/>
  <c r="B85" i="9" s="1"/>
  <c r="A86" i="9"/>
  <c r="A87" i="9" l="1"/>
  <c r="EI86" i="9"/>
  <c r="B86" i="9" s="1"/>
  <c r="A88" i="9" l="1"/>
  <c r="EI87" i="9"/>
  <c r="B87" i="9" s="1"/>
  <c r="EI88" i="9" l="1"/>
  <c r="B88" i="9" s="1"/>
  <c r="A89" i="9"/>
  <c r="A90" i="9" l="1"/>
  <c r="EI89" i="9"/>
  <c r="B89" i="9" s="1"/>
  <c r="A91" i="9" l="1"/>
  <c r="EI90" i="9"/>
  <c r="B90" i="9" s="1"/>
  <c r="A92" i="9" l="1"/>
  <c r="EI91" i="9"/>
  <c r="B91" i="9" s="1"/>
  <c r="A93" i="9" l="1"/>
  <c r="EI92" i="9"/>
  <c r="B92" i="9" s="1"/>
  <c r="A94" i="9" l="1"/>
  <c r="EI93" i="9"/>
  <c r="B93" i="9" s="1"/>
  <c r="A95" i="9" l="1"/>
  <c r="EI94" i="9"/>
  <c r="B94" i="9" s="1"/>
  <c r="A96" i="9" l="1"/>
  <c r="EI95" i="9"/>
  <c r="B95" i="9" s="1"/>
  <c r="A97" i="9" l="1"/>
  <c r="EI96" i="9"/>
  <c r="B96" i="9" s="1"/>
  <c r="A98" i="9" l="1"/>
  <c r="EI97" i="9"/>
  <c r="B97" i="9" s="1"/>
  <c r="C11" i="10"/>
  <c r="EI98" i="9" l="1"/>
  <c r="B98" i="9" s="1"/>
  <c r="A99" i="9"/>
  <c r="EI99" i="9" l="1"/>
  <c r="B99" i="9" s="1"/>
  <c r="A100" i="9"/>
  <c r="A101" i="9" l="1"/>
  <c r="EI100" i="9"/>
  <c r="B100" i="9" s="1"/>
  <c r="EI101" i="9" l="1"/>
  <c r="B101" i="9" s="1"/>
  <c r="A102" i="9"/>
  <c r="A103" i="9" l="1"/>
  <c r="EI102" i="9"/>
  <c r="B102" i="9" s="1"/>
  <c r="EI103" i="9" l="1"/>
  <c r="B103" i="9" s="1"/>
  <c r="A104" i="9"/>
  <c r="A105" i="9" l="1"/>
  <c r="EI104" i="9"/>
  <c r="B104" i="9" s="1"/>
  <c r="A106" i="9" l="1"/>
  <c r="EI105" i="9"/>
  <c r="B105" i="9" s="1"/>
  <c r="EI106" i="9" l="1"/>
  <c r="B106" i="9" s="1"/>
  <c r="A107" i="9"/>
  <c r="EI107" i="9" l="1"/>
  <c r="B107" i="9" s="1"/>
  <c r="A108" i="9"/>
  <c r="EI108" i="9" l="1"/>
  <c r="B108" i="9" s="1"/>
  <c r="A109" i="9"/>
  <c r="EI109" i="9" l="1"/>
  <c r="B109" i="9" s="1"/>
  <c r="A110" i="9"/>
  <c r="A111" i="9" l="1"/>
  <c r="EI110" i="9"/>
  <c r="B110" i="9" s="1"/>
  <c r="A112" i="9" l="1"/>
  <c r="EI111" i="9"/>
  <c r="B111" i="9" s="1"/>
  <c r="A113" i="9" l="1"/>
  <c r="EI112" i="9"/>
  <c r="B112" i="9" s="1"/>
  <c r="A114" i="9" l="1"/>
  <c r="EI113" i="9"/>
  <c r="B113" i="9" s="1"/>
  <c r="EI114" i="9" l="1"/>
  <c r="B114" i="9" s="1"/>
  <c r="A115" i="9"/>
  <c r="A116" i="9" l="1"/>
  <c r="EI115" i="9"/>
  <c r="B115" i="9" s="1"/>
  <c r="A117" i="9" l="1"/>
  <c r="EI116" i="9"/>
  <c r="B116" i="9" s="1"/>
  <c r="EI117" i="9" l="1"/>
  <c r="B117" i="9" s="1"/>
  <c r="A118" i="9"/>
  <c r="EI118" i="9" l="1"/>
  <c r="B118" i="9" s="1"/>
  <c r="A119" i="9"/>
  <c r="EI119" i="9" l="1"/>
  <c r="B119" i="9" s="1"/>
  <c r="A120" i="9"/>
  <c r="A121" i="9" l="1"/>
  <c r="EI120" i="9"/>
  <c r="B120" i="9" s="1"/>
  <c r="EI121" i="9" l="1"/>
  <c r="B121" i="9" s="1"/>
  <c r="A122" i="9"/>
  <c r="A123" i="9" l="1"/>
  <c r="EI122" i="9"/>
  <c r="B122" i="9" s="1"/>
  <c r="C12" i="10"/>
  <c r="C13" i="10" l="1"/>
  <c r="A124" i="9"/>
  <c r="EI123" i="9"/>
  <c r="B123" i="9" s="1"/>
  <c r="EI124" i="9" l="1"/>
  <c r="B124" i="9" s="1"/>
  <c r="A125" i="9"/>
  <c r="A126" i="9" l="1"/>
  <c r="EI125" i="9"/>
  <c r="B125" i="9" s="1"/>
  <c r="EI126" i="9" l="1"/>
  <c r="B126" i="9" s="1"/>
  <c r="A127" i="9"/>
  <c r="EI127" i="9" l="1"/>
  <c r="B127" i="9" s="1"/>
  <c r="A128" i="9"/>
  <c r="EI128" i="9" l="1"/>
  <c r="B128" i="9" s="1"/>
  <c r="A129" i="9"/>
  <c r="C14" i="10" l="1"/>
  <c r="EI129" i="9"/>
  <c r="B129" i="9" s="1"/>
  <c r="A130" i="9"/>
  <c r="A131" i="9" l="1"/>
  <c r="EI130" i="9"/>
  <c r="B130" i="9" s="1"/>
  <c r="A132" i="9" l="1"/>
  <c r="EI131" i="9"/>
  <c r="B131" i="9" s="1"/>
  <c r="EI132" i="9" l="1"/>
  <c r="B132" i="9" s="1"/>
  <c r="A133" i="9"/>
  <c r="A134" i="9" l="1"/>
  <c r="EI133" i="9"/>
  <c r="B133" i="9" s="1"/>
  <c r="A135" i="9" l="1"/>
  <c r="EI134" i="9"/>
  <c r="B134" i="9" s="1"/>
  <c r="EI135" i="9" l="1"/>
  <c r="B135" i="9" s="1"/>
  <c r="A136" i="9"/>
  <c r="EI136" i="9" l="1"/>
  <c r="B136" i="9" s="1"/>
  <c r="A137" i="9"/>
  <c r="EI137" i="9" l="1"/>
  <c r="B137" i="9" s="1"/>
  <c r="A138" i="9"/>
  <c r="C15" i="10" l="1"/>
  <c r="A139" i="9"/>
  <c r="EI138" i="9"/>
  <c r="B138" i="9" s="1"/>
  <c r="EI139" i="9" l="1"/>
  <c r="B139" i="9" s="1"/>
  <c r="A140" i="9"/>
  <c r="A141" i="9" l="1"/>
  <c r="EI140" i="9"/>
  <c r="B140" i="9" s="1"/>
  <c r="EI141" i="9" l="1"/>
  <c r="B141" i="9" s="1"/>
  <c r="A142" i="9"/>
  <c r="EI142" i="9" l="1"/>
  <c r="B142" i="9" s="1"/>
  <c r="A143" i="9"/>
  <c r="A144" i="9" l="1"/>
  <c r="EI143" i="9"/>
  <c r="B143" i="9" s="1"/>
  <c r="EI144" i="9" l="1"/>
  <c r="B144" i="9" s="1"/>
  <c r="A145" i="9"/>
  <c r="C16" i="10"/>
  <c r="A146" i="9" l="1"/>
  <c r="EI145" i="9"/>
  <c r="B145" i="9" s="1"/>
  <c r="EI146" i="9" l="1"/>
  <c r="B146" i="9" s="1"/>
  <c r="A147" i="9"/>
  <c r="A148" i="9" l="1"/>
  <c r="EI147" i="9"/>
  <c r="B147" i="9" s="1"/>
  <c r="A149" i="9" l="1"/>
  <c r="EI148" i="9"/>
  <c r="B148" i="9" s="1"/>
  <c r="A150" i="9" l="1"/>
  <c r="EI149" i="9"/>
  <c r="B149" i="9" s="1"/>
  <c r="EI150" i="9" l="1"/>
  <c r="B150" i="9" s="1"/>
  <c r="A151" i="9"/>
  <c r="C17" i="10"/>
  <c r="EI151" i="9" l="1"/>
  <c r="B151" i="9" s="1"/>
  <c r="A152" i="9"/>
  <c r="A153" i="9" l="1"/>
  <c r="EI152" i="9"/>
  <c r="B152" i="9" s="1"/>
  <c r="A154" i="9" l="1"/>
  <c r="EI153" i="9"/>
  <c r="B153" i="9" s="1"/>
  <c r="A155" i="9" l="1"/>
  <c r="EI154" i="9"/>
  <c r="B154" i="9" s="1"/>
  <c r="EI155" i="9" l="1"/>
  <c r="B155" i="9" s="1"/>
  <c r="A156" i="9"/>
  <c r="A157" i="9" l="1"/>
  <c r="EI156" i="9"/>
  <c r="B156" i="9" s="1"/>
  <c r="EI157" i="9" l="1"/>
  <c r="B157" i="9" s="1"/>
  <c r="A158" i="9"/>
  <c r="A159" i="9" l="1"/>
  <c r="EI158" i="9"/>
  <c r="B158" i="9" s="1"/>
  <c r="C18" i="10" l="1"/>
  <c r="EI159" i="9"/>
  <c r="B159" i="9" s="1"/>
  <c r="A160" i="9"/>
  <c r="EI160" i="9" l="1"/>
  <c r="B160" i="9" s="1"/>
  <c r="A161" i="9"/>
  <c r="EI161" i="9" l="1"/>
  <c r="B161" i="9" s="1"/>
  <c r="A162" i="9"/>
  <c r="EI162" i="9" l="1"/>
  <c r="B162" i="9" s="1"/>
  <c r="A163" i="9"/>
  <c r="EI163" i="9" l="1"/>
  <c r="B163" i="9" s="1"/>
  <c r="A164" i="9" l="1"/>
  <c r="EI164" i="9" l="1"/>
  <c r="B164" i="9" s="1"/>
  <c r="A165" i="9"/>
  <c r="A166" i="9" l="1"/>
  <c r="EI165" i="9"/>
  <c r="B165" i="9" s="1"/>
  <c r="EI166" i="9" l="1"/>
  <c r="B166" i="9" s="1"/>
  <c r="A167" i="9" l="1"/>
  <c r="EI167" i="9" l="1"/>
  <c r="B167" i="9" s="1"/>
  <c r="A168" i="9"/>
  <c r="EI168" i="9" l="1"/>
  <c r="B168" i="9" s="1"/>
  <c r="A169" i="9"/>
  <c r="EI169" i="9" l="1"/>
  <c r="B169" i="9" s="1"/>
  <c r="A170" i="9"/>
  <c r="A171" i="9" l="1"/>
  <c r="EI170" i="9"/>
  <c r="B170" i="9" s="1"/>
  <c r="A172" i="9" l="1"/>
  <c r="EI171" i="9"/>
  <c r="B171" i="9" s="1"/>
  <c r="EI172" i="9" l="1"/>
  <c r="B172" i="9" s="1"/>
  <c r="A173" i="9"/>
  <c r="EI173" i="9" l="1"/>
  <c r="B173" i="9" s="1"/>
  <c r="A174" i="9"/>
  <c r="EI174" i="9" l="1"/>
  <c r="B174" i="9" s="1"/>
  <c r="A175" i="9"/>
  <c r="EI175" i="9" l="1"/>
  <c r="B175" i="9" s="1"/>
  <c r="A176" i="9"/>
  <c r="A177" i="9" l="1"/>
  <c r="EI176" i="9"/>
  <c r="B176" i="9" s="1"/>
  <c r="A178" i="9" l="1"/>
  <c r="EI177" i="9"/>
  <c r="B177" i="9" s="1"/>
  <c r="BG208" i="9"/>
  <c r="A179" i="9" l="1"/>
  <c r="EI178" i="9"/>
  <c r="B178" i="9" s="1"/>
  <c r="BG207" i="9"/>
  <c r="EI179" i="9" l="1"/>
  <c r="B179" i="9" s="1"/>
  <c r="A180" i="9"/>
  <c r="A181" i="9" l="1"/>
  <c r="EI180" i="9"/>
  <c r="B180" i="9" s="1"/>
  <c r="A182" i="9" l="1"/>
  <c r="EI181" i="9"/>
  <c r="B181" i="9" s="1"/>
  <c r="EI182" i="9" l="1"/>
  <c r="B182" i="9" s="1"/>
  <c r="A183" i="9"/>
  <c r="EI183" i="9" l="1"/>
  <c r="B183" i="9" s="1"/>
  <c r="A184" i="9"/>
  <c r="A185" i="9" l="1"/>
  <c r="EI184" i="9"/>
  <c r="B184" i="9" s="1"/>
  <c r="BG200" i="9"/>
  <c r="A186" i="9" l="1"/>
  <c r="EI185" i="9"/>
  <c r="B185" i="9" s="1"/>
  <c r="BG199" i="9"/>
  <c r="EI186" i="9" l="1"/>
  <c r="B186" i="9" s="1"/>
  <c r="A187" i="9"/>
  <c r="BG198" i="9"/>
  <c r="A188" i="9" l="1"/>
  <c r="EI187" i="9"/>
  <c r="B187" i="9" s="1"/>
  <c r="BG197" i="9"/>
  <c r="A189" i="9" l="1"/>
  <c r="EI188" i="9"/>
  <c r="B188" i="9" s="1"/>
  <c r="BG196" i="9"/>
  <c r="EI189" i="9" l="1"/>
  <c r="B189" i="9" s="1"/>
  <c r="A190" i="9"/>
  <c r="S19" i="10"/>
  <c r="BF195" i="9"/>
  <c r="BG195" i="9" s="1"/>
  <c r="EI190" i="9" l="1"/>
  <c r="B190" i="9" s="1"/>
  <c r="A191" i="9"/>
  <c r="Y19" i="10"/>
  <c r="U19" i="10"/>
  <c r="T19" i="10"/>
  <c r="EI191" i="9" l="1"/>
  <c r="B191" i="9" s="1"/>
  <c r="A192" i="9"/>
  <c r="Z19" i="10"/>
  <c r="EI192" i="9" l="1"/>
  <c r="B192" i="9" s="1"/>
  <c r="A193" i="9"/>
  <c r="EI193" i="9" l="1"/>
  <c r="B193" i="9" s="1"/>
  <c r="A194" i="9"/>
  <c r="A195" i="9" l="1"/>
  <c r="EI194" i="9"/>
  <c r="B194" i="9" s="1"/>
  <c r="EI195" i="9" l="1"/>
  <c r="B195" i="9" s="1"/>
  <c r="A196" i="9"/>
  <c r="C19" i="10"/>
  <c r="A197" i="9" l="1"/>
  <c r="EI196" i="9"/>
  <c r="B196" i="9" s="1"/>
  <c r="A198" i="9" l="1"/>
  <c r="EI197" i="9"/>
  <c r="B197" i="9" s="1"/>
  <c r="EI198" i="9" l="1"/>
  <c r="B198" i="9" s="1"/>
  <c r="A199" i="9"/>
  <c r="EI199" i="9" l="1"/>
  <c r="B199" i="9" s="1"/>
  <c r="A200" i="9"/>
  <c r="EI200" i="9" l="1"/>
  <c r="B200" i="9" s="1"/>
  <c r="A201" i="9"/>
  <c r="A202" i="9" l="1"/>
  <c r="EI201" i="9"/>
  <c r="B201" i="9" s="1"/>
  <c r="A203" i="9" l="1"/>
  <c r="EI202" i="9"/>
  <c r="B202" i="9" s="1"/>
  <c r="EI203" i="9" l="1"/>
  <c r="B203" i="9" s="1"/>
  <c r="A204" i="9"/>
  <c r="EI204" i="9" l="1"/>
  <c r="B204" i="9" s="1"/>
  <c r="A205" i="9"/>
  <c r="BG177" i="9"/>
  <c r="A206" i="9" l="1"/>
  <c r="EI205" i="9"/>
  <c r="B205" i="9" s="1"/>
  <c r="BG176" i="9"/>
  <c r="EI206" i="9" l="1"/>
  <c r="B206" i="9" s="1"/>
  <c r="A207" i="9"/>
  <c r="BG175" i="9"/>
  <c r="EI207" i="9" l="1"/>
  <c r="B207" i="9" s="1"/>
  <c r="A208" i="9"/>
  <c r="BG167" i="9"/>
  <c r="EI208" i="9" l="1"/>
  <c r="B208" i="9" s="1"/>
  <c r="A209" i="9"/>
  <c r="BG166" i="9"/>
  <c r="EI209" i="9" l="1"/>
  <c r="B209" i="9" s="1"/>
  <c r="A210" i="9"/>
  <c r="BG165" i="9"/>
  <c r="EI210" i="9" l="1"/>
  <c r="B210" i="9" s="1"/>
  <c r="A211" i="9"/>
  <c r="BG164" i="9"/>
  <c r="A212" i="9" l="1"/>
  <c r="EI211" i="9"/>
  <c r="B211" i="9" s="1"/>
  <c r="BG163" i="9"/>
  <c r="BG98" i="9"/>
  <c r="A213" i="9" l="1"/>
  <c r="EI212" i="9"/>
  <c r="B212" i="9" s="1"/>
  <c r="BG162" i="9"/>
  <c r="BD159" i="9"/>
  <c r="BG97" i="9"/>
  <c r="A214" i="9" l="1"/>
  <c r="EI213" i="9"/>
  <c r="B213" i="9" s="1"/>
  <c r="BG160" i="9"/>
  <c r="EI214" i="9" l="1"/>
  <c r="B214" i="9" s="1"/>
  <c r="A215" i="9"/>
  <c r="S18" i="10"/>
  <c r="BF159" i="9"/>
  <c r="BG159" i="9" s="1"/>
  <c r="BG95" i="9"/>
  <c r="EI215" i="9" l="1"/>
  <c r="B215" i="9" s="1"/>
  <c r="A216" i="9"/>
  <c r="Y18" i="10"/>
  <c r="T18" i="10"/>
  <c r="U18" i="10"/>
  <c r="BG94" i="9"/>
  <c r="EI216" i="9" l="1"/>
  <c r="B216" i="9" s="1"/>
  <c r="A217" i="9"/>
  <c r="Z18" i="10"/>
  <c r="BG154" i="9"/>
  <c r="BG93" i="9"/>
  <c r="EI217" i="9" l="1"/>
  <c r="B217" i="9" s="1"/>
  <c r="A218" i="9"/>
  <c r="BG153" i="9"/>
  <c r="BG92" i="9"/>
  <c r="A219" i="9" l="1"/>
  <c r="EI218" i="9"/>
  <c r="B218" i="9" s="1"/>
  <c r="BG152" i="9"/>
  <c r="BG91" i="9"/>
  <c r="EI219" i="9" l="1"/>
  <c r="B219" i="9" s="1"/>
  <c r="S17" i="10"/>
  <c r="BF150" i="9"/>
  <c r="BG150" i="9" s="1"/>
  <c r="BG89" i="9"/>
  <c r="Y17" i="10" l="1"/>
  <c r="U17" i="10"/>
  <c r="T17" i="10"/>
  <c r="BG87" i="9"/>
  <c r="Z17" i="10" l="1"/>
  <c r="BG148" i="9"/>
  <c r="BG83" i="9"/>
  <c r="BG147" i="9" l="1"/>
  <c r="BG81" i="9"/>
  <c r="BG146" i="9" l="1"/>
  <c r="BD144" i="9"/>
  <c r="BG79" i="9"/>
  <c r="BG145" i="9" l="1"/>
  <c r="BG72" i="9"/>
  <c r="S16" i="10" l="1"/>
  <c r="BG69" i="9"/>
  <c r="Y16" i="10" l="1"/>
  <c r="T16" i="10"/>
  <c r="U16" i="10"/>
  <c r="BG68" i="9"/>
  <c r="Z16" i="10" l="1"/>
  <c r="BG142" i="9"/>
  <c r="BG66" i="9"/>
  <c r="BG141" i="9" l="1"/>
  <c r="BD138" i="9" l="1"/>
  <c r="BG140" i="9"/>
  <c r="BG58" i="9"/>
  <c r="BG139" i="9" l="1"/>
  <c r="S15" i="10" l="1"/>
  <c r="BF138" i="9"/>
  <c r="BG138" i="9" s="1"/>
  <c r="Y15" i="10" l="1"/>
  <c r="U15" i="10"/>
  <c r="T15" i="10"/>
  <c r="BG133" i="9"/>
  <c r="Z15" i="10" l="1"/>
  <c r="BG132" i="9"/>
  <c r="BG131" i="9" l="1"/>
  <c r="BF130" i="9" l="1"/>
  <c r="BG130" i="9" s="1"/>
  <c r="S14" i="10" l="1"/>
  <c r="BG129" i="9"/>
  <c r="Y14" i="10" l="1"/>
  <c r="T14" i="10"/>
  <c r="U14" i="10"/>
  <c r="BG46" i="9"/>
  <c r="Z14" i="10" l="1"/>
  <c r="BG126" i="9"/>
  <c r="BG43" i="9"/>
  <c r="BG125" i="9" l="1"/>
  <c r="BD123" i="9"/>
  <c r="BG41" i="9"/>
  <c r="BD122" i="9" l="1"/>
  <c r="BF123" i="9"/>
  <c r="BF124" i="9"/>
  <c r="BG124" i="9" s="1"/>
  <c r="BF122" i="9" l="1"/>
  <c r="S13" i="10"/>
  <c r="BG39" i="9"/>
  <c r="Y13" i="10" l="1"/>
  <c r="T13" i="10"/>
  <c r="U13" i="10"/>
  <c r="BG122" i="9"/>
  <c r="S12" i="10"/>
  <c r="BG38" i="9"/>
  <c r="Z13" i="10" l="1"/>
  <c r="Y12" i="10"/>
  <c r="T12" i="10"/>
  <c r="U12" i="10"/>
  <c r="Z12" i="10" l="1"/>
  <c r="BG35" i="9" l="1"/>
  <c r="BG34" i="9" l="1"/>
  <c r="BG33" i="9" l="1"/>
  <c r="BG32" i="9" l="1"/>
  <c r="S11" i="10" l="1"/>
  <c r="BG110" i="9"/>
  <c r="BG30" i="9"/>
  <c r="Y11" i="10" l="1"/>
  <c r="T11" i="10"/>
  <c r="U11" i="10"/>
  <c r="BG105" i="9"/>
  <c r="BG29" i="9"/>
  <c r="Z11" i="10" l="1"/>
  <c r="BG28" i="9"/>
  <c r="BG26" i="9" l="1"/>
  <c r="BG23" i="9" l="1"/>
  <c r="BG20" i="9" l="1"/>
  <c r="BG18" i="9" l="1"/>
  <c r="BG99" i="9" l="1"/>
  <c r="BG16" i="9"/>
  <c r="BD10" i="9" l="1"/>
  <c r="BF10" i="9" s="1"/>
  <c r="BG14" i="9"/>
  <c r="BG13" i="9" l="1"/>
  <c r="BG12" i="9" l="1"/>
  <c r="S10" i="10" l="1"/>
  <c r="W5" i="11"/>
  <c r="S5" i="10"/>
  <c r="U5" i="10" l="1"/>
  <c r="T10" i="10"/>
  <c r="U10" i="10"/>
  <c r="AG5" i="11"/>
  <c r="BF6" i="9"/>
  <c r="Y5" i="10"/>
  <c r="Y10" i="10"/>
  <c r="Y6" i="10" s="1"/>
  <c r="S6" i="10"/>
  <c r="BG123" i="9" l="1"/>
  <c r="BG25" i="9"/>
  <c r="BG11" i="9"/>
  <c r="BG84" i="9"/>
  <c r="BG85" i="9"/>
  <c r="BG40" i="9"/>
  <c r="BG67" i="9"/>
  <c r="BG82" i="9"/>
  <c r="BG37" i="9"/>
  <c r="BG36" i="9"/>
  <c r="BG10" i="9"/>
  <c r="Z10" i="10"/>
  <c r="Z5" i="10"/>
  <c r="U6" i="10"/>
  <c r="Z6" i="10" l="1"/>
  <c r="O6" i="10" l="1"/>
  <c r="N5" i="11"/>
  <c r="M5" i="10"/>
  <c r="O5" i="10" s="1"/>
  <c r="M6" i="10"/>
  <c r="J5" i="10" l="1"/>
  <c r="L5" i="10" s="1"/>
  <c r="Q5" i="10" l="1"/>
  <c r="H5" i="11"/>
  <c r="R5" i="11"/>
  <c r="AL6" i="9" l="1"/>
  <c r="P5" i="10"/>
  <c r="J6" i="10"/>
  <c r="P6" i="10"/>
  <c r="AM196" i="9" l="1"/>
  <c r="AM197" i="9"/>
  <c r="AM122" i="9"/>
  <c r="AM195" i="9"/>
  <c r="AM97" i="9"/>
  <c r="AM11" i="9"/>
  <c r="AM82" i="9"/>
  <c r="AM23" i="9"/>
  <c r="L6" i="10"/>
  <c r="AM70" i="9"/>
  <c r="AM67" i="9"/>
  <c r="AM10" i="9"/>
  <c r="Q6" i="10" l="1"/>
  <c r="BH12" i="10" l="1"/>
  <c r="B12" i="10" s="1"/>
  <c r="BH11" i="10"/>
  <c r="B11" i="10" s="1"/>
  <c r="BH17" i="10"/>
  <c r="B17" i="10" s="1"/>
  <c r="BH15" i="10"/>
  <c r="B15" i="10" s="1"/>
  <c r="BH16" i="10"/>
  <c r="B16" i="10" s="1"/>
  <c r="BH19" i="10"/>
  <c r="B19" i="10" s="1"/>
  <c r="BH13" i="10"/>
  <c r="B13" i="10" s="1"/>
  <c r="BH10" i="10"/>
  <c r="B10" i="10" s="1"/>
  <c r="BH18" i="10"/>
  <c r="B18" i="10" s="1"/>
  <c r="BH14" i="10"/>
  <c r="B14" i="10" s="1"/>
  <c r="I19" i="10" l="1"/>
  <c r="I11" i="10"/>
  <c r="I18" i="10"/>
  <c r="I17" i="10"/>
  <c r="I13" i="10"/>
  <c r="I12" i="10"/>
  <c r="I15" i="10"/>
  <c r="I16" i="10"/>
  <c r="I14" i="10"/>
  <c r="I10" i="10"/>
  <c r="C20" i="10" l="1"/>
  <c r="C21" i="10" l="1"/>
  <c r="BH21" i="10" l="1"/>
  <c r="BH20" i="10"/>
  <c r="B20" i="10" s="1"/>
  <c r="B21" i="10" l="1"/>
  <c r="AF37" i="11"/>
  <c r="AD24" i="11"/>
  <c r="AE24" i="11"/>
  <c r="AB24" i="11"/>
  <c r="AE47" i="11"/>
  <c r="AD47" i="11"/>
  <c r="AE44" i="11"/>
  <c r="AD44" i="11"/>
  <c r="AB44" i="11"/>
  <c r="AE14" i="11"/>
  <c r="AB14" i="11"/>
  <c r="AD14" i="11"/>
  <c r="AE41" i="11"/>
  <c r="AB41" i="11"/>
  <c r="AD41" i="11"/>
  <c r="AE11" i="11"/>
  <c r="AD11" i="11"/>
  <c r="AB11" i="11"/>
  <c r="AD28" i="11"/>
  <c r="AE28" i="11"/>
  <c r="AE33" i="11"/>
  <c r="AB33" i="11"/>
  <c r="AD33" i="11"/>
  <c r="AE39" i="11"/>
  <c r="AD39" i="11"/>
  <c r="AB39" i="11"/>
  <c r="AD16" i="11"/>
  <c r="AE16" i="11"/>
  <c r="AD27" i="11"/>
  <c r="AB27" i="11"/>
  <c r="AE27" i="11"/>
  <c r="AE20" i="11"/>
  <c r="AB20" i="11"/>
  <c r="AD20" i="11"/>
  <c r="AD23" i="11"/>
  <c r="AB23" i="11"/>
  <c r="AE23" i="11"/>
  <c r="AE45" i="11"/>
  <c r="AD45" i="11"/>
  <c r="AB45" i="11"/>
  <c r="AE42" i="11"/>
  <c r="AD42" i="11"/>
  <c r="AB42" i="11"/>
  <c r="AD46" i="11"/>
  <c r="AE46" i="11"/>
  <c r="AE40" i="11"/>
  <c r="AD40" i="11"/>
  <c r="AE19" i="11"/>
  <c r="AD19" i="11"/>
  <c r="AD10" i="11"/>
  <c r="AB6" i="11"/>
  <c r="AE18" i="11"/>
  <c r="AB18" i="11"/>
  <c r="AD18" i="11"/>
  <c r="AD12" i="11"/>
  <c r="AB12" i="11"/>
  <c r="AE12" i="11"/>
  <c r="AE38" i="11"/>
  <c r="AD38" i="11"/>
  <c r="AE29" i="11"/>
  <c r="AD29" i="11"/>
  <c r="AB29" i="11"/>
  <c r="AD30" i="11"/>
  <c r="AB30" i="11"/>
  <c r="AE30" i="11"/>
  <c r="AD36" i="11"/>
  <c r="AB36" i="11"/>
  <c r="AE36" i="11"/>
  <c r="AB40" i="11"/>
  <c r="AC40" i="11"/>
  <c r="AF40" i="11"/>
  <c r="AD25" i="11"/>
  <c r="AE25" i="11"/>
  <c r="AB47" i="11"/>
  <c r="AC47" i="11"/>
  <c r="AF47" i="11"/>
  <c r="AE34" i="11"/>
  <c r="AD34" i="11"/>
  <c r="AE13" i="11"/>
  <c r="AD13" i="11"/>
  <c r="AF22" i="11"/>
  <c r="AE43" i="11"/>
  <c r="AD43" i="11"/>
  <c r="AG6" i="11"/>
  <c r="AD17" i="11"/>
  <c r="AE17" i="11"/>
  <c r="AB17" i="11"/>
  <c r="AD15" i="11"/>
  <c r="AB15" i="11"/>
  <c r="AE15" i="11"/>
  <c r="AB16" i="11"/>
  <c r="AC16" i="11"/>
  <c r="AF16" i="11"/>
  <c r="AD35" i="11"/>
  <c r="AE35" i="11"/>
  <c r="AB35" i="11"/>
  <c r="AD37" i="11"/>
  <c r="AB38" i="11"/>
  <c r="AB37" i="11"/>
  <c r="AE37" i="11"/>
  <c r="AD26" i="11"/>
  <c r="AE26" i="11"/>
  <c r="AB26" i="11"/>
  <c r="AE31" i="11"/>
  <c r="AD31" i="11"/>
  <c r="AD22" i="11"/>
  <c r="AE22" i="11"/>
  <c r="AB22" i="11"/>
  <c r="AC22" i="11"/>
  <c r="AB43" i="11"/>
  <c r="AC43" i="11"/>
  <c r="AF43" i="11"/>
  <c r="AE32" i="11"/>
  <c r="AD32" i="11"/>
  <c r="AB32" i="11"/>
  <c r="AD21" i="11"/>
  <c r="AE21" i="11"/>
  <c r="AB21" i="11"/>
  <c r="AB13" i="11"/>
  <c r="AC13" i="11"/>
  <c r="AF13" i="11"/>
  <c r="AB46" i="11"/>
  <c r="AC46" i="11"/>
  <c r="AF46" i="11"/>
  <c r="AC6" i="11"/>
  <c r="AE10" i="11"/>
  <c r="AE5" i="11"/>
  <c r="AB25" i="11"/>
  <c r="AC25" i="11"/>
  <c r="AF25" i="11"/>
  <c r="AH5" i="11"/>
  <c r="AB10" i="11"/>
  <c r="AC10" i="11"/>
  <c r="AF10" i="11"/>
  <c r="AF5" i="11"/>
  <c r="AB34" i="11"/>
  <c r="AC34" i="11"/>
  <c r="AF34" i="11"/>
  <c r="AB31" i="11"/>
  <c r="AC31" i="11"/>
  <c r="AF31" i="11"/>
  <c r="AB28" i="11"/>
  <c r="AC28" i="11"/>
  <c r="AF28" i="11"/>
  <c r="AB19" i="11"/>
  <c r="AC19" i="11"/>
  <c r="AF19" i="11"/>
</calcChain>
</file>

<file path=xl/comments1.xml><?xml version="1.0" encoding="utf-8"?>
<comments xmlns="http://schemas.openxmlformats.org/spreadsheetml/2006/main">
  <authors>
    <author>MLI</author>
  </authors>
  <commentList>
    <comment ref="W11" authorId="0" shapeId="0">
      <text>
        <r>
          <rPr>
            <b/>
            <sz val="9"/>
            <color indexed="81"/>
            <rFont val="Tahoma"/>
            <family val="2"/>
          </rPr>
          <t>MLI:</t>
        </r>
        <r>
          <rPr>
            <sz val="9"/>
            <color indexed="81"/>
            <rFont val="Tahoma"/>
            <family val="2"/>
          </rPr>
          <t xml:space="preserve">
Automatique s' il y  a un "1" dans les cellules en-dessous.</t>
        </r>
      </text>
    </comment>
  </commentList>
</comments>
</file>

<file path=xl/sharedStrings.xml><?xml version="1.0" encoding="utf-8"?>
<sst xmlns="http://schemas.openxmlformats.org/spreadsheetml/2006/main" count="4209" uniqueCount="862">
  <si>
    <t>05.00</t>
  </si>
  <si>
    <t>04.00</t>
  </si>
  <si>
    <t>HVAC</t>
  </si>
  <si>
    <t>EMS</t>
  </si>
  <si>
    <t>Package</t>
  </si>
  <si>
    <t>03.00</t>
  </si>
  <si>
    <t>Remarks</t>
  </si>
  <si>
    <t>Type</t>
  </si>
  <si>
    <t>Task Description</t>
  </si>
  <si>
    <t>ID NUM</t>
  </si>
  <si>
    <t>Task</t>
  </si>
  <si>
    <t>Doc</t>
  </si>
  <si>
    <t>07.00</t>
  </si>
  <si>
    <t>Dwg</t>
  </si>
  <si>
    <t>08.00</t>
  </si>
  <si>
    <t>Battery limits</t>
  </si>
  <si>
    <t>Description</t>
  </si>
  <si>
    <t>01.00</t>
  </si>
  <si>
    <t>02.00</t>
  </si>
  <si>
    <t>06.00</t>
  </si>
  <si>
    <t>Consumption List</t>
  </si>
  <si>
    <t>Equipments introduction / removal routes</t>
  </si>
  <si>
    <t>F4PE</t>
  </si>
  <si>
    <t>04.10</t>
  </si>
  <si>
    <t>00.00</t>
  </si>
  <si>
    <t>Company signature</t>
  </si>
  <si>
    <t>ELD</t>
  </si>
  <si>
    <t>ARC</t>
  </si>
  <si>
    <t>Tender Documents</t>
  </si>
  <si>
    <t>Information</t>
  </si>
  <si>
    <t>-</t>
  </si>
  <si>
    <t>Issue</t>
  </si>
  <si>
    <t>Room charateristic</t>
  </si>
  <si>
    <t>Room List</t>
  </si>
  <si>
    <t>Rooms Walls</t>
  </si>
  <si>
    <t>Electrical Board List</t>
  </si>
  <si>
    <t>04.11</t>
  </si>
  <si>
    <t>05.40</t>
  </si>
  <si>
    <t>05.30</t>
  </si>
  <si>
    <t>Bill of Material</t>
  </si>
  <si>
    <t>List of Attached Documents</t>
  </si>
  <si>
    <t>Confidentiality Agreement</t>
  </si>
  <si>
    <t>Recommandation</t>
  </si>
  <si>
    <t>Invitation to Tender</t>
  </si>
  <si>
    <t>Acoustique</t>
  </si>
  <si>
    <t>A faire</t>
  </si>
  <si>
    <t>05.45</t>
  </si>
  <si>
    <t>05.43</t>
  </si>
  <si>
    <t>05.34</t>
  </si>
  <si>
    <t>BUILDING SERVICES</t>
  </si>
  <si>
    <t>Sanitary</t>
  </si>
  <si>
    <t>Black Utilities</t>
  </si>
  <si>
    <t>05.11</t>
  </si>
  <si>
    <t>05.33</t>
  </si>
  <si>
    <t>04.20</t>
  </si>
  <si>
    <t>Air Process Equipment</t>
  </si>
  <si>
    <t>04.30</t>
  </si>
  <si>
    <t>Environmental Monitoring System</t>
  </si>
  <si>
    <t>05.31</t>
  </si>
  <si>
    <t>04.15</t>
  </si>
  <si>
    <t>GENERAL</t>
  </si>
  <si>
    <t>Consumptions list / project global consumptions (incl. wastes, sewage...) for each fluid</t>
  </si>
  <si>
    <t>04.12</t>
  </si>
  <si>
    <t>04.16</t>
  </si>
  <si>
    <t>04.13</t>
  </si>
  <si>
    <t>05.46</t>
  </si>
  <si>
    <t>Index</t>
  </si>
  <si>
    <t>Rev</t>
  </si>
  <si>
    <t>Date</t>
  </si>
  <si>
    <t>Heure</t>
  </si>
  <si>
    <t>Document Name / Title 1</t>
  </si>
  <si>
    <t>END OF LIST - PLEASE LET THE 2 LAST LINES EMPTY</t>
  </si>
  <si>
    <t>Liste des Packages</t>
  </si>
  <si>
    <t>05.60</t>
  </si>
  <si>
    <t>Air compressor</t>
  </si>
  <si>
    <t>Softener</t>
  </si>
  <si>
    <t>Chillers</t>
  </si>
  <si>
    <t>Cooling tower</t>
  </si>
  <si>
    <t>Cooling compressor</t>
  </si>
  <si>
    <t>05.50</t>
  </si>
  <si>
    <t>Black Utilities process control</t>
  </si>
  <si>
    <t>05.51</t>
  </si>
  <si>
    <t>05.52</t>
  </si>
  <si>
    <t>04.26</t>
  </si>
  <si>
    <t>04.14</t>
  </si>
  <si>
    <t>Air Handling Units</t>
  </si>
  <si>
    <t>05.32</t>
  </si>
  <si>
    <t>Piping ( Sanitary City cold / hot water, … )</t>
  </si>
  <si>
    <t>Fire water piping</t>
  </si>
  <si>
    <t>05.10</t>
  </si>
  <si>
    <t>Mechanical</t>
  </si>
  <si>
    <t>05.41</t>
  </si>
  <si>
    <t>05.53</t>
  </si>
  <si>
    <t>Black Utilities Electricity work</t>
  </si>
  <si>
    <t>Pack</t>
  </si>
  <si>
    <t>User List</t>
  </si>
  <si>
    <t>Fluids list and Control</t>
  </si>
  <si>
    <t>Meeting</t>
  </si>
  <si>
    <t>Minute of Design Meeting</t>
  </si>
  <si>
    <t>Minute of Construction Meeting</t>
  </si>
  <si>
    <t>Minute of Inspection Meeting</t>
  </si>
  <si>
    <t>Minute of Procurement Meeting ( include Kick Off Meeting )</t>
  </si>
  <si>
    <t>PROCESS SERVICES</t>
  </si>
  <si>
    <t>07.10</t>
  </si>
  <si>
    <t>07.17</t>
  </si>
  <si>
    <t>User Layout</t>
  </si>
  <si>
    <t>TAL</t>
  </si>
  <si>
    <t>AR</t>
  </si>
  <si>
    <t>01.16</t>
  </si>
  <si>
    <t>GROUNDWORKS and EXTERNAL WORKS</t>
  </si>
  <si>
    <t>01.10</t>
  </si>
  <si>
    <t>Groundwork</t>
  </si>
  <si>
    <t>01-168</t>
  </si>
  <si>
    <t>01.17</t>
  </si>
  <si>
    <t>Asbestos removal</t>
  </si>
  <si>
    <t>01-178</t>
  </si>
  <si>
    <t>ELECTRICITY</t>
  </si>
  <si>
    <t>01-169</t>
  </si>
  <si>
    <t>Budget Estimate</t>
  </si>
  <si>
    <t>General Budget Estimate</t>
  </si>
  <si>
    <t>Price comparaison and intermediate report</t>
  </si>
  <si>
    <t>Descriptive note (specifications)</t>
  </si>
  <si>
    <t>Contract</t>
  </si>
  <si>
    <t>Procurement</t>
  </si>
  <si>
    <t>01-179</t>
  </si>
  <si>
    <t>01.20</t>
  </si>
  <si>
    <t>Deep foundation</t>
  </si>
  <si>
    <t>01.30</t>
  </si>
  <si>
    <t>02.10</t>
  </si>
  <si>
    <t>02.11</t>
  </si>
  <si>
    <t>02.12</t>
  </si>
  <si>
    <t>02.13</t>
  </si>
  <si>
    <t>02.20</t>
  </si>
  <si>
    <t>02.21</t>
  </si>
  <si>
    <t>02.22</t>
  </si>
  <si>
    <t>03.10</t>
  </si>
  <si>
    <t>03.11</t>
  </si>
  <si>
    <t>General Package</t>
  </si>
  <si>
    <t>03.12</t>
  </si>
  <si>
    <t>03.20</t>
  </si>
  <si>
    <t>03.13</t>
  </si>
  <si>
    <t>03.21</t>
  </si>
  <si>
    <t>03.22</t>
  </si>
  <si>
    <t>03.23</t>
  </si>
  <si>
    <t>Cleanroom finishes</t>
  </si>
  <si>
    <t>Cold rooms classified ( insulated panels for walls, ceiling and doors )</t>
  </si>
  <si>
    <t>03.30</t>
  </si>
  <si>
    <t>03.31</t>
  </si>
  <si>
    <t>03.32</t>
  </si>
  <si>
    <t>03.35</t>
  </si>
  <si>
    <t>11.00</t>
  </si>
  <si>
    <t>11-308</t>
  </si>
  <si>
    <t>PROJECT MANAGEMENT and ENGINEERING FEES</t>
  </si>
  <si>
    <t>Laboratory furniture</t>
  </si>
  <si>
    <t>03.40</t>
  </si>
  <si>
    <t>03.41</t>
  </si>
  <si>
    <t>03.42</t>
  </si>
  <si>
    <t>03.50</t>
  </si>
  <si>
    <t>06.10</t>
  </si>
  <si>
    <t>06.20</t>
  </si>
  <si>
    <t>06.30</t>
  </si>
  <si>
    <t>06.40</t>
  </si>
  <si>
    <t>06.50</t>
  </si>
  <si>
    <t>06.60</t>
  </si>
  <si>
    <t>06.70</t>
  </si>
  <si>
    <t>06.80</t>
  </si>
  <si>
    <t>06.90</t>
  </si>
  <si>
    <t>Building earthing</t>
  </si>
  <si>
    <t>Cabling for Small signal systems</t>
  </si>
  <si>
    <t>07.20</t>
  </si>
  <si>
    <t>07.30</t>
  </si>
  <si>
    <t>Drawings</t>
  </si>
  <si>
    <t>06.31</t>
  </si>
  <si>
    <t>06.32</t>
  </si>
  <si>
    <t>Outdoor</t>
  </si>
  <si>
    <t>06.81</t>
  </si>
  <si>
    <t>06.82</t>
  </si>
  <si>
    <t>06.83</t>
  </si>
  <si>
    <t>Clock system</t>
  </si>
  <si>
    <t>06.84</t>
  </si>
  <si>
    <t>01-161</t>
  </si>
  <si>
    <t>01-171</t>
  </si>
  <si>
    <t>00-001</t>
  </si>
  <si>
    <t>00-003</t>
  </si>
  <si>
    <t>00-011</t>
  </si>
  <si>
    <t>Sizing / Calculation sheets / List</t>
  </si>
  <si>
    <t>Supply Id</t>
  </si>
  <si>
    <t>Phase</t>
  </si>
  <si>
    <t>Conceptual Design</t>
  </si>
  <si>
    <t>CD</t>
  </si>
  <si>
    <t>Basic Design</t>
  </si>
  <si>
    <t>BD</t>
  </si>
  <si>
    <t>Detail Design</t>
  </si>
  <si>
    <t>DD</t>
  </si>
  <si>
    <t>Construction Design</t>
  </si>
  <si>
    <t>Const D</t>
  </si>
  <si>
    <t>Commisionning</t>
  </si>
  <si>
    <t>Comm</t>
  </si>
  <si>
    <t>BD Issue</t>
  </si>
  <si>
    <t>CD Issue</t>
  </si>
  <si>
    <t>DD Issue</t>
  </si>
  <si>
    <t>List of Documents</t>
  </si>
  <si>
    <t>Minute of Walls Elevation Meeting</t>
  </si>
  <si>
    <t>11.40</t>
  </si>
  <si>
    <t>Security - Safety</t>
  </si>
  <si>
    <t>Project Integration Management</t>
  </si>
  <si>
    <t>Project Time Management</t>
  </si>
  <si>
    <t>Project Cost Management</t>
  </si>
  <si>
    <t>Project Quality Management</t>
  </si>
  <si>
    <t>Project Human Resource Management</t>
  </si>
  <si>
    <t>Project Communication Management</t>
  </si>
  <si>
    <t>Project Risk Management</t>
  </si>
  <si>
    <t>Project Procurement Management</t>
  </si>
  <si>
    <t>ProjectStakeholder Management</t>
  </si>
  <si>
    <t xml:space="preserve"> Meetings</t>
  </si>
  <si>
    <t>11-00--4</t>
  </si>
  <si>
    <t>11-00--6</t>
  </si>
  <si>
    <t>11-00--7</t>
  </si>
  <si>
    <t>11-00--8</t>
  </si>
  <si>
    <t>11-00--9</t>
  </si>
  <si>
    <t>11-00--10</t>
  </si>
  <si>
    <t>11-00--11</t>
  </si>
  <si>
    <t>11-00--12</t>
  </si>
  <si>
    <t>11-00--13</t>
  </si>
  <si>
    <t>S/Task</t>
  </si>
  <si>
    <t>Procure Issue</t>
  </si>
  <si>
    <t>Procur</t>
  </si>
  <si>
    <t>SPONSOR / PMO</t>
  </si>
  <si>
    <t>Revision 01</t>
  </si>
  <si>
    <t>Revision 02</t>
  </si>
  <si>
    <t>Revision 03</t>
  </si>
  <si>
    <t>Total Hours</t>
  </si>
  <si>
    <t>Weight factor</t>
  </si>
  <si>
    <t>Engineer</t>
  </si>
  <si>
    <t>Design</t>
  </si>
  <si>
    <t>07.15</t>
  </si>
  <si>
    <t>Clean distribution system : WFI</t>
  </si>
  <si>
    <t>07.12</t>
  </si>
  <si>
    <t>07.16</t>
  </si>
  <si>
    <t>07.19</t>
  </si>
  <si>
    <t>General Pack</t>
  </si>
  <si>
    <t>S/Pack</t>
  </si>
  <si>
    <t>MENU Déroulant</t>
  </si>
  <si>
    <t>F4PE
Package</t>
  </si>
  <si>
    <t>Applicable</t>
  </si>
  <si>
    <t>CLIENT
Pack</t>
  </si>
  <si>
    <t>Sr PM</t>
  </si>
  <si>
    <t>Md PM</t>
  </si>
  <si>
    <t>Jr PM</t>
  </si>
  <si>
    <t>Eng
Function</t>
  </si>
  <si>
    <t>Sr Eng 01.00</t>
  </si>
  <si>
    <t>Md Eng 01.00</t>
  </si>
  <si>
    <t>Jr Eng 01.00</t>
  </si>
  <si>
    <t>Sr Eng 02.00</t>
  </si>
  <si>
    <t>Md Eng 02.00</t>
  </si>
  <si>
    <t>Jr Eng 02.00</t>
  </si>
  <si>
    <t>Sr Eng 03.00</t>
  </si>
  <si>
    <t>Md Eng 03.00</t>
  </si>
  <si>
    <t>Jr Eng 03.00</t>
  </si>
  <si>
    <t>Sr Eng 04.00</t>
  </si>
  <si>
    <t>Md Eng 04.00</t>
  </si>
  <si>
    <t>Jr Eng 04.00</t>
  </si>
  <si>
    <t>Sr Eng 05.00</t>
  </si>
  <si>
    <t>Md Eng 05.00</t>
  </si>
  <si>
    <t>Jr Eng 05.00</t>
  </si>
  <si>
    <t>Sr Eng 06.00</t>
  </si>
  <si>
    <t>Md Eng 06.00</t>
  </si>
  <si>
    <t>Jr Eng 06.00</t>
  </si>
  <si>
    <t>Sr Eng 07.00</t>
  </si>
  <si>
    <t>Md Eng 07.00</t>
  </si>
  <si>
    <t>Jr Eng 07.00</t>
  </si>
  <si>
    <t>Sr Eng 08.00</t>
  </si>
  <si>
    <t>Md Eng 08.00</t>
  </si>
  <si>
    <t>Jr Eng 08.00</t>
  </si>
  <si>
    <t>Sr Eng 09.00</t>
  </si>
  <si>
    <t>Md Eng 09.00</t>
  </si>
  <si>
    <t>Jr Eng 09.00</t>
  </si>
  <si>
    <t>Eng Function</t>
  </si>
  <si>
    <t>Draftman Function</t>
  </si>
  <si>
    <t>Draftman
Function</t>
  </si>
  <si>
    <t>Copier cette ligne pour insérer un nouveau document ( juste au-dessus)</t>
  </si>
  <si>
    <t>ALERT</t>
  </si>
  <si>
    <t>Sr Des 01.00</t>
  </si>
  <si>
    <t>Md Des 01.00</t>
  </si>
  <si>
    <t>Jr Des 01.00</t>
  </si>
  <si>
    <t>Lead CAD</t>
  </si>
  <si>
    <t>Sr Des 02.00</t>
  </si>
  <si>
    <t>Md Des 02.00</t>
  </si>
  <si>
    <t>Jr Des 02.00</t>
  </si>
  <si>
    <t>Sr Des 03.00</t>
  </si>
  <si>
    <t>Md Des 03.00</t>
  </si>
  <si>
    <t>Jr Des 03.00</t>
  </si>
  <si>
    <t>Sr Des 04.00</t>
  </si>
  <si>
    <t>Md Des 04.00</t>
  </si>
  <si>
    <t>Jr Des 04.00</t>
  </si>
  <si>
    <t>Sr Des 05.00</t>
  </si>
  <si>
    <t>Md Des 05.00</t>
  </si>
  <si>
    <t>Jr Des 05.00</t>
  </si>
  <si>
    <t>Sr Des 06.00</t>
  </si>
  <si>
    <t>Md Des 06.00</t>
  </si>
  <si>
    <t>Jr Des 06.00</t>
  </si>
  <si>
    <t>Sr Des 07.00</t>
  </si>
  <si>
    <t>Md Des 07.00</t>
  </si>
  <si>
    <t>Jr Des 07.00</t>
  </si>
  <si>
    <t>Sr Des 08.00</t>
  </si>
  <si>
    <t>Md Des 08.00</t>
  </si>
  <si>
    <t>Jr Des 08.00</t>
  </si>
  <si>
    <t>Sr Des 09.00</t>
  </si>
  <si>
    <t>Md Des 09.00</t>
  </si>
  <si>
    <t>Jr Des 09.00</t>
  </si>
  <si>
    <t>TOTAL</t>
  </si>
  <si>
    <t>Index '</t>
  </si>
  <si>
    <t>Engineer hours</t>
  </si>
  <si>
    <t>Total Eng hours / pack</t>
  </si>
  <si>
    <t>09.00</t>
  </si>
  <si>
    <t>Designer hours</t>
  </si>
  <si>
    <t>Total Des hours / pack</t>
  </si>
  <si>
    <t>Concept Design</t>
  </si>
  <si>
    <t>Demolishing works ( For Revamping )</t>
  </si>
  <si>
    <t>01.15</t>
  </si>
  <si>
    <t>01-151</t>
  </si>
  <si>
    <t>01.40</t>
  </si>
  <si>
    <t>Construction on site</t>
  </si>
  <si>
    <t>01.50</t>
  </si>
  <si>
    <t>04.21</t>
  </si>
  <si>
    <t>Pass boxes</t>
  </si>
  <si>
    <t>04.22</t>
  </si>
  <si>
    <t>04.23</t>
  </si>
  <si>
    <t>04.24</t>
  </si>
  <si>
    <t>04.25</t>
  </si>
  <si>
    <t>Fixed or mobile laminar air flow</t>
  </si>
  <si>
    <t>Incubator ( Cell factories incubator )</t>
  </si>
  <si>
    <t>Chemical hood / Fume hood</t>
  </si>
  <si>
    <t>04.31</t>
  </si>
  <si>
    <t>01.11</t>
  </si>
  <si>
    <t>Site Preparation</t>
  </si>
  <si>
    <t>01.12</t>
  </si>
  <si>
    <t>01.13</t>
  </si>
  <si>
    <t>01.14</t>
  </si>
  <si>
    <t>Site Prepearation</t>
  </si>
  <si>
    <t>Topographic land survey</t>
  </si>
  <si>
    <t>Soil Test</t>
  </si>
  <si>
    <t>Lowering of the ground water table</t>
  </si>
  <si>
    <t>Eart works</t>
  </si>
  <si>
    <t>Asbest Demolishing</t>
  </si>
  <si>
    <t>External work</t>
  </si>
  <si>
    <t>Fine landscaping &amp; planting ( lawn, trees, grass, … )</t>
  </si>
  <si>
    <t>SUPERSTRUCTURE &amp; CLADDING</t>
  </si>
  <si>
    <t>GROUNDWORKS &amp; EXTERNAL WORKS</t>
  </si>
  <si>
    <t>Builing shell</t>
  </si>
  <si>
    <t>Stucture</t>
  </si>
  <si>
    <t>TopoFire resistance protection ( steel structure, Fire-proof sealing )</t>
  </si>
  <si>
    <t>Quality Control by NOBO</t>
  </si>
  <si>
    <t>Building skin</t>
  </si>
  <si>
    <t>Cladding &amp; Roofing</t>
  </si>
  <si>
    <t>Safety / Life line on the roof</t>
  </si>
  <si>
    <t>CLEANROOM - LABORATORY - OFFICE FINISHES</t>
  </si>
  <si>
    <t>WOC - Secondary steel strucuture</t>
  </si>
  <si>
    <t>Safety handrails on the tech levels, access ladders, galvanised steel stairs</t>
  </si>
  <si>
    <t>WOC - Panel</t>
  </si>
  <si>
    <t>Cleanroom ( Classified B, C, D )</t>
  </si>
  <si>
    <t>Cleanroom furniture</t>
  </si>
  <si>
    <t>Laboratory &amp; Pharma</t>
  </si>
  <si>
    <t>Laboraory Finishes</t>
  </si>
  <si>
    <t>Office &amp; Sanitary Finishes</t>
  </si>
  <si>
    <t>Technical / raw material storage areas finishes</t>
  </si>
  <si>
    <t>Air Conditionning / HVAC General</t>
  </si>
  <si>
    <t>Accessories ( splits, VAV boxes, filters, dampers, air diffuser, … )</t>
  </si>
  <si>
    <t>Air ducting (including insulation )</t>
  </si>
  <si>
    <t>Control cabinets for HVAC</t>
  </si>
  <si>
    <t>Instrumentation for HVAC ( incl. Tests )</t>
  </si>
  <si>
    <t>Electricity HVAC ( cabinet, cables trays, cables and tests … )</t>
  </si>
  <si>
    <t>MAL VHP / Dry Fog ( including generator )</t>
  </si>
  <si>
    <t>Cold rooms ( box and cold system )</t>
  </si>
  <si>
    <t>04.32</t>
  </si>
  <si>
    <t>EMS cabinet &amp; Indicators &amp; lamps &amp; Instrumentation ( pressure, Temp, HR probes, … )</t>
  </si>
  <si>
    <t>EMS Software application &amp; server</t>
  </si>
  <si>
    <t>05.12</t>
  </si>
  <si>
    <t>Neutralization station ( Including Process Control )</t>
  </si>
  <si>
    <t>Chemical Neutralization station</t>
  </si>
  <si>
    <t>05.20</t>
  </si>
  <si>
    <t>Lift</t>
  </si>
  <si>
    <t>05.21</t>
  </si>
  <si>
    <t>05.22</t>
  </si>
  <si>
    <t>Personal and material lift</t>
  </si>
  <si>
    <t>Hoist</t>
  </si>
  <si>
    <t>Sanitary devices ( toilets, sinks, shower, safety shower, eye-washer, … )</t>
  </si>
  <si>
    <t>Sanitary equipment ( water overpressure, Water boiler )</t>
  </si>
  <si>
    <t>Sanitary distribution &amp; suspended domestic drainage</t>
  </si>
  <si>
    <t>05.44</t>
  </si>
  <si>
    <t>Black Utilities Distribution ( non clean piping )</t>
  </si>
  <si>
    <t>Utilities Black piping ( Incl. Pumps &amp; accessories )</t>
  </si>
  <si>
    <t>Fire water equipment ( strorage vessel &amp; pump &amp; Hydrant, Fire hose &amp; extinguisher )</t>
  </si>
  <si>
    <t>Sprinklage system</t>
  </si>
  <si>
    <t>CEU - Industrial waste water drainage net work</t>
  </si>
  <si>
    <t>Control cabinets for Black Utilities</t>
  </si>
  <si>
    <t>Black Utilities instrumentation</t>
  </si>
  <si>
    <t>05.61</t>
  </si>
  <si>
    <t>05.62</t>
  </si>
  <si>
    <t>05.63</t>
  </si>
  <si>
    <t>05.64</t>
  </si>
  <si>
    <t>05.65</t>
  </si>
  <si>
    <t>05.66</t>
  </si>
  <si>
    <t>Raw steam generator ( Steam boiler, cogeneration unit, … )</t>
  </si>
  <si>
    <t>06.11</t>
  </si>
  <si>
    <t>06.12</t>
  </si>
  <si>
    <t>06.13</t>
  </si>
  <si>
    <t>06.14</t>
  </si>
  <si>
    <t>06.15</t>
  </si>
  <si>
    <t>06.16</t>
  </si>
  <si>
    <t>HV equipment</t>
  </si>
  <si>
    <t>HV general cabinet</t>
  </si>
  <si>
    <t>HV devices ( Local HV disconnectors)</t>
  </si>
  <si>
    <t>HV / LV transfo</t>
  </si>
  <si>
    <t>HV Cables</t>
  </si>
  <si>
    <t>HV Fitting systems ( cables tray, cable clamps, … )</t>
  </si>
  <si>
    <t>HV Auxiliaries ( power suppliers, Protection &amp; Control, … )</t>
  </si>
  <si>
    <t>06.21</t>
  </si>
  <si>
    <t>LV equipment</t>
  </si>
  <si>
    <t>LV main distribution boards</t>
  </si>
  <si>
    <t>LV devices ( AC / DC UPS, LV / HV transfo, Variable speed drives, ... )</t>
  </si>
  <si>
    <t>06.22</t>
  </si>
  <si>
    <t>06.23</t>
  </si>
  <si>
    <t>06.24</t>
  </si>
  <si>
    <t>06.25</t>
  </si>
  <si>
    <t>06.26</t>
  </si>
  <si>
    <t>Capacitor banks</t>
  </si>
  <si>
    <t>LV seconary distribution boards</t>
  </si>
  <si>
    <t>LV fitting system ( cables tray, cables clamp, cable tubing, … )</t>
  </si>
  <si>
    <t>LV Connection works ( sockets, E&amp;I interfaces cabinets, junction boxes, … )</t>
  </si>
  <si>
    <t>06.27</t>
  </si>
  <si>
    <t>06.28</t>
  </si>
  <si>
    <t>LV cables ( Power &amp; Control )</t>
  </si>
  <si>
    <t>Emergency diesel Generator</t>
  </si>
  <si>
    <t>06.29</t>
  </si>
  <si>
    <t>Energy saving equipment ( photovoltaic panels, … )</t>
  </si>
  <si>
    <t>Lighting equipment</t>
  </si>
  <si>
    <t>Indoor ( emergency - cleanroom lighting, others, … )</t>
  </si>
  <si>
    <t>Door interlocking system ( PLC, devices, wiring, … )</t>
  </si>
  <si>
    <t>Lightning system</t>
  </si>
  <si>
    <t>Data-communication</t>
  </si>
  <si>
    <t>06.71</t>
  </si>
  <si>
    <t>06.72</t>
  </si>
  <si>
    <t>06.73</t>
  </si>
  <si>
    <t>06.74</t>
  </si>
  <si>
    <t>06.75</t>
  </si>
  <si>
    <t>06.76</t>
  </si>
  <si>
    <t>06.77</t>
  </si>
  <si>
    <t>Data-communication network</t>
  </si>
  <si>
    <t>Access control</t>
  </si>
  <si>
    <t>Fire detection</t>
  </si>
  <si>
    <t>CCTV / Intrusion</t>
  </si>
  <si>
    <t>Alarms system</t>
  </si>
  <si>
    <t>Data-communication equipment ( Cabling see 06.71 )</t>
  </si>
  <si>
    <t>Access control system ( Cabling see 06.72 )</t>
  </si>
  <si>
    <t>Clock system ( Cabling see 06.73 )</t>
  </si>
  <si>
    <t>06.91</t>
  </si>
  <si>
    <t>06.93</t>
  </si>
  <si>
    <t>06.94</t>
  </si>
  <si>
    <t>Fire detection ( Cabling see 06.76 )</t>
  </si>
  <si>
    <t>Active and passive components : detectors, sirens, ...</t>
  </si>
  <si>
    <t>Automatic extinguishing system</t>
  </si>
  <si>
    <t>Synoptic control panels and lamps</t>
  </si>
  <si>
    <t>Clean utilities distribution</t>
  </si>
  <si>
    <t>Clean utilities production ( Incl. Automation )</t>
  </si>
  <si>
    <t>07.11</t>
  </si>
  <si>
    <t>07.13</t>
  </si>
  <si>
    <t>07.14</t>
  </si>
  <si>
    <t>07.18</t>
  </si>
  <si>
    <t>07.21</t>
  </si>
  <si>
    <t>07.22</t>
  </si>
  <si>
    <t>07.23</t>
  </si>
  <si>
    <t>07.24</t>
  </si>
  <si>
    <t>07.31</t>
  </si>
  <si>
    <t>07.32</t>
  </si>
  <si>
    <t>07.33</t>
  </si>
  <si>
    <t>07.34</t>
  </si>
  <si>
    <t>07.35</t>
  </si>
  <si>
    <t>Clean services water storage tank ( WFI, DW or PW )</t>
  </si>
  <si>
    <t>Clean distribution systems : Puried / Deionised Water ( Incl. Pumps, HX, manual valves, … )</t>
  </si>
  <si>
    <t>Clean distribution systems : Clean Steam</t>
  </si>
  <si>
    <t>Clean distribution systems : Ultra-filtered water</t>
  </si>
  <si>
    <t>Clean distribution systems : WFI ( Incl. Pumps, HX, Manual valves )</t>
  </si>
  <si>
    <t>Clean distribution systems : Clean Compressed Air</t>
  </si>
  <si>
    <t>Clean distribution systems : Process gases ( N2, O2, … )</t>
  </si>
  <si>
    <t>Clean distribution systems : Solvents</t>
  </si>
  <si>
    <t>CEU/CEC : Stainless Steel water drainage network</t>
  </si>
  <si>
    <t>WFI still</t>
  </si>
  <si>
    <t>Clean Steam generator</t>
  </si>
  <si>
    <t>Purified water generation</t>
  </si>
  <si>
    <t>Ultra-filtration skid</t>
  </si>
  <si>
    <t>Clean Utilities Intrumentation ( control valves, probes, conductivity meter, cabling, …)</t>
  </si>
  <si>
    <t>Clean services water storage tanks</t>
  </si>
  <si>
    <t>Clean distribution system : Purified Water</t>
  </si>
  <si>
    <t>Clean distribution system : Ultra-filtered water</t>
  </si>
  <si>
    <t>Clean distribution system : Solvents</t>
  </si>
  <si>
    <t>PROCESS CONTROL</t>
  </si>
  <si>
    <t>08.10</t>
  </si>
  <si>
    <t>08.20</t>
  </si>
  <si>
    <t>08.30</t>
  </si>
  <si>
    <t>08.40</t>
  </si>
  <si>
    <t>08.50</t>
  </si>
  <si>
    <t>08.60</t>
  </si>
  <si>
    <t>08.70</t>
  </si>
  <si>
    <t>Alarms ( Cabling see 06.74 )</t>
  </si>
  <si>
    <t>Process control - Process services</t>
  </si>
  <si>
    <t>Process control - Equipment</t>
  </si>
  <si>
    <t>Process control - Secondary and loose equipment</t>
  </si>
  <si>
    <t>Process Data Management</t>
  </si>
  <si>
    <t>Calibration &amp; Measures</t>
  </si>
  <si>
    <t>BMS supervision package</t>
  </si>
  <si>
    <t>09.10</t>
  </si>
  <si>
    <t>09.20</t>
  </si>
  <si>
    <t>09.30</t>
  </si>
  <si>
    <t>09.40</t>
  </si>
  <si>
    <t>09.50</t>
  </si>
  <si>
    <t>09.60</t>
  </si>
  <si>
    <t>Bulk equipment</t>
  </si>
  <si>
    <t>Purification</t>
  </si>
  <si>
    <t>Fixed process equipment</t>
  </si>
  <si>
    <t>Mobile process vessels</t>
  </si>
  <si>
    <t>Decontamination units ( Incl. Automation )</t>
  </si>
  <si>
    <t>Superskid</t>
  </si>
  <si>
    <t>08.11</t>
  </si>
  <si>
    <t>08.12</t>
  </si>
  <si>
    <t>08.13</t>
  </si>
  <si>
    <t>PLC &amp; alarm cabinets</t>
  </si>
  <si>
    <t>Socket outlets &amp; Connections works &amp; testing</t>
  </si>
  <si>
    <t>AMS server</t>
  </si>
  <si>
    <t>08.21</t>
  </si>
  <si>
    <t>08.22</t>
  </si>
  <si>
    <t>08.23</t>
  </si>
  <si>
    <t>08.24</t>
  </si>
  <si>
    <t>Ctrl Neutralization station</t>
  </si>
  <si>
    <t>Ctrl Clean Utilities distribution</t>
  </si>
  <si>
    <t>Ctrl Solvent storage &amp; distribution</t>
  </si>
  <si>
    <t>Ctrl Decontamination station</t>
  </si>
  <si>
    <t>08.31</t>
  </si>
  <si>
    <t>08.32</t>
  </si>
  <si>
    <t>08.33</t>
  </si>
  <si>
    <t>Ctrl Mobile process equipment</t>
  </si>
  <si>
    <t>Ctrl Fermentor / Bioreactor / Cytocultor</t>
  </si>
  <si>
    <t>Ctrl downstream &amp; formulation / coupling</t>
  </si>
  <si>
    <t>08.41</t>
  </si>
  <si>
    <t>08.42</t>
  </si>
  <si>
    <t>08.43</t>
  </si>
  <si>
    <t>08.44</t>
  </si>
  <si>
    <t>Ctrl Loose equipment</t>
  </si>
  <si>
    <t>Ctrl filling</t>
  </si>
  <si>
    <t>Ctrl Packaging</t>
  </si>
  <si>
    <t>Ctrl Warehouse</t>
  </si>
  <si>
    <t>08.51</t>
  </si>
  <si>
    <t>08.52</t>
  </si>
  <si>
    <t>SCADA / DCS</t>
  </si>
  <si>
    <t>MPMS</t>
  </si>
  <si>
    <t>08.53</t>
  </si>
  <si>
    <t>08.54</t>
  </si>
  <si>
    <t>08.55</t>
  </si>
  <si>
    <t>08.56</t>
  </si>
  <si>
    <t>Process Data Warehouse ( PDW )</t>
  </si>
  <si>
    <t>Overall Equipment Console ( DMC )</t>
  </si>
  <si>
    <t>Overall Equipment Effectiveness ( OEE )</t>
  </si>
  <si>
    <t>Wireless monitoring or survey systems</t>
  </si>
  <si>
    <t>08.61</t>
  </si>
  <si>
    <t>08.62</t>
  </si>
  <si>
    <t>08.63</t>
  </si>
  <si>
    <t>C&amp;M HVAC</t>
  </si>
  <si>
    <t>C&amp;M Clean Utilities</t>
  </si>
  <si>
    <t>C&amp;M Process Equipment</t>
  </si>
  <si>
    <t>08.71</t>
  </si>
  <si>
    <t>08.72</t>
  </si>
  <si>
    <t>08.73</t>
  </si>
  <si>
    <t>Supervision of HVAC controllers</t>
  </si>
  <si>
    <t>Supervision of Black Utilities packages</t>
  </si>
  <si>
    <t>Energy monitoring system</t>
  </si>
  <si>
    <t>09.11</t>
  </si>
  <si>
    <t>09.12</t>
  </si>
  <si>
    <t>Fermentor / Biorector / Cytocultor ( Incl. Disposables )</t>
  </si>
  <si>
    <t>Chemical reactor</t>
  </si>
  <si>
    <t>09.21</t>
  </si>
  <si>
    <t>09.22</t>
  </si>
  <si>
    <t>09.23</t>
  </si>
  <si>
    <t>09.24</t>
  </si>
  <si>
    <t>09.25</t>
  </si>
  <si>
    <t>09.26</t>
  </si>
  <si>
    <t>09.27</t>
  </si>
  <si>
    <t>09.28</t>
  </si>
  <si>
    <t>09.29</t>
  </si>
  <si>
    <t>Process filtration ( UF - Fundabac - Clarification )</t>
  </si>
  <si>
    <t>Chromatography ( Column &amp; automation )</t>
  </si>
  <si>
    <t>Cell grinder</t>
  </si>
  <si>
    <t>Process Centrifuge -Process Ultra Centrifuge</t>
  </si>
  <si>
    <t>Homogenizer</t>
  </si>
  <si>
    <t>Fundabac filter</t>
  </si>
  <si>
    <t>Vacuum tray dryer</t>
  </si>
  <si>
    <t>Microfluidizer</t>
  </si>
  <si>
    <t>Chromatography skid ( Automation )</t>
  </si>
  <si>
    <t>09.31</t>
  </si>
  <si>
    <t>09.32</t>
  </si>
  <si>
    <t>09.33</t>
  </si>
  <si>
    <t>09.34</t>
  </si>
  <si>
    <t>09.35</t>
  </si>
  <si>
    <t>09.36</t>
  </si>
  <si>
    <t>09.37</t>
  </si>
  <si>
    <t>09.38</t>
  </si>
  <si>
    <t>09.39</t>
  </si>
  <si>
    <t>Fixed vessels</t>
  </si>
  <si>
    <t>Autoclave</t>
  </si>
  <si>
    <t>Dry heat over / Depyrogenation oven</t>
  </si>
  <si>
    <t>Washing machine</t>
  </si>
  <si>
    <t>CIP / SIP Station</t>
  </si>
  <si>
    <t>Vessel manipulation robot</t>
  </si>
  <si>
    <t>Cell factories manipulation robot</t>
  </si>
  <si>
    <t>Freezing - Thawing unit</t>
  </si>
  <si>
    <t>CIP / SIP Station ( mobile )</t>
  </si>
  <si>
    <t>09.51</t>
  </si>
  <si>
    <t>09.52</t>
  </si>
  <si>
    <t>Pre-Decontamination station</t>
  </si>
  <si>
    <t>Decontamination Station</t>
  </si>
  <si>
    <t>01-121</t>
  </si>
  <si>
    <t>01-131</t>
  </si>
  <si>
    <t>01-141</t>
  </si>
  <si>
    <t>Soil tests</t>
  </si>
  <si>
    <t>Coordination drawings</t>
  </si>
  <si>
    <t>Base Project</t>
  </si>
  <si>
    <t>Room Data Sheet</t>
  </si>
  <si>
    <t>Minute of Coordination Meeting</t>
  </si>
  <si>
    <t>01-008</t>
  </si>
  <si>
    <t>01-009</t>
  </si>
  <si>
    <t>10.00</t>
  </si>
  <si>
    <t>TEMPORY FIELD FACILITIES &amp; MISCELLANEOUS ON SITE</t>
  </si>
  <si>
    <t>12.00</t>
  </si>
  <si>
    <t>SECONDARY EQUIPMENT</t>
  </si>
  <si>
    <t>12.20</t>
  </si>
  <si>
    <t>12.30</t>
  </si>
  <si>
    <t>12.40</t>
  </si>
  <si>
    <t>12.60</t>
  </si>
  <si>
    <t>12.70</t>
  </si>
  <si>
    <t>12.80</t>
  </si>
  <si>
    <t>Filling Vial</t>
  </si>
  <si>
    <t>Filling Syringe</t>
  </si>
  <si>
    <t>Packinging Line</t>
  </si>
  <si>
    <t>Warehouse</t>
  </si>
  <si>
    <t>Isolator / RABS</t>
  </si>
  <si>
    <t>Freeze Dryer</t>
  </si>
  <si>
    <t>12.90</t>
  </si>
  <si>
    <t>Other Filling ( tubes, ampoules, … )</t>
  </si>
  <si>
    <t>13.00</t>
  </si>
  <si>
    <t>LOOSE EQUIPMENT</t>
  </si>
  <si>
    <t>PRIMARY PROCESS EQUIPMENT</t>
  </si>
  <si>
    <t>En fonction valeur Cln 13 et cln 14, 15, 16, 17, 18, 19</t>
  </si>
  <si>
    <t>Earth works</t>
  </si>
  <si>
    <t>Constr Manag</t>
  </si>
  <si>
    <t>Meetings Budget Estimate</t>
  </si>
  <si>
    <t>Estimate Process Services</t>
  </si>
  <si>
    <t>Sr Eng 10.00</t>
  </si>
  <si>
    <t>Md Eng 10.00</t>
  </si>
  <si>
    <t>Jr Eng 10.00</t>
  </si>
  <si>
    <t>Sr Eng 12.00</t>
  </si>
  <si>
    <t>Md Eng 12.00</t>
  </si>
  <si>
    <t>Jr Eng 12.00</t>
  </si>
  <si>
    <t>Sr Eng 13.00</t>
  </si>
  <si>
    <t>Md Eng 13.00</t>
  </si>
  <si>
    <t>Jr Eng 13.00</t>
  </si>
  <si>
    <t>Sr Des 10.00</t>
  </si>
  <si>
    <t>Md Des 10.00</t>
  </si>
  <si>
    <t>Jr Des 10.00</t>
  </si>
  <si>
    <t>Sr Des 12.00</t>
  </si>
  <si>
    <t>Md Des 12.00</t>
  </si>
  <si>
    <t>Jr Des 12.00</t>
  </si>
  <si>
    <t>Sr Des 13.00</t>
  </si>
  <si>
    <t>Md Des 13.00</t>
  </si>
  <si>
    <t>Jr Des 13.00</t>
  </si>
  <si>
    <t>Room finishes</t>
  </si>
  <si>
    <t>Electricity</t>
  </si>
  <si>
    <t>Process Services</t>
  </si>
  <si>
    <t>Process Control</t>
  </si>
  <si>
    <t>Primay Process Equipment</t>
  </si>
  <si>
    <t>TBD Eng</t>
  </si>
  <si>
    <t>TBD Des</t>
  </si>
  <si>
    <t>00-008</t>
  </si>
  <si>
    <t>00-007</t>
  </si>
  <si>
    <t>01-111</t>
  </si>
  <si>
    <t>PRO Issue</t>
  </si>
  <si>
    <t>= Creation and Choice Doc (1)</t>
  </si>
  <si>
    <t>Equipments introduction layout - Product Level</t>
  </si>
  <si>
    <t>Equipments introduction layout - Technical Level T01</t>
  </si>
  <si>
    <t>Equipments introduction layout - Technical Level T02</t>
  </si>
  <si>
    <t>User Layout - Basement</t>
  </si>
  <si>
    <t>User Layout - Entrance Level</t>
  </si>
  <si>
    <t>User Layout - Technical Level T01</t>
  </si>
  <si>
    <t>User Layout - Technical Level T02</t>
  </si>
  <si>
    <t>TAL / F4P</t>
  </si>
  <si>
    <t>Maintenance roads</t>
  </si>
  <si>
    <t>Maintenance road - Basement</t>
  </si>
  <si>
    <t>Maintenance road - Entrance Level</t>
  </si>
  <si>
    <t>Maintenance road - Technical Level T01</t>
  </si>
  <si>
    <t>Maintenance road - Technical Level T02</t>
  </si>
  <si>
    <t>Minute of Sponsor Meeting</t>
  </si>
  <si>
    <t>Final Report ( Decision Matrix )</t>
  </si>
  <si>
    <t>Minute of 3D Coordination Meeting + 3D Review</t>
  </si>
  <si>
    <t>Minute of Hand over Meeting</t>
  </si>
  <si>
    <t>Minute of Safety Meeting ( Pre Job Meeting )</t>
  </si>
  <si>
    <t>Final Report ( Decision Meeting )</t>
  </si>
  <si>
    <t>00-002</t>
  </si>
  <si>
    <t>As Is</t>
  </si>
  <si>
    <t>On Site measurements</t>
  </si>
  <si>
    <t>3D Scanning</t>
  </si>
  <si>
    <t>User Layout - Product Level</t>
  </si>
  <si>
    <t>AUTOMATIQUE</t>
  </si>
  <si>
    <t>09.20a</t>
  </si>
  <si>
    <t>Instructions for bidders</t>
  </si>
  <si>
    <t>Limits of scope</t>
  </si>
  <si>
    <t>Wall through definition</t>
  </si>
  <si>
    <t>Protection against corrosion</t>
  </si>
  <si>
    <t>Tagging</t>
  </si>
  <si>
    <t>Safety</t>
  </si>
  <si>
    <t>CONSTR Issue</t>
  </si>
  <si>
    <t>QUALIF Issue</t>
  </si>
  <si>
    <t>Construction</t>
  </si>
  <si>
    <t>Qualification</t>
  </si>
  <si>
    <t>En fonction Cln 10 et Cln 44 à 55</t>
  </si>
  <si>
    <t>En fonction Cln 10 et Cln 24 à 35</t>
  </si>
  <si>
    <t>En fonction Cln 10 et Cln 64 à 75</t>
  </si>
  <si>
    <t>En fonction Cln 10 et Cln 84 à 95</t>
  </si>
  <si>
    <t>En fonction Cln 10 et Cln 104 à 115</t>
  </si>
  <si>
    <t>En fonction Cln 10 et Cln 140 à 147</t>
  </si>
  <si>
    <t>Qualif 04.00</t>
  </si>
  <si>
    <t>Qualif 07.00</t>
  </si>
  <si>
    <t>Qualif 08.00</t>
  </si>
  <si>
    <t>Qualif 09.00</t>
  </si>
  <si>
    <t>Difficulty Factor</t>
  </si>
  <si>
    <t>Enginner Difficulty Factor</t>
  </si>
  <si>
    <t>Design Difficulty Factor</t>
  </si>
  <si>
    <t>Total Hours WITH Difficulty Factor</t>
  </si>
  <si>
    <t>14 = 12 * 13</t>
  </si>
  <si>
    <t>17 = 15 * 16</t>
  </si>
  <si>
    <t>19 = 14 + 17</t>
  </si>
  <si>
    <t>18 = 12 + 15</t>
  </si>
  <si>
    <t>22 = 20 * 21</t>
  </si>
  <si>
    <t>25 = 23 * 24</t>
  </si>
  <si>
    <t>27 = 22 + 25</t>
  </si>
  <si>
    <t>30 = 28 * 29</t>
  </si>
  <si>
    <t>33 = 31 * 32</t>
  </si>
  <si>
    <t>35 = 30 + 33</t>
  </si>
  <si>
    <t>41 = 39 * 40</t>
  </si>
  <si>
    <t>44 = 41</t>
  </si>
  <si>
    <t>48 = 46 * 47</t>
  </si>
  <si>
    <t>51 = 49 * 50</t>
  </si>
  <si>
    <t>53 = 48 + 51</t>
  </si>
  <si>
    <t>57 = 55 * 56</t>
  </si>
  <si>
    <t>60 = 57</t>
  </si>
  <si>
    <t>Total Eng Hours WITH Difficulty Factor</t>
  </si>
  <si>
    <t>Eng Hours WITH Difficulty Factor</t>
  </si>
  <si>
    <t>7 = 4 * 6</t>
  </si>
  <si>
    <t>8 = 5 * 6</t>
  </si>
  <si>
    <t>Des Hours WITH Difficulty Factor</t>
  </si>
  <si>
    <t>Total Des Hours WITH Difficulty Factor</t>
  </si>
  <si>
    <t>13 = 10 * 12</t>
  </si>
  <si>
    <t>14 = 11 * 12</t>
  </si>
  <si>
    <t>= (1)</t>
  </si>
  <si>
    <t>Total Hours WITH difficulty Factor</t>
  </si>
  <si>
    <t>16 = 8 + 14</t>
  </si>
  <si>
    <t>23 = 20 * 22</t>
  </si>
  <si>
    <t>24 = 21 * 22</t>
  </si>
  <si>
    <t>29 = 26 * 28</t>
  </si>
  <si>
    <t>30 = 27 * 28</t>
  </si>
  <si>
    <t>32 = 24 + 30</t>
  </si>
  <si>
    <t>38 = 35 * 37</t>
  </si>
  <si>
    <t>39 = 36 * 37</t>
  </si>
  <si>
    <t>47 = 39 + 45</t>
  </si>
  <si>
    <t>53 = 50 * 52</t>
  </si>
  <si>
    <t>54 = 51 * 52</t>
  </si>
  <si>
    <t>60 = 57 * 59</t>
  </si>
  <si>
    <t>61 = 58 * 59</t>
  </si>
  <si>
    <t>66 = 63 * 65</t>
  </si>
  <si>
    <t>67 = 64 * 65</t>
  </si>
  <si>
    <t>69 = 61 + 67</t>
  </si>
  <si>
    <t>75 = 72 * 74</t>
  </si>
  <si>
    <t>76 = 73 * 74</t>
  </si>
  <si>
    <t>This folder Rev</t>
  </si>
  <si>
    <t>Rev Folder Creation document (1)</t>
  </si>
  <si>
    <t>ABY</t>
  </si>
  <si>
    <t>ELEC : layouts, photos, tableaux ( Lum, IL, Ctl accès, … )</t>
  </si>
  <si>
    <t>CHOICE General Pack - Pack - S / Pack</t>
  </si>
  <si>
    <t>CHOICE Phase</t>
  </si>
  <si>
    <t>Entry 1</t>
  </si>
  <si>
    <t>Detail design</t>
  </si>
  <si>
    <t>Permet de pré remplir dans l'onglet "Creation and Choice Doc"</t>
  </si>
  <si>
    <t>o</t>
  </si>
  <si>
    <t>Cache les colonnes V à AO</t>
  </si>
  <si>
    <t>Cache les colonnes AP à BI</t>
  </si>
  <si>
    <t>Cache les colonnes BJ à CC</t>
  </si>
  <si>
    <t>Cache les colonnes CD à CW</t>
  </si>
  <si>
    <t>Cache les colonnes CX à DQ</t>
  </si>
  <si>
    <t>Cache les colonnes DR à EF</t>
  </si>
  <si>
    <t>Permet de masquer les phases qui ne sont pas nécessaires au projet ( si "x" )</t>
  </si>
  <si>
    <t>Permet d'effacer les heures dans les colonnes du folder "Creation and Choice Doc"</t>
  </si>
  <si>
    <t>=Selection Pack - Phase (1)</t>
  </si>
  <si>
    <t>= Creation and Choice Doc (2)</t>
  </si>
  <si>
    <t>AA AI</t>
  </si>
  <si>
    <t>AI AW</t>
  </si>
  <si>
    <t>AJ AP</t>
  </si>
  <si>
    <t>AX BD</t>
  </si>
  <si>
    <t>AQ AY</t>
  </si>
  <si>
    <t xml:space="preserve">BE BS </t>
  </si>
  <si>
    <t>AZ BF</t>
  </si>
  <si>
    <t>BT BZ</t>
  </si>
  <si>
    <t>PACK</t>
  </si>
  <si>
    <t>FUNCTION</t>
  </si>
  <si>
    <t>J Q</t>
  </si>
  <si>
    <t>R Z</t>
  </si>
  <si>
    <t>E S</t>
  </si>
  <si>
    <t>T AH</t>
  </si>
  <si>
    <t>Permet d'effacer les "Issue" dans les colonnes du folder "Creation and Choice Doc"</t>
  </si>
  <si>
    <t>F4P / ARC</t>
  </si>
  <si>
    <t>Archi</t>
  </si>
  <si>
    <t>Archi Des</t>
  </si>
  <si>
    <t>Essais de sol</t>
  </si>
  <si>
    <t>01-123</t>
  </si>
  <si>
    <t>Minute of potential tenant Meeting</t>
  </si>
  <si>
    <t>Minute of Manufacturer Meeting</t>
  </si>
  <si>
    <t>Coord model 3D ( Archi + labo's )</t>
  </si>
  <si>
    <t>Estimate 02.00Superstructure &amp; Cladding</t>
  </si>
  <si>
    <t>Estimate 03.00 Room Finishes</t>
  </si>
  <si>
    <t>Estimate 04.00HVAC</t>
  </si>
  <si>
    <t>Estimate 06.00 Electricity</t>
  </si>
  <si>
    <t>Estimate 07.00 Clean Utilities</t>
  </si>
  <si>
    <t>Estimate 01.00 Groundworks &amp; External works</t>
  </si>
  <si>
    <t>Estimate 01.16 Demolition</t>
  </si>
  <si>
    <t>Estimate 01.17 Asbest Removal</t>
  </si>
  <si>
    <t>Estimate 05.00 Building Services</t>
  </si>
  <si>
    <t>Estimate 05.40 Black Utilities</t>
  </si>
  <si>
    <t>Estimate 05.30 Sanitary</t>
  </si>
  <si>
    <t>Estimate 03.00 Furniture</t>
  </si>
  <si>
    <t>Estimate 10.00 TEMPORY FIELD FACILITIES &amp; MISCELLANEOUS ON SITE</t>
  </si>
  <si>
    <t>Estimate 11.00 SECONDARY EQUIPMENT</t>
  </si>
  <si>
    <t>Estimate 12.00 LOOSE EQUIPMENT</t>
  </si>
  <si>
    <t>Estimate 09.00 PRIMARY PROCESS EQUIPMENT</t>
  </si>
  <si>
    <t>Estimate 08.00 Process Control</t>
  </si>
  <si>
    <t>Estimate 06.00 IT</t>
  </si>
  <si>
    <t>Estimate 01.50 Final landscaping &amp; planting</t>
  </si>
  <si>
    <t>Estimate 01.50 Esquisse 1</t>
  </si>
  <si>
    <t>Estimate 01.50 Esquisse 2</t>
  </si>
  <si>
    <t>Estimate 01.50 Esquisse 3</t>
  </si>
  <si>
    <t>Estimate 01.50 Esquisse 4</t>
  </si>
  <si>
    <t>01-007</t>
  </si>
  <si>
    <t>Groundwoks and External works descriptive note (Narrative)</t>
  </si>
  <si>
    <t>General specification</t>
  </si>
  <si>
    <t>Maintenance road - External</t>
  </si>
  <si>
    <t>Levés de terrains</t>
  </si>
  <si>
    <t>01-153</t>
  </si>
  <si>
    <t>Calcul avant-projet déblais-remblais</t>
  </si>
  <si>
    <t>Estimate 01.15 Earth works</t>
  </si>
  <si>
    <t>Minute of Fire Brigade Meeting</t>
  </si>
  <si>
    <t>Minute of Safety Office Meeting</t>
  </si>
  <si>
    <t>Maint &amp; Pers Costs</t>
  </si>
  <si>
    <t>Labo's (container 10x) model 3D</t>
  </si>
  <si>
    <t>EXECUTION</t>
  </si>
  <si>
    <t>Permet d'effacer les remarques ET CLIENT Pack dans les colonnes du folder "Creation and Choice Doc"</t>
  </si>
  <si>
    <t>PAS EN  ORDRE</t>
  </si>
  <si>
    <t>Permet d'effacer les "1" dans la colonne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</si>
</sst>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00"/>
    <numFmt numFmtId="165" formatCode="0.000"/>
  </numFmts>
  <fonts count="51" x14ac:knownFonts="1">
    <font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b/>
      <sz val="9"/>
      <name val="Arial"/>
      <family val="2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sz val="10"/>
      <color rgb="FFFFFF00"/>
      <name val="Arial"/>
      <family val="2"/>
    </font>
    <font>
      <sz val="10"/>
      <color rgb="FFFFFF00"/>
      <name val="Arial"/>
      <family val="2"/>
    </font>
    <font>
      <sz val="10"/>
      <color indexed="8"/>
      <name val="MS Sans Serif"/>
      <family val="2"/>
    </font>
    <font>
      <sz val="9"/>
      <color rgb="FFFFFF00"/>
      <name val="Arial"/>
      <family val="2"/>
    </font>
    <font>
      <sz val="8"/>
      <name val="Arial"/>
      <family val="2"/>
    </font>
    <font>
      <sz val="9"/>
      <color rgb="FF0070C0"/>
      <name val="Arial"/>
      <family val="2"/>
    </font>
    <font>
      <b/>
      <sz val="8"/>
      <color theme="0" tint="-0.34998626667073579"/>
      <name val="Arial"/>
      <family val="2"/>
    </font>
    <font>
      <b/>
      <sz val="8"/>
      <color rgb="FF0070C0"/>
      <name val="Arial"/>
      <family val="2"/>
    </font>
    <font>
      <b/>
      <sz val="9"/>
      <color rgb="FFFF0000"/>
      <name val="Arial"/>
      <family val="2"/>
    </font>
    <font>
      <b/>
      <sz val="9"/>
      <color theme="4"/>
      <name val="Arial"/>
      <family val="2"/>
    </font>
    <font>
      <sz val="9"/>
      <color theme="4"/>
      <name val="Arial"/>
      <family val="2"/>
    </font>
    <font>
      <b/>
      <sz val="9"/>
      <color rgb="FF00B050"/>
      <name val="Arial"/>
      <family val="2"/>
    </font>
    <font>
      <b/>
      <sz val="10"/>
      <color theme="4"/>
      <name val="Arial"/>
      <family val="2"/>
    </font>
    <font>
      <sz val="11"/>
      <name val="Arial"/>
      <family val="2"/>
    </font>
    <font>
      <b/>
      <sz val="11"/>
      <color rgb="FFFF0000"/>
      <name val="Arial"/>
      <family val="2"/>
    </font>
    <font>
      <sz val="11"/>
      <color rgb="FFFF0000"/>
      <name val="Arial"/>
      <family val="2"/>
    </font>
    <font>
      <sz val="12"/>
      <name val="Arial"/>
      <family val="2"/>
    </font>
    <font>
      <b/>
      <sz val="12"/>
      <color rgb="FFFF0000"/>
      <name val="Arial"/>
      <family val="2"/>
    </font>
    <font>
      <sz val="12"/>
      <color rgb="FFFF0000"/>
      <name val="Arial"/>
      <family val="2"/>
    </font>
    <font>
      <b/>
      <sz val="12"/>
      <name val="Arial"/>
      <family val="2"/>
    </font>
    <font>
      <b/>
      <sz val="10"/>
      <color rgb="FF00B050"/>
      <name val="Arial"/>
      <family val="2"/>
    </font>
    <font>
      <b/>
      <sz val="9"/>
      <color rgb="FFFFFF00"/>
      <name val="Arial"/>
      <family val="2"/>
    </font>
    <font>
      <b/>
      <sz val="10"/>
      <color rgb="FF0070C0"/>
      <name val="Arial"/>
      <family val="2"/>
    </font>
    <font>
      <sz val="10"/>
      <color rgb="FF0070C0"/>
      <name val="Arial"/>
      <family val="2"/>
    </font>
    <font>
      <sz val="12"/>
      <color rgb="FF0070C0"/>
      <name val="Arial"/>
      <family val="2"/>
    </font>
    <font>
      <b/>
      <sz val="8"/>
      <color rgb="FFFF0000"/>
      <name val="Arial"/>
      <family val="2"/>
    </font>
    <font>
      <b/>
      <sz val="9"/>
      <color rgb="FF0070C0"/>
      <name val="Arial"/>
      <family val="2"/>
    </font>
    <font>
      <sz val="8"/>
      <color rgb="FFFF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4" tint="-0.249977111117893"/>
      <name val="Arial"/>
      <family val="2"/>
    </font>
    <font>
      <sz val="8"/>
      <color rgb="FFFFFF00"/>
      <name val="Arial"/>
      <family val="2"/>
    </font>
    <font>
      <b/>
      <sz val="8"/>
      <name val="Arial"/>
      <family val="2"/>
    </font>
    <font>
      <sz val="8"/>
      <color rgb="FF0070C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sz val="10"/>
      <name val="Wingdings"/>
      <charset val="2"/>
    </font>
    <font>
      <sz val="10"/>
      <color rgb="FF000000"/>
      <name val="Arial"/>
      <family val="2"/>
    </font>
    <font>
      <b/>
      <sz val="12"/>
      <color rgb="FF000000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DCE6F1"/>
        <bgColor indexed="64"/>
      </patternFill>
    </fill>
  </fills>
  <borders count="20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auto="1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5" fillId="2" borderId="0" applyNumberFormat="0" applyBorder="0" applyAlignment="0" applyProtection="0"/>
    <xf numFmtId="0" fontId="12" fillId="0" borderId="0" applyNumberFormat="0" applyFont="0" applyFill="0" applyBorder="0" applyAlignment="0" applyProtection="0"/>
    <xf numFmtId="0" fontId="1" fillId="0" borderId="0" applyNumberFormat="0" applyFont="0" applyFill="0" applyBorder="0" applyAlignment="0" applyProtection="0">
      <alignment vertical="top"/>
    </xf>
  </cellStyleXfs>
  <cellXfs count="1313">
    <xf numFmtId="0" fontId="0" fillId="0" borderId="0" xfId="0"/>
    <xf numFmtId="0" fontId="1" fillId="0" borderId="0" xfId="2" applyNumberFormat="1" applyFont="1" applyFill="1" applyBorder="1" applyAlignment="1" applyProtection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vertical="center" wrapText="1"/>
    </xf>
    <xf numFmtId="0" fontId="7" fillId="0" borderId="0" xfId="0" applyFont="1" applyFill="1" applyBorder="1" applyAlignment="1">
      <alignment vertical="center"/>
    </xf>
    <xf numFmtId="0" fontId="0" fillId="5" borderId="3" xfId="0" applyNumberFormat="1" applyFont="1" applyFill="1" applyBorder="1" applyAlignment="1">
      <alignment horizontal="center" vertical="center" wrapText="1"/>
    </xf>
    <xf numFmtId="0" fontId="10" fillId="5" borderId="1" xfId="0" applyNumberFormat="1" applyFont="1" applyFill="1" applyBorder="1" applyAlignment="1">
      <alignment horizontal="center" vertical="center" wrapText="1"/>
    </xf>
    <xf numFmtId="0" fontId="14" fillId="0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Font="1" applyFill="1" applyBorder="1" applyAlignment="1">
      <alignment horizontal="center" vertical="center" wrapText="1"/>
    </xf>
    <xf numFmtId="0" fontId="2" fillId="3" borderId="8" xfId="0" applyNumberFormat="1" applyFont="1" applyFill="1" applyBorder="1" applyAlignment="1">
      <alignment horizontal="center" wrapText="1"/>
    </xf>
    <xf numFmtId="0" fontId="2" fillId="3" borderId="8" xfId="0" applyNumberFormat="1" applyFont="1" applyFill="1" applyBorder="1" applyAlignment="1">
      <alignment wrapText="1"/>
    </xf>
    <xf numFmtId="0" fontId="2" fillId="3" borderId="12" xfId="0" applyNumberFormat="1" applyFont="1" applyFill="1" applyBorder="1" applyAlignment="1">
      <alignment horizontal="center" wrapText="1"/>
    </xf>
    <xf numFmtId="0" fontId="2" fillId="0" borderId="0" xfId="0" applyNumberFormat="1" applyFont="1" applyFill="1" applyBorder="1" applyAlignment="1">
      <alignment horizontal="center" wrapText="1"/>
    </xf>
    <xf numFmtId="0" fontId="2" fillId="3" borderId="29" xfId="3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3" applyNumberFormat="1" applyFont="1" applyFill="1" applyBorder="1" applyAlignment="1" applyProtection="1">
      <alignment horizontal="center" vertical="center" wrapText="1"/>
      <protection locked="0"/>
    </xf>
    <xf numFmtId="0" fontId="2" fillId="3" borderId="37" xfId="0" applyNumberFormat="1" applyFont="1" applyFill="1" applyBorder="1" applyAlignment="1">
      <alignment vertical="center" wrapText="1"/>
    </xf>
    <xf numFmtId="0" fontId="2" fillId="0" borderId="45" xfId="0" applyNumberFormat="1" applyFont="1" applyFill="1" applyBorder="1" applyAlignment="1">
      <alignment horizontal="center" vertical="center" wrapText="1"/>
    </xf>
    <xf numFmtId="0" fontId="4" fillId="0" borderId="0" xfId="0" applyNumberFormat="1" applyFont="1" applyFill="1" applyBorder="1" applyAlignment="1">
      <alignment horizontal="center" vertical="center" wrapText="1"/>
    </xf>
    <xf numFmtId="0" fontId="0" fillId="0" borderId="17" xfId="0" applyBorder="1"/>
    <xf numFmtId="0" fontId="0" fillId="0" borderId="19" xfId="0" applyBorder="1"/>
    <xf numFmtId="0" fontId="0" fillId="0" borderId="21" xfId="0" applyBorder="1"/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0" fillId="0" borderId="49" xfId="0" applyBorder="1"/>
    <xf numFmtId="0" fontId="0" fillId="0" borderId="50" xfId="0" applyBorder="1"/>
    <xf numFmtId="0" fontId="0" fillId="0" borderId="51" xfId="0" applyBorder="1"/>
    <xf numFmtId="0" fontId="0" fillId="0" borderId="15" xfId="0" applyBorder="1"/>
    <xf numFmtId="0" fontId="0" fillId="0" borderId="18" xfId="0" applyBorder="1"/>
    <xf numFmtId="0" fontId="0" fillId="0" borderId="20" xfId="0" applyBorder="1"/>
    <xf numFmtId="0" fontId="2" fillId="3" borderId="32" xfId="0" applyNumberFormat="1" applyFont="1" applyFill="1" applyBorder="1" applyAlignment="1">
      <alignment horizontal="center" vertical="center" wrapText="1"/>
    </xf>
    <xf numFmtId="164" fontId="16" fillId="11" borderId="0" xfId="0" applyNumberFormat="1" applyFont="1" applyFill="1" applyAlignment="1">
      <alignment horizontal="left" vertical="center" wrapText="1"/>
    </xf>
    <xf numFmtId="164" fontId="17" fillId="11" borderId="0" xfId="0" applyNumberFormat="1" applyFont="1" applyFill="1" applyAlignment="1">
      <alignment horizontal="left" vertical="center" wrapText="1"/>
    </xf>
    <xf numFmtId="0" fontId="2" fillId="0" borderId="48" xfId="0" applyNumberFormat="1" applyFont="1" applyFill="1" applyBorder="1" applyAlignment="1">
      <alignment horizontal="center" vertical="center" wrapText="1"/>
    </xf>
    <xf numFmtId="0" fontId="0" fillId="0" borderId="48" xfId="0" applyBorder="1" applyAlignment="1">
      <alignment wrapText="1"/>
    </xf>
    <xf numFmtId="0" fontId="2" fillId="3" borderId="57" xfId="3" applyNumberFormat="1" applyFont="1" applyFill="1" applyBorder="1" applyAlignment="1" applyProtection="1">
      <alignment horizontal="center" vertical="center" wrapText="1"/>
      <protection locked="0"/>
    </xf>
    <xf numFmtId="0" fontId="2" fillId="3" borderId="61" xfId="3" applyNumberFormat="1" applyFont="1" applyFill="1" applyBorder="1" applyAlignment="1" applyProtection="1">
      <alignment horizontal="center" vertical="center" wrapText="1"/>
      <protection locked="0"/>
    </xf>
    <xf numFmtId="0" fontId="4" fillId="13" borderId="50" xfId="0" applyFont="1" applyFill="1" applyBorder="1" applyAlignment="1">
      <alignment horizontal="center" vertical="center" wrapText="1"/>
    </xf>
    <xf numFmtId="0" fontId="4" fillId="13" borderId="11" xfId="0" applyFont="1" applyFill="1" applyBorder="1" applyAlignment="1">
      <alignment horizontal="center" vertical="center" wrapText="1"/>
    </xf>
    <xf numFmtId="0" fontId="2" fillId="3" borderId="62" xfId="0" applyNumberFormat="1" applyFont="1" applyFill="1" applyBorder="1" applyAlignment="1">
      <alignment horizontal="center" wrapText="1"/>
    </xf>
    <xf numFmtId="0" fontId="19" fillId="0" borderId="49" xfId="0" applyFont="1" applyFill="1" applyBorder="1" applyAlignment="1">
      <alignment horizontal="center" vertical="center" wrapText="1"/>
    </xf>
    <xf numFmtId="0" fontId="2" fillId="0" borderId="38" xfId="0" applyNumberFormat="1" applyFont="1" applyFill="1" applyBorder="1" applyAlignment="1">
      <alignment horizontal="center" vertical="center" wrapText="1"/>
    </xf>
    <xf numFmtId="0" fontId="19" fillId="0" borderId="63" xfId="0" applyFont="1" applyFill="1" applyBorder="1" applyAlignment="1">
      <alignment horizontal="center" vertical="center" wrapText="1"/>
    </xf>
    <xf numFmtId="0" fontId="19" fillId="0" borderId="64" xfId="0" applyFont="1" applyFill="1" applyBorder="1" applyAlignment="1">
      <alignment horizontal="center" vertical="center" wrapText="1"/>
    </xf>
    <xf numFmtId="0" fontId="4" fillId="7" borderId="11" xfId="0" applyFont="1" applyFill="1" applyBorder="1" applyAlignment="1">
      <alignment horizontal="center" vertical="center" wrapText="1"/>
    </xf>
    <xf numFmtId="0" fontId="4" fillId="7" borderId="33" xfId="0" applyFont="1" applyFill="1" applyBorder="1" applyAlignment="1">
      <alignment horizontal="center" vertical="center" wrapText="1"/>
    </xf>
    <xf numFmtId="0" fontId="4" fillId="8" borderId="11" xfId="0" applyFont="1" applyFill="1" applyBorder="1" applyAlignment="1">
      <alignment horizontal="center" vertical="center" wrapText="1"/>
    </xf>
    <xf numFmtId="0" fontId="4" fillId="8" borderId="33" xfId="0" applyFont="1" applyFill="1" applyBorder="1" applyAlignment="1">
      <alignment horizontal="center" vertical="center" wrapText="1"/>
    </xf>
    <xf numFmtId="0" fontId="4" fillId="9" borderId="11" xfId="0" applyFont="1" applyFill="1" applyBorder="1" applyAlignment="1">
      <alignment horizontal="center" vertical="center" wrapText="1"/>
    </xf>
    <xf numFmtId="0" fontId="4" fillId="9" borderId="33" xfId="0" applyFont="1" applyFill="1" applyBorder="1" applyAlignment="1">
      <alignment horizontal="center" vertical="center" wrapText="1"/>
    </xf>
    <xf numFmtId="0" fontId="4" fillId="12" borderId="11" xfId="0" applyFont="1" applyFill="1" applyBorder="1" applyAlignment="1">
      <alignment horizontal="center" vertical="center" wrapText="1"/>
    </xf>
    <xf numFmtId="0" fontId="2" fillId="3" borderId="55" xfId="3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Fill="1" applyBorder="1" applyAlignment="1">
      <alignment horizontal="center" vertical="center" wrapText="1"/>
    </xf>
    <xf numFmtId="0" fontId="4" fillId="0" borderId="75" xfId="0" applyNumberFormat="1" applyFont="1" applyFill="1" applyBorder="1" applyAlignment="1">
      <alignment horizontal="left" vertical="center" wrapText="1"/>
    </xf>
    <xf numFmtId="0" fontId="4" fillId="0" borderId="76" xfId="0" applyNumberFormat="1" applyFont="1" applyFill="1" applyBorder="1" applyAlignment="1">
      <alignment horizontal="center" vertical="center" wrapText="1"/>
    </xf>
    <xf numFmtId="0" fontId="2" fillId="0" borderId="76" xfId="0" applyFont="1" applyFill="1" applyBorder="1" applyAlignment="1">
      <alignment horizontal="left" vertical="center" wrapText="1"/>
    </xf>
    <xf numFmtId="0" fontId="2" fillId="0" borderId="76" xfId="0" applyNumberFormat="1" applyFont="1" applyFill="1" applyBorder="1" applyAlignment="1">
      <alignment horizontal="center" vertical="center" wrapText="1"/>
    </xf>
    <xf numFmtId="0" fontId="2" fillId="0" borderId="76" xfId="0" applyNumberFormat="1" applyFont="1" applyFill="1" applyBorder="1" applyAlignment="1">
      <alignment vertical="center" wrapText="1"/>
    </xf>
    <xf numFmtId="0" fontId="4" fillId="0" borderId="76" xfId="0" applyNumberFormat="1" applyFont="1" applyFill="1" applyBorder="1" applyAlignment="1">
      <alignment vertical="center" wrapText="1"/>
    </xf>
    <xf numFmtId="0" fontId="4" fillId="0" borderId="75" xfId="0" applyNumberFormat="1" applyFont="1" applyFill="1" applyBorder="1" applyAlignment="1">
      <alignment horizontal="right" vertical="center" wrapText="1"/>
    </xf>
    <xf numFmtId="0" fontId="4" fillId="0" borderId="75" xfId="0" quotePrefix="1" applyNumberFormat="1" applyFont="1" applyFill="1" applyBorder="1" applyAlignment="1">
      <alignment horizontal="center" vertical="center" wrapText="1"/>
    </xf>
    <xf numFmtId="0" fontId="4" fillId="0" borderId="75" xfId="0" applyNumberFormat="1" applyFont="1" applyFill="1" applyBorder="1" applyAlignment="1">
      <alignment horizontal="center" vertical="center" wrapText="1"/>
    </xf>
    <xf numFmtId="0" fontId="4" fillId="0" borderId="76" xfId="0" applyNumberFormat="1" applyFont="1" applyFill="1" applyBorder="1" applyAlignment="1">
      <alignment horizontal="left" vertical="top" wrapText="1"/>
    </xf>
    <xf numFmtId="0" fontId="4" fillId="0" borderId="76" xfId="0" applyNumberFormat="1" applyFont="1" applyFill="1" applyBorder="1" applyAlignment="1">
      <alignment horizontal="left" vertical="center" wrapText="1"/>
    </xf>
    <xf numFmtId="0" fontId="4" fillId="3" borderId="68" xfId="0" applyNumberFormat="1" applyFont="1" applyFill="1" applyBorder="1" applyAlignment="1">
      <alignment horizontal="center" wrapText="1"/>
    </xf>
    <xf numFmtId="0" fontId="4" fillId="3" borderId="69" xfId="0" applyNumberFormat="1" applyFont="1" applyFill="1" applyBorder="1" applyAlignment="1">
      <alignment horizontal="left" wrapText="1"/>
    </xf>
    <xf numFmtId="0" fontId="4" fillId="6" borderId="40" xfId="0" applyNumberFormat="1" applyFont="1" applyFill="1" applyBorder="1" applyAlignment="1">
      <alignment horizontal="center" vertical="center" wrapText="1"/>
    </xf>
    <xf numFmtId="0" fontId="4" fillId="6" borderId="41" xfId="0" applyNumberFormat="1" applyFont="1" applyFill="1" applyBorder="1" applyAlignment="1">
      <alignment horizontal="center" vertical="center" wrapText="1"/>
    </xf>
    <xf numFmtId="0" fontId="18" fillId="3" borderId="67" xfId="0" applyNumberFormat="1" applyFont="1" applyFill="1" applyBorder="1" applyAlignment="1">
      <alignment horizontal="center" vertical="center" wrapText="1"/>
    </xf>
    <xf numFmtId="0" fontId="2" fillId="0" borderId="76" xfId="0" applyFont="1" applyFill="1" applyBorder="1" applyAlignment="1">
      <alignment horizontal="center" vertical="center" wrapText="1"/>
    </xf>
    <xf numFmtId="0" fontId="2" fillId="0" borderId="86" xfId="0" applyNumberFormat="1" applyFont="1" applyFill="1" applyBorder="1" applyAlignment="1">
      <alignment horizontal="center" vertical="center" wrapText="1"/>
    </xf>
    <xf numFmtId="0" fontId="0" fillId="0" borderId="0" xfId="0" applyNumberFormat="1" applyFont="1" applyFill="1" applyBorder="1" applyAlignment="1">
      <alignment vertical="center" wrapText="1"/>
    </xf>
    <xf numFmtId="0" fontId="23" fillId="0" borderId="0" xfId="0" applyNumberFormat="1" applyFont="1" applyFill="1" applyBorder="1" applyAlignment="1">
      <alignment horizontal="center" vertical="center" wrapText="1"/>
    </xf>
    <xf numFmtId="0" fontId="23" fillId="0" borderId="0" xfId="0" applyNumberFormat="1" applyFont="1" applyFill="1" applyBorder="1" applyAlignment="1">
      <alignment vertical="center" wrapText="1"/>
    </xf>
    <xf numFmtId="0" fontId="26" fillId="0" borderId="0" xfId="0" applyNumberFormat="1" applyFont="1" applyFill="1" applyBorder="1" applyAlignment="1">
      <alignment horizontal="center" vertical="center" wrapText="1"/>
    </xf>
    <xf numFmtId="0" fontId="26" fillId="0" borderId="0" xfId="0" applyNumberFormat="1" applyFont="1" applyFill="1" applyBorder="1" applyAlignment="1">
      <alignment vertical="center" wrapText="1"/>
    </xf>
    <xf numFmtId="0" fontId="30" fillId="3" borderId="75" xfId="0" quotePrefix="1" applyNumberFormat="1" applyFont="1" applyFill="1" applyBorder="1" applyAlignment="1">
      <alignment horizontal="right" vertical="center" wrapText="1"/>
    </xf>
    <xf numFmtId="0" fontId="30" fillId="3" borderId="76" xfId="0" applyNumberFormat="1" applyFont="1" applyFill="1" applyBorder="1" applyAlignment="1">
      <alignment vertical="center" wrapText="1"/>
    </xf>
    <xf numFmtId="0" fontId="30" fillId="3" borderId="31" xfId="0" applyFont="1" applyFill="1" applyBorder="1" applyAlignment="1">
      <alignment horizontal="left" vertical="center" wrapText="1"/>
    </xf>
    <xf numFmtId="0" fontId="30" fillId="3" borderId="26" xfId="0" applyFont="1" applyFill="1" applyBorder="1" applyAlignment="1">
      <alignment horizontal="left" vertical="center" wrapText="1"/>
    </xf>
    <xf numFmtId="0" fontId="30" fillId="3" borderId="76" xfId="0" applyNumberFormat="1" applyFont="1" applyFill="1" applyBorder="1" applyAlignment="1">
      <alignment horizontal="right" vertical="center" wrapText="1"/>
    </xf>
    <xf numFmtId="0" fontId="30" fillId="3" borderId="76" xfId="1" quotePrefix="1" applyNumberFormat="1" applyFont="1" applyFill="1" applyBorder="1" applyAlignment="1">
      <alignment horizontal="right" vertical="center" wrapText="1"/>
    </xf>
    <xf numFmtId="0" fontId="0" fillId="0" borderId="76" xfId="0" applyFont="1" applyFill="1" applyBorder="1" applyAlignment="1">
      <alignment horizontal="left" vertical="center" wrapText="1"/>
    </xf>
    <xf numFmtId="0" fontId="30" fillId="3" borderId="75" xfId="0" applyNumberFormat="1" applyFont="1" applyFill="1" applyBorder="1" applyAlignment="1">
      <alignment horizontal="right" vertical="center" wrapText="1"/>
    </xf>
    <xf numFmtId="0" fontId="31" fillId="5" borderId="3" xfId="0" applyNumberFormat="1" applyFont="1" applyFill="1" applyBorder="1" applyAlignment="1">
      <alignment horizontal="center" vertical="center" textRotation="90" wrapText="1"/>
    </xf>
    <xf numFmtId="0" fontId="13" fillId="5" borderId="23" xfId="0" applyNumberFormat="1" applyFont="1" applyFill="1" applyBorder="1" applyAlignment="1">
      <alignment horizontal="center" vertical="center" wrapText="1"/>
    </xf>
    <xf numFmtId="0" fontId="13" fillId="5" borderId="34" xfId="0" applyNumberFormat="1" applyFont="1" applyFill="1" applyBorder="1" applyAlignment="1">
      <alignment horizontal="center" vertical="center" wrapText="1"/>
    </xf>
    <xf numFmtId="0" fontId="13" fillId="5" borderId="24" xfId="0" applyNumberFormat="1" applyFont="1" applyFill="1" applyBorder="1" applyAlignment="1">
      <alignment horizontal="center" vertical="center" wrapText="1"/>
    </xf>
    <xf numFmtId="0" fontId="11" fillId="5" borderId="23" xfId="0" applyNumberFormat="1" applyFont="1" applyFill="1" applyBorder="1" applyAlignment="1">
      <alignment horizontal="center" vertical="center" wrapText="1"/>
    </xf>
    <xf numFmtId="0" fontId="30" fillId="3" borderId="76" xfId="1" quotePrefix="1" applyNumberFormat="1" applyFont="1" applyFill="1" applyBorder="1" applyAlignment="1">
      <alignment horizontal="center" vertical="center" wrapText="1"/>
    </xf>
    <xf numFmtId="0" fontId="30" fillId="3" borderId="75" xfId="0" applyNumberFormat="1" applyFont="1" applyFill="1" applyBorder="1" applyAlignment="1">
      <alignment horizontal="left" vertical="center" wrapText="1"/>
    </xf>
    <xf numFmtId="0" fontId="30" fillId="3" borderId="76" xfId="0" applyNumberFormat="1" applyFont="1" applyFill="1" applyBorder="1" applyAlignment="1">
      <alignment horizontal="left" vertical="center" wrapText="1"/>
    </xf>
    <xf numFmtId="0" fontId="30" fillId="3" borderId="76" xfId="1" quotePrefix="1" applyNumberFormat="1" applyFont="1" applyFill="1" applyBorder="1" applyAlignment="1">
      <alignment horizontal="left" vertical="center" wrapText="1"/>
    </xf>
    <xf numFmtId="0" fontId="30" fillId="3" borderId="75" xfId="0" quotePrefix="1" applyNumberFormat="1" applyFont="1" applyFill="1" applyBorder="1" applyAlignment="1">
      <alignment horizontal="left" vertical="center" wrapText="1"/>
    </xf>
    <xf numFmtId="0" fontId="30" fillId="3" borderId="70" xfId="0" quotePrefix="1" applyNumberFormat="1" applyFont="1" applyFill="1" applyBorder="1" applyAlignment="1">
      <alignment horizontal="left" vertical="center" wrapText="1"/>
    </xf>
    <xf numFmtId="0" fontId="30" fillId="3" borderId="77" xfId="0" applyNumberFormat="1" applyFont="1" applyFill="1" applyBorder="1" applyAlignment="1">
      <alignment vertical="center" wrapText="1"/>
    </xf>
    <xf numFmtId="0" fontId="30" fillId="3" borderId="79" xfId="0" applyFont="1" applyFill="1" applyBorder="1" applyAlignment="1">
      <alignment horizontal="left" vertical="center" wrapText="1"/>
    </xf>
    <xf numFmtId="0" fontId="30" fillId="3" borderId="77" xfId="0" applyNumberFormat="1" applyFont="1" applyFill="1" applyBorder="1" applyAlignment="1">
      <alignment horizontal="left" vertical="center" wrapText="1"/>
    </xf>
    <xf numFmtId="0" fontId="30" fillId="3" borderId="78" xfId="0" applyFont="1" applyFill="1" applyBorder="1" applyAlignment="1">
      <alignment horizontal="left" vertical="center" wrapText="1"/>
    </xf>
    <xf numFmtId="0" fontId="30" fillId="3" borderId="77" xfId="1" quotePrefix="1" applyNumberFormat="1" applyFont="1" applyFill="1" applyBorder="1" applyAlignment="1">
      <alignment horizontal="left" vertical="center" wrapText="1"/>
    </xf>
    <xf numFmtId="0" fontId="4" fillId="6" borderId="3" xfId="0" applyFont="1" applyFill="1" applyBorder="1" applyAlignment="1">
      <alignment horizontal="center" vertical="center" wrapText="1"/>
    </xf>
    <xf numFmtId="0" fontId="2" fillId="14" borderId="31" xfId="0" applyFont="1" applyFill="1" applyBorder="1" applyAlignment="1">
      <alignment horizontal="center" vertical="center" wrapText="1"/>
    </xf>
    <xf numFmtId="0" fontId="2" fillId="14" borderId="23" xfId="0" applyFont="1" applyFill="1" applyBorder="1" applyAlignment="1">
      <alignment horizontal="center" vertical="center" wrapText="1"/>
    </xf>
    <xf numFmtId="0" fontId="2" fillId="14" borderId="48" xfId="0" applyNumberFormat="1" applyFont="1" applyFill="1" applyBorder="1" applyAlignment="1">
      <alignment horizontal="center" vertical="center" wrapText="1"/>
    </xf>
    <xf numFmtId="0" fontId="2" fillId="14" borderId="45" xfId="0" applyNumberFormat="1" applyFont="1" applyFill="1" applyBorder="1" applyAlignment="1">
      <alignment horizontal="center" vertical="center" wrapText="1"/>
    </xf>
    <xf numFmtId="0" fontId="4" fillId="0" borderId="88" xfId="0" applyNumberFormat="1" applyFont="1" applyFill="1" applyBorder="1" applyAlignment="1">
      <alignment horizontal="left" vertical="center" wrapText="1"/>
    </xf>
    <xf numFmtId="0" fontId="4" fillId="0" borderId="94" xfId="0" applyNumberFormat="1" applyFont="1" applyFill="1" applyBorder="1" applyAlignment="1">
      <alignment horizontal="center" vertical="center" wrapText="1"/>
    </xf>
    <xf numFmtId="0" fontId="2" fillId="0" borderId="94" xfId="0" applyFont="1" applyFill="1" applyBorder="1" applyAlignment="1">
      <alignment horizontal="left" vertical="center" wrapText="1"/>
    </xf>
    <xf numFmtId="0" fontId="2" fillId="3" borderId="67" xfId="0" applyNumberFormat="1" applyFont="1" applyFill="1" applyBorder="1" applyAlignment="1">
      <alignment vertical="center" wrapText="1"/>
    </xf>
    <xf numFmtId="0" fontId="2" fillId="3" borderId="66" xfId="0" applyNumberFormat="1" applyFont="1" applyFill="1" applyBorder="1" applyAlignment="1">
      <alignment vertical="center" wrapText="1"/>
    </xf>
    <xf numFmtId="0" fontId="2" fillId="3" borderId="90" xfId="0" applyNumberFormat="1" applyFont="1" applyFill="1" applyBorder="1" applyAlignment="1">
      <alignment vertical="center" wrapText="1"/>
    </xf>
    <xf numFmtId="0" fontId="0" fillId="14" borderId="48" xfId="0" applyNumberFormat="1" applyFont="1" applyFill="1" applyBorder="1" applyAlignment="1">
      <alignment horizontal="center" vertical="center" wrapText="1"/>
    </xf>
    <xf numFmtId="0" fontId="0" fillId="14" borderId="86" xfId="0" applyNumberFormat="1" applyFont="1" applyFill="1" applyBorder="1" applyAlignment="1">
      <alignment horizontal="center" vertical="center" wrapText="1"/>
    </xf>
    <xf numFmtId="0" fontId="2" fillId="14" borderId="38" xfId="0" applyNumberFormat="1" applyFont="1" applyFill="1" applyBorder="1" applyAlignment="1">
      <alignment horizontal="center" vertical="center" wrapText="1"/>
    </xf>
    <xf numFmtId="0" fontId="0" fillId="14" borderId="38" xfId="0" applyNumberFormat="1" applyFont="1" applyFill="1" applyBorder="1" applyAlignment="1">
      <alignment horizontal="center" vertical="center" wrapText="1"/>
    </xf>
    <xf numFmtId="0" fontId="27" fillId="16" borderId="57" xfId="0" applyFont="1" applyFill="1" applyBorder="1" applyAlignment="1">
      <alignment horizontal="left" vertical="center" wrapText="1"/>
    </xf>
    <xf numFmtId="0" fontId="27" fillId="16" borderId="100" xfId="0" applyFont="1" applyFill="1" applyBorder="1" applyAlignment="1">
      <alignment horizontal="left" vertical="center" wrapText="1"/>
    </xf>
    <xf numFmtId="0" fontId="27" fillId="16" borderId="29" xfId="0" applyFont="1" applyFill="1" applyBorder="1" applyAlignment="1">
      <alignment horizontal="left" vertical="center" wrapText="1"/>
    </xf>
    <xf numFmtId="0" fontId="27" fillId="16" borderId="80" xfId="0" applyFont="1" applyFill="1" applyBorder="1" applyAlignment="1">
      <alignment horizontal="left" vertical="center" wrapText="1"/>
    </xf>
    <xf numFmtId="0" fontId="28" fillId="16" borderId="59" xfId="0" applyFont="1" applyFill="1" applyBorder="1" applyAlignment="1">
      <alignment horizontal="left" vertical="center" wrapText="1"/>
    </xf>
    <xf numFmtId="0" fontId="28" fillId="16" borderId="80" xfId="0" applyFont="1" applyFill="1" applyBorder="1" applyAlignment="1">
      <alignment horizontal="left" vertical="center" wrapText="1"/>
    </xf>
    <xf numFmtId="0" fontId="26" fillId="16" borderId="3" xfId="0" applyNumberFormat="1" applyFont="1" applyFill="1" applyBorder="1" applyAlignment="1">
      <alignment horizontal="center" vertical="center" wrapText="1"/>
    </xf>
    <xf numFmtId="0" fontId="7" fillId="8" borderId="70" xfId="0" applyNumberFormat="1" applyFont="1" applyFill="1" applyBorder="1" applyAlignment="1">
      <alignment horizontal="left" vertical="center" wrapText="1"/>
    </xf>
    <xf numFmtId="0" fontId="7" fillId="8" borderId="78" xfId="0" applyNumberFormat="1" applyFont="1" applyFill="1" applyBorder="1" applyAlignment="1">
      <alignment horizontal="center" vertical="center" wrapText="1"/>
    </xf>
    <xf numFmtId="0" fontId="0" fillId="8" borderId="79" xfId="0" applyFont="1" applyFill="1" applyBorder="1" applyAlignment="1">
      <alignment horizontal="left" vertical="center" wrapText="1"/>
    </xf>
    <xf numFmtId="0" fontId="0" fillId="8" borderId="78" xfId="0" applyFont="1" applyFill="1" applyBorder="1" applyAlignment="1">
      <alignment horizontal="left" vertical="center" wrapText="1"/>
    </xf>
    <xf numFmtId="0" fontId="4" fillId="8" borderId="70" xfId="0" applyNumberFormat="1" applyFont="1" applyFill="1" applyBorder="1" applyAlignment="1">
      <alignment horizontal="left" vertical="center" wrapText="1"/>
    </xf>
    <xf numFmtId="0" fontId="4" fillId="8" borderId="78" xfId="0" applyNumberFormat="1" applyFont="1" applyFill="1" applyBorder="1" applyAlignment="1">
      <alignment horizontal="center" vertical="center" wrapText="1"/>
    </xf>
    <xf numFmtId="0" fontId="2" fillId="8" borderId="79" xfId="0" applyFont="1" applyFill="1" applyBorder="1" applyAlignment="1">
      <alignment horizontal="left" vertical="center" wrapText="1"/>
    </xf>
    <xf numFmtId="0" fontId="2" fillId="8" borderId="78" xfId="0" applyFont="1" applyFill="1" applyBorder="1" applyAlignment="1">
      <alignment horizontal="left" vertical="center" wrapText="1"/>
    </xf>
    <xf numFmtId="0" fontId="2" fillId="8" borderId="86" xfId="0" applyNumberFormat="1" applyFont="1" applyFill="1" applyBorder="1" applyAlignment="1">
      <alignment horizontal="center" vertical="center" wrapText="1"/>
    </xf>
    <xf numFmtId="0" fontId="2" fillId="8" borderId="85" xfId="0" applyFont="1" applyFill="1" applyBorder="1" applyAlignment="1">
      <alignment horizontal="left" vertical="center" wrapText="1"/>
    </xf>
    <xf numFmtId="0" fontId="2" fillId="8" borderId="44" xfId="0" applyNumberFormat="1" applyFont="1" applyFill="1" applyBorder="1" applyAlignment="1">
      <alignment horizontal="center" vertical="center" wrapText="1"/>
    </xf>
    <xf numFmtId="0" fontId="24" fillId="15" borderId="77" xfId="0" applyNumberFormat="1" applyFont="1" applyFill="1" applyBorder="1" applyAlignment="1">
      <alignment vertical="center" wrapText="1"/>
    </xf>
    <xf numFmtId="0" fontId="25" fillId="15" borderId="79" xfId="0" applyFont="1" applyFill="1" applyBorder="1" applyAlignment="1">
      <alignment horizontal="left" vertical="center" wrapText="1"/>
    </xf>
    <xf numFmtId="0" fontId="25" fillId="15" borderId="78" xfId="0" applyFont="1" applyFill="1" applyBorder="1" applyAlignment="1">
      <alignment horizontal="left" vertical="center" wrapText="1"/>
    </xf>
    <xf numFmtId="0" fontId="24" fillId="15" borderId="77" xfId="0" applyNumberFormat="1" applyFont="1" applyFill="1" applyBorder="1" applyAlignment="1">
      <alignment horizontal="center" vertical="center" wrapText="1"/>
    </xf>
    <xf numFmtId="0" fontId="24" fillId="15" borderId="77" xfId="1" quotePrefix="1" applyNumberFormat="1" applyFont="1" applyFill="1" applyBorder="1" applyAlignment="1">
      <alignment horizontal="center" vertical="center" wrapText="1"/>
    </xf>
    <xf numFmtId="0" fontId="23" fillId="15" borderId="86" xfId="0" applyNumberFormat="1" applyFont="1" applyFill="1" applyBorder="1" applyAlignment="1">
      <alignment horizontal="center" vertical="center" wrapText="1"/>
    </xf>
    <xf numFmtId="0" fontId="24" fillId="15" borderId="88" xfId="0" quotePrefix="1" applyNumberFormat="1" applyFont="1" applyFill="1" applyBorder="1" applyAlignment="1">
      <alignment horizontal="center" vertical="center" wrapText="1"/>
    </xf>
    <xf numFmtId="0" fontId="24" fillId="15" borderId="94" xfId="0" applyNumberFormat="1" applyFont="1" applyFill="1" applyBorder="1" applyAlignment="1">
      <alignment vertical="center" wrapText="1"/>
    </xf>
    <xf numFmtId="0" fontId="24" fillId="15" borderId="94" xfId="0" applyNumberFormat="1" applyFont="1" applyFill="1" applyBorder="1" applyAlignment="1">
      <alignment horizontal="center" vertical="center" wrapText="1"/>
    </xf>
    <xf numFmtId="0" fontId="24" fillId="15" borderId="94" xfId="0" quotePrefix="1" applyNumberFormat="1" applyFont="1" applyFill="1" applyBorder="1" applyAlignment="1">
      <alignment horizontal="center" vertical="center" wrapText="1"/>
    </xf>
    <xf numFmtId="0" fontId="8" fillId="17" borderId="75" xfId="0" quotePrefix="1" applyNumberFormat="1" applyFont="1" applyFill="1" applyBorder="1" applyAlignment="1">
      <alignment horizontal="right" vertical="center" wrapText="1"/>
    </xf>
    <xf numFmtId="0" fontId="8" fillId="17" borderId="76" xfId="0" applyNumberFormat="1" applyFont="1" applyFill="1" applyBorder="1" applyAlignment="1">
      <alignment vertical="center" wrapText="1"/>
    </xf>
    <xf numFmtId="0" fontId="9" fillId="17" borderId="31" xfId="0" applyFont="1" applyFill="1" applyBorder="1" applyAlignment="1">
      <alignment horizontal="left" vertical="center" wrapText="1"/>
    </xf>
    <xf numFmtId="0" fontId="9" fillId="17" borderId="26" xfId="0" applyFont="1" applyFill="1" applyBorder="1" applyAlignment="1">
      <alignment horizontal="left" vertical="center" wrapText="1"/>
    </xf>
    <xf numFmtId="0" fontId="8" fillId="17" borderId="76" xfId="0" applyNumberFormat="1" applyFont="1" applyFill="1" applyBorder="1" applyAlignment="1">
      <alignment horizontal="right" vertical="center" wrapText="1"/>
    </xf>
    <xf numFmtId="0" fontId="8" fillId="17" borderId="76" xfId="1" quotePrefix="1" applyNumberFormat="1" applyFont="1" applyFill="1" applyBorder="1" applyAlignment="1">
      <alignment horizontal="right" vertical="center" wrapText="1"/>
    </xf>
    <xf numFmtId="0" fontId="2" fillId="3" borderId="102" xfId="3" applyNumberFormat="1" applyFont="1" applyFill="1" applyBorder="1" applyAlignment="1" applyProtection="1">
      <alignment horizontal="center" vertical="center" wrapText="1"/>
      <protection locked="0"/>
    </xf>
    <xf numFmtId="0" fontId="0" fillId="17" borderId="38" xfId="0" applyNumberFormat="1" applyFont="1" applyFill="1" applyBorder="1" applyAlignment="1">
      <alignment horizontal="center" vertical="center" wrapText="1"/>
    </xf>
    <xf numFmtId="0" fontId="2" fillId="3" borderId="68" xfId="3" applyNumberFormat="1" applyFont="1" applyFill="1" applyBorder="1" applyAlignment="1" applyProtection="1">
      <alignment horizontal="center" vertical="center" wrapText="1"/>
      <protection locked="0"/>
    </xf>
    <xf numFmtId="0" fontId="2" fillId="3" borderId="92" xfId="3" applyNumberFormat="1" applyFont="1" applyFill="1" applyBorder="1" applyAlignment="1" applyProtection="1">
      <alignment horizontal="center" vertical="center" wrapText="1"/>
      <protection locked="0"/>
    </xf>
    <xf numFmtId="0" fontId="18" fillId="3" borderId="30" xfId="3" applyNumberFormat="1" applyFont="1" applyFill="1" applyBorder="1" applyAlignment="1" applyProtection="1">
      <alignment horizontal="center" vertical="center" wrapText="1"/>
      <protection locked="0"/>
    </xf>
    <xf numFmtId="0" fontId="2" fillId="14" borderId="105" xfId="0" applyNumberFormat="1" applyFont="1" applyFill="1" applyBorder="1" applyAlignment="1">
      <alignment horizontal="center" vertical="center" wrapText="1"/>
    </xf>
    <xf numFmtId="0" fontId="0" fillId="0" borderId="86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 wrapText="1"/>
    </xf>
    <xf numFmtId="0" fontId="2" fillId="14" borderId="106" xfId="1" applyNumberFormat="1" applyFont="1" applyFill="1" applyBorder="1" applyAlignment="1">
      <alignment horizontal="center" vertical="center" wrapText="1"/>
    </xf>
    <xf numFmtId="0" fontId="4" fillId="0" borderId="76" xfId="0" applyNumberFormat="1" applyFont="1" applyFill="1" applyBorder="1" applyAlignment="1">
      <alignment vertical="center"/>
    </xf>
    <xf numFmtId="0" fontId="18" fillId="0" borderId="75" xfId="0" applyNumberFormat="1" applyFont="1" applyFill="1" applyBorder="1" applyAlignment="1">
      <alignment horizontal="left" vertical="center"/>
    </xf>
    <xf numFmtId="0" fontId="0" fillId="14" borderId="105" xfId="0" applyNumberFormat="1" applyFont="1" applyFill="1" applyBorder="1" applyAlignment="1">
      <alignment horizontal="center" vertical="center" wrapText="1"/>
    </xf>
    <xf numFmtId="0" fontId="2" fillId="14" borderId="8" xfId="0" applyFont="1" applyFill="1" applyBorder="1" applyAlignment="1">
      <alignment horizontal="center" vertical="center" wrapText="1"/>
    </xf>
    <xf numFmtId="0" fontId="2" fillId="3" borderId="72" xfId="0" applyNumberFormat="1" applyFont="1" applyFill="1" applyBorder="1" applyAlignment="1">
      <alignment vertical="center" wrapText="1"/>
    </xf>
    <xf numFmtId="0" fontId="2" fillId="3" borderId="87" xfId="3" applyNumberFormat="1" applyFont="1" applyFill="1" applyBorder="1" applyAlignment="1" applyProtection="1">
      <alignment horizontal="center" vertical="center" wrapText="1"/>
      <protection locked="0"/>
    </xf>
    <xf numFmtId="0" fontId="2" fillId="3" borderId="107" xfId="3" applyNumberFormat="1" applyFont="1" applyFill="1" applyBorder="1" applyAlignment="1" applyProtection="1">
      <alignment horizontal="center" vertical="center" wrapText="1"/>
      <protection locked="0"/>
    </xf>
    <xf numFmtId="0" fontId="15" fillId="0" borderId="106" xfId="0" applyNumberFormat="1" applyFont="1" applyFill="1" applyBorder="1" applyAlignment="1">
      <alignment horizontal="center" vertical="center" wrapText="1"/>
    </xf>
    <xf numFmtId="0" fontId="15" fillId="0" borderId="104" xfId="0" applyNumberFormat="1" applyFont="1" applyFill="1" applyBorder="1" applyAlignment="1">
      <alignment horizontal="center" vertical="center" wrapText="1"/>
    </xf>
    <xf numFmtId="0" fontId="33" fillId="0" borderId="104" xfId="0" applyNumberFormat="1" applyFont="1" applyFill="1" applyBorder="1" applyAlignment="1">
      <alignment horizontal="center" vertical="center" wrapText="1"/>
    </xf>
    <xf numFmtId="0" fontId="15" fillId="8" borderId="71" xfId="0" applyNumberFormat="1" applyFont="1" applyFill="1" applyBorder="1" applyAlignment="1">
      <alignment horizontal="center" vertical="center" wrapText="1"/>
    </xf>
    <xf numFmtId="0" fontId="15" fillId="8" borderId="84" xfId="0" applyNumberFormat="1" applyFont="1" applyFill="1" applyBorder="1" applyAlignment="1">
      <alignment horizontal="center" vertical="center" wrapText="1"/>
    </xf>
    <xf numFmtId="0" fontId="2" fillId="3" borderId="109" xfId="3" applyNumberFormat="1" applyFont="1" applyFill="1" applyBorder="1" applyAlignment="1" applyProtection="1">
      <alignment horizontal="center" vertical="center" wrapText="1"/>
      <protection locked="0"/>
    </xf>
    <xf numFmtId="0" fontId="2" fillId="3" borderId="12" xfId="0" applyNumberFormat="1" applyFont="1" applyFill="1" applyBorder="1" applyAlignment="1">
      <alignment wrapText="1"/>
    </xf>
    <xf numFmtId="0" fontId="2" fillId="3" borderId="23" xfId="0" applyNumberFormat="1" applyFont="1" applyFill="1" applyBorder="1" applyAlignment="1">
      <alignment wrapText="1"/>
    </xf>
    <xf numFmtId="0" fontId="2" fillId="3" borderId="39" xfId="3" applyNumberFormat="1" applyFont="1" applyFill="1" applyBorder="1" applyAlignment="1" applyProtection="1">
      <alignment horizontal="center" vertical="center" wrapText="1"/>
      <protection locked="0"/>
    </xf>
    <xf numFmtId="0" fontId="2" fillId="3" borderId="37" xfId="0" applyNumberFormat="1" applyFont="1" applyFill="1" applyBorder="1" applyAlignment="1">
      <alignment horizontal="center" vertical="center" wrapText="1"/>
    </xf>
    <xf numFmtId="0" fontId="27" fillId="14" borderId="5" xfId="0" applyNumberFormat="1" applyFont="1" applyFill="1" applyBorder="1" applyAlignment="1">
      <alignment horizontal="center" vertical="center" wrapText="1"/>
    </xf>
    <xf numFmtId="0" fontId="27" fillId="0" borderId="30" xfId="0" applyNumberFormat="1" applyFont="1" applyFill="1" applyBorder="1" applyAlignment="1">
      <alignment horizontal="center" vertical="center" wrapText="1"/>
    </xf>
    <xf numFmtId="0" fontId="27" fillId="0" borderId="105" xfId="0" applyNumberFormat="1" applyFont="1" applyFill="1" applyBorder="1" applyAlignment="1">
      <alignment horizontal="center" vertical="center" wrapText="1"/>
    </xf>
    <xf numFmtId="0" fontId="18" fillId="0" borderId="104" xfId="0" applyNumberFormat="1" applyFont="1" applyFill="1" applyBorder="1" applyAlignment="1">
      <alignment horizontal="center" vertical="center" wrapText="1"/>
    </xf>
    <xf numFmtId="0" fontId="8" fillId="0" borderId="104" xfId="0" applyNumberFormat="1" applyFont="1" applyFill="1" applyBorder="1" applyAlignment="1">
      <alignment horizontal="center" vertical="center" wrapText="1"/>
    </xf>
    <xf numFmtId="0" fontId="8" fillId="8" borderId="71" xfId="0" applyNumberFormat="1" applyFont="1" applyFill="1" applyBorder="1" applyAlignment="1">
      <alignment horizontal="center" vertical="center" wrapText="1"/>
    </xf>
    <xf numFmtId="0" fontId="18" fillId="8" borderId="71" xfId="0" applyNumberFormat="1" applyFont="1" applyFill="1" applyBorder="1" applyAlignment="1">
      <alignment horizontal="center" vertical="center" wrapText="1"/>
    </xf>
    <xf numFmtId="0" fontId="27" fillId="0" borderId="40" xfId="0" applyNumberFormat="1" applyFont="1" applyFill="1" applyBorder="1" applyAlignment="1">
      <alignment horizontal="center" vertical="center" wrapText="1"/>
    </xf>
    <xf numFmtId="0" fontId="27" fillId="0" borderId="41" xfId="0" applyNumberFormat="1" applyFont="1" applyFill="1" applyBorder="1" applyAlignment="1">
      <alignment horizontal="center" vertical="center" wrapText="1"/>
    </xf>
    <xf numFmtId="0" fontId="27" fillId="0" borderId="42" xfId="0" applyNumberFormat="1" applyFont="1" applyFill="1" applyBorder="1" applyAlignment="1">
      <alignment horizontal="center" vertical="center" wrapText="1"/>
    </xf>
    <xf numFmtId="0" fontId="0" fillId="0" borderId="110" xfId="0" applyBorder="1" applyAlignment="1">
      <alignment horizontal="center" vertical="center"/>
    </xf>
    <xf numFmtId="0" fontId="0" fillId="0" borderId="111" xfId="0" applyBorder="1" applyAlignment="1">
      <alignment horizontal="center" vertical="center"/>
    </xf>
    <xf numFmtId="0" fontId="0" fillId="0" borderId="112" xfId="0" applyBorder="1" applyAlignment="1">
      <alignment horizontal="center" vertical="center"/>
    </xf>
    <xf numFmtId="0" fontId="0" fillId="17" borderId="86" xfId="0" applyNumberFormat="1" applyFont="1" applyFill="1" applyBorder="1" applyAlignment="1">
      <alignment horizontal="center" vertical="center" wrapText="1"/>
    </xf>
    <xf numFmtId="0" fontId="2" fillId="8" borderId="112" xfId="0" applyNumberFormat="1" applyFont="1" applyFill="1" applyBorder="1" applyAlignment="1">
      <alignment horizontal="center" vertical="center" wrapText="1"/>
    </xf>
    <xf numFmtId="0" fontId="2" fillId="0" borderId="43" xfId="0" applyNumberFormat="1" applyFont="1" applyFill="1" applyBorder="1" applyAlignment="1">
      <alignment vertical="center" wrapText="1"/>
    </xf>
    <xf numFmtId="0" fontId="2" fillId="3" borderId="56" xfId="0" applyNumberFormat="1" applyFont="1" applyFill="1" applyBorder="1" applyAlignment="1">
      <alignment vertical="center" wrapText="1"/>
    </xf>
    <xf numFmtId="0" fontId="2" fillId="3" borderId="114" xfId="0" applyNumberFormat="1" applyFont="1" applyFill="1" applyBorder="1" applyAlignment="1">
      <alignment vertical="center" wrapText="1"/>
    </xf>
    <xf numFmtId="0" fontId="2" fillId="3" borderId="58" xfId="0" applyNumberFormat="1" applyFont="1" applyFill="1" applyBorder="1" applyAlignment="1">
      <alignment vertical="center" wrapText="1"/>
    </xf>
    <xf numFmtId="0" fontId="2" fillId="3" borderId="115" xfId="0" applyNumberFormat="1" applyFont="1" applyFill="1" applyBorder="1" applyAlignment="1">
      <alignment vertical="center" wrapText="1"/>
    </xf>
    <xf numFmtId="0" fontId="2" fillId="3" borderId="116" xfId="0" applyNumberFormat="1" applyFont="1" applyFill="1" applyBorder="1" applyAlignment="1">
      <alignment vertical="center" wrapText="1"/>
    </xf>
    <xf numFmtId="0" fontId="2" fillId="3" borderId="4" xfId="0" applyNumberFormat="1" applyFont="1" applyFill="1" applyBorder="1" applyAlignment="1">
      <alignment vertical="center" wrapText="1"/>
    </xf>
    <xf numFmtId="165" fontId="2" fillId="0" borderId="113" xfId="0" applyNumberFormat="1" applyFont="1" applyFill="1" applyBorder="1" applyAlignment="1">
      <alignment horizontal="center" vertical="center" wrapText="1"/>
    </xf>
    <xf numFmtId="165" fontId="2" fillId="0" borderId="121" xfId="0" applyNumberFormat="1" applyFont="1" applyFill="1" applyBorder="1" applyAlignment="1">
      <alignment horizontal="center" vertical="center" wrapText="1"/>
    </xf>
    <xf numFmtId="165" fontId="2" fillId="0" borderId="122" xfId="0" applyNumberFormat="1" applyFont="1" applyFill="1" applyBorder="1" applyAlignment="1">
      <alignment horizontal="center" vertical="center" wrapText="1"/>
    </xf>
    <xf numFmtId="0" fontId="2" fillId="14" borderId="123" xfId="0" applyNumberFormat="1" applyFont="1" applyFill="1" applyBorder="1" applyAlignment="1">
      <alignment horizontal="center" vertical="center" wrapText="1"/>
    </xf>
    <xf numFmtId="0" fontId="4" fillId="0" borderId="63" xfId="0" applyFont="1" applyFill="1" applyBorder="1" applyAlignment="1">
      <alignment horizontal="center" vertical="center" wrapText="1"/>
    </xf>
    <xf numFmtId="0" fontId="4" fillId="0" borderId="64" xfId="0" applyFont="1" applyFill="1" applyBorder="1" applyAlignment="1">
      <alignment horizontal="center" vertical="center" wrapText="1"/>
    </xf>
    <xf numFmtId="0" fontId="4" fillId="0" borderId="49" xfId="0" applyFont="1" applyFill="1" applyBorder="1" applyAlignment="1">
      <alignment horizontal="center" vertical="center" wrapText="1"/>
    </xf>
    <xf numFmtId="0" fontId="27" fillId="16" borderId="42" xfId="0" applyFont="1" applyFill="1" applyBorder="1" applyAlignment="1">
      <alignment horizontal="center" vertical="center" wrapText="1"/>
    </xf>
    <xf numFmtId="165" fontId="27" fillId="16" borderId="117" xfId="0" applyNumberFormat="1" applyFont="1" applyFill="1" applyBorder="1" applyAlignment="1">
      <alignment horizontal="center" vertical="center" wrapText="1"/>
    </xf>
    <xf numFmtId="0" fontId="0" fillId="3" borderId="23" xfId="0" applyNumberFormat="1" applyFont="1" applyFill="1" applyBorder="1" applyAlignment="1">
      <alignment vertical="center" wrapText="1"/>
    </xf>
    <xf numFmtId="0" fontId="0" fillId="3" borderId="8" xfId="0" applyNumberFormat="1" applyFont="1" applyFill="1" applyBorder="1" applyAlignment="1">
      <alignment vertical="center" wrapText="1"/>
    </xf>
    <xf numFmtId="0" fontId="0" fillId="3" borderId="12" xfId="0" applyNumberFormat="1" applyFont="1" applyFill="1" applyBorder="1" applyAlignment="1">
      <alignment vertical="center" wrapText="1"/>
    </xf>
    <xf numFmtId="0" fontId="26" fillId="16" borderId="1" xfId="0" applyNumberFormat="1" applyFont="1" applyFill="1" applyBorder="1" applyAlignment="1">
      <alignment vertical="center" wrapText="1"/>
    </xf>
    <xf numFmtId="0" fontId="26" fillId="16" borderId="43" xfId="0" applyNumberFormat="1" applyFont="1" applyFill="1" applyBorder="1" applyAlignment="1">
      <alignment vertical="center" wrapText="1"/>
    </xf>
    <xf numFmtId="0" fontId="26" fillId="16" borderId="2" xfId="0" applyNumberFormat="1" applyFont="1" applyFill="1" applyBorder="1" applyAlignment="1">
      <alignment vertical="center" wrapText="1"/>
    </xf>
    <xf numFmtId="0" fontId="23" fillId="15" borderId="95" xfId="0" applyNumberFormat="1" applyFont="1" applyFill="1" applyBorder="1" applyAlignment="1">
      <alignment vertical="center" wrapText="1"/>
    </xf>
    <xf numFmtId="0" fontId="23" fillId="15" borderId="62" xfId="0" applyNumberFormat="1" applyFont="1" applyFill="1" applyBorder="1" applyAlignment="1">
      <alignment vertical="center" wrapText="1"/>
    </xf>
    <xf numFmtId="0" fontId="23" fillId="15" borderId="65" xfId="0" applyNumberFormat="1" applyFont="1" applyFill="1" applyBorder="1" applyAlignment="1">
      <alignment vertical="center" wrapText="1"/>
    </xf>
    <xf numFmtId="0" fontId="0" fillId="17" borderId="95" xfId="0" applyNumberFormat="1" applyFont="1" applyFill="1" applyBorder="1" applyAlignment="1">
      <alignment vertical="center" wrapText="1"/>
    </xf>
    <xf numFmtId="0" fontId="0" fillId="17" borderId="62" xfId="0" applyNumberFormat="1" applyFont="1" applyFill="1" applyBorder="1" applyAlignment="1">
      <alignment vertical="center" wrapText="1"/>
    </xf>
    <xf numFmtId="0" fontId="0" fillId="17" borderId="65" xfId="0" applyNumberFormat="1" applyFont="1" applyFill="1" applyBorder="1" applyAlignment="1">
      <alignment vertical="center" wrapText="1"/>
    </xf>
    <xf numFmtId="0" fontId="24" fillId="15" borderId="70" xfId="0" applyFont="1" applyFill="1" applyBorder="1" applyAlignment="1">
      <alignment horizontal="center" vertical="center" wrapText="1"/>
    </xf>
    <xf numFmtId="0" fontId="24" fillId="15" borderId="77" xfId="0" applyFont="1" applyFill="1" applyBorder="1" applyAlignment="1">
      <alignment horizontal="center" vertical="center" wrapText="1"/>
    </xf>
    <xf numFmtId="0" fontId="24" fillId="15" borderId="71" xfId="0" applyFont="1" applyFill="1" applyBorder="1" applyAlignment="1">
      <alignment horizontal="center" vertical="center" wrapText="1"/>
    </xf>
    <xf numFmtId="165" fontId="24" fillId="15" borderId="70" xfId="0" applyNumberFormat="1" applyFont="1" applyFill="1" applyBorder="1" applyAlignment="1">
      <alignment horizontal="center" vertical="center" wrapText="1"/>
    </xf>
    <xf numFmtId="0" fontId="8" fillId="17" borderId="63" xfId="0" applyFont="1" applyFill="1" applyBorder="1" applyAlignment="1">
      <alignment horizontal="center" vertical="center" wrapText="1"/>
    </xf>
    <xf numFmtId="0" fontId="8" fillId="17" borderId="64" xfId="0" applyFont="1" applyFill="1" applyBorder="1" applyAlignment="1">
      <alignment horizontal="center" vertical="center" wrapText="1"/>
    </xf>
    <xf numFmtId="0" fontId="8" fillId="17" borderId="49" xfId="0" applyFont="1" applyFill="1" applyBorder="1" applyAlignment="1">
      <alignment horizontal="center" vertical="center" wrapText="1"/>
    </xf>
    <xf numFmtId="165" fontId="8" fillId="17" borderId="121" xfId="0" applyNumberFormat="1" applyFont="1" applyFill="1" applyBorder="1" applyAlignment="1">
      <alignment horizontal="center" vertical="center" wrapText="1"/>
    </xf>
    <xf numFmtId="0" fontId="8" fillId="17" borderId="70" xfId="0" applyFont="1" applyFill="1" applyBorder="1" applyAlignment="1">
      <alignment horizontal="center" vertical="center" wrapText="1"/>
    </xf>
    <xf numFmtId="0" fontId="8" fillId="17" borderId="77" xfId="0" applyFont="1" applyFill="1" applyBorder="1" applyAlignment="1">
      <alignment horizontal="center" vertical="center" wrapText="1"/>
    </xf>
    <xf numFmtId="0" fontId="8" fillId="17" borderId="71" xfId="0" applyFont="1" applyFill="1" applyBorder="1" applyAlignment="1">
      <alignment horizontal="center" vertical="center" wrapText="1"/>
    </xf>
    <xf numFmtId="0" fontId="30" fillId="3" borderId="70" xfId="0" applyFont="1" applyFill="1" applyBorder="1" applyAlignment="1">
      <alignment horizontal="center" vertical="center" wrapText="1"/>
    </xf>
    <xf numFmtId="0" fontId="30" fillId="3" borderId="77" xfId="0" applyFont="1" applyFill="1" applyBorder="1" applyAlignment="1">
      <alignment horizontal="center" vertical="center" wrapText="1"/>
    </xf>
    <xf numFmtId="0" fontId="30" fillId="3" borderId="71" xfId="0" applyFont="1" applyFill="1" applyBorder="1" applyAlignment="1">
      <alignment horizontal="center" vertical="center" wrapText="1"/>
    </xf>
    <xf numFmtId="165" fontId="30" fillId="3" borderId="70" xfId="0" applyNumberFormat="1" applyFont="1" applyFill="1" applyBorder="1" applyAlignment="1">
      <alignment horizontal="center" vertical="center" wrapText="1"/>
    </xf>
    <xf numFmtId="0" fontId="30" fillId="3" borderId="63" xfId="0" applyFont="1" applyFill="1" applyBorder="1" applyAlignment="1">
      <alignment horizontal="center" vertical="center" wrapText="1"/>
    </xf>
    <xf numFmtId="0" fontId="30" fillId="3" borderId="64" xfId="0" applyFont="1" applyFill="1" applyBorder="1" applyAlignment="1">
      <alignment horizontal="center" vertical="center" wrapText="1"/>
    </xf>
    <xf numFmtId="165" fontId="30" fillId="3" borderId="113" xfId="0" applyNumberFormat="1" applyFont="1" applyFill="1" applyBorder="1" applyAlignment="1">
      <alignment horizontal="center" vertical="center" wrapText="1"/>
    </xf>
    <xf numFmtId="165" fontId="30" fillId="3" borderId="121" xfId="0" applyNumberFormat="1" applyFont="1" applyFill="1" applyBorder="1" applyAlignment="1">
      <alignment horizontal="center" vertical="center" wrapText="1"/>
    </xf>
    <xf numFmtId="0" fontId="0" fillId="8" borderId="112" xfId="0" applyNumberFormat="1" applyFont="1" applyFill="1" applyBorder="1" applyAlignment="1">
      <alignment horizontal="center" vertical="center" wrapText="1"/>
    </xf>
    <xf numFmtId="0" fontId="4" fillId="8" borderId="83" xfId="0" applyNumberFormat="1" applyFont="1" applyFill="1" applyBorder="1" applyAlignment="1">
      <alignment horizontal="left" vertical="center" wrapText="1"/>
    </xf>
    <xf numFmtId="0" fontId="4" fillId="8" borderId="35" xfId="0" applyNumberFormat="1" applyFont="1" applyFill="1" applyBorder="1" applyAlignment="1">
      <alignment horizontal="center" vertical="center" wrapText="1"/>
    </xf>
    <xf numFmtId="0" fontId="2" fillId="8" borderId="36" xfId="0" applyFont="1" applyFill="1" applyBorder="1" applyAlignment="1">
      <alignment horizontal="left" vertical="center" wrapText="1"/>
    </xf>
    <xf numFmtId="0" fontId="27" fillId="16" borderId="117" xfId="0" applyFont="1" applyFill="1" applyBorder="1" applyAlignment="1">
      <alignment horizontal="left" vertical="center" wrapText="1"/>
    </xf>
    <xf numFmtId="0" fontId="27" fillId="16" borderId="118" xfId="0" applyFont="1" applyFill="1" applyBorder="1" applyAlignment="1">
      <alignment horizontal="left" vertical="center" wrapText="1"/>
    </xf>
    <xf numFmtId="0" fontId="27" fillId="0" borderId="117" xfId="0" applyNumberFormat="1" applyFont="1" applyFill="1" applyBorder="1" applyAlignment="1">
      <alignment horizontal="center" vertical="center" wrapText="1"/>
    </xf>
    <xf numFmtId="0" fontId="27" fillId="0" borderId="118" xfId="0" applyNumberFormat="1" applyFont="1" applyFill="1" applyBorder="1" applyAlignment="1">
      <alignment horizontal="center" vertical="center" wrapText="1"/>
    </xf>
    <xf numFmtId="0" fontId="2" fillId="14" borderId="123" xfId="0" applyFont="1" applyFill="1" applyBorder="1" applyAlignment="1">
      <alignment horizontal="center" vertical="center" wrapText="1"/>
    </xf>
    <xf numFmtId="0" fontId="2" fillId="14" borderId="122" xfId="0" applyNumberFormat="1" applyFont="1" applyFill="1" applyBorder="1" applyAlignment="1">
      <alignment horizontal="center" vertical="center" wrapText="1"/>
    </xf>
    <xf numFmtId="0" fontId="2" fillId="14" borderId="76" xfId="0" applyNumberFormat="1" applyFont="1" applyFill="1" applyBorder="1" applyAlignment="1">
      <alignment horizontal="right" vertical="center" wrapText="1"/>
    </xf>
    <xf numFmtId="0" fontId="2" fillId="14" borderId="76" xfId="1" quotePrefix="1" applyNumberFormat="1" applyFont="1" applyFill="1" applyBorder="1" applyAlignment="1">
      <alignment horizontal="right" vertical="center" wrapText="1"/>
    </xf>
    <xf numFmtId="0" fontId="30" fillId="3" borderId="106" xfId="0" applyNumberFormat="1" applyFont="1" applyFill="1" applyBorder="1" applyAlignment="1">
      <alignment horizontal="center" vertical="center" wrapText="1"/>
    </xf>
    <xf numFmtId="0" fontId="2" fillId="14" borderId="106" xfId="0" applyNumberFormat="1" applyFont="1" applyFill="1" applyBorder="1" applyAlignment="1">
      <alignment horizontal="center" vertical="center" wrapText="1"/>
    </xf>
    <xf numFmtId="0" fontId="0" fillId="14" borderId="106" xfId="0" applyNumberFormat="1" applyFont="1" applyFill="1" applyBorder="1" applyAlignment="1">
      <alignment horizontal="center" vertical="center" wrapText="1"/>
    </xf>
    <xf numFmtId="0" fontId="2" fillId="14" borderId="103" xfId="0" applyNumberFormat="1" applyFont="1" applyFill="1" applyBorder="1" applyAlignment="1">
      <alignment horizontal="center" vertical="center" wrapText="1"/>
    </xf>
    <xf numFmtId="0" fontId="28" fillId="14" borderId="3" xfId="0" applyNumberFormat="1" applyFont="1" applyFill="1" applyBorder="1" applyAlignment="1">
      <alignment horizontal="center" vertical="center" wrapText="1"/>
    </xf>
    <xf numFmtId="0" fontId="2" fillId="14" borderId="76" xfId="0" applyNumberFormat="1" applyFont="1" applyFill="1" applyBorder="1" applyAlignment="1">
      <alignment vertical="center" wrapText="1"/>
    </xf>
    <xf numFmtId="0" fontId="3" fillId="14" borderId="76" xfId="0" quotePrefix="1" applyNumberFormat="1" applyFont="1" applyFill="1" applyBorder="1" applyAlignment="1">
      <alignment horizontal="center" vertical="center" wrapText="1"/>
    </xf>
    <xf numFmtId="0" fontId="27" fillId="0" borderId="124" xfId="0" applyNumberFormat="1" applyFont="1" applyFill="1" applyBorder="1" applyAlignment="1">
      <alignment horizontal="center" vertical="center" wrapText="1"/>
    </xf>
    <xf numFmtId="0" fontId="2" fillId="3" borderId="112" xfId="0" applyNumberFormat="1" applyFont="1" applyFill="1" applyBorder="1" applyAlignment="1">
      <alignment wrapText="1"/>
    </xf>
    <xf numFmtId="0" fontId="0" fillId="8" borderId="84" xfId="0" applyFont="1" applyFill="1" applyBorder="1" applyAlignment="1">
      <alignment horizontal="center" vertical="center" wrapText="1"/>
    </xf>
    <xf numFmtId="0" fontId="27" fillId="14" borderId="3" xfId="0" applyNumberFormat="1" applyFont="1" applyFill="1" applyBorder="1" applyAlignment="1">
      <alignment horizontal="center" vertical="center" wrapText="1"/>
    </xf>
    <xf numFmtId="0" fontId="24" fillId="14" borderId="86" xfId="0" applyNumberFormat="1" applyFont="1" applyFill="1" applyBorder="1" applyAlignment="1">
      <alignment horizontal="center" vertical="center" wrapText="1"/>
    </xf>
    <xf numFmtId="0" fontId="8" fillId="14" borderId="105" xfId="0" applyNumberFormat="1" applyFont="1" applyFill="1" applyBorder="1" applyAlignment="1">
      <alignment horizontal="center" vertical="center" wrapText="1"/>
    </xf>
    <xf numFmtId="0" fontId="8" fillId="14" borderId="86" xfId="0" applyNumberFormat="1" applyFont="1" applyFill="1" applyBorder="1" applyAlignment="1">
      <alignment horizontal="center" vertical="center" wrapText="1"/>
    </xf>
    <xf numFmtId="0" fontId="13" fillId="5" borderId="95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6" fillId="5" borderId="86" xfId="0" applyNumberFormat="1" applyFont="1" applyFill="1" applyBorder="1" applyAlignment="1">
      <alignment horizontal="center" vertical="center" wrapText="1"/>
    </xf>
    <xf numFmtId="0" fontId="2" fillId="3" borderId="72" xfId="0" applyNumberFormat="1" applyFont="1" applyFill="1" applyBorder="1" applyAlignment="1">
      <alignment horizontal="center" vertical="center" wrapText="1"/>
    </xf>
    <xf numFmtId="0" fontId="27" fillId="16" borderId="117" xfId="0" quotePrefix="1" applyFont="1" applyFill="1" applyBorder="1" applyAlignment="1">
      <alignment horizontal="left" vertical="center" wrapText="1"/>
    </xf>
    <xf numFmtId="0" fontId="4" fillId="13" borderId="50" xfId="0" applyFont="1" applyFill="1" applyBorder="1" applyAlignment="1">
      <alignment horizontal="center" vertical="center" wrapText="1"/>
    </xf>
    <xf numFmtId="0" fontId="15" fillId="0" borderId="133" xfId="0" applyNumberFormat="1" applyFont="1" applyFill="1" applyBorder="1" applyAlignment="1">
      <alignment horizontal="center" vertical="center" wrapText="1"/>
    </xf>
    <xf numFmtId="0" fontId="6" fillId="6" borderId="13" xfId="0" applyFont="1" applyFill="1" applyBorder="1" applyAlignment="1">
      <alignment horizontal="center" vertical="center"/>
    </xf>
    <xf numFmtId="0" fontId="6" fillId="6" borderId="14" xfId="0" applyFont="1" applyFill="1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0" xfId="0" applyAlignment="1">
      <alignment vertical="center"/>
    </xf>
    <xf numFmtId="0" fontId="2" fillId="8" borderId="124" xfId="0" applyNumberFormat="1" applyFont="1" applyFill="1" applyBorder="1" applyAlignment="1">
      <alignment horizontal="center" vertical="center" wrapText="1"/>
    </xf>
    <xf numFmtId="0" fontId="4" fillId="8" borderId="133" xfId="0" applyNumberFormat="1" applyFont="1" applyFill="1" applyBorder="1" applyAlignment="1">
      <alignment horizontal="left" vertical="center" wrapText="1"/>
    </xf>
    <xf numFmtId="0" fontId="4" fillId="8" borderId="103" xfId="0" applyNumberFormat="1" applyFont="1" applyFill="1" applyBorder="1" applyAlignment="1">
      <alignment horizontal="center" vertical="center" wrapText="1"/>
    </xf>
    <xf numFmtId="0" fontId="2" fillId="8" borderId="31" xfId="0" applyFont="1" applyFill="1" applyBorder="1" applyAlignment="1">
      <alignment horizontal="left" vertical="center" wrapText="1"/>
    </xf>
    <xf numFmtId="0" fontId="2" fillId="8" borderId="103" xfId="0" applyFont="1" applyFill="1" applyBorder="1" applyAlignment="1">
      <alignment horizontal="left" vertical="center" wrapText="1"/>
    </xf>
    <xf numFmtId="0" fontId="0" fillId="8" borderId="129" xfId="0" applyFont="1" applyFill="1" applyBorder="1" applyAlignment="1">
      <alignment horizontal="center" vertical="center" wrapText="1"/>
    </xf>
    <xf numFmtId="0" fontId="15" fillId="8" borderId="129" xfId="0" applyNumberFormat="1" applyFont="1" applyFill="1" applyBorder="1" applyAlignment="1">
      <alignment horizontal="center" vertical="center" wrapText="1"/>
    </xf>
    <xf numFmtId="0" fontId="2" fillId="14" borderId="129" xfId="0" applyFont="1" applyFill="1" applyBorder="1" applyAlignment="1">
      <alignment horizontal="center" vertical="center" wrapText="1"/>
    </xf>
    <xf numFmtId="0" fontId="2" fillId="8" borderId="129" xfId="0" applyFont="1" applyFill="1" applyBorder="1" applyAlignment="1">
      <alignment horizontal="center" vertical="center" wrapText="1"/>
    </xf>
    <xf numFmtId="0" fontId="2" fillId="8" borderId="132" xfId="0" applyFont="1" applyFill="1" applyBorder="1" applyAlignment="1">
      <alignment horizontal="center" vertical="center" wrapText="1"/>
    </xf>
    <xf numFmtId="0" fontId="27" fillId="0" borderId="127" xfId="0" applyNumberFormat="1" applyFont="1" applyFill="1" applyBorder="1" applyAlignment="1">
      <alignment horizontal="center" vertical="center" wrapText="1"/>
    </xf>
    <xf numFmtId="0" fontId="28" fillId="14" borderId="39" xfId="0" applyNumberFormat="1" applyFont="1" applyFill="1" applyBorder="1" applyAlignment="1">
      <alignment horizontal="center" vertical="center" wrapText="1"/>
    </xf>
    <xf numFmtId="0" fontId="30" fillId="14" borderId="86" xfId="0" applyNumberFormat="1" applyFont="1" applyFill="1" applyBorder="1" applyAlignment="1">
      <alignment horizontal="center" vertical="center" wrapText="1"/>
    </xf>
    <xf numFmtId="0" fontId="2" fillId="14" borderId="124" xfId="0" applyFont="1" applyFill="1" applyBorder="1" applyAlignment="1">
      <alignment horizontal="center" vertical="center" wrapText="1"/>
    </xf>
    <xf numFmtId="0" fontId="30" fillId="14" borderId="124" xfId="0" applyNumberFormat="1" applyFont="1" applyFill="1" applyBorder="1" applyAlignment="1">
      <alignment horizontal="center" vertical="center" wrapText="1"/>
    </xf>
    <xf numFmtId="0" fontId="15" fillId="8" borderId="86" xfId="0" applyNumberFormat="1" applyFont="1" applyFill="1" applyBorder="1" applyAlignment="1">
      <alignment horizontal="center" vertical="center" wrapText="1"/>
    </xf>
    <xf numFmtId="0" fontId="9" fillId="14" borderId="124" xfId="0" applyNumberFormat="1" applyFont="1" applyFill="1" applyBorder="1" applyAlignment="1">
      <alignment horizontal="center" vertical="center" wrapText="1"/>
    </xf>
    <xf numFmtId="0" fontId="15" fillId="8" borderId="124" xfId="0" applyNumberFormat="1" applyFont="1" applyFill="1" applyBorder="1" applyAlignment="1">
      <alignment horizontal="center" vertical="center" wrapText="1"/>
    </xf>
    <xf numFmtId="0" fontId="0" fillId="8" borderId="86" xfId="0" applyFont="1" applyFill="1" applyBorder="1" applyAlignment="1">
      <alignment horizontal="center" vertical="center" wrapText="1"/>
    </xf>
    <xf numFmtId="0" fontId="2" fillId="8" borderId="86" xfId="0" applyFont="1" applyFill="1" applyBorder="1" applyAlignment="1">
      <alignment horizontal="center" vertical="center" wrapText="1"/>
    </xf>
    <xf numFmtId="0" fontId="2" fillId="3" borderId="24" xfId="3" applyNumberFormat="1" applyFont="1" applyFill="1" applyBorder="1" applyAlignment="1" applyProtection="1">
      <alignment horizontal="center" vertical="center" wrapText="1"/>
      <protection locked="0"/>
    </xf>
    <xf numFmtId="0" fontId="2" fillId="14" borderId="103" xfId="0" applyFont="1" applyFill="1" applyBorder="1" applyAlignment="1">
      <alignment horizontal="center" vertical="center" wrapText="1"/>
    </xf>
    <xf numFmtId="0" fontId="2" fillId="14" borderId="91" xfId="0" applyFont="1" applyFill="1" applyBorder="1" applyAlignment="1">
      <alignment horizontal="center" vertical="center" wrapText="1"/>
    </xf>
    <xf numFmtId="0" fontId="29" fillId="0" borderId="1" xfId="0" applyNumberFormat="1" applyFont="1" applyFill="1" applyBorder="1" applyAlignment="1">
      <alignment vertical="center" wrapText="1"/>
    </xf>
    <xf numFmtId="0" fontId="0" fillId="0" borderId="110" xfId="0" applyBorder="1"/>
    <xf numFmtId="0" fontId="0" fillId="0" borderId="124" xfId="0" applyBorder="1"/>
    <xf numFmtId="0" fontId="2" fillId="0" borderId="103" xfId="0" applyFont="1" applyFill="1" applyBorder="1" applyAlignment="1">
      <alignment horizontal="center" vertical="center" wrapText="1"/>
    </xf>
    <xf numFmtId="0" fontId="20" fillId="14" borderId="123" xfId="0" applyFont="1" applyFill="1" applyBorder="1" applyAlignment="1">
      <alignment horizontal="center" vertical="center" wrapText="1"/>
    </xf>
    <xf numFmtId="0" fontId="2" fillId="0" borderId="81" xfId="0" applyNumberFormat="1" applyFont="1" applyFill="1" applyBorder="1" applyAlignment="1">
      <alignment horizontal="center" vertical="center" wrapText="1"/>
    </xf>
    <xf numFmtId="0" fontId="2" fillId="0" borderId="96" xfId="0" applyNumberFormat="1" applyFont="1" applyFill="1" applyBorder="1" applyAlignment="1">
      <alignment horizontal="center" vertical="center" wrapText="1"/>
    </xf>
    <xf numFmtId="0" fontId="2" fillId="0" borderId="126" xfId="0" applyNumberFormat="1" applyFont="1" applyFill="1" applyBorder="1" applyAlignment="1">
      <alignment horizontal="center" vertical="center" wrapText="1"/>
    </xf>
    <xf numFmtId="0" fontId="2" fillId="0" borderId="84" xfId="0" applyFont="1" applyFill="1" applyBorder="1" applyAlignment="1">
      <alignment horizontal="center" vertical="center" wrapText="1"/>
    </xf>
    <xf numFmtId="0" fontId="2" fillId="0" borderId="108" xfId="0" applyFont="1" applyFill="1" applyBorder="1" applyAlignment="1">
      <alignment horizontal="center" vertical="center" wrapText="1"/>
    </xf>
    <xf numFmtId="0" fontId="2" fillId="0" borderId="132" xfId="0" applyFont="1" applyFill="1" applyBorder="1" applyAlignment="1">
      <alignment horizontal="center" vertical="center" wrapText="1"/>
    </xf>
    <xf numFmtId="0" fontId="2" fillId="0" borderId="34" xfId="0" applyNumberFormat="1" applyFont="1" applyFill="1" applyBorder="1" applyAlignment="1">
      <alignment horizontal="center" vertical="center" wrapText="1"/>
    </xf>
    <xf numFmtId="0" fontId="2" fillId="0" borderId="82" xfId="0" applyNumberFormat="1" applyFont="1" applyFill="1" applyBorder="1" applyAlignment="1">
      <alignment horizontal="center" vertical="center" wrapText="1"/>
    </xf>
    <xf numFmtId="0" fontId="2" fillId="0" borderId="82" xfId="0" applyFont="1" applyFill="1" applyBorder="1" applyAlignment="1">
      <alignment horizontal="center" vertical="center" wrapText="1"/>
    </xf>
    <xf numFmtId="0" fontId="2" fillId="0" borderId="101" xfId="0" applyFont="1" applyFill="1" applyBorder="1" applyAlignment="1">
      <alignment horizontal="center" vertical="center" wrapText="1"/>
    </xf>
    <xf numFmtId="0" fontId="2" fillId="0" borderId="98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99" xfId="0" applyFont="1" applyFill="1" applyBorder="1" applyAlignment="1">
      <alignment horizontal="center" vertical="center" wrapText="1"/>
    </xf>
    <xf numFmtId="0" fontId="2" fillId="0" borderId="95" xfId="0" applyNumberFormat="1" applyFont="1" applyFill="1" applyBorder="1" applyAlignment="1">
      <alignment horizontal="center" vertical="center" wrapText="1"/>
    </xf>
    <xf numFmtId="0" fontId="2" fillId="0" borderId="62" xfId="0" applyNumberFormat="1" applyFont="1" applyFill="1" applyBorder="1" applyAlignment="1">
      <alignment horizontal="center" vertical="center" wrapText="1"/>
    </xf>
    <xf numFmtId="0" fontId="2" fillId="0" borderId="62" xfId="0" applyFont="1" applyFill="1" applyBorder="1" applyAlignment="1">
      <alignment horizontal="center" vertical="center" wrapText="1"/>
    </xf>
    <xf numFmtId="0" fontId="2" fillId="0" borderId="65" xfId="0" applyFont="1" applyFill="1" applyBorder="1" applyAlignment="1">
      <alignment horizontal="center" vertical="center" wrapText="1"/>
    </xf>
    <xf numFmtId="0" fontId="2" fillId="0" borderId="44" xfId="0" applyFont="1" applyFill="1" applyBorder="1" applyAlignment="1">
      <alignment horizontal="center" vertical="center" wrapText="1"/>
    </xf>
    <xf numFmtId="0" fontId="2" fillId="0" borderId="97" xfId="0" applyFont="1" applyFill="1" applyBorder="1" applyAlignment="1">
      <alignment horizontal="center" vertical="center" wrapText="1"/>
    </xf>
    <xf numFmtId="0" fontId="4" fillId="0" borderId="82" xfId="0" applyFont="1" applyFill="1" applyBorder="1" applyAlignment="1">
      <alignment horizontal="center" vertical="center" wrapText="1"/>
    </xf>
    <xf numFmtId="0" fontId="0" fillId="0" borderId="97" xfId="0" applyNumberFormat="1" applyFont="1" applyFill="1" applyBorder="1" applyAlignment="1">
      <alignment horizontal="center" vertical="center" wrapText="1"/>
    </xf>
    <xf numFmtId="0" fontId="0" fillId="0" borderId="86" xfId="0" applyNumberFormat="1" applyFont="1" applyFill="1" applyBorder="1" applyAlignment="1">
      <alignment horizontal="center" vertical="center" wrapText="1"/>
    </xf>
    <xf numFmtId="0" fontId="0" fillId="0" borderId="82" xfId="0" applyNumberFormat="1" applyFont="1" applyFill="1" applyBorder="1" applyAlignment="1">
      <alignment horizontal="center" vertical="center" wrapText="1"/>
    </xf>
    <xf numFmtId="0" fontId="0" fillId="0" borderId="98" xfId="0" applyNumberFormat="1" applyFont="1" applyFill="1" applyBorder="1" applyAlignment="1">
      <alignment horizontal="center" vertical="center" wrapText="1"/>
    </xf>
    <xf numFmtId="0" fontId="20" fillId="0" borderId="81" xfId="0" applyFont="1" applyFill="1" applyBorder="1" applyAlignment="1">
      <alignment horizontal="center" vertical="center" wrapText="1"/>
    </xf>
    <xf numFmtId="0" fontId="20" fillId="0" borderId="96" xfId="0" applyFont="1" applyFill="1" applyBorder="1" applyAlignment="1">
      <alignment horizontal="center" vertical="center" wrapText="1"/>
    </xf>
    <xf numFmtId="0" fontId="20" fillId="0" borderId="126" xfId="0" applyFont="1" applyFill="1" applyBorder="1" applyAlignment="1">
      <alignment horizontal="center" vertical="center" wrapText="1"/>
    </xf>
    <xf numFmtId="0" fontId="0" fillId="0" borderId="62" xfId="0" applyNumberFormat="1" applyFont="1" applyFill="1" applyBorder="1" applyAlignment="1">
      <alignment horizontal="center" vertical="center" wrapText="1"/>
    </xf>
    <xf numFmtId="0" fontId="20" fillId="0" borderId="82" xfId="0" applyFont="1" applyFill="1" applyBorder="1" applyAlignment="1">
      <alignment horizontal="center" vertical="center" wrapText="1"/>
    </xf>
    <xf numFmtId="0" fontId="20" fillId="0" borderId="0" xfId="0" applyFont="1" applyFill="1" applyBorder="1" applyAlignment="1">
      <alignment horizontal="center" vertical="center" wrapText="1"/>
    </xf>
    <xf numFmtId="0" fontId="20" fillId="0" borderId="62" xfId="0" applyFont="1" applyFill="1" applyBorder="1" applyAlignment="1">
      <alignment horizontal="center" vertical="center" wrapText="1"/>
    </xf>
    <xf numFmtId="0" fontId="15" fillId="0" borderId="129" xfId="0" applyNumberFormat="1" applyFont="1" applyFill="1" applyBorder="1" applyAlignment="1">
      <alignment horizontal="center" vertical="center" wrapText="1"/>
    </xf>
    <xf numFmtId="0" fontId="18" fillId="0" borderId="129" xfId="0" applyNumberFormat="1" applyFont="1" applyFill="1" applyBorder="1" applyAlignment="1">
      <alignment horizontal="center" vertical="center" wrapText="1"/>
    </xf>
    <xf numFmtId="0" fontId="24" fillId="0" borderId="132" xfId="0" applyNumberFormat="1" applyFont="1" applyFill="1" applyBorder="1" applyAlignment="1">
      <alignment horizontal="center" vertical="center" wrapText="1"/>
    </xf>
    <xf numFmtId="0" fontId="4" fillId="13" borderId="127" xfId="0" applyFont="1" applyFill="1" applyBorder="1" applyAlignment="1">
      <alignment horizontal="center" vertical="center" wrapText="1"/>
    </xf>
    <xf numFmtId="0" fontId="4" fillId="13" borderId="130" xfId="0" applyFont="1" applyFill="1" applyBorder="1" applyAlignment="1">
      <alignment horizontal="center" vertical="center" wrapText="1"/>
    </xf>
    <xf numFmtId="0" fontId="9" fillId="17" borderId="106" xfId="0" applyNumberFormat="1" applyFont="1" applyFill="1" applyBorder="1" applyAlignment="1">
      <alignment horizontal="center" vertical="center" wrapText="1"/>
    </xf>
    <xf numFmtId="0" fontId="26" fillId="16" borderId="26" xfId="0" applyNumberFormat="1" applyFont="1" applyFill="1" applyBorder="1" applyAlignment="1">
      <alignment horizontal="center" vertical="center" wrapText="1"/>
    </xf>
    <xf numFmtId="0" fontId="27" fillId="16" borderId="80" xfId="0" quotePrefix="1" applyFont="1" applyFill="1" applyBorder="1" applyAlignment="1">
      <alignment horizontal="left" vertical="center" wrapText="1"/>
    </xf>
    <xf numFmtId="0" fontId="2" fillId="0" borderId="97" xfId="0" applyNumberFormat="1" applyFont="1" applyFill="1" applyBorder="1" applyAlignment="1">
      <alignment horizontal="center" vertical="center" wrapText="1"/>
    </xf>
    <xf numFmtId="0" fontId="19" fillId="8" borderId="23" xfId="0" applyFont="1" applyFill="1" applyBorder="1" applyAlignment="1">
      <alignment horizontal="center" vertical="center" wrapText="1"/>
    </xf>
    <xf numFmtId="0" fontId="4" fillId="7" borderId="50" xfId="0" applyFont="1" applyFill="1" applyBorder="1" applyAlignment="1">
      <alignment horizontal="center" vertical="center" wrapText="1"/>
    </xf>
    <xf numFmtId="0" fontId="22" fillId="8" borderId="23" xfId="0" applyFont="1" applyFill="1" applyBorder="1" applyAlignment="1">
      <alignment horizontal="center" vertical="center" wrapText="1"/>
    </xf>
    <xf numFmtId="0" fontId="2" fillId="0" borderId="23" xfId="0" applyNumberFormat="1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 wrapText="1"/>
    </xf>
    <xf numFmtId="0" fontId="2" fillId="14" borderId="76" xfId="0" quotePrefix="1" applyNumberFormat="1" applyFont="1" applyFill="1" applyBorder="1" applyAlignment="1">
      <alignment horizontal="right" vertical="center" wrapText="1"/>
    </xf>
    <xf numFmtId="0" fontId="15" fillId="0" borderId="126" xfId="0" applyNumberFormat="1" applyFont="1" applyFill="1" applyBorder="1" applyAlignment="1">
      <alignment horizontal="center" vertical="center" wrapText="1"/>
    </xf>
    <xf numFmtId="0" fontId="18" fillId="0" borderId="0" xfId="0" applyNumberFormat="1" applyFont="1" applyFill="1" applyBorder="1" applyAlignment="1">
      <alignment vertical="center" wrapText="1"/>
    </xf>
    <xf numFmtId="0" fontId="18" fillId="0" borderId="0" xfId="0" applyNumberFormat="1" applyFont="1" applyFill="1" applyBorder="1" applyAlignment="1">
      <alignment horizontal="center" vertical="center" wrapText="1"/>
    </xf>
    <xf numFmtId="0" fontId="0" fillId="0" borderId="124" xfId="0" applyBorder="1" applyAlignment="1">
      <alignment horizontal="left" vertical="center"/>
    </xf>
    <xf numFmtId="0" fontId="0" fillId="0" borderId="5" xfId="0" applyBorder="1"/>
    <xf numFmtId="0" fontId="0" fillId="0" borderId="0" xfId="0" applyFill="1" applyBorder="1"/>
    <xf numFmtId="0" fontId="4" fillId="7" borderId="27" xfId="0" applyFont="1" applyFill="1" applyBorder="1" applyAlignment="1">
      <alignment horizontal="center" vertical="center" wrapText="1"/>
    </xf>
    <xf numFmtId="0" fontId="4" fillId="7" borderId="57" xfId="0" applyFont="1" applyFill="1" applyBorder="1" applyAlignment="1">
      <alignment vertical="center" wrapText="1"/>
    </xf>
    <xf numFmtId="0" fontId="4" fillId="7" borderId="100" xfId="0" applyFont="1" applyFill="1" applyBorder="1" applyAlignment="1">
      <alignment vertical="center" wrapText="1"/>
    </xf>
    <xf numFmtId="0" fontId="4" fillId="7" borderId="137" xfId="0" applyFont="1" applyFill="1" applyBorder="1" applyAlignment="1">
      <alignment vertical="center" wrapText="1"/>
    </xf>
    <xf numFmtId="0" fontId="4" fillId="7" borderId="139" xfId="0" applyFont="1" applyFill="1" applyBorder="1" applyAlignment="1">
      <alignment vertical="center" wrapText="1"/>
    </xf>
    <xf numFmtId="0" fontId="27" fillId="0" borderId="27" xfId="0" applyNumberFormat="1" applyFont="1" applyFill="1" applyBorder="1" applyAlignment="1">
      <alignment horizontal="center" vertical="center" wrapText="1"/>
    </xf>
    <xf numFmtId="165" fontId="2" fillId="0" borderId="44" xfId="0" applyNumberFormat="1" applyFont="1" applyFill="1" applyBorder="1" applyAlignment="1">
      <alignment horizontal="center" vertical="center" wrapText="1"/>
    </xf>
    <xf numFmtId="0" fontId="4" fillId="8" borderId="50" xfId="0" applyFont="1" applyFill="1" applyBorder="1" applyAlignment="1">
      <alignment horizontal="center" vertical="center" wrapText="1"/>
    </xf>
    <xf numFmtId="0" fontId="19" fillId="8" borderId="23" xfId="0" applyFont="1" applyFill="1" applyBorder="1" applyAlignment="1">
      <alignment horizontal="center" vertical="center" wrapText="1"/>
    </xf>
    <xf numFmtId="0" fontId="22" fillId="8" borderId="23" xfId="0" applyFont="1" applyFill="1" applyBorder="1" applyAlignment="1">
      <alignment horizontal="center" vertical="center" wrapText="1"/>
    </xf>
    <xf numFmtId="0" fontId="27" fillId="0" borderId="142" xfId="0" applyNumberFormat="1" applyFont="1" applyFill="1" applyBorder="1" applyAlignment="1">
      <alignment horizontal="center" vertical="center" wrapText="1"/>
    </xf>
    <xf numFmtId="0" fontId="2" fillId="14" borderId="135" xfId="0" applyFont="1" applyFill="1" applyBorder="1" applyAlignment="1">
      <alignment horizontal="center" vertical="center" wrapText="1"/>
    </xf>
    <xf numFmtId="0" fontId="4" fillId="8" borderId="27" xfId="0" applyFont="1" applyFill="1" applyBorder="1" applyAlignment="1">
      <alignment horizontal="center" vertical="center" wrapText="1"/>
    </xf>
    <xf numFmtId="0" fontId="4" fillId="8" borderId="57" xfId="0" applyFont="1" applyFill="1" applyBorder="1" applyAlignment="1">
      <alignment vertical="center" wrapText="1"/>
    </xf>
    <xf numFmtId="0" fontId="4" fillId="8" borderId="100" xfId="0" applyFont="1" applyFill="1" applyBorder="1" applyAlignment="1">
      <alignment vertical="center" wrapText="1"/>
    </xf>
    <xf numFmtId="0" fontId="4" fillId="8" borderId="137" xfId="0" applyFont="1" applyFill="1" applyBorder="1" applyAlignment="1">
      <alignment vertical="center" wrapText="1"/>
    </xf>
    <xf numFmtId="0" fontId="4" fillId="8" borderId="139" xfId="0" applyFont="1" applyFill="1" applyBorder="1" applyAlignment="1">
      <alignment vertical="center" wrapText="1"/>
    </xf>
    <xf numFmtId="165" fontId="2" fillId="0" borderId="97" xfId="0" applyNumberFormat="1" applyFont="1" applyFill="1" applyBorder="1" applyAlignment="1">
      <alignment horizontal="center" vertical="center" wrapText="1"/>
    </xf>
    <xf numFmtId="0" fontId="19" fillId="8" borderId="23" xfId="0" applyFont="1" applyFill="1" applyBorder="1" applyAlignment="1">
      <alignment horizontal="center" vertical="center" wrapText="1"/>
    </xf>
    <xf numFmtId="0" fontId="4" fillId="12" borderId="50" xfId="0" applyFont="1" applyFill="1" applyBorder="1" applyAlignment="1">
      <alignment horizontal="center" vertical="center" wrapText="1"/>
    </xf>
    <xf numFmtId="0" fontId="22" fillId="8" borderId="23" xfId="0" applyFont="1" applyFill="1" applyBorder="1" applyAlignment="1">
      <alignment horizontal="center" vertical="center" wrapText="1"/>
    </xf>
    <xf numFmtId="0" fontId="19" fillId="8" borderId="44" xfId="0" applyFont="1" applyFill="1" applyBorder="1" applyAlignment="1">
      <alignment horizontal="center" vertical="center" wrapText="1"/>
    </xf>
    <xf numFmtId="0" fontId="19" fillId="8" borderId="142" xfId="0" applyFont="1" applyFill="1" applyBorder="1" applyAlignment="1">
      <alignment horizontal="center" vertical="center" wrapText="1"/>
    </xf>
    <xf numFmtId="0" fontId="4" fillId="7" borderId="50" xfId="0" applyFont="1" applyFill="1" applyBorder="1" applyAlignment="1">
      <alignment horizontal="center" vertical="center" wrapText="1"/>
    </xf>
    <xf numFmtId="0" fontId="4" fillId="8" borderId="50" xfId="0" applyFont="1" applyFill="1" applyBorder="1" applyAlignment="1">
      <alignment horizontal="center" vertical="center" wrapText="1"/>
    </xf>
    <xf numFmtId="0" fontId="4" fillId="12" borderId="50" xfId="0" applyFont="1" applyFill="1" applyBorder="1" applyAlignment="1">
      <alignment horizontal="center" vertical="center" wrapText="1"/>
    </xf>
    <xf numFmtId="0" fontId="4" fillId="12" borderId="89" xfId="0" applyFont="1" applyFill="1" applyBorder="1" applyAlignment="1">
      <alignment horizontal="center" vertical="center" wrapText="1"/>
    </xf>
    <xf numFmtId="0" fontId="4" fillId="12" borderId="27" xfId="0" applyFont="1" applyFill="1" applyBorder="1" applyAlignment="1">
      <alignment horizontal="center" vertical="center" wrapText="1"/>
    </xf>
    <xf numFmtId="0" fontId="4" fillId="12" borderId="33" xfId="0" applyFont="1" applyFill="1" applyBorder="1" applyAlignment="1">
      <alignment horizontal="center" vertical="center" wrapText="1"/>
    </xf>
    <xf numFmtId="0" fontId="4" fillId="12" borderId="57" xfId="0" applyFont="1" applyFill="1" applyBorder="1" applyAlignment="1">
      <alignment vertical="center" wrapText="1"/>
    </xf>
    <xf numFmtId="0" fontId="4" fillId="12" borderId="100" xfId="0" applyFont="1" applyFill="1" applyBorder="1" applyAlignment="1">
      <alignment vertical="center" wrapText="1"/>
    </xf>
    <xf numFmtId="0" fontId="4" fillId="12" borderId="137" xfId="0" applyFont="1" applyFill="1" applyBorder="1" applyAlignment="1">
      <alignment vertical="center" wrapText="1"/>
    </xf>
    <xf numFmtId="0" fontId="4" fillId="12" borderId="139" xfId="0" applyFont="1" applyFill="1" applyBorder="1" applyAlignment="1">
      <alignment vertical="center" wrapText="1"/>
    </xf>
    <xf numFmtId="0" fontId="2" fillId="0" borderId="98" xfId="0" applyFont="1" applyFill="1" applyBorder="1" applyAlignment="1">
      <alignment horizontal="center" vertical="center" wrapText="1"/>
    </xf>
    <xf numFmtId="0" fontId="30" fillId="3" borderId="62" xfId="0" applyFont="1" applyFill="1" applyBorder="1" applyAlignment="1">
      <alignment horizontal="center" vertical="center" wrapText="1"/>
    </xf>
    <xf numFmtId="0" fontId="27" fillId="16" borderId="61" xfId="0" applyFont="1" applyFill="1" applyBorder="1" applyAlignment="1">
      <alignment horizontal="left" vertical="center" wrapText="1"/>
    </xf>
    <xf numFmtId="0" fontId="24" fillId="15" borderId="79" xfId="0" applyNumberFormat="1" applyFont="1" applyFill="1" applyBorder="1" applyAlignment="1">
      <alignment vertical="center" wrapText="1"/>
    </xf>
    <xf numFmtId="0" fontId="8" fillId="17" borderId="31" xfId="0" applyNumberFormat="1" applyFont="1" applyFill="1" applyBorder="1" applyAlignment="1">
      <alignment horizontal="right" vertical="center" wrapText="1"/>
    </xf>
    <xf numFmtId="0" fontId="24" fillId="15" borderId="31" xfId="0" applyNumberFormat="1" applyFont="1" applyFill="1" applyBorder="1" applyAlignment="1">
      <alignment horizontal="center" vertical="center" wrapText="1"/>
    </xf>
    <xf numFmtId="0" fontId="24" fillId="15" borderId="79" xfId="0" applyNumberFormat="1" applyFont="1" applyFill="1" applyBorder="1" applyAlignment="1">
      <alignment horizontal="center" vertical="center" wrapText="1"/>
    </xf>
    <xf numFmtId="0" fontId="27" fillId="16" borderId="55" xfId="0" applyFont="1" applyFill="1" applyBorder="1" applyAlignment="1">
      <alignment horizontal="left" vertical="center" wrapText="1"/>
    </xf>
    <xf numFmtId="0" fontId="24" fillId="15" borderId="131" xfId="0" applyNumberFormat="1" applyFont="1" applyFill="1" applyBorder="1" applyAlignment="1">
      <alignment horizontal="center" vertical="center" wrapText="1"/>
    </xf>
    <xf numFmtId="0" fontId="24" fillId="15" borderId="126" xfId="0" applyNumberFormat="1" applyFont="1" applyFill="1" applyBorder="1" applyAlignment="1">
      <alignment horizontal="center" vertical="center" wrapText="1"/>
    </xf>
    <xf numFmtId="0" fontId="24" fillId="15" borderId="132" xfId="0" applyNumberFormat="1" applyFont="1" applyFill="1" applyBorder="1" applyAlignment="1">
      <alignment horizontal="center" vertical="center" wrapText="1"/>
    </xf>
    <xf numFmtId="0" fontId="8" fillId="17" borderId="134" xfId="0" applyNumberFormat="1" applyFont="1" applyFill="1" applyBorder="1" applyAlignment="1">
      <alignment horizontal="right" vertical="center" wrapText="1"/>
    </xf>
    <xf numFmtId="0" fontId="8" fillId="17" borderId="135" xfId="0" applyNumberFormat="1" applyFont="1" applyFill="1" applyBorder="1" applyAlignment="1">
      <alignment horizontal="right" vertical="center" wrapText="1"/>
    </xf>
    <xf numFmtId="0" fontId="24" fillId="15" borderId="134" xfId="0" applyNumberFormat="1" applyFont="1" applyFill="1" applyBorder="1" applyAlignment="1">
      <alignment horizontal="center" vertical="center" wrapText="1"/>
    </xf>
    <xf numFmtId="0" fontId="24" fillId="15" borderId="135" xfId="0" applyNumberFormat="1" applyFont="1" applyFill="1" applyBorder="1" applyAlignment="1">
      <alignment horizontal="center" vertical="center" wrapText="1"/>
    </xf>
    <xf numFmtId="0" fontId="11" fillId="5" borderId="86" xfId="0" applyNumberFormat="1" applyFont="1" applyFill="1" applyBorder="1" applyAlignment="1" applyProtection="1">
      <alignment horizontal="center" vertical="center"/>
      <protection locked="0"/>
    </xf>
    <xf numFmtId="0" fontId="0" fillId="3" borderId="72" xfId="0" applyFill="1" applyBorder="1"/>
    <xf numFmtId="0" fontId="0" fillId="3" borderId="140" xfId="0" applyFill="1" applyBorder="1"/>
    <xf numFmtId="0" fontId="0" fillId="3" borderId="136" xfId="0" applyFill="1" applyBorder="1"/>
    <xf numFmtId="0" fontId="0" fillId="3" borderId="120" xfId="0" applyFill="1" applyBorder="1"/>
    <xf numFmtId="0" fontId="0" fillId="3" borderId="138" xfId="0" applyFill="1" applyBorder="1"/>
    <xf numFmtId="0" fontId="2" fillId="3" borderId="140" xfId="0" applyNumberFormat="1" applyFont="1" applyFill="1" applyBorder="1" applyAlignment="1">
      <alignment horizontal="center" vertical="center" wrapText="1"/>
    </xf>
    <xf numFmtId="0" fontId="2" fillId="3" borderId="136" xfId="0" applyNumberFormat="1" applyFont="1" applyFill="1" applyBorder="1" applyAlignment="1">
      <alignment horizontal="center" vertical="center" wrapText="1"/>
    </xf>
    <xf numFmtId="0" fontId="2" fillId="3" borderId="138" xfId="0" applyNumberFormat="1" applyFont="1" applyFill="1" applyBorder="1" applyAlignment="1">
      <alignment horizontal="center" vertical="center" wrapText="1"/>
    </xf>
    <xf numFmtId="0" fontId="14" fillId="0" borderId="0" xfId="0" applyFont="1"/>
    <xf numFmtId="0" fontId="2" fillId="3" borderId="143" xfId="0" applyNumberFormat="1" applyFont="1" applyFill="1" applyBorder="1" applyAlignment="1">
      <alignment horizontal="center" vertical="center" wrapText="1"/>
    </xf>
    <xf numFmtId="0" fontId="2" fillId="3" borderId="144" xfId="0" applyNumberFormat="1" applyFont="1" applyFill="1" applyBorder="1" applyAlignment="1">
      <alignment horizontal="center" vertical="center" wrapText="1"/>
    </xf>
    <xf numFmtId="0" fontId="0" fillId="0" borderId="145" xfId="0" applyBorder="1" applyAlignment="1">
      <alignment horizontal="center" vertical="center"/>
    </xf>
    <xf numFmtId="0" fontId="33" fillId="0" borderId="146" xfId="0" applyFont="1" applyBorder="1" applyAlignment="1">
      <alignment horizontal="center" vertical="center"/>
    </xf>
    <xf numFmtId="0" fontId="0" fillId="0" borderId="147" xfId="0" applyBorder="1" applyAlignment="1">
      <alignment horizontal="center" vertical="center"/>
    </xf>
    <xf numFmtId="0" fontId="33" fillId="0" borderId="148" xfId="0" applyFont="1" applyBorder="1" applyAlignment="1">
      <alignment horizontal="center" vertical="center"/>
    </xf>
    <xf numFmtId="0" fontId="0" fillId="0" borderId="151" xfId="0" applyBorder="1" applyAlignment="1">
      <alignment horizontal="center" vertical="center"/>
    </xf>
    <xf numFmtId="0" fontId="33" fillId="0" borderId="0" xfId="0" applyFont="1" applyAlignment="1">
      <alignment horizontal="center" vertical="center"/>
    </xf>
    <xf numFmtId="0" fontId="4" fillId="13" borderId="118" xfId="0" applyFont="1" applyFill="1" applyBorder="1" applyAlignment="1">
      <alignment horizontal="center" vertical="center" wrapText="1"/>
    </xf>
    <xf numFmtId="0" fontId="4" fillId="13" borderId="42" xfId="0" applyFont="1" applyFill="1" applyBorder="1" applyAlignment="1">
      <alignment horizontal="center" vertical="center" wrapText="1"/>
    </xf>
    <xf numFmtId="0" fontId="4" fillId="7" borderId="117" xfId="0" applyFont="1" applyFill="1" applyBorder="1" applyAlignment="1">
      <alignment horizontal="center" vertical="center" wrapText="1"/>
    </xf>
    <xf numFmtId="0" fontId="4" fillId="7" borderId="118" xfId="0" applyFont="1" applyFill="1" applyBorder="1" applyAlignment="1">
      <alignment horizontal="center" vertical="center" wrapText="1"/>
    </xf>
    <xf numFmtId="0" fontId="4" fillId="8" borderId="117" xfId="0" applyFont="1" applyFill="1" applyBorder="1" applyAlignment="1">
      <alignment horizontal="center" vertical="center" wrapText="1"/>
    </xf>
    <xf numFmtId="0" fontId="4" fillId="8" borderId="118" xfId="0" applyFont="1" applyFill="1" applyBorder="1" applyAlignment="1">
      <alignment horizontal="center" vertical="center" wrapText="1"/>
    </xf>
    <xf numFmtId="0" fontId="4" fillId="12" borderId="117" xfId="0" applyFont="1" applyFill="1" applyBorder="1" applyAlignment="1">
      <alignment horizontal="center" vertical="center" wrapText="1"/>
    </xf>
    <xf numFmtId="0" fontId="4" fillId="12" borderId="118" xfId="0" applyFont="1" applyFill="1" applyBorder="1" applyAlignment="1">
      <alignment horizontal="center" vertical="center" wrapText="1"/>
    </xf>
    <xf numFmtId="0" fontId="4" fillId="3" borderId="23" xfId="0" applyNumberFormat="1" applyFont="1" applyFill="1" applyBorder="1" applyAlignment="1">
      <alignment vertical="top" wrapText="1"/>
    </xf>
    <xf numFmtId="0" fontId="4" fillId="3" borderId="8" xfId="0" applyNumberFormat="1" applyFont="1" applyFill="1" applyBorder="1" applyAlignment="1">
      <alignment vertical="top" wrapText="1"/>
    </xf>
    <xf numFmtId="0" fontId="27" fillId="0" borderId="140" xfId="0" applyNumberFormat="1" applyFont="1" applyFill="1" applyBorder="1" applyAlignment="1">
      <alignment horizontal="center" vertical="center" wrapText="1"/>
    </xf>
    <xf numFmtId="0" fontId="27" fillId="0" borderId="141" xfId="0" applyNumberFormat="1" applyFont="1" applyFill="1" applyBorder="1" applyAlignment="1">
      <alignment horizontal="center" vertical="center" wrapText="1"/>
    </xf>
    <xf numFmtId="0" fontId="2" fillId="18" borderId="76" xfId="0" applyFont="1" applyFill="1" applyBorder="1" applyAlignment="1">
      <alignment horizontal="left" vertical="center" wrapText="1"/>
    </xf>
    <xf numFmtId="0" fontId="18" fillId="0" borderId="142" xfId="0" applyNumberFormat="1" applyFont="1" applyFill="1" applyBorder="1" applyAlignment="1">
      <alignment horizontal="center" vertical="center" wrapText="1"/>
    </xf>
    <xf numFmtId="0" fontId="19" fillId="0" borderId="98" xfId="0" applyFont="1" applyFill="1" applyBorder="1" applyAlignment="1">
      <alignment horizontal="center" vertical="center" wrapText="1"/>
    </xf>
    <xf numFmtId="0" fontId="19" fillId="0" borderId="0" xfId="0" applyFont="1" applyFill="1" applyBorder="1" applyAlignment="1">
      <alignment horizontal="center" vertical="center" wrapText="1"/>
    </xf>
    <xf numFmtId="0" fontId="19" fillId="0" borderId="99" xfId="0" applyFont="1" applyFill="1" applyBorder="1" applyAlignment="1">
      <alignment horizontal="center" vertical="center" wrapText="1"/>
    </xf>
    <xf numFmtId="0" fontId="2" fillId="0" borderId="154" xfId="0" applyNumberFormat="1" applyFont="1" applyFill="1" applyBorder="1" applyAlignment="1">
      <alignment horizontal="center" vertical="center" wrapText="1"/>
    </xf>
    <xf numFmtId="0" fontId="2" fillId="0" borderId="155" xfId="0" applyFont="1" applyFill="1" applyBorder="1" applyAlignment="1">
      <alignment horizontal="center" vertical="center" wrapText="1"/>
    </xf>
    <xf numFmtId="0" fontId="2" fillId="8" borderId="149" xfId="0" applyFont="1" applyFill="1" applyBorder="1" applyAlignment="1">
      <alignment horizontal="left" vertical="center" wrapText="1"/>
    </xf>
    <xf numFmtId="0" fontId="2" fillId="14" borderId="157" xfId="0" applyNumberFormat="1" applyFont="1" applyFill="1" applyBorder="1" applyAlignment="1">
      <alignment horizontal="center" vertical="center" wrapText="1"/>
    </xf>
    <xf numFmtId="0" fontId="2" fillId="14" borderId="150" xfId="0" applyFont="1" applyFill="1" applyBorder="1" applyAlignment="1">
      <alignment horizontal="center" vertical="center" wrapText="1"/>
    </xf>
    <xf numFmtId="0" fontId="2" fillId="14" borderId="156" xfId="0" applyNumberFormat="1" applyFont="1" applyFill="1" applyBorder="1" applyAlignment="1">
      <alignment horizontal="center" vertical="center" wrapText="1"/>
    </xf>
    <xf numFmtId="0" fontId="30" fillId="3" borderId="126" xfId="0" applyNumberFormat="1" applyFont="1" applyFill="1" applyBorder="1" applyAlignment="1">
      <alignment horizontal="center" vertical="center" wrapText="1"/>
    </xf>
    <xf numFmtId="0" fontId="2" fillId="14" borderId="158" xfId="0" applyNumberFormat="1" applyFont="1" applyFill="1" applyBorder="1" applyAlignment="1">
      <alignment horizontal="center" vertical="center" wrapText="1"/>
    </xf>
    <xf numFmtId="0" fontId="2" fillId="14" borderId="159" xfId="0" applyNumberFormat="1" applyFont="1" applyFill="1" applyBorder="1" applyAlignment="1">
      <alignment horizontal="center" vertical="center" wrapText="1"/>
    </xf>
    <xf numFmtId="0" fontId="27" fillId="16" borderId="160" xfId="0" applyFont="1" applyFill="1" applyBorder="1" applyAlignment="1">
      <alignment horizontal="center" vertical="center" wrapText="1"/>
    </xf>
    <xf numFmtId="0" fontId="27" fillId="16" borderId="161" xfId="0" applyFont="1" applyFill="1" applyBorder="1" applyAlignment="1">
      <alignment horizontal="center" vertical="center" wrapText="1"/>
    </xf>
    <xf numFmtId="0" fontId="2" fillId="14" borderId="142" xfId="0" applyNumberFormat="1" applyFont="1" applyFill="1" applyBorder="1" applyAlignment="1">
      <alignment horizontal="center" vertical="center" wrapText="1"/>
    </xf>
    <xf numFmtId="0" fontId="35" fillId="0" borderId="0" xfId="0" applyNumberFormat="1" applyFont="1" applyFill="1" applyBorder="1" applyAlignment="1">
      <alignment horizontal="center" vertical="center" wrapText="1"/>
    </xf>
    <xf numFmtId="0" fontId="27" fillId="16" borderId="42" xfId="0" applyNumberFormat="1" applyFont="1" applyFill="1" applyBorder="1" applyAlignment="1">
      <alignment horizontal="center" vertical="center" wrapText="1"/>
    </xf>
    <xf numFmtId="0" fontId="2" fillId="0" borderId="129" xfId="0" applyFont="1" applyFill="1" applyBorder="1" applyAlignment="1">
      <alignment horizontal="center" vertical="center" wrapText="1"/>
    </xf>
    <xf numFmtId="0" fontId="2" fillId="0" borderId="150" xfId="0" applyFont="1" applyFill="1" applyBorder="1" applyAlignment="1">
      <alignment horizontal="center" vertical="center" wrapText="1"/>
    </xf>
    <xf numFmtId="0" fontId="27" fillId="16" borderId="160" xfId="0" applyFont="1" applyFill="1" applyBorder="1" applyAlignment="1">
      <alignment horizontal="left" vertical="center" wrapText="1"/>
    </xf>
    <xf numFmtId="0" fontId="27" fillId="16" borderId="161" xfId="0" applyFont="1" applyFill="1" applyBorder="1" applyAlignment="1">
      <alignment horizontal="left" vertical="center" wrapText="1"/>
    </xf>
    <xf numFmtId="0" fontId="27" fillId="16" borderId="1" xfId="0" applyFont="1" applyFill="1" applyBorder="1" applyAlignment="1">
      <alignment horizontal="left" vertical="center" wrapText="1"/>
    </xf>
    <xf numFmtId="0" fontId="9" fillId="17" borderId="129" xfId="0" applyNumberFormat="1" applyFont="1" applyFill="1" applyBorder="1" applyAlignment="1">
      <alignment horizontal="center" vertical="center" wrapText="1"/>
    </xf>
    <xf numFmtId="0" fontId="30" fillId="3" borderId="132" xfId="0" applyNumberFormat="1" applyFont="1" applyFill="1" applyBorder="1" applyAlignment="1">
      <alignment horizontal="center" vertical="center" wrapText="1"/>
    </xf>
    <xf numFmtId="0" fontId="30" fillId="3" borderId="129" xfId="0" applyNumberFormat="1" applyFont="1" applyFill="1" applyBorder="1" applyAlignment="1">
      <alignment horizontal="center" vertical="center" wrapText="1"/>
    </xf>
    <xf numFmtId="0" fontId="4" fillId="3" borderId="136" xfId="0" applyNumberFormat="1" applyFont="1" applyFill="1" applyBorder="1" applyAlignment="1">
      <alignment horizontal="center" vertical="center" wrapText="1"/>
    </xf>
    <xf numFmtId="0" fontId="2" fillId="14" borderId="163" xfId="0" applyFont="1" applyFill="1" applyBorder="1" applyAlignment="1">
      <alignment horizontal="center" vertical="center" wrapText="1"/>
    </xf>
    <xf numFmtId="0" fontId="18" fillId="0" borderId="124" xfId="0" applyNumberFormat="1" applyFont="1" applyFill="1" applyBorder="1" applyAlignment="1">
      <alignment horizontal="center" vertical="center" wrapText="1"/>
    </xf>
    <xf numFmtId="0" fontId="2" fillId="0" borderId="76" xfId="0" applyFont="1" applyFill="1" applyBorder="1" applyAlignment="1">
      <alignment horizontal="right" vertical="center" wrapText="1"/>
    </xf>
    <xf numFmtId="0" fontId="10" fillId="5" borderId="59" xfId="0" applyNumberFormat="1" applyFont="1" applyFill="1" applyBorder="1" applyAlignment="1">
      <alignment horizontal="center" vertical="center" wrapText="1"/>
    </xf>
    <xf numFmtId="0" fontId="30" fillId="3" borderId="150" xfId="0" applyFont="1" applyFill="1" applyBorder="1" applyAlignment="1">
      <alignment horizontal="center" vertical="center" wrapText="1"/>
    </xf>
    <xf numFmtId="0" fontId="8" fillId="0" borderId="124" xfId="0" applyNumberFormat="1" applyFont="1" applyFill="1" applyBorder="1" applyAlignment="1">
      <alignment horizontal="center" vertical="center" wrapText="1"/>
    </xf>
    <xf numFmtId="0" fontId="30" fillId="3" borderId="162" xfId="0" applyFont="1" applyFill="1" applyBorder="1" applyAlignment="1">
      <alignment horizontal="center" vertical="center" wrapText="1"/>
    </xf>
    <xf numFmtId="165" fontId="30" fillId="3" borderId="142" xfId="0" applyNumberFormat="1" applyFont="1" applyFill="1" applyBorder="1" applyAlignment="1">
      <alignment horizontal="center" vertical="center" wrapText="1"/>
    </xf>
    <xf numFmtId="0" fontId="19" fillId="8" borderId="23" xfId="0" applyFont="1" applyFill="1" applyBorder="1" applyAlignment="1">
      <alignment horizontal="center" vertical="center" wrapText="1"/>
    </xf>
    <xf numFmtId="0" fontId="4" fillId="9" borderId="50" xfId="0" applyFont="1" applyFill="1" applyBorder="1" applyAlignment="1">
      <alignment horizontal="center" vertical="center" wrapText="1"/>
    </xf>
    <xf numFmtId="0" fontId="22" fillId="8" borderId="23" xfId="0" applyFont="1" applyFill="1" applyBorder="1" applyAlignment="1">
      <alignment horizontal="center" vertical="center" wrapText="1"/>
    </xf>
    <xf numFmtId="165" fontId="8" fillId="17" borderId="70" xfId="0" applyNumberFormat="1" applyFont="1" applyFill="1" applyBorder="1" applyAlignment="1">
      <alignment horizontal="center" vertical="center" wrapText="1"/>
    </xf>
    <xf numFmtId="0" fontId="36" fillId="14" borderId="38" xfId="0" applyNumberFormat="1" applyFont="1" applyFill="1" applyBorder="1" applyAlignment="1">
      <alignment horizontal="center" vertical="center" wrapText="1"/>
    </xf>
    <xf numFmtId="0" fontId="36" fillId="0" borderId="129" xfId="0" applyFont="1" applyFill="1" applyBorder="1" applyAlignment="1">
      <alignment horizontal="center" vertical="center" wrapText="1"/>
    </xf>
    <xf numFmtId="0" fontId="36" fillId="0" borderId="150" xfId="0" applyFont="1" applyFill="1" applyBorder="1" applyAlignment="1">
      <alignment horizontal="center" vertical="center" wrapText="1"/>
    </xf>
    <xf numFmtId="0" fontId="36" fillId="0" borderId="63" xfId="0" applyFont="1" applyFill="1" applyBorder="1" applyAlignment="1">
      <alignment horizontal="center" vertical="center" wrapText="1"/>
    </xf>
    <xf numFmtId="0" fontId="36" fillId="0" borderId="64" xfId="0" applyFont="1" applyFill="1" applyBorder="1" applyAlignment="1">
      <alignment horizontal="center" vertical="center" wrapText="1"/>
    </xf>
    <xf numFmtId="0" fontId="36" fillId="0" borderId="49" xfId="0" applyFont="1" applyFill="1" applyBorder="1" applyAlignment="1">
      <alignment horizontal="center" vertical="center" wrapText="1"/>
    </xf>
    <xf numFmtId="165" fontId="15" fillId="0" borderId="113" xfId="0" applyNumberFormat="1" applyFont="1" applyFill="1" applyBorder="1" applyAlignment="1">
      <alignment horizontal="center" vertical="center" wrapText="1"/>
    </xf>
    <xf numFmtId="0" fontId="15" fillId="0" borderId="81" xfId="0" applyNumberFormat="1" applyFont="1" applyFill="1" applyBorder="1" applyAlignment="1">
      <alignment horizontal="center" vertical="center" wrapText="1"/>
    </xf>
    <xf numFmtId="0" fontId="15" fillId="0" borderId="96" xfId="0" applyNumberFormat="1" applyFont="1" applyFill="1" applyBorder="1" applyAlignment="1">
      <alignment horizontal="center" vertical="center" wrapText="1"/>
    </xf>
    <xf numFmtId="0" fontId="36" fillId="0" borderId="34" xfId="0" applyFont="1" applyFill="1" applyBorder="1" applyAlignment="1">
      <alignment horizontal="center" vertical="center" wrapText="1"/>
    </xf>
    <xf numFmtId="0" fontId="36" fillId="0" borderId="82" xfId="0" applyFont="1" applyFill="1" applyBorder="1" applyAlignment="1">
      <alignment horizontal="center" vertical="center" wrapText="1"/>
    </xf>
    <xf numFmtId="0" fontId="36" fillId="0" borderId="101" xfId="0" applyFont="1" applyFill="1" applyBorder="1" applyAlignment="1">
      <alignment horizontal="center" vertical="center" wrapText="1"/>
    </xf>
    <xf numFmtId="0" fontId="36" fillId="0" borderId="98" xfId="0" applyFont="1" applyFill="1" applyBorder="1" applyAlignment="1">
      <alignment horizontal="center" vertical="center" wrapText="1"/>
    </xf>
    <xf numFmtId="0" fontId="36" fillId="0" borderId="0" xfId="0" applyFont="1" applyFill="1" applyBorder="1" applyAlignment="1">
      <alignment horizontal="center" vertical="center" wrapText="1"/>
    </xf>
    <xf numFmtId="0" fontId="36" fillId="0" borderId="99" xfId="0" applyFont="1" applyFill="1" applyBorder="1" applyAlignment="1">
      <alignment horizontal="center" vertical="center" wrapText="1"/>
    </xf>
    <xf numFmtId="0" fontId="36" fillId="0" borderId="95" xfId="0" applyFont="1" applyFill="1" applyBorder="1" applyAlignment="1">
      <alignment horizontal="center" vertical="center" wrapText="1"/>
    </xf>
    <xf numFmtId="0" fontId="36" fillId="0" borderId="62" xfId="0" applyFont="1" applyFill="1" applyBorder="1" applyAlignment="1">
      <alignment horizontal="center" vertical="center" wrapText="1"/>
    </xf>
    <xf numFmtId="0" fontId="36" fillId="0" borderId="65" xfId="0" applyFont="1" applyFill="1" applyBorder="1" applyAlignment="1">
      <alignment horizontal="center" vertical="center" wrapText="1"/>
    </xf>
    <xf numFmtId="0" fontId="36" fillId="0" borderId="81" xfId="0" applyFont="1" applyFill="1" applyBorder="1" applyAlignment="1">
      <alignment horizontal="center" vertical="center" wrapText="1"/>
    </xf>
    <xf numFmtId="0" fontId="36" fillId="0" borderId="154" xfId="0" applyFont="1" applyFill="1" applyBorder="1" applyAlignment="1">
      <alignment horizontal="center" vertical="center" wrapText="1"/>
    </xf>
    <xf numFmtId="0" fontId="36" fillId="0" borderId="155" xfId="0" applyFont="1" applyFill="1" applyBorder="1" applyAlignment="1">
      <alignment horizontal="center" vertical="center" wrapText="1"/>
    </xf>
    <xf numFmtId="165" fontId="15" fillId="0" borderId="44" xfId="0" applyNumberFormat="1" applyFont="1" applyFill="1" applyBorder="1" applyAlignment="1">
      <alignment horizontal="center" vertical="center" wrapText="1"/>
    </xf>
    <xf numFmtId="165" fontId="15" fillId="0" borderId="97" xfId="0" applyNumberFormat="1" applyFont="1" applyFill="1" applyBorder="1" applyAlignment="1">
      <alignment horizontal="center" vertical="center" wrapText="1"/>
    </xf>
    <xf numFmtId="165" fontId="15" fillId="0" borderId="86" xfId="0" applyNumberFormat="1" applyFont="1" applyFill="1" applyBorder="1" applyAlignment="1">
      <alignment horizontal="center" vertical="center" wrapText="1"/>
    </xf>
    <xf numFmtId="165" fontId="15" fillId="0" borderId="119" xfId="0" applyNumberFormat="1" applyFont="1" applyFill="1" applyBorder="1" applyAlignment="1">
      <alignment horizontal="center" vertical="center" wrapText="1"/>
    </xf>
    <xf numFmtId="0" fontId="15" fillId="0" borderId="81" xfId="0" applyFont="1" applyFill="1" applyBorder="1" applyAlignment="1">
      <alignment horizontal="center" vertical="center" wrapText="1"/>
    </xf>
    <xf numFmtId="0" fontId="15" fillId="0" borderId="96" xfId="0" applyFont="1" applyFill="1" applyBorder="1" applyAlignment="1">
      <alignment horizontal="center" vertical="center" wrapText="1"/>
    </xf>
    <xf numFmtId="165" fontId="36" fillId="0" borderId="113" xfId="0" applyNumberFormat="1" applyFont="1" applyFill="1" applyBorder="1" applyAlignment="1">
      <alignment horizontal="center" vertical="center" wrapText="1"/>
    </xf>
    <xf numFmtId="0" fontId="15" fillId="0" borderId="126" xfId="0" applyFont="1" applyFill="1" applyBorder="1" applyAlignment="1">
      <alignment horizontal="center" vertical="center" wrapText="1"/>
    </xf>
    <xf numFmtId="0" fontId="15" fillId="0" borderId="0" xfId="0" applyNumberFormat="1" applyFont="1" applyFill="1" applyBorder="1" applyAlignment="1">
      <alignment horizontal="center" vertical="center" wrapText="1"/>
    </xf>
    <xf numFmtId="0" fontId="36" fillId="0" borderId="126" xfId="0" applyFont="1" applyFill="1" applyBorder="1" applyAlignment="1">
      <alignment horizontal="center" vertical="center" wrapText="1"/>
    </xf>
    <xf numFmtId="165" fontId="36" fillId="0" borderId="121" xfId="0" applyNumberFormat="1" applyFont="1" applyFill="1" applyBorder="1" applyAlignment="1">
      <alignment horizontal="center" vertical="center" wrapText="1"/>
    </xf>
    <xf numFmtId="165" fontId="15" fillId="0" borderId="98" xfId="0" applyNumberFormat="1" applyFont="1" applyFill="1" applyBorder="1" applyAlignment="1">
      <alignment horizontal="center" vertical="center" wrapText="1"/>
    </xf>
    <xf numFmtId="165" fontId="15" fillId="0" borderId="121" xfId="0" applyNumberFormat="1" applyFont="1" applyFill="1" applyBorder="1" applyAlignment="1">
      <alignment horizontal="center" vertical="center" wrapText="1"/>
    </xf>
    <xf numFmtId="0" fontId="15" fillId="0" borderId="82" xfId="0" applyNumberFormat="1" applyFont="1" applyFill="1" applyBorder="1" applyAlignment="1">
      <alignment horizontal="center" vertical="center" wrapText="1"/>
    </xf>
    <xf numFmtId="0" fontId="36" fillId="0" borderId="96" xfId="0" applyFont="1" applyFill="1" applyBorder="1" applyAlignment="1">
      <alignment horizontal="center" vertical="center" wrapText="1"/>
    </xf>
    <xf numFmtId="0" fontId="15" fillId="0" borderId="44" xfId="0" applyNumberFormat="1" applyFont="1" applyFill="1" applyBorder="1" applyAlignment="1">
      <alignment horizontal="center" vertical="center" wrapText="1"/>
    </xf>
    <xf numFmtId="0" fontId="15" fillId="0" borderId="97" xfId="0" applyNumberFormat="1" applyFont="1" applyFill="1" applyBorder="1" applyAlignment="1">
      <alignment horizontal="center" vertical="center" wrapText="1"/>
    </xf>
    <xf numFmtId="0" fontId="4" fillId="0" borderId="0" xfId="0" applyNumberFormat="1" applyFont="1" applyFill="1" applyBorder="1" applyAlignment="1">
      <alignment vertical="center" wrapText="1"/>
    </xf>
    <xf numFmtId="0" fontId="4" fillId="3" borderId="37" xfId="0" applyNumberFormat="1" applyFont="1" applyFill="1" applyBorder="1" applyAlignment="1">
      <alignment vertical="center" wrapText="1"/>
    </xf>
    <xf numFmtId="0" fontId="4" fillId="14" borderId="105" xfId="0" applyNumberFormat="1" applyFont="1" applyFill="1" applyBorder="1" applyAlignment="1">
      <alignment horizontal="center" vertical="center" wrapText="1"/>
    </xf>
    <xf numFmtId="0" fontId="4" fillId="3" borderId="39" xfId="3" applyNumberFormat="1" applyFont="1" applyFill="1" applyBorder="1" applyAlignment="1" applyProtection="1">
      <alignment horizontal="center" vertical="center" wrapText="1"/>
      <protection locked="0"/>
    </xf>
    <xf numFmtId="0" fontId="0" fillId="3" borderId="72" xfId="0" applyFont="1" applyFill="1" applyBorder="1" applyAlignment="1">
      <alignment vertical="center" wrapText="1"/>
    </xf>
    <xf numFmtId="0" fontId="0" fillId="3" borderId="73" xfId="0" applyFont="1" applyFill="1" applyBorder="1" applyAlignment="1">
      <alignment vertical="center" wrapText="1"/>
    </xf>
    <xf numFmtId="0" fontId="0" fillId="3" borderId="74" xfId="0" applyFont="1" applyFill="1" applyBorder="1" applyAlignment="1">
      <alignment vertical="center" wrapText="1"/>
    </xf>
    <xf numFmtId="0" fontId="0" fillId="3" borderId="95" xfId="0" applyFont="1" applyFill="1" applyBorder="1" applyAlignment="1">
      <alignment vertical="center" wrapText="1"/>
    </xf>
    <xf numFmtId="0" fontId="0" fillId="3" borderId="62" xfId="0" applyFont="1" applyFill="1" applyBorder="1" applyAlignment="1">
      <alignment vertical="center" wrapText="1"/>
    </xf>
    <xf numFmtId="0" fontId="0" fillId="3" borderId="65" xfId="0" applyFont="1" applyFill="1" applyBorder="1" applyAlignment="1">
      <alignment vertical="center" wrapText="1"/>
    </xf>
    <xf numFmtId="0" fontId="0" fillId="3" borderId="23" xfId="0" applyFont="1" applyFill="1" applyBorder="1" applyAlignment="1">
      <alignment vertical="center" wrapText="1"/>
    </xf>
    <xf numFmtId="0" fontId="0" fillId="3" borderId="8" xfId="0" applyFont="1" applyFill="1" applyBorder="1" applyAlignment="1">
      <alignment vertical="center" wrapText="1"/>
    </xf>
    <xf numFmtId="0" fontId="0" fillId="3" borderId="12" xfId="0" applyFont="1" applyFill="1" applyBorder="1" applyAlignment="1">
      <alignment vertical="center" wrapText="1"/>
    </xf>
    <xf numFmtId="0" fontId="0" fillId="17" borderId="23" xfId="0" applyNumberFormat="1" applyFont="1" applyFill="1" applyBorder="1" applyAlignment="1">
      <alignment vertical="center" wrapText="1"/>
    </xf>
    <xf numFmtId="0" fontId="0" fillId="17" borderId="8" xfId="0" applyNumberFormat="1" applyFont="1" applyFill="1" applyBorder="1" applyAlignment="1">
      <alignment vertical="center" wrapText="1"/>
    </xf>
    <xf numFmtId="0" fontId="0" fillId="17" borderId="12" xfId="0" applyNumberFormat="1" applyFont="1" applyFill="1" applyBorder="1" applyAlignment="1">
      <alignment vertical="center" wrapText="1"/>
    </xf>
    <xf numFmtId="0" fontId="2" fillId="8" borderId="34" xfId="0" applyNumberFormat="1" applyFont="1" applyFill="1" applyBorder="1" applyAlignment="1">
      <alignment vertical="center" wrapText="1"/>
    </xf>
    <xf numFmtId="0" fontId="2" fillId="8" borderId="82" xfId="0" applyNumberFormat="1" applyFont="1" applyFill="1" applyBorder="1" applyAlignment="1">
      <alignment vertical="center" wrapText="1"/>
    </xf>
    <xf numFmtId="0" fontId="2" fillId="8" borderId="101" xfId="0" applyNumberFormat="1" applyFont="1" applyFill="1" applyBorder="1" applyAlignment="1">
      <alignment vertical="center" wrapText="1"/>
    </xf>
    <xf numFmtId="0" fontId="2" fillId="8" borderId="23" xfId="0" applyNumberFormat="1" applyFont="1" applyFill="1" applyBorder="1" applyAlignment="1">
      <alignment vertical="center" wrapText="1"/>
    </xf>
    <xf numFmtId="0" fontId="2" fillId="8" borderId="8" xfId="0" applyNumberFormat="1" applyFont="1" applyFill="1" applyBorder="1" applyAlignment="1">
      <alignment vertical="center" wrapText="1"/>
    </xf>
    <xf numFmtId="0" fontId="2" fillId="8" borderId="12" xfId="0" applyNumberFormat="1" applyFont="1" applyFill="1" applyBorder="1" applyAlignment="1">
      <alignment vertical="center" wrapText="1"/>
    </xf>
    <xf numFmtId="0" fontId="2" fillId="8" borderId="95" xfId="0" applyNumberFormat="1" applyFont="1" applyFill="1" applyBorder="1" applyAlignment="1">
      <alignment vertical="center" wrapText="1"/>
    </xf>
    <xf numFmtId="0" fontId="2" fillId="8" borderId="62" xfId="0" applyNumberFormat="1" applyFont="1" applyFill="1" applyBorder="1" applyAlignment="1">
      <alignment vertical="center" wrapText="1"/>
    </xf>
    <xf numFmtId="0" fontId="2" fillId="8" borderId="65" xfId="0" applyNumberFormat="1" applyFont="1" applyFill="1" applyBorder="1" applyAlignment="1">
      <alignment vertical="center" wrapText="1"/>
    </xf>
    <xf numFmtId="165" fontId="34" fillId="0" borderId="119" xfId="0" applyNumberFormat="1" applyFont="1" applyFill="1" applyBorder="1" applyAlignment="1">
      <alignment horizontal="center" vertical="center" wrapText="1"/>
    </xf>
    <xf numFmtId="165" fontId="32" fillId="0" borderId="113" xfId="0" applyNumberFormat="1" applyFont="1" applyFill="1" applyBorder="1" applyAlignment="1">
      <alignment horizontal="center" vertical="center" wrapText="1"/>
    </xf>
    <xf numFmtId="165" fontId="32" fillId="0" borderId="121" xfId="0" applyNumberFormat="1" applyFont="1" applyFill="1" applyBorder="1" applyAlignment="1">
      <alignment horizontal="center" vertical="center" wrapText="1"/>
    </xf>
    <xf numFmtId="165" fontId="32" fillId="0" borderId="95" xfId="0" applyNumberFormat="1" applyFont="1" applyFill="1" applyBorder="1" applyAlignment="1">
      <alignment horizontal="center" vertical="center" wrapText="1"/>
    </xf>
    <xf numFmtId="165" fontId="32" fillId="0" borderId="86" xfId="0" applyNumberFormat="1" applyFont="1" applyFill="1" applyBorder="1" applyAlignment="1">
      <alignment horizontal="center" vertical="center" wrapText="1"/>
    </xf>
    <xf numFmtId="165" fontId="33" fillId="0" borderId="121" xfId="0" applyNumberFormat="1" applyFont="1" applyFill="1" applyBorder="1" applyAlignment="1">
      <alignment horizontal="center" vertical="center" wrapText="1"/>
    </xf>
    <xf numFmtId="0" fontId="32" fillId="0" borderId="63" xfId="0" applyFont="1" applyFill="1" applyBorder="1" applyAlignment="1">
      <alignment horizontal="center" vertical="center" wrapText="1"/>
    </xf>
    <xf numFmtId="0" fontId="32" fillId="0" borderId="49" xfId="0" applyFont="1" applyFill="1" applyBorder="1" applyAlignment="1">
      <alignment horizontal="center" vertical="center" wrapText="1"/>
    </xf>
    <xf numFmtId="0" fontId="28" fillId="16" borderId="3" xfId="0" applyNumberFormat="1" applyFont="1" applyFill="1" applyBorder="1" applyAlignment="1">
      <alignment horizontal="center" vertical="center" wrapText="1"/>
    </xf>
    <xf numFmtId="0" fontId="25" fillId="15" borderId="86" xfId="0" applyNumberFormat="1" applyFont="1" applyFill="1" applyBorder="1" applyAlignment="1">
      <alignment horizontal="center" vertical="center" wrapText="1"/>
    </xf>
    <xf numFmtId="0" fontId="9" fillId="17" borderId="38" xfId="0" applyNumberFormat="1" applyFont="1" applyFill="1" applyBorder="1" applyAlignment="1">
      <alignment horizontal="center" vertical="center" wrapText="1"/>
    </xf>
    <xf numFmtId="0" fontId="9" fillId="17" borderId="86" xfId="0" applyNumberFormat="1" applyFont="1" applyFill="1" applyBorder="1" applyAlignment="1">
      <alignment horizontal="center" vertical="center" wrapText="1"/>
    </xf>
    <xf numFmtId="0" fontId="26" fillId="16" borderId="1" xfId="0" applyFont="1" applyFill="1" applyBorder="1" applyAlignment="1">
      <alignment vertical="center" wrapText="1"/>
    </xf>
    <xf numFmtId="0" fontId="26" fillId="16" borderId="43" xfId="0" applyFont="1" applyFill="1" applyBorder="1" applyAlignment="1">
      <alignment vertical="center" wrapText="1"/>
    </xf>
    <xf numFmtId="0" fontId="26" fillId="16" borderId="2" xfId="0" applyFont="1" applyFill="1" applyBorder="1" applyAlignment="1">
      <alignment vertical="center" wrapText="1"/>
    </xf>
    <xf numFmtId="0" fontId="4" fillId="9" borderId="27" xfId="0" applyFont="1" applyFill="1" applyBorder="1" applyAlignment="1">
      <alignment horizontal="center" vertical="center" wrapText="1"/>
    </xf>
    <xf numFmtId="0" fontId="4" fillId="9" borderId="57" xfId="0" applyFont="1" applyFill="1" applyBorder="1" applyAlignment="1">
      <alignment vertical="center" wrapText="1"/>
    </xf>
    <xf numFmtId="0" fontId="4" fillId="9" borderId="100" xfId="0" applyFont="1" applyFill="1" applyBorder="1" applyAlignment="1">
      <alignment vertical="center" wrapText="1"/>
    </xf>
    <xf numFmtId="0" fontId="4" fillId="9" borderId="137" xfId="0" applyFont="1" applyFill="1" applyBorder="1" applyAlignment="1">
      <alignment vertical="center" wrapText="1"/>
    </xf>
    <xf numFmtId="0" fontId="4" fillId="9" borderId="139" xfId="0" applyFont="1" applyFill="1" applyBorder="1" applyAlignment="1">
      <alignment vertical="center" wrapText="1"/>
    </xf>
    <xf numFmtId="0" fontId="4" fillId="0" borderId="154" xfId="0" applyFont="1" applyFill="1" applyBorder="1" applyAlignment="1">
      <alignment horizontal="center" vertical="center" wrapText="1"/>
    </xf>
    <xf numFmtId="0" fontId="4" fillId="0" borderId="155" xfId="0" applyFont="1" applyFill="1" applyBorder="1" applyAlignment="1">
      <alignment horizontal="center" vertical="center" wrapText="1"/>
    </xf>
    <xf numFmtId="0" fontId="15" fillId="0" borderId="82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 wrapText="1"/>
    </xf>
    <xf numFmtId="165" fontId="32" fillId="0" borderId="44" xfId="0" applyNumberFormat="1" applyFont="1" applyFill="1" applyBorder="1" applyAlignment="1">
      <alignment horizontal="center" vertical="center" wrapText="1"/>
    </xf>
    <xf numFmtId="0" fontId="36" fillId="0" borderId="164" xfId="0" applyFont="1" applyFill="1" applyBorder="1" applyAlignment="1">
      <alignment horizontal="center" vertical="center" wrapText="1"/>
    </xf>
    <xf numFmtId="0" fontId="2" fillId="14" borderId="44" xfId="0" applyNumberFormat="1" applyFont="1" applyFill="1" applyBorder="1" applyAlignment="1">
      <alignment horizontal="center" vertical="center" wrapText="1"/>
    </xf>
    <xf numFmtId="0" fontId="30" fillId="3" borderId="164" xfId="0" applyFont="1" applyFill="1" applyBorder="1" applyAlignment="1">
      <alignment horizontal="center" vertical="center" wrapText="1"/>
    </xf>
    <xf numFmtId="0" fontId="30" fillId="3" borderId="126" xfId="0" applyNumberFormat="1" applyFont="1" applyFill="1" applyBorder="1" applyAlignment="1">
      <alignment vertical="center" wrapText="1"/>
    </xf>
    <xf numFmtId="0" fontId="36" fillId="0" borderId="165" xfId="0" applyFont="1" applyFill="1" applyBorder="1" applyAlignment="1">
      <alignment horizontal="center" vertical="center" wrapText="1"/>
    </xf>
    <xf numFmtId="0" fontId="4" fillId="10" borderId="57" xfId="0" applyFont="1" applyFill="1" applyBorder="1" applyAlignment="1">
      <alignment vertical="center" wrapText="1"/>
    </xf>
    <xf numFmtId="0" fontId="4" fillId="10" borderId="137" xfId="0" applyFont="1" applyFill="1" applyBorder="1" applyAlignment="1">
      <alignment vertical="center" wrapText="1"/>
    </xf>
    <xf numFmtId="0" fontId="4" fillId="10" borderId="72" xfId="0" applyFont="1" applyFill="1" applyBorder="1" applyAlignment="1">
      <alignment horizontal="center" vertical="center" wrapText="1"/>
    </xf>
    <xf numFmtId="0" fontId="4" fillId="10" borderId="136" xfId="0" applyFont="1" applyFill="1" applyBorder="1" applyAlignment="1">
      <alignment horizontal="center" vertical="center" wrapText="1"/>
    </xf>
    <xf numFmtId="0" fontId="4" fillId="10" borderId="152" xfId="0" applyFont="1" applyFill="1" applyBorder="1" applyAlignment="1">
      <alignment horizontal="center" vertical="center" wrapText="1"/>
    </xf>
    <xf numFmtId="0" fontId="2" fillId="3" borderId="53" xfId="0" applyNumberFormat="1" applyFont="1" applyFill="1" applyBorder="1" applyAlignment="1">
      <alignment vertical="center" wrapText="1"/>
    </xf>
    <xf numFmtId="0" fontId="2" fillId="14" borderId="164" xfId="0" applyFont="1" applyFill="1" applyBorder="1" applyAlignment="1">
      <alignment horizontal="center" vertical="center" wrapText="1"/>
    </xf>
    <xf numFmtId="0" fontId="27" fillId="0" borderId="3" xfId="0" applyNumberFormat="1" applyFont="1" applyFill="1" applyBorder="1" applyAlignment="1">
      <alignment horizontal="center" vertical="center" wrapText="1"/>
    </xf>
    <xf numFmtId="0" fontId="8" fillId="0" borderId="44" xfId="0" applyNumberFormat="1" applyFont="1" applyFill="1" applyBorder="1" applyAlignment="1">
      <alignment horizontal="center" vertical="center" wrapText="1"/>
    </xf>
    <xf numFmtId="0" fontId="24" fillId="0" borderId="86" xfId="0" applyNumberFormat="1" applyFont="1" applyFill="1" applyBorder="1" applyAlignment="1">
      <alignment horizontal="center" vertical="center" wrapText="1"/>
    </xf>
    <xf numFmtId="0" fontId="30" fillId="3" borderId="151" xfId="0" applyFont="1" applyFill="1" applyBorder="1" applyAlignment="1">
      <alignment horizontal="center" vertical="center" wrapText="1"/>
    </xf>
    <xf numFmtId="0" fontId="30" fillId="3" borderId="132" xfId="0" applyFont="1" applyFill="1" applyBorder="1" applyAlignment="1">
      <alignment horizontal="center" vertical="center" wrapText="1"/>
    </xf>
    <xf numFmtId="0" fontId="19" fillId="0" borderId="165" xfId="0" applyFont="1" applyFill="1" applyBorder="1" applyAlignment="1">
      <alignment horizontal="center" vertical="center" wrapText="1"/>
    </xf>
    <xf numFmtId="0" fontId="19" fillId="0" borderId="164" xfId="0" applyFont="1" applyFill="1" applyBorder="1" applyAlignment="1">
      <alignment horizontal="center" vertical="center" wrapText="1"/>
    </xf>
    <xf numFmtId="0" fontId="8" fillId="17" borderId="165" xfId="0" applyFont="1" applyFill="1" applyBorder="1" applyAlignment="1">
      <alignment horizontal="center" vertical="center" wrapText="1"/>
    </xf>
    <xf numFmtId="0" fontId="30" fillId="3" borderId="165" xfId="0" applyFont="1" applyFill="1" applyBorder="1" applyAlignment="1">
      <alignment horizontal="center" vertical="center" wrapText="1"/>
    </xf>
    <xf numFmtId="0" fontId="24" fillId="15" borderId="151" xfId="0" applyFont="1" applyFill="1" applyBorder="1" applyAlignment="1">
      <alignment horizontal="center" vertical="center" wrapText="1"/>
    </xf>
    <xf numFmtId="0" fontId="24" fillId="15" borderId="132" xfId="0" applyFont="1" applyFill="1" applyBorder="1" applyAlignment="1">
      <alignment horizontal="center" vertical="center" wrapText="1"/>
    </xf>
    <xf numFmtId="0" fontId="8" fillId="17" borderId="164" xfId="0" applyFont="1" applyFill="1" applyBorder="1" applyAlignment="1">
      <alignment horizontal="center" vertical="center" wrapText="1"/>
    </xf>
    <xf numFmtId="0" fontId="8" fillId="17" borderId="151" xfId="0" applyFont="1" applyFill="1" applyBorder="1" applyAlignment="1">
      <alignment horizontal="center" vertical="center" wrapText="1"/>
    </xf>
    <xf numFmtId="0" fontId="8" fillId="17" borderId="132" xfId="0" applyFont="1" applyFill="1" applyBorder="1" applyAlignment="1">
      <alignment horizontal="center" vertical="center" wrapText="1"/>
    </xf>
    <xf numFmtId="0" fontId="30" fillId="3" borderId="126" xfId="0" applyFont="1" applyFill="1" applyBorder="1" applyAlignment="1">
      <alignment horizontal="center" vertical="center" wrapText="1"/>
    </xf>
    <xf numFmtId="0" fontId="4" fillId="9" borderId="50" xfId="0" applyFont="1" applyFill="1" applyBorder="1" applyAlignment="1">
      <alignment horizontal="center" vertical="center" wrapText="1"/>
    </xf>
    <xf numFmtId="0" fontId="4" fillId="10" borderId="50" xfId="0" applyFont="1" applyFill="1" applyBorder="1" applyAlignment="1">
      <alignment horizontal="center" vertical="center" wrapText="1"/>
    </xf>
    <xf numFmtId="0" fontId="4" fillId="10" borderId="11" xfId="0" applyFont="1" applyFill="1" applyBorder="1" applyAlignment="1">
      <alignment horizontal="center" vertical="center" wrapText="1"/>
    </xf>
    <xf numFmtId="0" fontId="33" fillId="0" borderId="126" xfId="0" applyFont="1" applyBorder="1" applyAlignment="1">
      <alignment horizontal="center"/>
    </xf>
    <xf numFmtId="0" fontId="0" fillId="0" borderId="126" xfId="0" applyBorder="1"/>
    <xf numFmtId="0" fontId="27" fillId="0" borderId="160" xfId="0" applyNumberFormat="1" applyFont="1" applyFill="1" applyBorder="1" applyAlignment="1">
      <alignment horizontal="center" vertical="center" wrapText="1"/>
    </xf>
    <xf numFmtId="0" fontId="27" fillId="0" borderId="161" xfId="0" applyNumberFormat="1" applyFont="1" applyFill="1" applyBorder="1" applyAlignment="1">
      <alignment horizontal="center" vertical="center" wrapText="1"/>
    </xf>
    <xf numFmtId="0" fontId="27" fillId="3" borderId="161" xfId="0" applyNumberFormat="1" applyFont="1" applyFill="1" applyBorder="1" applyAlignment="1">
      <alignment horizontal="center" vertical="center" wrapText="1"/>
    </xf>
    <xf numFmtId="0" fontId="33" fillId="3" borderId="126" xfId="0" applyFont="1" applyFill="1" applyBorder="1" applyAlignment="1">
      <alignment horizontal="center"/>
    </xf>
    <xf numFmtId="0" fontId="0" fillId="3" borderId="126" xfId="0" applyFill="1" applyBorder="1"/>
    <xf numFmtId="0" fontId="27" fillId="3" borderId="57" xfId="0" applyFont="1" applyFill="1" applyBorder="1" applyAlignment="1">
      <alignment horizontal="left" vertical="center" wrapText="1"/>
    </xf>
    <xf numFmtId="0" fontId="27" fillId="3" borderId="100" xfId="0" applyFont="1" applyFill="1" applyBorder="1" applyAlignment="1">
      <alignment horizontal="left" vertical="center" wrapText="1"/>
    </xf>
    <xf numFmtId="0" fontId="24" fillId="3" borderId="126" xfId="0" applyNumberFormat="1" applyFont="1" applyFill="1" applyBorder="1" applyAlignment="1">
      <alignment horizontal="center" vertical="center" wrapText="1"/>
    </xf>
    <xf numFmtId="0" fontId="8" fillId="3" borderId="135" xfId="0" applyNumberFormat="1" applyFont="1" applyFill="1" applyBorder="1" applyAlignment="1">
      <alignment horizontal="right" vertical="center" wrapText="1"/>
    </xf>
    <xf numFmtId="0" fontId="24" fillId="3" borderId="131" xfId="0" applyNumberFormat="1" applyFont="1" applyFill="1" applyBorder="1" applyAlignment="1">
      <alignment horizontal="center" vertical="center" wrapText="1"/>
    </xf>
    <xf numFmtId="0" fontId="8" fillId="3" borderId="134" xfId="0" applyNumberFormat="1" applyFont="1" applyFill="1" applyBorder="1" applyAlignment="1">
      <alignment horizontal="right" vertical="center" wrapText="1"/>
    </xf>
    <xf numFmtId="165" fontId="15" fillId="3" borderId="97" xfId="0" applyNumberFormat="1" applyFont="1" applyFill="1" applyBorder="1" applyAlignment="1">
      <alignment horizontal="center" vertical="center" wrapText="1"/>
    </xf>
    <xf numFmtId="165" fontId="15" fillId="3" borderId="44" xfId="0" applyNumberFormat="1" applyFont="1" applyFill="1" applyBorder="1" applyAlignment="1">
      <alignment horizontal="center" vertical="center" wrapText="1"/>
    </xf>
    <xf numFmtId="165" fontId="15" fillId="3" borderId="86" xfId="0" applyNumberFormat="1" applyFont="1" applyFill="1" applyBorder="1" applyAlignment="1">
      <alignment horizontal="center" vertical="center" wrapText="1"/>
    </xf>
    <xf numFmtId="165" fontId="36" fillId="3" borderId="44" xfId="0" applyNumberFormat="1" applyFont="1" applyFill="1" applyBorder="1" applyAlignment="1">
      <alignment horizontal="center" vertical="center" wrapText="1"/>
    </xf>
    <xf numFmtId="165" fontId="36" fillId="3" borderId="86" xfId="0" applyNumberFormat="1" applyFont="1" applyFill="1" applyBorder="1" applyAlignment="1">
      <alignment horizontal="center" vertical="center" wrapText="1"/>
    </xf>
    <xf numFmtId="0" fontId="24" fillId="15" borderId="167" xfId="0" applyFont="1" applyFill="1" applyBorder="1" applyAlignment="1">
      <alignment horizontal="center" vertical="center" wrapText="1"/>
    </xf>
    <xf numFmtId="0" fontId="10" fillId="5" borderId="3" xfId="0" applyNumberFormat="1" applyFont="1" applyFill="1" applyBorder="1" applyAlignment="1">
      <alignment horizontal="center" vertical="center" wrapText="1"/>
    </xf>
    <xf numFmtId="0" fontId="2" fillId="3" borderId="89" xfId="0" applyNumberFormat="1" applyFont="1" applyFill="1" applyBorder="1" applyAlignment="1">
      <alignment horizontal="center" vertical="center" wrapText="1"/>
    </xf>
    <xf numFmtId="22" fontId="26" fillId="16" borderId="28" xfId="0" applyNumberFormat="1" applyFont="1" applyFill="1" applyBorder="1" applyAlignment="1">
      <alignment horizontal="center" vertical="center" wrapText="1"/>
    </xf>
    <xf numFmtId="0" fontId="26" fillId="16" borderId="31" xfId="0" applyNumberFormat="1" applyFont="1" applyFill="1" applyBorder="1" applyAlignment="1">
      <alignment horizontal="center" vertical="center" wrapText="1"/>
    </xf>
    <xf numFmtId="22" fontId="0" fillId="3" borderId="28" xfId="0" applyNumberFormat="1" applyFont="1" applyFill="1" applyBorder="1" applyAlignment="1">
      <alignment horizontal="center" vertical="center" wrapText="1"/>
    </xf>
    <xf numFmtId="14" fontId="0" fillId="3" borderId="26" xfId="0" applyNumberFormat="1" applyFont="1" applyFill="1" applyBorder="1" applyAlignment="1">
      <alignment horizontal="center" vertical="center" wrapText="1"/>
    </xf>
    <xf numFmtId="20" fontId="0" fillId="3" borderId="31" xfId="0" applyNumberFormat="1" applyFont="1" applyFill="1" applyBorder="1" applyAlignment="1">
      <alignment horizontal="center" vertical="center" wrapText="1"/>
    </xf>
    <xf numFmtId="22" fontId="2" fillId="5" borderId="28" xfId="0" applyNumberFormat="1" applyFont="1" applyFill="1" applyBorder="1" applyAlignment="1">
      <alignment horizontal="center" vertical="center" wrapText="1"/>
    </xf>
    <xf numFmtId="0" fontId="2" fillId="5" borderId="26" xfId="0" applyNumberFormat="1" applyFont="1" applyFill="1" applyBorder="1" applyAlignment="1">
      <alignment horizontal="center" vertical="center" wrapText="1"/>
    </xf>
    <xf numFmtId="0" fontId="2" fillId="5" borderId="31" xfId="0" applyNumberFormat="1" applyFont="1" applyFill="1" applyBorder="1" applyAlignment="1">
      <alignment horizontal="center" vertical="center" wrapText="1"/>
    </xf>
    <xf numFmtId="0" fontId="0" fillId="3" borderId="26" xfId="0" applyNumberFormat="1" applyFont="1" applyFill="1" applyBorder="1" applyAlignment="1">
      <alignment horizontal="center" vertical="center" wrapText="1"/>
    </xf>
    <xf numFmtId="0" fontId="0" fillId="3" borderId="31" xfId="0" applyNumberFormat="1" applyFont="1" applyFill="1" applyBorder="1" applyAlignment="1">
      <alignment horizontal="center" vertical="center" wrapText="1"/>
    </xf>
    <xf numFmtId="22" fontId="2" fillId="5" borderId="38" xfId="0" applyNumberFormat="1" applyFont="1" applyFill="1" applyBorder="1" applyAlignment="1">
      <alignment horizontal="center" vertical="center" wrapText="1"/>
    </xf>
    <xf numFmtId="0" fontId="2" fillId="5" borderId="35" xfId="0" applyNumberFormat="1" applyFont="1" applyFill="1" applyBorder="1" applyAlignment="1">
      <alignment horizontal="center" vertical="center" wrapText="1"/>
    </xf>
    <xf numFmtId="0" fontId="2" fillId="5" borderId="36" xfId="0" applyNumberFormat="1" applyFont="1" applyFill="1" applyBorder="1" applyAlignment="1">
      <alignment horizontal="center" vertical="center" wrapText="1"/>
    </xf>
    <xf numFmtId="22" fontId="2" fillId="8" borderId="28" xfId="0" applyNumberFormat="1" applyFont="1" applyFill="1" applyBorder="1" applyAlignment="1">
      <alignment horizontal="center" vertical="center" wrapText="1"/>
    </xf>
    <xf numFmtId="0" fontId="2" fillId="8" borderId="26" xfId="0" applyNumberFormat="1" applyFont="1" applyFill="1" applyBorder="1" applyAlignment="1">
      <alignment horizontal="center" vertical="center" wrapText="1"/>
    </xf>
    <xf numFmtId="0" fontId="2" fillId="8" borderId="31" xfId="0" applyNumberFormat="1" applyFont="1" applyFill="1" applyBorder="1" applyAlignment="1">
      <alignment horizontal="center" vertical="center" wrapText="1"/>
    </xf>
    <xf numFmtId="22" fontId="26" fillId="16" borderId="38" xfId="0" applyNumberFormat="1" applyFont="1" applyFill="1" applyBorder="1" applyAlignment="1">
      <alignment horizontal="center" vertical="center" wrapText="1"/>
    </xf>
    <xf numFmtId="0" fontId="26" fillId="16" borderId="35" xfId="0" applyNumberFormat="1" applyFont="1" applyFill="1" applyBorder="1" applyAlignment="1">
      <alignment horizontal="center" vertical="center" wrapText="1"/>
    </xf>
    <xf numFmtId="0" fontId="26" fillId="16" borderId="36" xfId="0" applyNumberFormat="1" applyFont="1" applyFill="1" applyBorder="1" applyAlignment="1">
      <alignment horizontal="center" vertical="center" wrapText="1"/>
    </xf>
    <xf numFmtId="22" fontId="23" fillId="15" borderId="38" xfId="0" applyNumberFormat="1" applyFont="1" applyFill="1" applyBorder="1" applyAlignment="1">
      <alignment horizontal="center" vertical="center" wrapText="1"/>
    </xf>
    <xf numFmtId="0" fontId="23" fillId="15" borderId="35" xfId="0" applyNumberFormat="1" applyFont="1" applyFill="1" applyBorder="1" applyAlignment="1">
      <alignment horizontal="center" vertical="center" wrapText="1"/>
    </xf>
    <xf numFmtId="0" fontId="23" fillId="15" borderId="36" xfId="0" applyNumberFormat="1" applyFont="1" applyFill="1" applyBorder="1" applyAlignment="1">
      <alignment horizontal="center" vertical="center" wrapText="1"/>
    </xf>
    <xf numFmtId="22" fontId="0" fillId="17" borderId="38" xfId="0" applyNumberFormat="1" applyFont="1" applyFill="1" applyBorder="1" applyAlignment="1">
      <alignment horizontal="center" vertical="center" wrapText="1"/>
    </xf>
    <xf numFmtId="0" fontId="0" fillId="17" borderId="35" xfId="0" applyNumberFormat="1" applyFont="1" applyFill="1" applyBorder="1" applyAlignment="1">
      <alignment horizontal="center" vertical="center" wrapText="1"/>
    </xf>
    <xf numFmtId="0" fontId="0" fillId="17" borderId="36" xfId="0" applyNumberFormat="1" applyFont="1" applyFill="1" applyBorder="1" applyAlignment="1">
      <alignment horizontal="center" vertical="center" wrapText="1"/>
    </xf>
    <xf numFmtId="22" fontId="0" fillId="5" borderId="28" xfId="0" applyNumberFormat="1" applyFont="1" applyFill="1" applyBorder="1" applyAlignment="1">
      <alignment horizontal="center" vertical="center" wrapText="1"/>
    </xf>
    <xf numFmtId="0" fontId="0" fillId="5" borderId="26" xfId="0" applyNumberFormat="1" applyFont="1" applyFill="1" applyBorder="1" applyAlignment="1">
      <alignment horizontal="center" vertical="center" wrapText="1"/>
    </xf>
    <xf numFmtId="0" fontId="0" fillId="5" borderId="31" xfId="0" applyNumberFormat="1" applyFont="1" applyFill="1" applyBorder="1" applyAlignment="1">
      <alignment horizontal="center" vertical="center" wrapText="1"/>
    </xf>
    <xf numFmtId="0" fontId="2" fillId="4" borderId="36" xfId="0" applyNumberFormat="1" applyFont="1" applyFill="1" applyBorder="1" applyAlignment="1">
      <alignment horizontal="center" vertical="center" wrapText="1"/>
    </xf>
    <xf numFmtId="0" fontId="2" fillId="5" borderId="27" xfId="0" applyNumberFormat="1" applyFont="1" applyFill="1" applyBorder="1" applyAlignment="1">
      <alignment horizontal="center" vertical="center" wrapText="1"/>
    </xf>
    <xf numFmtId="0" fontId="2" fillId="5" borderId="33" xfId="0" applyNumberFormat="1" applyFont="1" applyFill="1" applyBorder="1" applyAlignment="1">
      <alignment horizontal="center" vertical="center" wrapText="1"/>
    </xf>
    <xf numFmtId="0" fontId="2" fillId="3" borderId="68" xfId="0" applyNumberFormat="1" applyFont="1" applyFill="1" applyBorder="1" applyAlignment="1">
      <alignment horizontal="center" wrapText="1"/>
    </xf>
    <xf numFmtId="0" fontId="2" fillId="3" borderId="152" xfId="0" applyNumberFormat="1" applyFont="1" applyFill="1" applyBorder="1" applyAlignment="1">
      <alignment horizontal="center" wrapText="1"/>
    </xf>
    <xf numFmtId="0" fontId="2" fillId="3" borderId="153" xfId="0" applyNumberFormat="1" applyFont="1" applyFill="1" applyBorder="1" applyAlignment="1">
      <alignment horizontal="center" wrapText="1"/>
    </xf>
    <xf numFmtId="0" fontId="36" fillId="0" borderId="133" xfId="0" applyNumberFormat="1" applyFont="1" applyFill="1" applyBorder="1" applyAlignment="1">
      <alignment horizontal="center" vertical="center" wrapText="1"/>
    </xf>
    <xf numFmtId="0" fontId="36" fillId="0" borderId="106" xfId="0" applyNumberFormat="1" applyFont="1" applyFill="1" applyBorder="1" applyAlignment="1">
      <alignment horizontal="center" vertical="center" wrapText="1"/>
    </xf>
    <xf numFmtId="0" fontId="36" fillId="8" borderId="83" xfId="0" applyNumberFormat="1" applyFont="1" applyFill="1" applyBorder="1" applyAlignment="1">
      <alignment horizontal="center" vertical="center" wrapText="1"/>
    </xf>
    <xf numFmtId="0" fontId="36" fillId="8" borderId="81" xfId="0" applyNumberFormat="1" applyFont="1" applyFill="1" applyBorder="1" applyAlignment="1">
      <alignment horizontal="center" vertical="center" wrapText="1"/>
    </xf>
    <xf numFmtId="0" fontId="36" fillId="0" borderId="134" xfId="0" applyNumberFormat="1" applyFont="1" applyFill="1" applyBorder="1" applyAlignment="1">
      <alignment horizontal="center" vertical="center" wrapText="1"/>
    </xf>
    <xf numFmtId="0" fontId="36" fillId="0" borderId="135" xfId="0" applyNumberFormat="1" applyFont="1" applyFill="1" applyBorder="1" applyAlignment="1">
      <alignment horizontal="center" vertical="center" wrapText="1"/>
    </xf>
    <xf numFmtId="0" fontId="32" fillId="0" borderId="133" xfId="0" applyNumberFormat="1" applyFont="1" applyFill="1" applyBorder="1" applyAlignment="1">
      <alignment horizontal="center" vertical="center" wrapText="1"/>
    </xf>
    <xf numFmtId="0" fontId="32" fillId="0" borderId="106" xfId="0" applyNumberFormat="1" applyFont="1" applyFill="1" applyBorder="1" applyAlignment="1">
      <alignment horizontal="center" vertical="center" wrapText="1"/>
    </xf>
    <xf numFmtId="0" fontId="24" fillId="0" borderId="131" xfId="0" applyNumberFormat="1" applyFont="1" applyFill="1" applyBorder="1" applyAlignment="1">
      <alignment horizontal="center" vertical="center" wrapText="1"/>
    </xf>
    <xf numFmtId="0" fontId="24" fillId="0" borderId="126" xfId="0" applyNumberFormat="1" applyFont="1" applyFill="1" applyBorder="1" applyAlignment="1">
      <alignment horizontal="center" vertical="center" wrapText="1"/>
    </xf>
    <xf numFmtId="0" fontId="25" fillId="0" borderId="132" xfId="0" applyNumberFormat="1" applyFont="1" applyFill="1" applyBorder="1" applyAlignment="1">
      <alignment horizontal="center" vertical="center" wrapText="1"/>
    </xf>
    <xf numFmtId="0" fontId="8" fillId="0" borderId="133" xfId="0" applyNumberFormat="1" applyFont="1" applyFill="1" applyBorder="1" applyAlignment="1">
      <alignment horizontal="center" vertical="center" wrapText="1"/>
    </xf>
    <xf numFmtId="0" fontId="8" fillId="0" borderId="106" xfId="0" applyNumberFormat="1" applyFont="1" applyFill="1" applyBorder="1" applyAlignment="1">
      <alignment horizontal="center" vertical="center" wrapText="1"/>
    </xf>
    <xf numFmtId="0" fontId="9" fillId="0" borderId="104" xfId="0" applyNumberFormat="1" applyFont="1" applyFill="1" applyBorder="1" applyAlignment="1">
      <alignment horizontal="center" vertical="center" wrapText="1"/>
    </xf>
    <xf numFmtId="0" fontId="30" fillId="3" borderId="105" xfId="0" applyNumberFormat="1" applyFont="1" applyFill="1" applyBorder="1" applyAlignment="1">
      <alignment horizontal="center" vertical="center" wrapText="1"/>
    </xf>
    <xf numFmtId="0" fontId="30" fillId="3" borderId="166" xfId="0" applyFont="1" applyFill="1" applyBorder="1" applyAlignment="1">
      <alignment horizontal="center" vertical="center" wrapText="1"/>
    </xf>
    <xf numFmtId="0" fontId="30" fillId="3" borderId="86" xfId="0" applyNumberFormat="1" applyFont="1" applyFill="1" applyBorder="1" applyAlignment="1">
      <alignment horizontal="center" vertical="center" wrapText="1"/>
    </xf>
    <xf numFmtId="0" fontId="30" fillId="3" borderId="142" xfId="0" applyNumberFormat="1" applyFont="1" applyFill="1" applyBorder="1" applyAlignment="1">
      <alignment horizontal="center" vertical="center" wrapText="1"/>
    </xf>
    <xf numFmtId="0" fontId="21" fillId="3" borderId="105" xfId="0" applyNumberFormat="1" applyFont="1" applyFill="1" applyBorder="1" applyAlignment="1">
      <alignment horizontal="center" vertical="center" wrapText="1"/>
    </xf>
    <xf numFmtId="0" fontId="21" fillId="3" borderId="142" xfId="0" applyNumberFormat="1" applyFont="1" applyFill="1" applyBorder="1" applyAlignment="1">
      <alignment horizontal="center" vertical="center" wrapText="1"/>
    </xf>
    <xf numFmtId="0" fontId="0" fillId="3" borderId="142" xfId="0" applyNumberFormat="1" applyFont="1" applyFill="1" applyBorder="1" applyAlignment="1">
      <alignment horizontal="center" vertical="center" wrapText="1"/>
    </xf>
    <xf numFmtId="0" fontId="2" fillId="3" borderId="86" xfId="0" applyNumberFormat="1" applyFont="1" applyFill="1" applyBorder="1" applyAlignment="1">
      <alignment horizontal="center" vertical="center" wrapText="1"/>
    </xf>
    <xf numFmtId="0" fontId="2" fillId="3" borderId="142" xfId="0" applyFont="1" applyFill="1" applyBorder="1" applyAlignment="1">
      <alignment horizontal="center" vertical="center" wrapText="1"/>
    </xf>
    <xf numFmtId="0" fontId="0" fillId="0" borderId="142" xfId="0" applyBorder="1" applyAlignment="1">
      <alignment horizontal="center" vertical="center"/>
    </xf>
    <xf numFmtId="0" fontId="2" fillId="14" borderId="167" xfId="0" applyFont="1" applyFill="1" applyBorder="1" applyAlignment="1">
      <alignment horizontal="center" vertical="center" wrapText="1"/>
    </xf>
    <xf numFmtId="0" fontId="30" fillId="3" borderId="167" xfId="0" applyFont="1" applyFill="1" applyBorder="1" applyAlignment="1">
      <alignment horizontal="center" vertical="center" wrapText="1"/>
    </xf>
    <xf numFmtId="0" fontId="2" fillId="3" borderId="152" xfId="3" applyNumberFormat="1" applyFont="1" applyFill="1" applyBorder="1" applyAlignment="1" applyProtection="1">
      <alignment horizontal="center" vertical="center" wrapText="1"/>
      <protection locked="0"/>
    </xf>
    <xf numFmtId="0" fontId="2" fillId="3" borderId="139" xfId="3" applyNumberFormat="1" applyFont="1" applyFill="1" applyBorder="1" applyAlignment="1" applyProtection="1">
      <alignment horizontal="center" vertical="center" wrapText="1"/>
      <protection locked="0"/>
    </xf>
    <xf numFmtId="0" fontId="18" fillId="3" borderId="153" xfId="3" applyNumberFormat="1" applyFont="1" applyFill="1" applyBorder="1" applyAlignment="1" applyProtection="1">
      <alignment horizontal="center" vertical="center" wrapText="1"/>
      <protection locked="0"/>
    </xf>
    <xf numFmtId="0" fontId="26" fillId="16" borderId="52" xfId="0" applyFont="1" applyFill="1" applyBorder="1" applyAlignment="1">
      <alignment vertical="center" wrapText="1"/>
    </xf>
    <xf numFmtId="0" fontId="26" fillId="16" borderId="115" xfId="0" applyFont="1" applyFill="1" applyBorder="1" applyAlignment="1">
      <alignment vertical="center" wrapText="1"/>
    </xf>
    <xf numFmtId="0" fontId="26" fillId="16" borderId="53" xfId="0" applyFont="1" applyFill="1" applyBorder="1" applyAlignment="1">
      <alignment vertical="center" wrapText="1"/>
    </xf>
    <xf numFmtId="0" fontId="26" fillId="5" borderId="142" xfId="0" applyNumberFormat="1" applyFont="1" applyFill="1" applyBorder="1" applyAlignment="1">
      <alignment horizontal="center" vertical="center" wrapText="1"/>
    </xf>
    <xf numFmtId="0" fontId="0" fillId="0" borderId="166" xfId="0" applyBorder="1" applyAlignment="1">
      <alignment horizontal="center" vertical="center"/>
    </xf>
    <xf numFmtId="0" fontId="33" fillId="0" borderId="167" xfId="0" applyFont="1" applyBorder="1" applyAlignment="1">
      <alignment horizontal="center" vertical="center"/>
    </xf>
    <xf numFmtId="0" fontId="33" fillId="0" borderId="164" xfId="0" applyFont="1" applyBorder="1" applyAlignment="1">
      <alignment horizontal="center" vertical="center"/>
    </xf>
    <xf numFmtId="0" fontId="4" fillId="10" borderId="117" xfId="0" applyFont="1" applyFill="1" applyBorder="1" applyAlignment="1">
      <alignment horizontal="center" vertical="center" wrapText="1"/>
    </xf>
    <xf numFmtId="0" fontId="4" fillId="10" borderId="118" xfId="0" applyFont="1" applyFill="1" applyBorder="1" applyAlignment="1">
      <alignment horizontal="center" vertical="center" wrapText="1"/>
    </xf>
    <xf numFmtId="0" fontId="27" fillId="16" borderId="57" xfId="0" applyFont="1" applyFill="1" applyBorder="1" applyAlignment="1">
      <alignment horizontal="center" vertical="center" wrapText="1"/>
    </xf>
    <xf numFmtId="0" fontId="27" fillId="16" borderId="100" xfId="0" applyFont="1" applyFill="1" applyBorder="1" applyAlignment="1">
      <alignment horizontal="center" vertical="center" wrapText="1"/>
    </xf>
    <xf numFmtId="0" fontId="4" fillId="9" borderId="117" xfId="0" applyFont="1" applyFill="1" applyBorder="1" applyAlignment="1">
      <alignment horizontal="center" vertical="center" wrapText="1"/>
    </xf>
    <xf numFmtId="0" fontId="4" fillId="9" borderId="118" xfId="0" applyFont="1" applyFill="1" applyBorder="1" applyAlignment="1">
      <alignment horizontal="center" vertical="center" wrapText="1"/>
    </xf>
    <xf numFmtId="0" fontId="4" fillId="13" borderId="27" xfId="0" applyFont="1" applyFill="1" applyBorder="1" applyAlignment="1">
      <alignment horizontal="center" vertical="center" wrapText="1"/>
    </xf>
    <xf numFmtId="0" fontId="36" fillId="0" borderId="151" xfId="0" applyNumberFormat="1" applyFont="1" applyFill="1" applyBorder="1" applyAlignment="1">
      <alignment horizontal="center" vertical="center" wrapText="1"/>
    </xf>
    <xf numFmtId="0" fontId="36" fillId="0" borderId="126" xfId="0" applyNumberFormat="1" applyFont="1" applyFill="1" applyBorder="1" applyAlignment="1">
      <alignment horizontal="center" vertical="center" wrapText="1"/>
    </xf>
    <xf numFmtId="0" fontId="15" fillId="0" borderId="132" xfId="0" applyNumberFormat="1" applyFont="1" applyFill="1" applyBorder="1" applyAlignment="1">
      <alignment horizontal="center" vertical="center" wrapText="1"/>
    </xf>
    <xf numFmtId="0" fontId="27" fillId="0" borderId="166" xfId="0" applyNumberFormat="1" applyFont="1" applyFill="1" applyBorder="1" applyAlignment="1">
      <alignment horizontal="center" vertical="center" wrapText="1"/>
    </xf>
    <xf numFmtId="0" fontId="27" fillId="0" borderId="103" xfId="0" applyNumberFormat="1" applyFont="1" applyFill="1" applyBorder="1" applyAlignment="1">
      <alignment horizontal="center" vertical="center" wrapText="1"/>
    </xf>
    <xf numFmtId="0" fontId="27" fillId="0" borderId="12" xfId="0" applyNumberFormat="1" applyFont="1" applyFill="1" applyBorder="1" applyAlignment="1">
      <alignment horizontal="center" vertical="center" wrapText="1"/>
    </xf>
    <xf numFmtId="0" fontId="27" fillId="0" borderId="136" xfId="0" applyNumberFormat="1" applyFont="1" applyFill="1" applyBorder="1" applyAlignment="1">
      <alignment horizontal="center" vertical="center" wrapText="1"/>
    </xf>
    <xf numFmtId="0" fontId="27" fillId="0" borderId="89" xfId="0" applyNumberFormat="1" applyFont="1" applyFill="1" applyBorder="1" applyAlignment="1">
      <alignment horizontal="center" vertical="center" wrapText="1"/>
    </xf>
    <xf numFmtId="0" fontId="27" fillId="0" borderId="74" xfId="0" applyNumberFormat="1" applyFont="1" applyFill="1" applyBorder="1" applyAlignment="1">
      <alignment horizontal="center" vertical="center" wrapText="1"/>
    </xf>
    <xf numFmtId="0" fontId="36" fillId="0" borderId="35" xfId="0" applyFont="1" applyFill="1" applyBorder="1" applyAlignment="1">
      <alignment horizontal="center" vertical="center" wrapText="1"/>
    </xf>
    <xf numFmtId="0" fontId="27" fillId="0" borderId="85" xfId="0" applyNumberFormat="1" applyFont="1" applyFill="1" applyBorder="1" applyAlignment="1">
      <alignment horizontal="center" vertical="center" wrapText="1"/>
    </xf>
    <xf numFmtId="0" fontId="27" fillId="0" borderId="0" xfId="0" applyNumberFormat="1" applyFont="1" applyFill="1" applyBorder="1" applyAlignment="1">
      <alignment horizontal="center" vertical="center" wrapText="1"/>
    </xf>
    <xf numFmtId="0" fontId="0" fillId="3" borderId="89" xfId="0" applyFill="1" applyBorder="1"/>
    <xf numFmtId="0" fontId="24" fillId="15" borderId="78" xfId="0" applyNumberFormat="1" applyFont="1" applyFill="1" applyBorder="1" applyAlignment="1">
      <alignment horizontal="center" vertical="center" wrapText="1"/>
    </xf>
    <xf numFmtId="0" fontId="8" fillId="17" borderId="103" xfId="0" applyNumberFormat="1" applyFont="1" applyFill="1" applyBorder="1" applyAlignment="1">
      <alignment horizontal="right" vertical="center" wrapText="1"/>
    </xf>
    <xf numFmtId="0" fontId="24" fillId="15" borderId="103" xfId="0" applyNumberFormat="1" applyFont="1" applyFill="1" applyBorder="1" applyAlignment="1">
      <alignment horizontal="center" vertical="center" wrapText="1"/>
    </xf>
    <xf numFmtId="0" fontId="0" fillId="3" borderId="32" xfId="0" applyFill="1" applyBorder="1"/>
    <xf numFmtId="0" fontId="27" fillId="16" borderId="139" xfId="0" applyFont="1" applyFill="1" applyBorder="1" applyAlignment="1">
      <alignment horizontal="left" vertical="center" wrapText="1"/>
    </xf>
    <xf numFmtId="0" fontId="8" fillId="0" borderId="136" xfId="0" applyFont="1" applyBorder="1" applyAlignment="1">
      <alignment vertical="center"/>
    </xf>
    <xf numFmtId="0" fontId="8" fillId="0" borderId="152" xfId="0" applyFont="1" applyBorder="1" applyAlignment="1">
      <alignment vertical="center"/>
    </xf>
    <xf numFmtId="0" fontId="33" fillId="0" borderId="96" xfId="0" applyFont="1" applyBorder="1" applyAlignment="1">
      <alignment horizontal="center"/>
    </xf>
    <xf numFmtId="0" fontId="27" fillId="16" borderId="60" xfId="0" applyFont="1" applyFill="1" applyBorder="1" applyAlignment="1">
      <alignment horizontal="left" vertical="center" wrapText="1"/>
    </xf>
    <xf numFmtId="0" fontId="8" fillId="17" borderId="167" xfId="0" applyNumberFormat="1" applyFont="1" applyFill="1" applyBorder="1" applyAlignment="1">
      <alignment horizontal="right" vertical="center" wrapText="1"/>
    </xf>
    <xf numFmtId="0" fontId="24" fillId="15" borderId="167" xfId="0" applyNumberFormat="1" applyFont="1" applyFill="1" applyBorder="1" applyAlignment="1">
      <alignment horizontal="center" vertical="center" wrapText="1"/>
    </xf>
    <xf numFmtId="0" fontId="27" fillId="3" borderId="160" xfId="0" applyNumberFormat="1" applyFont="1" applyFill="1" applyBorder="1" applyAlignment="1">
      <alignment horizontal="center" vertical="center" wrapText="1"/>
    </xf>
    <xf numFmtId="0" fontId="27" fillId="3" borderId="42" xfId="0" applyNumberFormat="1" applyFont="1" applyFill="1" applyBorder="1" applyAlignment="1">
      <alignment horizontal="center" vertical="center" wrapText="1"/>
    </xf>
    <xf numFmtId="0" fontId="24" fillId="15" borderId="65" xfId="0" applyNumberFormat="1" applyFont="1" applyFill="1" applyBorder="1" applyAlignment="1">
      <alignment horizontal="center" vertical="center" wrapText="1"/>
    </xf>
    <xf numFmtId="0" fontId="8" fillId="17" borderId="12" xfId="0" applyNumberFormat="1" applyFont="1" applyFill="1" applyBorder="1" applyAlignment="1">
      <alignment horizontal="right" vertical="center" wrapText="1"/>
    </xf>
    <xf numFmtId="0" fontId="24" fillId="15" borderId="12" xfId="0" applyNumberFormat="1" applyFont="1" applyFill="1" applyBorder="1" applyAlignment="1">
      <alignment horizontal="center" vertical="center" wrapText="1"/>
    </xf>
    <xf numFmtId="0" fontId="37" fillId="0" borderId="0" xfId="0" quotePrefix="1" applyFont="1"/>
    <xf numFmtId="0" fontId="37" fillId="0" borderId="0" xfId="0" applyFont="1"/>
    <xf numFmtId="0" fontId="7" fillId="14" borderId="144" xfId="0" applyFont="1" applyFill="1" applyBorder="1" applyAlignment="1">
      <alignment horizontal="center" vertical="center"/>
    </xf>
    <xf numFmtId="0" fontId="7" fillId="14" borderId="153" xfId="0" applyFont="1" applyFill="1" applyBorder="1" applyAlignment="1">
      <alignment horizontal="center" vertical="center"/>
    </xf>
    <xf numFmtId="0" fontId="0" fillId="3" borderId="74" xfId="0" applyFill="1" applyBorder="1"/>
    <xf numFmtId="0" fontId="0" fillId="3" borderId="143" xfId="0" applyFill="1" applyBorder="1"/>
    <xf numFmtId="0" fontId="27" fillId="3" borderId="29" xfId="0" applyFont="1" applyFill="1" applyBorder="1" applyAlignment="1">
      <alignment horizontal="left" vertical="center" wrapText="1"/>
    </xf>
    <xf numFmtId="0" fontId="37" fillId="0" borderId="0" xfId="0" quotePrefix="1" applyFont="1" applyAlignment="1">
      <alignment horizontal="center"/>
    </xf>
    <xf numFmtId="0" fontId="4" fillId="10" borderId="27" xfId="0" applyFont="1" applyFill="1" applyBorder="1" applyAlignment="1">
      <alignment horizontal="center" vertical="center" wrapText="1"/>
    </xf>
    <xf numFmtId="0" fontId="8" fillId="3" borderId="167" xfId="0" applyNumberFormat="1" applyFont="1" applyFill="1" applyBorder="1" applyAlignment="1">
      <alignment horizontal="right" vertical="center" wrapText="1"/>
    </xf>
    <xf numFmtId="0" fontId="27" fillId="0" borderId="86" xfId="0" applyNumberFormat="1" applyFont="1" applyFill="1" applyBorder="1" applyAlignment="1">
      <alignment horizontal="center" vertical="center" wrapText="1"/>
    </xf>
    <xf numFmtId="0" fontId="33" fillId="0" borderId="31" xfId="0" applyFont="1" applyBorder="1" applyAlignment="1">
      <alignment horizontal="center" vertical="center"/>
    </xf>
    <xf numFmtId="0" fontId="2" fillId="3" borderId="168" xfId="0" applyNumberFormat="1" applyFont="1" applyFill="1" applyBorder="1" applyAlignment="1">
      <alignment horizontal="center" vertical="center" wrapText="1"/>
    </xf>
    <xf numFmtId="0" fontId="33" fillId="0" borderId="169" xfId="0" applyFont="1" applyBorder="1" applyAlignment="1">
      <alignment horizontal="center" vertical="center"/>
    </xf>
    <xf numFmtId="0" fontId="4" fillId="13" borderId="161" xfId="0" applyFont="1" applyFill="1" applyBorder="1" applyAlignment="1">
      <alignment horizontal="center" vertical="center" wrapText="1"/>
    </xf>
    <xf numFmtId="0" fontId="4" fillId="13" borderId="59" xfId="0" applyFont="1" applyFill="1" applyBorder="1" applyAlignment="1">
      <alignment horizontal="center" vertical="center" wrapText="1"/>
    </xf>
    <xf numFmtId="0" fontId="2" fillId="3" borderId="74" xfId="0" applyNumberFormat="1" applyFont="1" applyFill="1" applyBorder="1" applyAlignment="1">
      <alignment horizontal="center" vertical="center" wrapText="1"/>
    </xf>
    <xf numFmtId="0" fontId="33" fillId="0" borderId="12" xfId="0" applyFont="1" applyBorder="1" applyAlignment="1">
      <alignment horizontal="center" vertical="center"/>
    </xf>
    <xf numFmtId="0" fontId="2" fillId="3" borderId="170" xfId="0" applyNumberFormat="1" applyFont="1" applyFill="1" applyBorder="1" applyAlignment="1">
      <alignment horizontal="center" vertical="center" wrapText="1"/>
    </xf>
    <xf numFmtId="0" fontId="2" fillId="3" borderId="171" xfId="0" applyNumberFormat="1" applyFont="1" applyFill="1" applyBorder="1" applyAlignment="1">
      <alignment horizontal="center" vertical="center" wrapText="1"/>
    </xf>
    <xf numFmtId="0" fontId="33" fillId="0" borderId="172" xfId="0" applyFont="1" applyBorder="1" applyAlignment="1">
      <alignment horizontal="center" vertical="center"/>
    </xf>
    <xf numFmtId="0" fontId="37" fillId="0" borderId="173" xfId="0" quotePrefix="1" applyFont="1" applyFill="1" applyBorder="1" applyAlignment="1">
      <alignment horizontal="center" vertical="center"/>
    </xf>
    <xf numFmtId="0" fontId="37" fillId="0" borderId="115" xfId="0" quotePrefix="1" applyFont="1" applyFill="1" applyBorder="1" applyAlignment="1">
      <alignment horizontal="center" vertical="center"/>
    </xf>
    <xf numFmtId="0" fontId="4" fillId="13" borderId="2" xfId="0" applyFont="1" applyFill="1" applyBorder="1" applyAlignment="1">
      <alignment horizontal="center" vertical="center" wrapText="1"/>
    </xf>
    <xf numFmtId="0" fontId="4" fillId="13" borderId="160" xfId="0" applyFont="1" applyFill="1" applyBorder="1" applyAlignment="1">
      <alignment horizontal="center" vertical="center" wrapText="1"/>
    </xf>
    <xf numFmtId="0" fontId="4" fillId="13" borderId="80" xfId="0" applyFont="1" applyFill="1" applyBorder="1" applyAlignment="1">
      <alignment horizontal="center" vertical="center" wrapText="1"/>
    </xf>
    <xf numFmtId="0" fontId="4" fillId="3" borderId="152" xfId="0" applyNumberFormat="1" applyFont="1" applyFill="1" applyBorder="1" applyAlignment="1">
      <alignment horizontal="center" wrapText="1"/>
    </xf>
    <xf numFmtId="0" fontId="2" fillId="3" borderId="139" xfId="0" applyNumberFormat="1" applyFont="1" applyFill="1" applyBorder="1" applyAlignment="1">
      <alignment horizontal="center" wrapText="1"/>
    </xf>
    <xf numFmtId="0" fontId="2" fillId="3" borderId="27" xfId="0" applyNumberFormat="1" applyFont="1" applyFill="1" applyBorder="1" applyAlignment="1">
      <alignment horizontal="center" wrapText="1"/>
    </xf>
    <xf numFmtId="0" fontId="4" fillId="3" borderId="95" xfId="0" applyNumberFormat="1" applyFont="1" applyFill="1" applyBorder="1" applyAlignment="1">
      <alignment vertical="top" wrapText="1"/>
    </xf>
    <xf numFmtId="0" fontId="4" fillId="3" borderId="62" xfId="0" applyNumberFormat="1" applyFont="1" applyFill="1" applyBorder="1" applyAlignment="1">
      <alignment vertical="top" wrapText="1"/>
    </xf>
    <xf numFmtId="0" fontId="4" fillId="3" borderId="95" xfId="0" applyNumberFormat="1" applyFont="1" applyFill="1" applyBorder="1" applyAlignment="1">
      <alignment vertical="top"/>
    </xf>
    <xf numFmtId="0" fontId="0" fillId="0" borderId="0" xfId="0" applyBorder="1" applyAlignment="1">
      <alignment horizontal="center" vertical="center"/>
    </xf>
    <xf numFmtId="0" fontId="27" fillId="3" borderId="40" xfId="0" applyNumberFormat="1" applyFont="1" applyFill="1" applyBorder="1" applyAlignment="1">
      <alignment horizontal="center" vertical="center" wrapText="1"/>
    </xf>
    <xf numFmtId="0" fontId="0" fillId="4" borderId="143" xfId="0" quotePrefix="1" applyFill="1" applyBorder="1" applyAlignment="1">
      <alignment horizontal="center" vertical="center"/>
    </xf>
    <xf numFmtId="0" fontId="2" fillId="3" borderId="174" xfId="0" applyNumberFormat="1" applyFont="1" applyFill="1" applyBorder="1" applyAlignment="1">
      <alignment horizontal="center" vertical="center" wrapText="1"/>
    </xf>
    <xf numFmtId="0" fontId="33" fillId="0" borderId="175" xfId="0" applyFont="1" applyBorder="1" applyAlignment="1">
      <alignment horizontal="center" vertical="center"/>
    </xf>
    <xf numFmtId="0" fontId="0" fillId="3" borderId="62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0" borderId="95" xfId="0" applyBorder="1" applyAlignment="1">
      <alignment horizontal="center" vertical="center"/>
    </xf>
    <xf numFmtId="0" fontId="0" fillId="0" borderId="99" xfId="0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3" borderId="65" xfId="0" applyFill="1" applyBorder="1" applyAlignment="1">
      <alignment horizontal="center" vertical="center"/>
    </xf>
    <xf numFmtId="0" fontId="31" fillId="5" borderId="160" xfId="0" applyNumberFormat="1" applyFont="1" applyFill="1" applyBorder="1" applyAlignment="1">
      <alignment horizontal="center" vertical="center" textRotation="90" wrapText="1"/>
    </xf>
    <xf numFmtId="0" fontId="10" fillId="5" borderId="42" xfId="0" applyNumberFormat="1" applyFont="1" applyFill="1" applyBorder="1" applyAlignment="1">
      <alignment horizontal="center" vertical="center" wrapText="1"/>
    </xf>
    <xf numFmtId="0" fontId="4" fillId="7" borderId="59" xfId="0" applyFont="1" applyFill="1" applyBorder="1" applyAlignment="1">
      <alignment horizontal="center" vertical="center" wrapText="1"/>
    </xf>
    <xf numFmtId="0" fontId="4" fillId="7" borderId="161" xfId="0" applyFont="1" applyFill="1" applyBorder="1" applyAlignment="1">
      <alignment horizontal="center" vertical="center" wrapText="1"/>
    </xf>
    <xf numFmtId="0" fontId="4" fillId="7" borderId="80" xfId="0" applyFont="1" applyFill="1" applyBorder="1" applyAlignment="1">
      <alignment horizontal="center" vertical="center" wrapText="1"/>
    </xf>
    <xf numFmtId="0" fontId="4" fillId="7" borderId="2" xfId="0" applyFont="1" applyFill="1" applyBorder="1" applyAlignment="1">
      <alignment horizontal="center" vertical="center" wrapText="1"/>
    </xf>
    <xf numFmtId="0" fontId="4" fillId="7" borderId="160" xfId="0" applyFont="1" applyFill="1" applyBorder="1" applyAlignment="1">
      <alignment horizontal="center" vertical="center" wrapText="1"/>
    </xf>
    <xf numFmtId="0" fontId="37" fillId="0" borderId="116" xfId="0" quotePrefix="1" applyFont="1" applyFill="1" applyBorder="1" applyAlignment="1">
      <alignment horizontal="center" vertical="center"/>
    </xf>
    <xf numFmtId="0" fontId="0" fillId="0" borderId="176" xfId="0" applyBorder="1" applyAlignment="1">
      <alignment horizontal="center" vertical="center"/>
    </xf>
    <xf numFmtId="0" fontId="33" fillId="0" borderId="177" xfId="0" applyFont="1" applyBorder="1" applyAlignment="1">
      <alignment horizontal="center" vertical="center"/>
    </xf>
    <xf numFmtId="0" fontId="33" fillId="0" borderId="178" xfId="0" applyFont="1" applyBorder="1" applyAlignment="1">
      <alignment horizontal="center" vertical="center"/>
    </xf>
    <xf numFmtId="0" fontId="0" fillId="0" borderId="179" xfId="0" applyBorder="1" applyAlignment="1">
      <alignment horizontal="center" vertical="center"/>
    </xf>
    <xf numFmtId="0" fontId="33" fillId="0" borderId="180" xfId="0" applyFont="1" applyBorder="1" applyAlignment="1">
      <alignment horizontal="center" vertical="center"/>
    </xf>
    <xf numFmtId="0" fontId="33" fillId="0" borderId="181" xfId="0" applyFont="1" applyBorder="1" applyAlignment="1">
      <alignment horizontal="center" vertical="center"/>
    </xf>
    <xf numFmtId="0" fontId="33" fillId="0" borderId="182" xfId="0" applyFont="1" applyBorder="1" applyAlignment="1">
      <alignment horizontal="center" vertical="center"/>
    </xf>
    <xf numFmtId="0" fontId="33" fillId="0" borderId="183" xfId="0" applyFont="1" applyBorder="1" applyAlignment="1">
      <alignment horizontal="center" vertical="center"/>
    </xf>
    <xf numFmtId="0" fontId="0" fillId="0" borderId="184" xfId="0" applyFill="1" applyBorder="1" applyAlignment="1">
      <alignment horizontal="center" vertical="center"/>
    </xf>
    <xf numFmtId="0" fontId="33" fillId="0" borderId="185" xfId="0" applyFont="1" applyFill="1" applyBorder="1" applyAlignment="1">
      <alignment horizontal="center" vertical="center"/>
    </xf>
    <xf numFmtId="0" fontId="0" fillId="0" borderId="186" xfId="0" applyFill="1" applyBorder="1" applyAlignment="1">
      <alignment horizontal="center" vertical="center"/>
    </xf>
    <xf numFmtId="0" fontId="33" fillId="0" borderId="187" xfId="0" applyFont="1" applyFill="1" applyBorder="1" applyAlignment="1">
      <alignment horizontal="center" vertical="center"/>
    </xf>
    <xf numFmtId="0" fontId="0" fillId="0" borderId="188" xfId="0" applyFill="1" applyBorder="1" applyAlignment="1">
      <alignment horizontal="center" vertical="center"/>
    </xf>
    <xf numFmtId="0" fontId="33" fillId="0" borderId="189" xfId="0" applyFont="1" applyFill="1" applyBorder="1" applyAlignment="1">
      <alignment horizontal="center" vertical="center"/>
    </xf>
    <xf numFmtId="0" fontId="0" fillId="0" borderId="190" xfId="0" applyBorder="1" applyAlignment="1">
      <alignment horizontal="center" vertical="center"/>
    </xf>
    <xf numFmtId="0" fontId="4" fillId="8" borderId="80" xfId="0" applyFont="1" applyFill="1" applyBorder="1" applyAlignment="1">
      <alignment horizontal="center" vertical="center" wrapText="1"/>
    </xf>
    <xf numFmtId="0" fontId="4" fillId="8" borderId="161" xfId="0" applyFont="1" applyFill="1" applyBorder="1" applyAlignment="1">
      <alignment horizontal="center" vertical="center" wrapText="1"/>
    </xf>
    <xf numFmtId="0" fontId="4" fillId="8" borderId="2" xfId="0" applyFont="1" applyFill="1" applyBorder="1" applyAlignment="1">
      <alignment horizontal="center" vertical="center" wrapText="1"/>
    </xf>
    <xf numFmtId="0" fontId="4" fillId="8" borderId="59" xfId="0" applyFont="1" applyFill="1" applyBorder="1" applyAlignment="1">
      <alignment horizontal="center" vertical="center" wrapText="1"/>
    </xf>
    <xf numFmtId="0" fontId="4" fillId="8" borderId="160" xfId="0" applyFont="1" applyFill="1" applyBorder="1" applyAlignment="1">
      <alignment horizontal="center" vertical="center" wrapText="1"/>
    </xf>
    <xf numFmtId="0" fontId="33" fillId="0" borderId="189" xfId="0" applyFont="1" applyBorder="1" applyAlignment="1">
      <alignment horizontal="center" vertical="center"/>
    </xf>
    <xf numFmtId="0" fontId="0" fillId="0" borderId="191" xfId="0" applyBorder="1" applyAlignment="1">
      <alignment horizontal="center" vertical="center"/>
    </xf>
    <xf numFmtId="0" fontId="33" fillId="0" borderId="192" xfId="0" applyFont="1" applyBorder="1" applyAlignment="1">
      <alignment horizontal="center" vertical="center"/>
    </xf>
    <xf numFmtId="0" fontId="0" fillId="0" borderId="193" xfId="0" applyBorder="1" applyAlignment="1">
      <alignment horizontal="center" vertical="center"/>
    </xf>
    <xf numFmtId="0" fontId="33" fillId="0" borderId="194" xfId="0" applyFont="1" applyBorder="1" applyAlignment="1">
      <alignment horizontal="center" vertical="center"/>
    </xf>
    <xf numFmtId="0" fontId="0" fillId="0" borderId="195" xfId="0" applyBorder="1" applyAlignment="1">
      <alignment horizontal="center" vertical="center"/>
    </xf>
    <xf numFmtId="0" fontId="33" fillId="0" borderId="196" xfId="0" applyFont="1" applyBorder="1" applyAlignment="1">
      <alignment horizontal="center" vertical="center"/>
    </xf>
    <xf numFmtId="0" fontId="0" fillId="0" borderId="197" xfId="0" applyBorder="1" applyAlignment="1">
      <alignment horizontal="center" vertical="center"/>
    </xf>
    <xf numFmtId="0" fontId="33" fillId="0" borderId="198" xfId="0" applyFont="1" applyBorder="1" applyAlignment="1">
      <alignment horizontal="center" vertical="center"/>
    </xf>
    <xf numFmtId="0" fontId="0" fillId="0" borderId="199" xfId="0" applyBorder="1" applyAlignment="1">
      <alignment horizontal="center" vertical="center"/>
    </xf>
    <xf numFmtId="0" fontId="33" fillId="0" borderId="200" xfId="0" applyFont="1" applyBorder="1" applyAlignment="1">
      <alignment horizontal="center" vertical="center"/>
    </xf>
    <xf numFmtId="0" fontId="0" fillId="0" borderId="198" xfId="0" applyBorder="1" applyAlignment="1">
      <alignment horizontal="center" vertical="center"/>
    </xf>
    <xf numFmtId="0" fontId="0" fillId="0" borderId="200" xfId="0" applyBorder="1" applyAlignment="1">
      <alignment horizontal="center" vertical="center"/>
    </xf>
    <xf numFmtId="0" fontId="27" fillId="3" borderId="1" xfId="0" applyNumberFormat="1" applyFont="1" applyFill="1" applyBorder="1" applyAlignment="1">
      <alignment horizontal="center" vertical="center" wrapText="1"/>
    </xf>
    <xf numFmtId="0" fontId="4" fillId="12" borderId="80" xfId="0" applyFont="1" applyFill="1" applyBorder="1" applyAlignment="1">
      <alignment horizontal="center" vertical="center" wrapText="1"/>
    </xf>
    <xf numFmtId="0" fontId="4" fillId="12" borderId="161" xfId="0" applyFont="1" applyFill="1" applyBorder="1" applyAlignment="1">
      <alignment horizontal="center" vertical="center" wrapText="1"/>
    </xf>
    <xf numFmtId="0" fontId="4" fillId="12" borderId="2" xfId="0" applyFont="1" applyFill="1" applyBorder="1" applyAlignment="1">
      <alignment horizontal="center" vertical="center" wrapText="1"/>
    </xf>
    <xf numFmtId="0" fontId="4" fillId="9" borderId="80" xfId="0" applyFont="1" applyFill="1" applyBorder="1" applyAlignment="1">
      <alignment horizontal="center" vertical="center" wrapText="1"/>
    </xf>
    <xf numFmtId="0" fontId="4" fillId="9" borderId="161" xfId="0" applyFont="1" applyFill="1" applyBorder="1" applyAlignment="1">
      <alignment horizontal="center" vertical="center" wrapText="1"/>
    </xf>
    <xf numFmtId="0" fontId="4" fillId="9" borderId="2" xfId="0" applyFont="1" applyFill="1" applyBorder="1" applyAlignment="1">
      <alignment horizontal="center" vertical="center" wrapText="1"/>
    </xf>
    <xf numFmtId="0" fontId="4" fillId="9" borderId="59" xfId="0" applyFont="1" applyFill="1" applyBorder="1" applyAlignment="1">
      <alignment horizontal="center" vertical="center" wrapText="1"/>
    </xf>
    <xf numFmtId="0" fontId="4" fillId="9" borderId="160" xfId="0" applyFont="1" applyFill="1" applyBorder="1" applyAlignment="1">
      <alignment horizontal="center" vertical="center" wrapText="1"/>
    </xf>
    <xf numFmtId="0" fontId="27" fillId="3" borderId="3" xfId="0" applyNumberFormat="1" applyFont="1" applyFill="1" applyBorder="1" applyAlignment="1">
      <alignment horizontal="center" vertical="center" wrapText="1"/>
    </xf>
    <xf numFmtId="0" fontId="4" fillId="3" borderId="201" xfId="0" applyNumberFormat="1" applyFont="1" applyFill="1" applyBorder="1" applyAlignment="1">
      <alignment vertical="top" wrapText="1"/>
    </xf>
    <xf numFmtId="0" fontId="0" fillId="3" borderId="201" xfId="0" applyFill="1" applyBorder="1" applyAlignment="1">
      <alignment horizontal="center" vertical="center"/>
    </xf>
    <xf numFmtId="0" fontId="4" fillId="10" borderId="161" xfId="0" applyFont="1" applyFill="1" applyBorder="1" applyAlignment="1">
      <alignment horizontal="center" vertical="center" wrapText="1"/>
    </xf>
    <xf numFmtId="0" fontId="4" fillId="10" borderId="80" xfId="0" applyFont="1" applyFill="1" applyBorder="1" applyAlignment="1">
      <alignment horizontal="center" vertical="center" wrapText="1"/>
    </xf>
    <xf numFmtId="0" fontId="4" fillId="10" borderId="2" xfId="0" applyFont="1" applyFill="1" applyBorder="1" applyAlignment="1">
      <alignment horizontal="center" vertical="center" wrapText="1"/>
    </xf>
    <xf numFmtId="0" fontId="27" fillId="19" borderId="54" xfId="0" applyFont="1" applyFill="1" applyBorder="1" applyAlignment="1">
      <alignment horizontal="left" vertical="center" wrapText="1"/>
    </xf>
    <xf numFmtId="0" fontId="24" fillId="20" borderId="70" xfId="0" quotePrefix="1" applyNumberFormat="1" applyFont="1" applyFill="1" applyBorder="1" applyAlignment="1">
      <alignment horizontal="center" vertical="center" wrapText="1"/>
    </xf>
    <xf numFmtId="0" fontId="8" fillId="21" borderId="75" xfId="0" quotePrefix="1" applyNumberFormat="1" applyFont="1" applyFill="1" applyBorder="1" applyAlignment="1">
      <alignment horizontal="right" vertical="center" wrapText="1"/>
    </xf>
    <xf numFmtId="0" fontId="19" fillId="8" borderId="23" xfId="0" applyFont="1" applyFill="1" applyBorder="1" applyAlignment="1">
      <alignment horizontal="center" vertical="center" wrapText="1"/>
    </xf>
    <xf numFmtId="0" fontId="22" fillId="8" borderId="23" xfId="0" applyFont="1" applyFill="1" applyBorder="1" applyAlignment="1">
      <alignment horizontal="center" vertical="center" wrapText="1"/>
    </xf>
    <xf numFmtId="0" fontId="39" fillId="4" borderId="95" xfId="0" applyFont="1" applyFill="1" applyBorder="1" applyAlignment="1" applyProtection="1">
      <alignment horizontal="left"/>
    </xf>
    <xf numFmtId="0" fontId="39" fillId="4" borderId="62" xfId="0" applyFont="1" applyFill="1" applyBorder="1" applyAlignment="1" applyProtection="1">
      <alignment horizontal="left"/>
    </xf>
    <xf numFmtId="0" fontId="38" fillId="4" borderId="23" xfId="0" applyFont="1" applyFill="1" applyBorder="1" applyAlignment="1" applyProtection="1">
      <alignment horizontal="left" vertical="center"/>
    </xf>
    <xf numFmtId="0" fontId="40" fillId="4" borderId="24" xfId="0" applyFont="1" applyFill="1" applyBorder="1" applyAlignment="1" applyProtection="1">
      <alignment horizontal="center"/>
    </xf>
    <xf numFmtId="0" fontId="40" fillId="4" borderId="139" xfId="0" applyFont="1" applyFill="1" applyBorder="1" applyAlignment="1" applyProtection="1">
      <alignment horizontal="center"/>
    </xf>
    <xf numFmtId="0" fontId="40" fillId="4" borderId="152" xfId="0" applyFont="1" applyFill="1" applyBorder="1" applyAlignment="1" applyProtection="1">
      <alignment horizontal="left" vertical="center"/>
    </xf>
    <xf numFmtId="0" fontId="38" fillId="4" borderId="201" xfId="0" applyFont="1" applyFill="1" applyBorder="1" applyAlignment="1" applyProtection="1">
      <alignment horizontal="left" vertical="center"/>
    </xf>
    <xf numFmtId="0" fontId="10" fillId="5" borderId="2" xfId="0" applyNumberFormat="1" applyFont="1" applyFill="1" applyBorder="1" applyAlignment="1" applyProtection="1">
      <alignment vertical="center"/>
    </xf>
    <xf numFmtId="0" fontId="0" fillId="0" borderId="0" xfId="0" applyFill="1" applyBorder="1" applyAlignment="1" applyProtection="1">
      <alignment horizontal="center" vertical="center"/>
    </xf>
    <xf numFmtId="0" fontId="0" fillId="4" borderId="136" xfId="0" applyFill="1" applyBorder="1" applyAlignment="1" applyProtection="1">
      <alignment horizontal="center" vertical="center"/>
    </xf>
    <xf numFmtId="0" fontId="0" fillId="4" borderId="144" xfId="0" applyFill="1" applyBorder="1" applyAlignment="1" applyProtection="1">
      <alignment horizontal="center" vertical="center"/>
    </xf>
    <xf numFmtId="22" fontId="0" fillId="0" borderId="199" xfId="0" applyNumberFormat="1" applyBorder="1" applyAlignment="1" applyProtection="1">
      <alignment vertical="center"/>
    </xf>
    <xf numFmtId="22" fontId="0" fillId="0" borderId="183" xfId="0" applyNumberFormat="1" applyBorder="1" applyAlignment="1" applyProtection="1">
      <alignment vertical="center"/>
    </xf>
    <xf numFmtId="22" fontId="0" fillId="3" borderId="199" xfId="0" applyNumberFormat="1" applyFill="1" applyBorder="1" applyAlignment="1" applyProtection="1">
      <alignment vertical="center"/>
    </xf>
    <xf numFmtId="22" fontId="0" fillId="3" borderId="183" xfId="0" applyNumberFormat="1" applyFill="1" applyBorder="1" applyAlignment="1" applyProtection="1">
      <alignment vertical="center"/>
    </xf>
    <xf numFmtId="22" fontId="0" fillId="3" borderId="152" xfId="0" applyNumberFormat="1" applyFill="1" applyBorder="1" applyAlignment="1" applyProtection="1">
      <alignment vertical="center"/>
    </xf>
    <xf numFmtId="22" fontId="0" fillId="3" borderId="153" xfId="0" applyNumberFormat="1" applyFill="1" applyBorder="1" applyAlignment="1" applyProtection="1">
      <alignment vertical="center"/>
    </xf>
    <xf numFmtId="22" fontId="0" fillId="3" borderId="23" xfId="0" applyNumberFormat="1" applyFill="1" applyBorder="1" applyAlignment="1" applyProtection="1">
      <alignment vertical="center"/>
    </xf>
    <xf numFmtId="22" fontId="0" fillId="3" borderId="12" xfId="0" applyNumberFormat="1" applyFill="1" applyBorder="1" applyAlignment="1" applyProtection="1">
      <alignment vertical="center"/>
    </xf>
    <xf numFmtId="0" fontId="38" fillId="4" borderId="12" xfId="0" applyFont="1" applyFill="1" applyBorder="1" applyAlignment="1" applyProtection="1">
      <alignment horizontal="left" vertical="center"/>
    </xf>
    <xf numFmtId="0" fontId="40" fillId="4" borderId="39" xfId="0" applyFont="1" applyFill="1" applyBorder="1" applyAlignment="1" applyProtection="1">
      <alignment horizontal="left" vertical="center"/>
    </xf>
    <xf numFmtId="0" fontId="38" fillId="0" borderId="0" xfId="0" applyFont="1" applyFill="1" applyBorder="1" applyAlignment="1" applyProtection="1">
      <alignment horizontal="left" vertical="center"/>
    </xf>
    <xf numFmtId="0" fontId="40" fillId="0" borderId="151" xfId="0" applyFont="1" applyFill="1" applyBorder="1" applyAlignment="1" applyProtection="1">
      <alignment horizontal="left" vertical="center"/>
    </xf>
    <xf numFmtId="0" fontId="24" fillId="0" borderId="85" xfId="0" applyNumberFormat="1" applyFont="1" applyFill="1" applyBorder="1" applyAlignment="1">
      <alignment horizontal="center" vertical="center" wrapText="1"/>
    </xf>
    <xf numFmtId="0" fontId="24" fillId="15" borderId="144" xfId="0" applyNumberFormat="1" applyFont="1" applyFill="1" applyBorder="1" applyAlignment="1">
      <alignment horizontal="center" vertical="center" wrapText="1"/>
    </xf>
    <xf numFmtId="0" fontId="24" fillId="15" borderId="183" xfId="0" applyNumberFormat="1" applyFont="1" applyFill="1" applyBorder="1" applyAlignment="1">
      <alignment horizontal="center" vertical="center" wrapText="1"/>
    </xf>
    <xf numFmtId="0" fontId="40" fillId="4" borderId="202" xfId="0" applyFont="1" applyFill="1" applyBorder="1" applyAlignment="1" applyProtection="1">
      <alignment horizontal="left" vertical="center"/>
    </xf>
    <xf numFmtId="0" fontId="40" fillId="4" borderId="203" xfId="0" applyFont="1" applyFill="1" applyBorder="1" applyAlignment="1" applyProtection="1">
      <alignment horizontal="left" vertical="center"/>
    </xf>
    <xf numFmtId="0" fontId="40" fillId="4" borderId="204" xfId="0" applyFont="1" applyFill="1" applyBorder="1" applyAlignment="1" applyProtection="1">
      <alignment horizontal="left" vertical="center"/>
    </xf>
    <xf numFmtId="0" fontId="10" fillId="5" borderId="160" xfId="0" applyNumberFormat="1" applyFont="1" applyFill="1" applyBorder="1" applyAlignment="1" applyProtection="1">
      <alignment vertical="center" wrapText="1"/>
    </xf>
    <xf numFmtId="22" fontId="0" fillId="0" borderId="199" xfId="0" applyNumberFormat="1" applyBorder="1" applyAlignment="1" applyProtection="1">
      <alignment horizontal="center" vertical="center"/>
    </xf>
    <xf numFmtId="0" fontId="26" fillId="5" borderId="199" xfId="0" applyNumberFormat="1" applyFont="1" applyFill="1" applyBorder="1" applyAlignment="1">
      <alignment horizontal="center" vertical="center" wrapText="1"/>
    </xf>
    <xf numFmtId="0" fontId="26" fillId="5" borderId="183" xfId="0" applyNumberFormat="1" applyFont="1" applyFill="1" applyBorder="1" applyAlignment="1">
      <alignment horizontal="center" vertical="center" wrapText="1"/>
    </xf>
    <xf numFmtId="0" fontId="4" fillId="3" borderId="12" xfId="0" applyNumberFormat="1" applyFont="1" applyFill="1" applyBorder="1" applyAlignment="1">
      <alignment vertical="top" wrapText="1"/>
    </xf>
    <xf numFmtId="0" fontId="2" fillId="3" borderId="29" xfId="0" applyNumberFormat="1" applyFont="1" applyFill="1" applyBorder="1" applyAlignment="1">
      <alignment horizontal="center" wrapText="1"/>
    </xf>
    <xf numFmtId="0" fontId="2" fillId="3" borderId="30" xfId="0" applyNumberFormat="1" applyFont="1" applyFill="1" applyBorder="1" applyAlignment="1">
      <alignment horizontal="center" wrapText="1"/>
    </xf>
    <xf numFmtId="0" fontId="10" fillId="5" borderId="205" xfId="0" applyNumberFormat="1" applyFont="1" applyFill="1" applyBorder="1" applyAlignment="1" applyProtection="1">
      <alignment vertical="center"/>
    </xf>
    <xf numFmtId="0" fontId="10" fillId="5" borderId="206" xfId="0" applyNumberFormat="1" applyFont="1" applyFill="1" applyBorder="1" applyAlignment="1" applyProtection="1">
      <alignment vertical="center"/>
    </xf>
    <xf numFmtId="0" fontId="2" fillId="14" borderId="200" xfId="0" applyNumberFormat="1" applyFont="1" applyFill="1" applyBorder="1" applyAlignment="1">
      <alignment horizontal="center" vertical="center" wrapText="1"/>
    </xf>
    <xf numFmtId="0" fontId="36" fillId="0" borderId="183" xfId="0" applyFont="1" applyFill="1" applyBorder="1" applyAlignment="1">
      <alignment horizontal="center" vertical="center" wrapText="1"/>
    </xf>
    <xf numFmtId="0" fontId="4" fillId="14" borderId="142" xfId="0" applyNumberFormat="1" applyFont="1" applyFill="1" applyBorder="1" applyAlignment="1">
      <alignment horizontal="center" vertical="center" wrapText="1"/>
    </xf>
    <xf numFmtId="0" fontId="2" fillId="14" borderId="199" xfId="0" applyNumberFormat="1" applyFont="1" applyFill="1" applyBorder="1" applyAlignment="1">
      <alignment horizontal="center" vertical="center" wrapText="1"/>
    </xf>
    <xf numFmtId="0" fontId="2" fillId="14" borderId="175" xfId="0" applyFont="1" applyFill="1" applyBorder="1" applyAlignment="1">
      <alignment horizontal="center" vertical="center" wrapText="1"/>
    </xf>
    <xf numFmtId="0" fontId="2" fillId="14" borderId="183" xfId="0" applyFont="1" applyFill="1" applyBorder="1" applyAlignment="1">
      <alignment horizontal="center" vertical="center" wrapText="1"/>
    </xf>
    <xf numFmtId="0" fontId="36" fillId="0" borderId="199" xfId="0" applyFont="1" applyFill="1" applyBorder="1" applyAlignment="1">
      <alignment horizontal="center" vertical="center" wrapText="1"/>
    </xf>
    <xf numFmtId="0" fontId="36" fillId="0" borderId="200" xfId="0" applyFont="1" applyFill="1" applyBorder="1" applyAlignment="1">
      <alignment horizontal="center" vertical="center" wrapText="1"/>
    </xf>
    <xf numFmtId="165" fontId="15" fillId="0" borderId="199" xfId="0" applyNumberFormat="1" applyFont="1" applyFill="1" applyBorder="1" applyAlignment="1">
      <alignment horizontal="center" vertical="center" wrapText="1"/>
    </xf>
    <xf numFmtId="0" fontId="41" fillId="5" borderId="23" xfId="0" applyNumberFormat="1" applyFont="1" applyFill="1" applyBorder="1" applyAlignment="1">
      <alignment horizontal="center" vertical="center" wrapText="1"/>
    </xf>
    <xf numFmtId="22" fontId="14" fillId="5" borderId="28" xfId="0" applyNumberFormat="1" applyFont="1" applyFill="1" applyBorder="1" applyAlignment="1">
      <alignment horizontal="center" vertical="center" wrapText="1"/>
    </xf>
    <xf numFmtId="0" fontId="14" fillId="5" borderId="26" xfId="0" applyNumberFormat="1" applyFont="1" applyFill="1" applyBorder="1" applyAlignment="1">
      <alignment horizontal="center" vertical="center" wrapText="1"/>
    </xf>
    <xf numFmtId="0" fontId="14" fillId="5" borderId="31" xfId="0" applyNumberFormat="1" applyFont="1" applyFill="1" applyBorder="1" applyAlignment="1">
      <alignment horizontal="center" vertical="center" wrapText="1"/>
    </xf>
    <xf numFmtId="0" fontId="35" fillId="0" borderId="75" xfId="0" applyNumberFormat="1" applyFont="1" applyFill="1" applyBorder="1" applyAlignment="1">
      <alignment horizontal="left" vertical="center"/>
    </xf>
    <xf numFmtId="0" fontId="42" fillId="0" borderId="76" xfId="0" applyNumberFormat="1" applyFont="1" applyFill="1" applyBorder="1" applyAlignment="1">
      <alignment vertical="center"/>
    </xf>
    <xf numFmtId="0" fontId="14" fillId="0" borderId="76" xfId="0" applyFont="1" applyFill="1" applyBorder="1" applyAlignment="1">
      <alignment horizontal="left" vertical="center" wrapText="1"/>
    </xf>
    <xf numFmtId="0" fontId="14" fillId="14" borderId="106" xfId="0" applyNumberFormat="1" applyFont="1" applyFill="1" applyBorder="1" applyAlignment="1">
      <alignment horizontal="center" vertical="center" wrapText="1"/>
    </xf>
    <xf numFmtId="0" fontId="17" fillId="0" borderId="129" xfId="0" applyFont="1" applyFill="1" applyBorder="1" applyAlignment="1">
      <alignment horizontal="center" vertical="center" wrapText="1"/>
    </xf>
    <xf numFmtId="0" fontId="17" fillId="0" borderId="133" xfId="0" applyNumberFormat="1" applyFont="1" applyFill="1" applyBorder="1" applyAlignment="1">
      <alignment horizontal="center" vertical="center" wrapText="1"/>
    </xf>
    <xf numFmtId="0" fontId="17" fillId="0" borderId="106" xfId="0" applyNumberFormat="1" applyFont="1" applyFill="1" applyBorder="1" applyAlignment="1">
      <alignment horizontal="center" vertical="center" wrapText="1"/>
    </xf>
    <xf numFmtId="0" fontId="43" fillId="0" borderId="104" xfId="0" applyNumberFormat="1" applyFont="1" applyFill="1" applyBorder="1" applyAlignment="1">
      <alignment horizontal="center" vertical="center" wrapText="1"/>
    </xf>
    <xf numFmtId="0" fontId="35" fillId="0" borderId="104" xfId="0" applyNumberFormat="1" applyFont="1" applyFill="1" applyBorder="1" applyAlignment="1">
      <alignment horizontal="center" vertical="center" wrapText="1"/>
    </xf>
    <xf numFmtId="0" fontId="14" fillId="14" borderId="124" xfId="0" applyFont="1" applyFill="1" applyBorder="1" applyAlignment="1">
      <alignment horizontal="center" vertical="center" wrapText="1"/>
    </xf>
    <xf numFmtId="0" fontId="14" fillId="14" borderId="48" xfId="0" applyNumberFormat="1" applyFont="1" applyFill="1" applyBorder="1" applyAlignment="1">
      <alignment horizontal="center" vertical="center" wrapText="1"/>
    </xf>
    <xf numFmtId="0" fontId="14" fillId="14" borderId="123" xfId="0" applyNumberFormat="1" applyFont="1" applyFill="1" applyBorder="1" applyAlignment="1">
      <alignment horizontal="center" vertical="center" wrapText="1"/>
    </xf>
    <xf numFmtId="0" fontId="14" fillId="14" borderId="103" xfId="0" applyFont="1" applyFill="1" applyBorder="1" applyAlignment="1">
      <alignment horizontal="center" vertical="center" wrapText="1"/>
    </xf>
    <xf numFmtId="0" fontId="14" fillId="14" borderId="91" xfId="0" applyFont="1" applyFill="1" applyBorder="1" applyAlignment="1">
      <alignment horizontal="center" vertical="center" wrapText="1"/>
    </xf>
    <xf numFmtId="0" fontId="14" fillId="14" borderId="45" xfId="0" applyNumberFormat="1" applyFont="1" applyFill="1" applyBorder="1" applyAlignment="1">
      <alignment horizontal="center" vertical="center" wrapText="1"/>
    </xf>
    <xf numFmtId="0" fontId="17" fillId="0" borderId="63" xfId="0" applyFont="1" applyFill="1" applyBorder="1" applyAlignment="1">
      <alignment horizontal="center" vertical="center" wrapText="1"/>
    </xf>
    <xf numFmtId="0" fontId="17" fillId="0" borderId="64" xfId="0" applyFont="1" applyFill="1" applyBorder="1" applyAlignment="1">
      <alignment horizontal="center" vertical="center" wrapText="1"/>
    </xf>
    <xf numFmtId="0" fontId="17" fillId="0" borderId="49" xfId="0" applyFont="1" applyFill="1" applyBorder="1" applyAlignment="1">
      <alignment horizontal="center" vertical="center" wrapText="1"/>
    </xf>
    <xf numFmtId="165" fontId="43" fillId="0" borderId="121" xfId="0" applyNumberFormat="1" applyFont="1" applyFill="1" applyBorder="1" applyAlignment="1">
      <alignment horizontal="center" vertical="center" wrapText="1"/>
    </xf>
    <xf numFmtId="0" fontId="14" fillId="14" borderId="38" xfId="0" applyNumberFormat="1" applyFont="1" applyFill="1" applyBorder="1" applyAlignment="1">
      <alignment horizontal="center" vertical="center" wrapText="1"/>
    </xf>
    <xf numFmtId="0" fontId="35" fillId="0" borderId="124" xfId="0" applyNumberFormat="1" applyFont="1" applyFill="1" applyBorder="1" applyAlignment="1">
      <alignment horizontal="center" vertical="center" wrapText="1"/>
    </xf>
    <xf numFmtId="0" fontId="14" fillId="14" borderId="105" xfId="0" applyNumberFormat="1" applyFont="1" applyFill="1" applyBorder="1" applyAlignment="1">
      <alignment horizontal="center" vertical="center" wrapText="1"/>
    </xf>
    <xf numFmtId="0" fontId="14" fillId="0" borderId="97" xfId="0" applyNumberFormat="1" applyFont="1" applyFill="1" applyBorder="1" applyAlignment="1">
      <alignment horizontal="center" vertical="center" wrapText="1"/>
    </xf>
    <xf numFmtId="0" fontId="14" fillId="0" borderId="98" xfId="0" applyNumberFormat="1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0" fontId="14" fillId="0" borderId="99" xfId="0" applyFont="1" applyFill="1" applyBorder="1" applyAlignment="1">
      <alignment horizontal="center" vertical="center" wrapText="1"/>
    </xf>
    <xf numFmtId="0" fontId="17" fillId="0" borderId="98" xfId="0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 wrapText="1"/>
    </xf>
    <xf numFmtId="165" fontId="43" fillId="0" borderId="97" xfId="0" applyNumberFormat="1" applyFont="1" applyFill="1" applyBorder="1" applyAlignment="1">
      <alignment horizontal="center" vertical="center" wrapText="1"/>
    </xf>
    <xf numFmtId="0" fontId="17" fillId="0" borderId="99" xfId="0" applyFont="1" applyFill="1" applyBorder="1" applyAlignment="1">
      <alignment horizontal="center" vertical="center" wrapText="1"/>
    </xf>
    <xf numFmtId="0" fontId="14" fillId="0" borderId="65" xfId="0" applyFont="1" applyFill="1" applyBorder="1" applyAlignment="1">
      <alignment horizontal="center" vertical="center" wrapText="1"/>
    </xf>
    <xf numFmtId="22" fontId="14" fillId="0" borderId="199" xfId="0" applyNumberFormat="1" applyFont="1" applyBorder="1" applyAlignment="1" applyProtection="1">
      <alignment vertical="center"/>
    </xf>
    <xf numFmtId="22" fontId="14" fillId="0" borderId="183" xfId="0" applyNumberFormat="1" applyFont="1" applyBorder="1" applyAlignment="1" applyProtection="1">
      <alignment vertical="center"/>
    </xf>
    <xf numFmtId="0" fontId="14" fillId="0" borderId="0" xfId="0" applyNumberFormat="1" applyFont="1" applyFill="1" applyBorder="1" applyAlignment="1">
      <alignment vertical="center" wrapText="1"/>
    </xf>
    <xf numFmtId="0" fontId="18" fillId="0" borderId="76" xfId="0" applyNumberFormat="1" applyFont="1" applyFill="1" applyBorder="1" applyAlignment="1">
      <alignment horizontal="center" vertical="center" wrapText="1"/>
    </xf>
    <xf numFmtId="0" fontId="30" fillId="3" borderId="183" xfId="0" applyFont="1" applyFill="1" applyBorder="1" applyAlignment="1">
      <alignment horizontal="center" vertical="center" wrapText="1"/>
    </xf>
    <xf numFmtId="0" fontId="27" fillId="16" borderId="29" xfId="0" applyFont="1" applyFill="1" applyBorder="1" applyAlignment="1">
      <alignment horizontal="center" vertical="center" wrapText="1"/>
    </xf>
    <xf numFmtId="0" fontId="27" fillId="16" borderId="30" xfId="0" applyFont="1" applyFill="1" applyBorder="1" applyAlignment="1">
      <alignment horizontal="center" vertical="center" wrapText="1"/>
    </xf>
    <xf numFmtId="0" fontId="2" fillId="3" borderId="136" xfId="0" applyNumberFormat="1" applyFont="1" applyFill="1" applyBorder="1" applyAlignment="1">
      <alignment vertical="center" wrapText="1"/>
    </xf>
    <xf numFmtId="0" fontId="2" fillId="3" borderId="171" xfId="0" applyNumberFormat="1" applyFont="1" applyFill="1" applyBorder="1" applyAlignment="1">
      <alignment vertical="center" wrapText="1"/>
    </xf>
    <xf numFmtId="0" fontId="2" fillId="3" borderId="144" xfId="0" applyNumberFormat="1" applyFont="1" applyFill="1" applyBorder="1" applyAlignment="1">
      <alignment vertical="center" wrapText="1"/>
    </xf>
    <xf numFmtId="0" fontId="27" fillId="16" borderId="206" xfId="0" applyFont="1" applyFill="1" applyBorder="1" applyAlignment="1">
      <alignment horizontal="center" vertical="center" wrapText="1"/>
    </xf>
    <xf numFmtId="0" fontId="27" fillId="16" borderId="205" xfId="0" applyFont="1" applyFill="1" applyBorder="1" applyAlignment="1">
      <alignment horizontal="center" vertical="center" wrapText="1"/>
    </xf>
    <xf numFmtId="0" fontId="30" fillId="3" borderId="8" xfId="0" applyFont="1" applyFill="1" applyBorder="1" applyAlignment="1">
      <alignment horizontal="center" vertical="center" wrapText="1"/>
    </xf>
    <xf numFmtId="0" fontId="2" fillId="8" borderId="0" xfId="0" applyFont="1" applyFill="1" applyBorder="1" applyAlignment="1">
      <alignment horizontal="center" vertical="center" wrapText="1"/>
    </xf>
    <xf numFmtId="0" fontId="0" fillId="8" borderId="62" xfId="0" applyFont="1" applyFill="1" applyBorder="1" applyAlignment="1">
      <alignment horizontal="center" vertical="center" wrapText="1"/>
    </xf>
    <xf numFmtId="0" fontId="2" fillId="8" borderId="62" xfId="0" applyFont="1" applyFill="1" applyBorder="1" applyAlignment="1">
      <alignment horizontal="center" vertical="center" wrapText="1"/>
    </xf>
    <xf numFmtId="0" fontId="27" fillId="16" borderId="43" xfId="0" applyFont="1" applyFill="1" applyBorder="1" applyAlignment="1">
      <alignment horizontal="center" vertical="center" wrapText="1"/>
    </xf>
    <xf numFmtId="0" fontId="4" fillId="3" borderId="56" xfId="0" applyNumberFormat="1" applyFont="1" applyFill="1" applyBorder="1" applyAlignment="1">
      <alignment horizontal="center" vertical="center" wrapText="1"/>
    </xf>
    <xf numFmtId="0" fontId="4" fillId="3" borderId="114" xfId="0" applyNumberFormat="1" applyFont="1" applyFill="1" applyBorder="1" applyAlignment="1">
      <alignment horizontal="center" vertical="center" wrapText="1"/>
    </xf>
    <xf numFmtId="0" fontId="2" fillId="3" borderId="114" xfId="0" applyNumberFormat="1" applyFont="1" applyFill="1" applyBorder="1" applyAlignment="1">
      <alignment horizontal="center" vertical="center" wrapText="1"/>
    </xf>
    <xf numFmtId="0" fontId="2" fillId="3" borderId="58" xfId="0" applyNumberFormat="1" applyFont="1" applyFill="1" applyBorder="1" applyAlignment="1">
      <alignment horizontal="center" vertical="center" wrapText="1"/>
    </xf>
    <xf numFmtId="0" fontId="30" fillId="3" borderId="126" xfId="0" applyNumberFormat="1" applyFont="1" applyFill="1" applyBorder="1" applyAlignment="1">
      <alignment horizontal="left" vertical="center" wrapText="1"/>
    </xf>
    <xf numFmtId="0" fontId="30" fillId="3" borderId="126" xfId="1" quotePrefix="1" applyNumberFormat="1" applyFont="1" applyFill="1" applyBorder="1" applyAlignment="1">
      <alignment horizontal="left" vertical="center" wrapText="1"/>
    </xf>
    <xf numFmtId="0" fontId="27" fillId="16" borderId="206" xfId="0" applyFont="1" applyFill="1" applyBorder="1" applyAlignment="1">
      <alignment horizontal="left" vertical="center" wrapText="1"/>
    </xf>
    <xf numFmtId="0" fontId="27" fillId="16" borderId="205" xfId="0" applyNumberFormat="1" applyFont="1" applyFill="1" applyBorder="1" applyAlignment="1">
      <alignment horizontal="center" vertical="center" wrapText="1"/>
    </xf>
    <xf numFmtId="0" fontId="8" fillId="17" borderId="76" xfId="1" quotePrefix="1" applyNumberFormat="1" applyFont="1" applyFill="1" applyBorder="1" applyAlignment="1">
      <alignment horizontal="center" vertical="center" wrapText="1"/>
    </xf>
    <xf numFmtId="0" fontId="30" fillId="3" borderId="199" xfId="0" applyFont="1" applyFill="1" applyBorder="1" applyAlignment="1">
      <alignment horizontal="center" vertical="center" wrapText="1"/>
    </xf>
    <xf numFmtId="0" fontId="30" fillId="3" borderId="200" xfId="0" applyFont="1" applyFill="1" applyBorder="1" applyAlignment="1">
      <alignment horizontal="center" vertical="center" wrapText="1"/>
    </xf>
    <xf numFmtId="0" fontId="8" fillId="18" borderId="124" xfId="0" applyNumberFormat="1" applyFont="1" applyFill="1" applyBorder="1" applyAlignment="1">
      <alignment horizontal="center" vertical="center" wrapText="1"/>
    </xf>
    <xf numFmtId="0" fontId="37" fillId="4" borderId="171" xfId="0" applyFont="1" applyFill="1" applyBorder="1" applyAlignment="1">
      <alignment horizontal="center" vertical="center"/>
    </xf>
    <xf numFmtId="0" fontId="27" fillId="14" borderId="205" xfId="0" applyFont="1" applyFill="1" applyBorder="1" applyAlignment="1">
      <alignment horizontal="left" vertical="center" wrapText="1"/>
    </xf>
    <xf numFmtId="0" fontId="27" fillId="16" borderId="205" xfId="0" applyFont="1" applyFill="1" applyBorder="1" applyAlignment="1">
      <alignment horizontal="left" vertical="center" wrapText="1"/>
    </xf>
    <xf numFmtId="0" fontId="24" fillId="15" borderId="199" xfId="0" quotePrefix="1" applyNumberFormat="1" applyFont="1" applyFill="1" applyBorder="1" applyAlignment="1">
      <alignment horizontal="center" vertical="center" wrapText="1"/>
    </xf>
    <xf numFmtId="0" fontId="24" fillId="15" borderId="200" xfId="0" applyNumberFormat="1" applyFont="1" applyFill="1" applyBorder="1" applyAlignment="1">
      <alignment vertical="center" wrapText="1"/>
    </xf>
    <xf numFmtId="0" fontId="24" fillId="15" borderId="126" xfId="1" quotePrefix="1" applyNumberFormat="1" applyFont="1" applyFill="1" applyBorder="1" applyAlignment="1">
      <alignment horizontal="center" vertical="center" wrapText="1"/>
    </xf>
    <xf numFmtId="0" fontId="8" fillId="17" borderId="199" xfId="0" quotePrefix="1" applyNumberFormat="1" applyFont="1" applyFill="1" applyBorder="1" applyAlignment="1">
      <alignment horizontal="right" vertical="center" wrapText="1"/>
    </xf>
    <xf numFmtId="0" fontId="8" fillId="17" borderId="200" xfId="0" applyNumberFormat="1" applyFont="1" applyFill="1" applyBorder="1" applyAlignment="1">
      <alignment vertical="center" wrapText="1"/>
    </xf>
    <xf numFmtId="0" fontId="8" fillId="17" borderId="200" xfId="0" applyNumberFormat="1" applyFont="1" applyFill="1" applyBorder="1" applyAlignment="1">
      <alignment horizontal="right" vertical="center" wrapText="1"/>
    </xf>
    <xf numFmtId="0" fontId="8" fillId="17" borderId="200" xfId="1" quotePrefix="1" applyNumberFormat="1" applyFont="1" applyFill="1" applyBorder="1" applyAlignment="1">
      <alignment horizontal="right" vertical="center" wrapText="1"/>
    </xf>
    <xf numFmtId="0" fontId="8" fillId="14" borderId="132" xfId="0" applyFont="1" applyFill="1" applyBorder="1" applyAlignment="1">
      <alignment horizontal="right"/>
    </xf>
    <xf numFmtId="0" fontId="8" fillId="14" borderId="183" xfId="0" applyFont="1" applyFill="1" applyBorder="1" applyAlignment="1">
      <alignment horizontal="right"/>
    </xf>
    <xf numFmtId="0" fontId="24" fillId="15" borderId="200" xfId="0" applyNumberFormat="1" applyFont="1" applyFill="1" applyBorder="1" applyAlignment="1">
      <alignment horizontal="center" vertical="center" wrapText="1"/>
    </xf>
    <xf numFmtId="0" fontId="24" fillId="15" borderId="200" xfId="1" quotePrefix="1" applyNumberFormat="1" applyFont="1" applyFill="1" applyBorder="1" applyAlignment="1">
      <alignment horizontal="center" vertical="center" wrapText="1"/>
    </xf>
    <xf numFmtId="0" fontId="24" fillId="14" borderId="183" xfId="0" applyFont="1" applyFill="1" applyBorder="1" applyAlignment="1">
      <alignment horizontal="center"/>
    </xf>
    <xf numFmtId="0" fontId="24" fillId="15" borderId="126" xfId="0" quotePrefix="1" applyNumberFormat="1" applyFont="1" applyFill="1" applyBorder="1" applyAlignment="1">
      <alignment horizontal="center" vertical="center" wrapText="1"/>
    </xf>
    <xf numFmtId="0" fontId="8" fillId="17" borderId="200" xfId="0" quotePrefix="1" applyNumberFormat="1" applyFont="1" applyFill="1" applyBorder="1" applyAlignment="1">
      <alignment horizontal="right" vertical="center" wrapText="1"/>
    </xf>
    <xf numFmtId="0" fontId="24" fillId="15" borderId="200" xfId="0" quotePrefix="1" applyNumberFormat="1" applyFont="1" applyFill="1" applyBorder="1" applyAlignment="1">
      <alignment horizontal="center" vertical="center" wrapText="1"/>
    </xf>
    <xf numFmtId="0" fontId="27" fillId="16" borderId="206" xfId="0" quotePrefix="1" applyFont="1" applyFill="1" applyBorder="1" applyAlignment="1">
      <alignment horizontal="left" vertical="center" wrapText="1"/>
    </xf>
    <xf numFmtId="0" fontId="24" fillId="15" borderId="199" xfId="0" applyNumberFormat="1" applyFont="1" applyFill="1" applyBorder="1" applyAlignment="1">
      <alignment horizontal="center" vertical="center" wrapText="1"/>
    </xf>
    <xf numFmtId="0" fontId="0" fillId="0" borderId="140" xfId="0" applyBorder="1" applyAlignment="1">
      <alignment horizontal="center"/>
    </xf>
    <xf numFmtId="0" fontId="0" fillId="0" borderId="39" xfId="0" applyBorder="1" applyAlignment="1">
      <alignment horizontal="center"/>
    </xf>
    <xf numFmtId="0" fontId="24" fillId="15" borderId="83" xfId="0" quotePrefix="1" applyNumberFormat="1" applyFont="1" applyFill="1" applyBorder="1" applyAlignment="1">
      <alignment horizontal="center" vertical="center" wrapText="1"/>
    </xf>
    <xf numFmtId="0" fontId="24" fillId="15" borderId="81" xfId="0" applyNumberFormat="1" applyFont="1" applyFill="1" applyBorder="1" applyAlignment="1">
      <alignment vertical="center" wrapText="1"/>
    </xf>
    <xf numFmtId="0" fontId="24" fillId="15" borderId="81" xfId="0" applyNumberFormat="1" applyFont="1" applyFill="1" applyBorder="1" applyAlignment="1">
      <alignment horizontal="center" vertical="center" wrapText="1"/>
    </xf>
    <xf numFmtId="0" fontId="24" fillId="15" borderId="81" xfId="0" quotePrefix="1" applyNumberFormat="1" applyFont="1" applyFill="1" applyBorder="1" applyAlignment="1">
      <alignment horizontal="center" vertical="center" wrapText="1"/>
    </xf>
    <xf numFmtId="0" fontId="8" fillId="14" borderId="84" xfId="0" applyFont="1" applyFill="1" applyBorder="1" applyAlignment="1">
      <alignment horizontal="right"/>
    </xf>
    <xf numFmtId="0" fontId="8" fillId="14" borderId="205" xfId="0" applyFont="1" applyFill="1" applyBorder="1" applyAlignment="1">
      <alignment horizontal="right"/>
    </xf>
    <xf numFmtId="0" fontId="4" fillId="10" borderId="3" xfId="0" applyFont="1" applyFill="1" applyBorder="1" applyAlignment="1">
      <alignment vertical="center" wrapText="1"/>
    </xf>
    <xf numFmtId="0" fontId="4" fillId="13" borderId="3" xfId="0" applyFont="1" applyFill="1" applyBorder="1" applyAlignment="1">
      <alignment vertical="center" wrapText="1"/>
    </xf>
    <xf numFmtId="0" fontId="4" fillId="7" borderId="3" xfId="0" applyFont="1" applyFill="1" applyBorder="1" applyAlignment="1">
      <alignment vertical="center" wrapText="1"/>
    </xf>
    <xf numFmtId="0" fontId="4" fillId="8" borderId="3" xfId="0" applyFont="1" applyFill="1" applyBorder="1" applyAlignment="1">
      <alignment vertical="center" wrapText="1"/>
    </xf>
    <xf numFmtId="0" fontId="4" fillId="12" borderId="3" xfId="0" applyFont="1" applyFill="1" applyBorder="1" applyAlignment="1">
      <alignment vertical="center" wrapText="1"/>
    </xf>
    <xf numFmtId="0" fontId="4" fillId="9" borderId="3" xfId="0" applyFont="1" applyFill="1" applyBorder="1" applyAlignment="1">
      <alignment vertical="center" wrapText="1"/>
    </xf>
    <xf numFmtId="0" fontId="48" fillId="13" borderId="1" xfId="0" applyFont="1" applyFill="1" applyBorder="1" applyAlignment="1">
      <alignment vertical="center"/>
    </xf>
    <xf numFmtId="0" fontId="48" fillId="7" borderId="1" xfId="0" applyFont="1" applyFill="1" applyBorder="1" applyAlignment="1">
      <alignment vertical="center"/>
    </xf>
    <xf numFmtId="0" fontId="48" fillId="8" borderId="1" xfId="0" applyFont="1" applyFill="1" applyBorder="1" applyAlignment="1">
      <alignment vertical="center"/>
    </xf>
    <xf numFmtId="0" fontId="48" fillId="12" borderId="1" xfId="0" applyFont="1" applyFill="1" applyBorder="1" applyAlignment="1">
      <alignment vertical="center"/>
    </xf>
    <xf numFmtId="0" fontId="48" fillId="9" borderId="1" xfId="0" applyFont="1" applyFill="1" applyBorder="1" applyAlignment="1">
      <alignment vertical="center"/>
    </xf>
    <xf numFmtId="0" fontId="48" fillId="10" borderId="1" xfId="0" applyFont="1" applyFill="1" applyBorder="1" applyAlignment="1">
      <alignment vertical="center"/>
    </xf>
    <xf numFmtId="0" fontId="47" fillId="3" borderId="3" xfId="0" applyFont="1" applyFill="1" applyBorder="1" applyAlignment="1">
      <alignment horizontal="center" vertical="center"/>
    </xf>
    <xf numFmtId="0" fontId="2" fillId="3" borderId="206" xfId="0" applyNumberFormat="1" applyFont="1" applyFill="1" applyBorder="1" applyAlignment="1">
      <alignment horizontal="center" vertical="center" wrapText="1"/>
    </xf>
    <xf numFmtId="0" fontId="2" fillId="3" borderId="161" xfId="0" applyNumberFormat="1" applyFont="1" applyFill="1" applyBorder="1" applyAlignment="1">
      <alignment horizontal="center" vertical="center" wrapText="1"/>
    </xf>
    <xf numFmtId="0" fontId="4" fillId="3" borderId="161" xfId="0" applyNumberFormat="1" applyFont="1" applyFill="1" applyBorder="1" applyAlignment="1">
      <alignment horizontal="center" vertical="center" wrapText="1"/>
    </xf>
    <xf numFmtId="0" fontId="2" fillId="14" borderId="200" xfId="0" applyFont="1" applyFill="1" applyBorder="1" applyAlignment="1">
      <alignment horizontal="center" vertical="center" wrapText="1"/>
    </xf>
    <xf numFmtId="0" fontId="0" fillId="0" borderId="44" xfId="0" applyBorder="1" applyAlignment="1">
      <alignment horizontal="center" vertical="center"/>
    </xf>
    <xf numFmtId="0" fontId="0" fillId="0" borderId="140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2" fillId="0" borderId="36" xfId="0" applyNumberFormat="1" applyFont="1" applyFill="1" applyBorder="1" applyAlignment="1">
      <alignment horizontal="center" vertical="center" wrapText="1"/>
    </xf>
    <xf numFmtId="0" fontId="2" fillId="0" borderId="79" xfId="0" applyNumberFormat="1" applyFont="1" applyFill="1" applyBorder="1" applyAlignment="1">
      <alignment horizontal="center" vertical="center" wrapText="1"/>
    </xf>
    <xf numFmtId="0" fontId="30" fillId="18" borderId="75" xfId="0" quotePrefix="1" applyNumberFormat="1" applyFont="1" applyFill="1" applyBorder="1" applyAlignment="1">
      <alignment horizontal="right" vertical="center" wrapText="1"/>
    </xf>
    <xf numFmtId="0" fontId="4" fillId="18" borderId="75" xfId="0" applyNumberFormat="1" applyFont="1" applyFill="1" applyBorder="1" applyAlignment="1">
      <alignment horizontal="left" vertical="center" wrapText="1"/>
    </xf>
    <xf numFmtId="0" fontId="18" fillId="18" borderId="75" xfId="0" applyNumberFormat="1" applyFont="1" applyFill="1" applyBorder="1" applyAlignment="1">
      <alignment horizontal="left" vertical="center"/>
    </xf>
    <xf numFmtId="0" fontId="30" fillId="18" borderId="75" xfId="0" quotePrefix="1" applyNumberFormat="1" applyFont="1" applyFill="1" applyBorder="1" applyAlignment="1">
      <alignment horizontal="left" vertical="center" wrapText="1"/>
    </xf>
    <xf numFmtId="0" fontId="4" fillId="18" borderId="75" xfId="0" applyNumberFormat="1" applyFont="1" applyFill="1" applyBorder="1" applyAlignment="1">
      <alignment horizontal="right" vertical="center" wrapText="1"/>
    </xf>
    <xf numFmtId="0" fontId="4" fillId="18" borderId="75" xfId="0" applyNumberFormat="1" applyFont="1" applyFill="1" applyBorder="1" applyAlignment="1">
      <alignment horizontal="center" vertical="center" wrapText="1"/>
    </xf>
    <xf numFmtId="0" fontId="8" fillId="18" borderId="49" xfId="0" applyFont="1" applyFill="1" applyBorder="1" applyAlignment="1">
      <alignment horizontal="center" vertical="center" wrapText="1"/>
    </xf>
    <xf numFmtId="0" fontId="8" fillId="18" borderId="63" xfId="0" applyFont="1" applyFill="1" applyBorder="1" applyAlignment="1">
      <alignment horizontal="center" vertical="center" wrapText="1"/>
    </xf>
    <xf numFmtId="0" fontId="8" fillId="18" borderId="64" xfId="0" applyFont="1" applyFill="1" applyBorder="1" applyAlignment="1">
      <alignment horizontal="center" vertical="center" wrapText="1"/>
    </xf>
    <xf numFmtId="0" fontId="36" fillId="4" borderId="154" xfId="0" applyFont="1" applyFill="1" applyBorder="1" applyAlignment="1">
      <alignment horizontal="center" vertical="center" wrapText="1"/>
    </xf>
    <xf numFmtId="0" fontId="36" fillId="4" borderId="155" xfId="0" applyFont="1" applyFill="1" applyBorder="1" applyAlignment="1">
      <alignment horizontal="center" vertical="center" wrapText="1"/>
    </xf>
    <xf numFmtId="165" fontId="15" fillId="4" borderId="44" xfId="0" applyNumberFormat="1" applyFont="1" applyFill="1" applyBorder="1" applyAlignment="1">
      <alignment horizontal="center" vertical="center" wrapText="1"/>
    </xf>
    <xf numFmtId="0" fontId="36" fillId="4" borderId="95" xfId="0" applyFont="1" applyFill="1" applyBorder="1" applyAlignment="1">
      <alignment horizontal="center" vertical="center" wrapText="1"/>
    </xf>
    <xf numFmtId="0" fontId="36" fillId="4" borderId="65" xfId="0" applyFont="1" applyFill="1" applyBorder="1" applyAlignment="1">
      <alignment horizontal="center" vertical="center" wrapText="1"/>
    </xf>
    <xf numFmtId="165" fontId="15" fillId="4" borderId="86" xfId="0" applyNumberFormat="1" applyFont="1" applyFill="1" applyBorder="1" applyAlignment="1">
      <alignment horizontal="center" vertical="center" wrapText="1"/>
    </xf>
    <xf numFmtId="0" fontId="36" fillId="4" borderId="98" xfId="0" applyFont="1" applyFill="1" applyBorder="1" applyAlignment="1">
      <alignment horizontal="center" vertical="center" wrapText="1"/>
    </xf>
    <xf numFmtId="0" fontId="36" fillId="4" borderId="99" xfId="0" applyFont="1" applyFill="1" applyBorder="1" applyAlignment="1">
      <alignment horizontal="center" vertical="center" wrapText="1"/>
    </xf>
    <xf numFmtId="165" fontId="15" fillId="4" borderId="97" xfId="0" applyNumberFormat="1" applyFont="1" applyFill="1" applyBorder="1" applyAlignment="1">
      <alignment horizontal="center" vertical="center" wrapText="1"/>
    </xf>
    <xf numFmtId="165" fontId="15" fillId="4" borderId="98" xfId="0" applyNumberFormat="1" applyFont="1" applyFill="1" applyBorder="1" applyAlignment="1">
      <alignment horizontal="center" vertical="center" wrapText="1"/>
    </xf>
    <xf numFmtId="165" fontId="36" fillId="4" borderId="95" xfId="0" applyNumberFormat="1" applyFont="1" applyFill="1" applyBorder="1" applyAlignment="1">
      <alignment horizontal="center" vertical="center" wrapText="1"/>
    </xf>
    <xf numFmtId="0" fontId="15" fillId="4" borderId="44" xfId="0" applyNumberFormat="1" applyFont="1" applyFill="1" applyBorder="1" applyAlignment="1">
      <alignment horizontal="center" vertical="center" wrapText="1"/>
    </xf>
    <xf numFmtId="0" fontId="15" fillId="4" borderId="97" xfId="0" applyNumberFormat="1" applyFont="1" applyFill="1" applyBorder="1" applyAlignment="1">
      <alignment horizontal="center" vertical="center" wrapText="1"/>
    </xf>
    <xf numFmtId="0" fontId="17" fillId="4" borderId="98" xfId="0" applyFont="1" applyFill="1" applyBorder="1" applyAlignment="1">
      <alignment horizontal="center" vertical="center" wrapText="1"/>
    </xf>
    <xf numFmtId="0" fontId="17" fillId="4" borderId="99" xfId="0" applyFont="1" applyFill="1" applyBorder="1" applyAlignment="1">
      <alignment horizontal="center" vertical="center" wrapText="1"/>
    </xf>
    <xf numFmtId="165" fontId="43" fillId="4" borderId="97" xfId="0" applyNumberFormat="1" applyFont="1" applyFill="1" applyBorder="1" applyAlignment="1">
      <alignment horizontal="center" vertical="center" wrapText="1"/>
    </xf>
    <xf numFmtId="0" fontId="2" fillId="14" borderId="76" xfId="0" applyNumberFormat="1" applyFont="1" applyFill="1" applyBorder="1" applyAlignment="1">
      <alignment horizontal="left" vertical="center" wrapText="1"/>
    </xf>
    <xf numFmtId="0" fontId="2" fillId="14" borderId="76" xfId="1" applyNumberFormat="1" applyFont="1" applyFill="1" applyBorder="1" applyAlignment="1">
      <alignment horizontal="left" vertical="center" wrapText="1"/>
    </xf>
    <xf numFmtId="0" fontId="2" fillId="14" borderId="76" xfId="1" quotePrefix="1" applyNumberFormat="1" applyFont="1" applyFill="1" applyBorder="1" applyAlignment="1">
      <alignment horizontal="left" vertical="center" wrapText="1"/>
    </xf>
    <xf numFmtId="0" fontId="2" fillId="14" borderId="94" xfId="0" applyNumberFormat="1" applyFont="1" applyFill="1" applyBorder="1" applyAlignment="1">
      <alignment horizontal="left" vertical="center" wrapText="1"/>
    </xf>
    <xf numFmtId="0" fontId="2" fillId="14" borderId="94" xfId="1" applyNumberFormat="1" applyFont="1" applyFill="1" applyBorder="1" applyAlignment="1">
      <alignment horizontal="left" vertical="center" wrapText="1"/>
    </xf>
    <xf numFmtId="0" fontId="2" fillId="8" borderId="36" xfId="0" applyFont="1" applyFill="1" applyBorder="1" applyAlignment="1">
      <alignment horizontal="right" vertical="center" wrapText="1"/>
    </xf>
    <xf numFmtId="0" fontId="14" fillId="14" borderId="76" xfId="0" applyNumberFormat="1" applyFont="1" applyFill="1" applyBorder="1" applyAlignment="1">
      <alignment horizontal="right" vertical="center" wrapText="1"/>
    </xf>
    <xf numFmtId="0" fontId="14" fillId="14" borderId="76" xfId="1" quotePrefix="1" applyNumberFormat="1" applyFont="1" applyFill="1" applyBorder="1" applyAlignment="1">
      <alignment horizontal="right" vertical="center" wrapText="1"/>
    </xf>
    <xf numFmtId="0" fontId="9" fillId="18" borderId="0" xfId="0" applyFont="1" applyFill="1"/>
    <xf numFmtId="0" fontId="2" fillId="4" borderId="48" xfId="0" applyNumberFormat="1" applyFont="1" applyFill="1" applyBorder="1" applyAlignment="1">
      <alignment horizontal="center" vertical="center" wrapText="1"/>
    </xf>
    <xf numFmtId="0" fontId="2" fillId="4" borderId="103" xfId="0" applyFont="1" applyFill="1" applyBorder="1" applyAlignment="1">
      <alignment horizontal="center" vertical="center" wrapText="1"/>
    </xf>
    <xf numFmtId="0" fontId="2" fillId="4" borderId="45" xfId="0" applyNumberFormat="1" applyFont="1" applyFill="1" applyBorder="1" applyAlignment="1">
      <alignment horizontal="center" vertical="center" wrapText="1"/>
    </xf>
    <xf numFmtId="0" fontId="19" fillId="4" borderId="63" xfId="0" applyFont="1" applyFill="1" applyBorder="1" applyAlignment="1">
      <alignment horizontal="center" vertical="center" wrapText="1"/>
    </xf>
    <xf numFmtId="0" fontId="2" fillId="4" borderId="81" xfId="0" applyNumberFormat="1" applyFont="1" applyFill="1" applyBorder="1" applyAlignment="1">
      <alignment horizontal="center" vertical="center" wrapText="1"/>
    </xf>
    <xf numFmtId="0" fontId="2" fillId="4" borderId="96" xfId="0" applyNumberFormat="1" applyFont="1" applyFill="1" applyBorder="1" applyAlignment="1">
      <alignment horizontal="center" vertical="center" wrapText="1"/>
    </xf>
    <xf numFmtId="0" fontId="2" fillId="4" borderId="126" xfId="0" applyNumberFormat="1" applyFont="1" applyFill="1" applyBorder="1" applyAlignment="1">
      <alignment horizontal="center" vertical="center" wrapText="1"/>
    </xf>
    <xf numFmtId="0" fontId="2" fillId="4" borderId="84" xfId="0" applyFont="1" applyFill="1" applyBorder="1" applyAlignment="1">
      <alignment horizontal="center" vertical="center" wrapText="1"/>
    </xf>
    <xf numFmtId="0" fontId="2" fillId="4" borderId="108" xfId="0" applyFont="1" applyFill="1" applyBorder="1" applyAlignment="1">
      <alignment horizontal="center" vertical="center" wrapText="1"/>
    </xf>
    <xf numFmtId="0" fontId="2" fillId="4" borderId="132" xfId="0" applyFont="1" applyFill="1" applyBorder="1" applyAlignment="1">
      <alignment horizontal="center" vertical="center" wrapText="1"/>
    </xf>
    <xf numFmtId="0" fontId="2" fillId="4" borderId="23" xfId="0" applyNumberFormat="1" applyFont="1" applyFill="1" applyBorder="1" applyAlignment="1">
      <alignment horizontal="center" vertical="center" wrapText="1"/>
    </xf>
    <xf numFmtId="0" fontId="2" fillId="4" borderId="82" xfId="0" applyNumberFormat="1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4" borderId="155" xfId="0" applyFont="1" applyFill="1" applyBorder="1" applyAlignment="1">
      <alignment horizontal="center" vertical="center" wrapText="1"/>
    </xf>
    <xf numFmtId="0" fontId="15" fillId="4" borderId="81" xfId="0" applyNumberFormat="1" applyFont="1" applyFill="1" applyBorder="1" applyAlignment="1">
      <alignment horizontal="center" vertical="center" wrapText="1"/>
    </xf>
    <xf numFmtId="0" fontId="15" fillId="4" borderId="96" xfId="0" applyNumberFormat="1" applyFont="1" applyFill="1" applyBorder="1" applyAlignment="1">
      <alignment horizontal="center" vertical="center" wrapText="1"/>
    </xf>
    <xf numFmtId="0" fontId="15" fillId="4" borderId="126" xfId="0" applyNumberFormat="1" applyFont="1" applyFill="1" applyBorder="1" applyAlignment="1">
      <alignment horizontal="center" vertical="center" wrapText="1"/>
    </xf>
    <xf numFmtId="0" fontId="0" fillId="4" borderId="97" xfId="0" applyNumberFormat="1" applyFont="1" applyFill="1" applyBorder="1" applyAlignment="1">
      <alignment horizontal="center" vertical="center" wrapText="1"/>
    </xf>
    <xf numFmtId="0" fontId="0" fillId="4" borderId="34" xfId="0" applyNumberFormat="1" applyFont="1" applyFill="1" applyBorder="1" applyAlignment="1">
      <alignment horizontal="center" vertical="center" wrapText="1"/>
    </xf>
    <xf numFmtId="0" fontId="0" fillId="4" borderId="82" xfId="0" applyNumberFormat="1" applyFont="1" applyFill="1" applyBorder="1" applyAlignment="1">
      <alignment horizontal="center" vertical="center" wrapText="1"/>
    </xf>
    <xf numFmtId="0" fontId="2" fillId="4" borderId="82" xfId="0" applyFont="1" applyFill="1" applyBorder="1" applyAlignment="1">
      <alignment horizontal="center" vertical="center" wrapText="1"/>
    </xf>
    <xf numFmtId="0" fontId="2" fillId="4" borderId="101" xfId="0" applyFont="1" applyFill="1" applyBorder="1" applyAlignment="1">
      <alignment horizontal="center" vertical="center" wrapText="1"/>
    </xf>
    <xf numFmtId="0" fontId="36" fillId="4" borderId="34" xfId="0" applyFont="1" applyFill="1" applyBorder="1" applyAlignment="1">
      <alignment horizontal="center" vertical="center" wrapText="1"/>
    </xf>
    <xf numFmtId="0" fontId="36" fillId="4" borderId="82" xfId="0" applyFont="1" applyFill="1" applyBorder="1" applyAlignment="1">
      <alignment horizontal="center" vertical="center" wrapText="1"/>
    </xf>
    <xf numFmtId="0" fontId="36" fillId="4" borderId="101" xfId="0" applyFont="1" applyFill="1" applyBorder="1" applyAlignment="1">
      <alignment horizontal="center" vertical="center" wrapText="1"/>
    </xf>
    <xf numFmtId="0" fontId="0" fillId="4" borderId="98" xfId="0" applyNumberFormat="1" applyFont="1" applyFill="1" applyBorder="1" applyAlignment="1">
      <alignment horizontal="center" vertical="center" wrapText="1"/>
    </xf>
    <xf numFmtId="0" fontId="0" fillId="4" borderId="0" xfId="0" applyNumberFormat="1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99" xfId="0" applyFont="1" applyFill="1" applyBorder="1" applyAlignment="1">
      <alignment horizontal="center" vertical="center" wrapText="1"/>
    </xf>
    <xf numFmtId="0" fontId="36" fillId="4" borderId="0" xfId="0" applyFont="1" applyFill="1" applyBorder="1" applyAlignment="1">
      <alignment horizontal="center" vertical="center" wrapText="1"/>
    </xf>
    <xf numFmtId="0" fontId="0" fillId="4" borderId="86" xfId="0" applyNumberFormat="1" applyFont="1" applyFill="1" applyBorder="1" applyAlignment="1">
      <alignment horizontal="center" vertical="center" wrapText="1"/>
    </xf>
    <xf numFmtId="0" fontId="0" fillId="4" borderId="95" xfId="0" applyNumberFormat="1" applyFont="1" applyFill="1" applyBorder="1" applyAlignment="1">
      <alignment horizontal="center" vertical="center" wrapText="1"/>
    </xf>
    <xf numFmtId="0" fontId="0" fillId="4" borderId="62" xfId="0" applyNumberFormat="1" applyFont="1" applyFill="1" applyBorder="1" applyAlignment="1">
      <alignment horizontal="center" vertical="center" wrapText="1"/>
    </xf>
    <xf numFmtId="0" fontId="2" fillId="4" borderId="62" xfId="0" applyFont="1" applyFill="1" applyBorder="1" applyAlignment="1">
      <alignment horizontal="center" vertical="center" wrapText="1"/>
    </xf>
    <xf numFmtId="0" fontId="2" fillId="4" borderId="65" xfId="0" applyFont="1" applyFill="1" applyBorder="1" applyAlignment="1">
      <alignment horizontal="center" vertical="center" wrapText="1"/>
    </xf>
    <xf numFmtId="0" fontId="36" fillId="4" borderId="62" xfId="0" applyFont="1" applyFill="1" applyBorder="1" applyAlignment="1">
      <alignment horizontal="center" vertical="center" wrapText="1"/>
    </xf>
    <xf numFmtId="0" fontId="2" fillId="4" borderId="98" xfId="0" applyNumberFormat="1" applyFont="1" applyFill="1" applyBorder="1" applyAlignment="1">
      <alignment horizontal="center" vertical="center" wrapText="1"/>
    </xf>
    <xf numFmtId="0" fontId="20" fillId="4" borderId="0" xfId="0" applyFont="1" applyFill="1" applyBorder="1" applyAlignment="1">
      <alignment horizontal="center" vertical="center" wrapText="1"/>
    </xf>
    <xf numFmtId="0" fontId="2" fillId="4" borderId="154" xfId="0" applyNumberFormat="1" applyFont="1" applyFill="1" applyBorder="1" applyAlignment="1">
      <alignment horizontal="center" vertical="center" wrapText="1"/>
    </xf>
    <xf numFmtId="0" fontId="20" fillId="4" borderId="82" xfId="0" applyFont="1" applyFill="1" applyBorder="1" applyAlignment="1">
      <alignment horizontal="center" vertical="center" wrapText="1"/>
    </xf>
    <xf numFmtId="0" fontId="36" fillId="4" borderId="81" xfId="0" applyFont="1" applyFill="1" applyBorder="1" applyAlignment="1">
      <alignment horizontal="center" vertical="center" wrapText="1"/>
    </xf>
    <xf numFmtId="0" fontId="36" fillId="4" borderId="96" xfId="0" applyFont="1" applyFill="1" applyBorder="1" applyAlignment="1">
      <alignment horizontal="center" vertical="center" wrapText="1"/>
    </xf>
    <xf numFmtId="0" fontId="2" fillId="4" borderId="95" xfId="0" applyNumberFormat="1" applyFont="1" applyFill="1" applyBorder="1" applyAlignment="1">
      <alignment horizontal="center" vertical="center" wrapText="1"/>
    </xf>
    <xf numFmtId="0" fontId="20" fillId="4" borderId="62" xfId="0" applyFont="1" applyFill="1" applyBorder="1" applyAlignment="1">
      <alignment horizontal="center" vertical="center" wrapText="1"/>
    </xf>
    <xf numFmtId="0" fontId="20" fillId="4" borderId="81" xfId="0" applyFont="1" applyFill="1" applyBorder="1" applyAlignment="1">
      <alignment horizontal="center" vertical="center" wrapText="1"/>
    </xf>
    <xf numFmtId="0" fontId="20" fillId="4" borderId="96" xfId="0" applyFont="1" applyFill="1" applyBorder="1" applyAlignment="1">
      <alignment horizontal="center" vertical="center" wrapText="1"/>
    </xf>
    <xf numFmtId="0" fontId="20" fillId="4" borderId="126" xfId="0" applyFont="1" applyFill="1" applyBorder="1" applyAlignment="1">
      <alignment horizontal="center" vertical="center" wrapText="1"/>
    </xf>
    <xf numFmtId="0" fontId="15" fillId="4" borderId="81" xfId="0" applyFont="1" applyFill="1" applyBorder="1" applyAlignment="1">
      <alignment horizontal="center" vertical="center" wrapText="1"/>
    </xf>
    <xf numFmtId="0" fontId="15" fillId="4" borderId="96" xfId="0" applyFont="1" applyFill="1" applyBorder="1" applyAlignment="1">
      <alignment horizontal="center" vertical="center" wrapText="1"/>
    </xf>
    <xf numFmtId="0" fontId="15" fillId="4" borderId="126" xfId="0" applyFont="1" applyFill="1" applyBorder="1" applyAlignment="1">
      <alignment horizontal="center" vertical="center" wrapText="1"/>
    </xf>
    <xf numFmtId="0" fontId="2" fillId="4" borderId="0" xfId="0" applyNumberFormat="1" applyFont="1" applyFill="1" applyBorder="1" applyAlignment="1">
      <alignment horizontal="center" vertical="center" wrapText="1"/>
    </xf>
    <xf numFmtId="0" fontId="15" fillId="4" borderId="0" xfId="0" applyNumberFormat="1" applyFont="1" applyFill="1" applyBorder="1" applyAlignment="1">
      <alignment horizontal="center" vertical="center" wrapText="1"/>
    </xf>
    <xf numFmtId="0" fontId="2" fillId="4" borderId="62" xfId="0" applyNumberFormat="1" applyFont="1" applyFill="1" applyBorder="1" applyAlignment="1">
      <alignment horizontal="center" vertical="center" wrapText="1"/>
    </xf>
    <xf numFmtId="0" fontId="36" fillId="4" borderId="126" xfId="0" applyFont="1" applyFill="1" applyBorder="1" applyAlignment="1">
      <alignment horizontal="center" vertical="center" wrapText="1"/>
    </xf>
    <xf numFmtId="0" fontId="2" fillId="4" borderId="34" xfId="0" applyNumberFormat="1" applyFont="1" applyFill="1" applyBorder="1" applyAlignment="1">
      <alignment horizontal="center" vertical="center" wrapText="1"/>
    </xf>
    <xf numFmtId="0" fontId="4" fillId="4" borderId="44" xfId="0" applyFont="1" applyFill="1" applyBorder="1" applyAlignment="1">
      <alignment horizontal="center" vertical="center" wrapText="1"/>
    </xf>
    <xf numFmtId="0" fontId="15" fillId="4" borderId="154" xfId="0" applyNumberFormat="1" applyFont="1" applyFill="1" applyBorder="1" applyAlignment="1">
      <alignment horizontal="center" vertical="center" wrapText="1"/>
    </xf>
    <xf numFmtId="0" fontId="15" fillId="4" borderId="83" xfId="0" applyNumberFormat="1" applyFont="1" applyFill="1" applyBorder="1" applyAlignment="1">
      <alignment horizontal="center" vertical="center" wrapText="1"/>
    </xf>
    <xf numFmtId="165" fontId="15" fillId="4" borderId="34" xfId="0" applyNumberFormat="1" applyFont="1" applyFill="1" applyBorder="1" applyAlignment="1">
      <alignment horizontal="center" vertical="center" wrapText="1"/>
    </xf>
    <xf numFmtId="165" fontId="32" fillId="4" borderId="95" xfId="0" applyNumberFormat="1" applyFont="1" applyFill="1" applyBorder="1" applyAlignment="1">
      <alignment horizontal="center" vertical="center" wrapText="1"/>
    </xf>
    <xf numFmtId="0" fontId="2" fillId="4" borderId="79" xfId="0" applyNumberFormat="1" applyFont="1" applyFill="1" applyBorder="1" applyAlignment="1">
      <alignment horizontal="center" vertical="center" wrapText="1"/>
    </xf>
    <xf numFmtId="0" fontId="2" fillId="4" borderId="97" xfId="0" applyFont="1" applyFill="1" applyBorder="1" applyAlignment="1">
      <alignment horizontal="center" vertical="center" wrapText="1"/>
    </xf>
    <xf numFmtId="0" fontId="4" fillId="4" borderId="97" xfId="0" applyNumberFormat="1" applyFont="1" applyFill="1" applyBorder="1" applyAlignment="1">
      <alignment horizontal="center" vertical="center" wrapText="1"/>
    </xf>
    <xf numFmtId="0" fontId="4" fillId="4" borderId="86" xfId="0" applyNumberFormat="1" applyFont="1" applyFill="1" applyBorder="1" applyAlignment="1">
      <alignment horizontal="center" vertical="center" wrapText="1"/>
    </xf>
    <xf numFmtId="0" fontId="15" fillId="4" borderId="34" xfId="0" applyNumberFormat="1" applyFont="1" applyFill="1" applyBorder="1" applyAlignment="1">
      <alignment horizontal="center" vertical="center" wrapText="1"/>
    </xf>
    <xf numFmtId="0" fontId="19" fillId="4" borderId="64" xfId="0" applyFont="1" applyFill="1" applyBorder="1" applyAlignment="1">
      <alignment horizontal="center" vertical="center" wrapText="1"/>
    </xf>
    <xf numFmtId="0" fontId="2" fillId="4" borderId="108" xfId="0" applyNumberFormat="1" applyFont="1" applyFill="1" applyBorder="1" applyAlignment="1">
      <alignment horizontal="center" vertical="center" wrapText="1"/>
    </xf>
    <xf numFmtId="0" fontId="27" fillId="4" borderId="97" xfId="0" applyNumberFormat="1" applyFont="1" applyFill="1" applyBorder="1" applyAlignment="1">
      <alignment horizontal="center" vertical="center" wrapText="1"/>
    </xf>
    <xf numFmtId="0" fontId="2" fillId="4" borderId="98" xfId="0" applyFont="1" applyFill="1" applyBorder="1" applyAlignment="1">
      <alignment horizontal="center" vertical="center" wrapText="1"/>
    </xf>
    <xf numFmtId="0" fontId="4" fillId="4" borderId="34" xfId="0" applyFont="1" applyFill="1" applyBorder="1" applyAlignment="1">
      <alignment horizontal="center" vertical="center" wrapText="1"/>
    </xf>
    <xf numFmtId="0" fontId="4" fillId="4" borderId="82" xfId="0" applyFont="1" applyFill="1" applyBorder="1" applyAlignment="1">
      <alignment horizontal="center" vertical="center" wrapText="1"/>
    </xf>
    <xf numFmtId="0" fontId="4" fillId="4" borderId="101" xfId="0" applyFont="1" applyFill="1" applyBorder="1" applyAlignment="1">
      <alignment horizontal="center" vertical="center" wrapText="1"/>
    </xf>
    <xf numFmtId="165" fontId="2" fillId="4" borderId="44" xfId="0" applyNumberFormat="1" applyFont="1" applyFill="1" applyBorder="1" applyAlignment="1">
      <alignment horizontal="center" vertical="center" wrapText="1"/>
    </xf>
    <xf numFmtId="0" fontId="19" fillId="4" borderId="98" xfId="0" applyFont="1" applyFill="1" applyBorder="1" applyAlignment="1">
      <alignment horizontal="center" vertical="center" wrapText="1"/>
    </xf>
    <xf numFmtId="0" fontId="19" fillId="4" borderId="0" xfId="0" applyFont="1" applyFill="1" applyBorder="1" applyAlignment="1">
      <alignment horizontal="center" vertical="center" wrapText="1"/>
    </xf>
    <xf numFmtId="0" fontId="19" fillId="4" borderId="99" xfId="0" applyFont="1" applyFill="1" applyBorder="1" applyAlignment="1">
      <alignment horizontal="center" vertical="center" wrapText="1"/>
    </xf>
    <xf numFmtId="165" fontId="2" fillId="4" borderId="97" xfId="0" applyNumberFormat="1" applyFont="1" applyFill="1" applyBorder="1" applyAlignment="1">
      <alignment horizontal="center" vertical="center" wrapText="1"/>
    </xf>
    <xf numFmtId="0" fontId="14" fillId="4" borderId="97" xfId="0" applyNumberFormat="1" applyFont="1" applyFill="1" applyBorder="1" applyAlignment="1">
      <alignment horizontal="center" vertical="center" wrapText="1"/>
    </xf>
    <xf numFmtId="0" fontId="14" fillId="4" borderId="98" xfId="0" applyNumberFormat="1" applyFont="1" applyFill="1" applyBorder="1" applyAlignment="1">
      <alignment horizontal="center" vertical="center" wrapText="1"/>
    </xf>
    <xf numFmtId="0" fontId="14" fillId="4" borderId="0" xfId="0" applyNumberFormat="1" applyFont="1" applyFill="1" applyBorder="1" applyAlignment="1">
      <alignment horizontal="center" vertical="center" wrapText="1"/>
    </xf>
    <xf numFmtId="0" fontId="14" fillId="4" borderId="0" xfId="0" applyFont="1" applyFill="1" applyBorder="1" applyAlignment="1">
      <alignment horizontal="center" vertical="center" wrapText="1"/>
    </xf>
    <xf numFmtId="0" fontId="14" fillId="4" borderId="99" xfId="0" applyFont="1" applyFill="1" applyBorder="1" applyAlignment="1">
      <alignment horizontal="center" vertical="center" wrapText="1"/>
    </xf>
    <xf numFmtId="0" fontId="17" fillId="4" borderId="0" xfId="0" applyFont="1" applyFill="1" applyBorder="1" applyAlignment="1">
      <alignment horizontal="center" vertical="center" wrapText="1"/>
    </xf>
    <xf numFmtId="0" fontId="17" fillId="4" borderId="65" xfId="0" applyFont="1" applyFill="1" applyBorder="1" applyAlignment="1">
      <alignment horizontal="center" vertical="center" wrapText="1"/>
    </xf>
    <xf numFmtId="0" fontId="7" fillId="6" borderId="58" xfId="0" applyFont="1" applyFill="1" applyBorder="1" applyAlignment="1">
      <alignment horizontal="center" vertical="center" wrapText="1"/>
    </xf>
    <xf numFmtId="0" fontId="7" fillId="6" borderId="30" xfId="0" applyFont="1" applyFill="1" applyBorder="1" applyAlignment="1">
      <alignment horizontal="center" vertical="center" wrapText="1"/>
    </xf>
    <xf numFmtId="0" fontId="7" fillId="6" borderId="52" xfId="0" applyFont="1" applyFill="1" applyBorder="1" applyAlignment="1">
      <alignment horizontal="center" vertical="center"/>
    </xf>
    <xf numFmtId="0" fontId="7" fillId="6" borderId="53" xfId="0" applyFont="1" applyFill="1" applyBorder="1" applyAlignment="1">
      <alignment horizontal="center" vertical="center"/>
    </xf>
    <xf numFmtId="0" fontId="7" fillId="6" borderId="54" xfId="0" applyFont="1" applyFill="1" applyBorder="1" applyAlignment="1">
      <alignment horizontal="center" vertical="center"/>
    </xf>
    <xf numFmtId="0" fontId="7" fillId="6" borderId="55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center" vertical="center"/>
    </xf>
    <xf numFmtId="0" fontId="6" fillId="6" borderId="7" xfId="0" applyFont="1" applyFill="1" applyBorder="1" applyAlignment="1">
      <alignment horizontal="center" vertical="center"/>
    </xf>
    <xf numFmtId="0" fontId="7" fillId="6" borderId="4" xfId="0" applyFont="1" applyFill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  <xf numFmtId="0" fontId="7" fillId="6" borderId="56" xfId="0" applyFont="1" applyFill="1" applyBorder="1" applyAlignment="1">
      <alignment horizontal="center" vertical="center" wrapText="1"/>
    </xf>
    <xf numFmtId="0" fontId="7" fillId="6" borderId="57" xfId="0" applyFont="1" applyFill="1" applyBorder="1" applyAlignment="1">
      <alignment horizontal="center" vertical="center" wrapText="1"/>
    </xf>
    <xf numFmtId="0" fontId="0" fillId="4" borderId="36" xfId="0" applyFill="1" applyBorder="1" applyAlignment="1">
      <alignment horizontal="center" wrapText="1"/>
    </xf>
    <xf numFmtId="0" fontId="0" fillId="4" borderId="82" xfId="0" applyFill="1" applyBorder="1" applyAlignment="1">
      <alignment horizontal="center" wrapText="1"/>
    </xf>
    <xf numFmtId="0" fontId="0" fillId="4" borderId="35" xfId="0" applyFill="1" applyBorder="1" applyAlignment="1">
      <alignment horizontal="center" wrapText="1"/>
    </xf>
    <xf numFmtId="0" fontId="0" fillId="4" borderId="79" xfId="0" applyFill="1" applyBorder="1" applyAlignment="1">
      <alignment horizontal="center" wrapText="1"/>
    </xf>
    <xf numFmtId="0" fontId="0" fillId="4" borderId="62" xfId="0" applyFill="1" applyBorder="1" applyAlignment="1">
      <alignment horizontal="center" wrapText="1"/>
    </xf>
    <xf numFmtId="0" fontId="0" fillId="4" borderId="78" xfId="0" applyFill="1" applyBorder="1" applyAlignment="1">
      <alignment horizontal="center" wrapText="1"/>
    </xf>
    <xf numFmtId="0" fontId="46" fillId="3" borderId="1" xfId="0" applyFont="1" applyFill="1" applyBorder="1" applyAlignment="1">
      <alignment horizontal="center" vertical="center"/>
    </xf>
    <xf numFmtId="0" fontId="46" fillId="3" borderId="43" xfId="0" applyFont="1" applyFill="1" applyBorder="1" applyAlignment="1">
      <alignment horizontal="center" vertical="center"/>
    </xf>
    <xf numFmtId="0" fontId="46" fillId="3" borderId="2" xfId="0" applyFont="1" applyFill="1" applyBorder="1" applyAlignment="1">
      <alignment horizontal="center" vertical="center"/>
    </xf>
    <xf numFmtId="0" fontId="0" fillId="4" borderId="36" xfId="0" applyFill="1" applyBorder="1" applyAlignment="1">
      <alignment horizontal="center" vertical="center" wrapText="1"/>
    </xf>
    <xf numFmtId="0" fontId="0" fillId="4" borderId="82" xfId="0" applyFill="1" applyBorder="1" applyAlignment="1">
      <alignment horizontal="center" vertical="center" wrapText="1"/>
    </xf>
    <xf numFmtId="0" fontId="0" fillId="4" borderId="35" xfId="0" applyFill="1" applyBorder="1" applyAlignment="1">
      <alignment horizontal="center" vertical="center" wrapText="1"/>
    </xf>
    <xf numFmtId="0" fontId="0" fillId="4" borderId="79" xfId="0" applyFill="1" applyBorder="1" applyAlignment="1">
      <alignment horizontal="center" vertical="center" wrapText="1"/>
    </xf>
    <xf numFmtId="0" fontId="0" fillId="4" borderId="62" xfId="0" applyFill="1" applyBorder="1" applyAlignment="1">
      <alignment horizontal="center" vertical="center" wrapText="1"/>
    </xf>
    <xf numFmtId="0" fontId="0" fillId="4" borderId="78" xfId="0" applyFill="1" applyBorder="1" applyAlignment="1">
      <alignment horizontal="center" vertical="center" wrapText="1"/>
    </xf>
    <xf numFmtId="0" fontId="7" fillId="13" borderId="43" xfId="0" applyFont="1" applyFill="1" applyBorder="1" applyAlignment="1">
      <alignment horizontal="left" vertical="center"/>
    </xf>
    <xf numFmtId="0" fontId="7" fillId="13" borderId="2" xfId="0" applyFont="1" applyFill="1" applyBorder="1" applyAlignment="1">
      <alignment horizontal="left" vertical="center"/>
    </xf>
    <xf numFmtId="0" fontId="7" fillId="7" borderId="43" xfId="0" applyFont="1" applyFill="1" applyBorder="1" applyAlignment="1">
      <alignment horizontal="left" vertical="center"/>
    </xf>
    <xf numFmtId="0" fontId="7" fillId="7" borderId="2" xfId="0" applyFont="1" applyFill="1" applyBorder="1" applyAlignment="1">
      <alignment horizontal="left" vertical="center"/>
    </xf>
    <xf numFmtId="0" fontId="7" fillId="8" borderId="43" xfId="0" applyFont="1" applyFill="1" applyBorder="1" applyAlignment="1">
      <alignment horizontal="left" vertical="center"/>
    </xf>
    <xf numFmtId="0" fontId="7" fillId="8" borderId="2" xfId="0" applyFont="1" applyFill="1" applyBorder="1" applyAlignment="1">
      <alignment horizontal="left" vertical="center"/>
    </xf>
    <xf numFmtId="0" fontId="0" fillId="18" borderId="36" xfId="0" applyFill="1" applyBorder="1" applyAlignment="1">
      <alignment horizontal="center" wrapText="1"/>
    </xf>
    <xf numFmtId="0" fontId="0" fillId="18" borderId="82" xfId="0" applyFill="1" applyBorder="1" applyAlignment="1">
      <alignment horizontal="center" wrapText="1"/>
    </xf>
    <xf numFmtId="0" fontId="0" fillId="18" borderId="35" xfId="0" applyFill="1" applyBorder="1" applyAlignment="1">
      <alignment horizontal="center" wrapText="1"/>
    </xf>
    <xf numFmtId="0" fontId="0" fillId="18" borderId="79" xfId="0" applyFill="1" applyBorder="1" applyAlignment="1">
      <alignment horizontal="center" wrapText="1"/>
    </xf>
    <xf numFmtId="0" fontId="0" fillId="18" borderId="62" xfId="0" applyFill="1" applyBorder="1" applyAlignment="1">
      <alignment horizontal="center" wrapText="1"/>
    </xf>
    <xf numFmtId="0" fontId="0" fillId="18" borderId="78" xfId="0" applyFill="1" applyBorder="1" applyAlignment="1">
      <alignment horizontal="center" wrapText="1"/>
    </xf>
    <xf numFmtId="0" fontId="7" fillId="12" borderId="43" xfId="0" applyFont="1" applyFill="1" applyBorder="1" applyAlignment="1">
      <alignment horizontal="left" vertical="center"/>
    </xf>
    <xf numFmtId="0" fontId="7" fillId="12" borderId="2" xfId="0" applyFont="1" applyFill="1" applyBorder="1" applyAlignment="1">
      <alignment horizontal="left" vertical="center"/>
    </xf>
    <xf numFmtId="0" fontId="7" fillId="9" borderId="43" xfId="0" applyFont="1" applyFill="1" applyBorder="1" applyAlignment="1">
      <alignment horizontal="left" vertical="center"/>
    </xf>
    <xf numFmtId="0" fontId="7" fillId="9" borderId="2" xfId="0" applyFont="1" applyFill="1" applyBorder="1" applyAlignment="1">
      <alignment horizontal="left" vertical="center"/>
    </xf>
    <xf numFmtId="0" fontId="7" fillId="10" borderId="43" xfId="0" applyFont="1" applyFill="1" applyBorder="1" applyAlignment="1">
      <alignment horizontal="left" vertical="center"/>
    </xf>
    <xf numFmtId="0" fontId="7" fillId="10" borderId="2" xfId="0" applyFont="1" applyFill="1" applyBorder="1" applyAlignment="1">
      <alignment horizontal="left" vertical="center"/>
    </xf>
    <xf numFmtId="0" fontId="18" fillId="10" borderId="56" xfId="0" applyFont="1" applyFill="1" applyBorder="1" applyAlignment="1">
      <alignment horizontal="center" vertical="center" wrapText="1"/>
    </xf>
    <xf numFmtId="0" fontId="18" fillId="10" borderId="57" xfId="0" applyFont="1" applyFill="1" applyBorder="1" applyAlignment="1">
      <alignment horizontal="center" vertical="center" wrapText="1"/>
    </xf>
    <xf numFmtId="0" fontId="19" fillId="8" borderId="23" xfId="0" applyFont="1" applyFill="1" applyBorder="1" applyAlignment="1">
      <alignment horizontal="center" vertical="center" wrapText="1"/>
    </xf>
    <xf numFmtId="0" fontId="19" fillId="8" borderId="8" xfId="0" applyFont="1" applyFill="1" applyBorder="1" applyAlignment="1">
      <alignment horizontal="center" vertical="center" wrapText="1"/>
    </xf>
    <xf numFmtId="0" fontId="19" fillId="8" borderId="12" xfId="0" applyFont="1" applyFill="1" applyBorder="1" applyAlignment="1">
      <alignment horizontal="center" vertical="center" wrapText="1"/>
    </xf>
    <xf numFmtId="0" fontId="19" fillId="8" borderId="154" xfId="0" applyFont="1" applyFill="1" applyBorder="1" applyAlignment="1">
      <alignment horizontal="center" vertical="center" wrapText="1"/>
    </xf>
    <xf numFmtId="0" fontId="19" fillId="8" borderId="82" xfId="0" applyFont="1" applyFill="1" applyBorder="1" applyAlignment="1">
      <alignment horizontal="center" vertical="center" wrapText="1"/>
    </xf>
    <xf numFmtId="0" fontId="19" fillId="8" borderId="155" xfId="0" applyFont="1" applyFill="1" applyBorder="1" applyAlignment="1">
      <alignment horizontal="center" vertical="center" wrapText="1"/>
    </xf>
    <xf numFmtId="0" fontId="19" fillId="8" borderId="34" xfId="0" applyFont="1" applyFill="1" applyBorder="1" applyAlignment="1">
      <alignment horizontal="center" vertical="center" wrapText="1"/>
    </xf>
    <xf numFmtId="0" fontId="22" fillId="8" borderId="23" xfId="0" applyFont="1" applyFill="1" applyBorder="1" applyAlignment="1">
      <alignment horizontal="center" vertical="center" wrapText="1"/>
    </xf>
    <xf numFmtId="0" fontId="22" fillId="8" borderId="8" xfId="0" applyFont="1" applyFill="1" applyBorder="1" applyAlignment="1">
      <alignment horizontal="center" vertical="center" wrapText="1"/>
    </xf>
    <xf numFmtId="0" fontId="22" fillId="8" borderId="12" xfId="0" applyFont="1" applyFill="1" applyBorder="1" applyAlignment="1">
      <alignment horizontal="center" vertical="center" wrapText="1"/>
    </xf>
    <xf numFmtId="0" fontId="4" fillId="9" borderId="4" xfId="0" applyFont="1" applyFill="1" applyBorder="1" applyAlignment="1">
      <alignment horizontal="center" vertical="center" wrapText="1"/>
    </xf>
    <xf numFmtId="0" fontId="4" fillId="9" borderId="5" xfId="0" applyFont="1" applyFill="1" applyBorder="1" applyAlignment="1">
      <alignment horizontal="center" vertical="center" wrapText="1"/>
    </xf>
    <xf numFmtId="0" fontId="4" fillId="9" borderId="46" xfId="0" applyFont="1" applyFill="1" applyBorder="1" applyAlignment="1">
      <alignment horizontal="center" vertical="center" wrapText="1"/>
    </xf>
    <xf numFmtId="0" fontId="4" fillId="9" borderId="16" xfId="0" applyFont="1" applyFill="1" applyBorder="1" applyAlignment="1">
      <alignment horizontal="center" vertical="center" wrapText="1"/>
    </xf>
    <xf numFmtId="0" fontId="4" fillId="9" borderId="114" xfId="0" applyFont="1" applyFill="1" applyBorder="1" applyAlignment="1">
      <alignment horizontal="center" vertical="center" wrapText="1"/>
    </xf>
    <xf numFmtId="0" fontId="4" fillId="9" borderId="29" xfId="0" applyFont="1" applyFill="1" applyBorder="1" applyAlignment="1">
      <alignment horizontal="center" vertical="center" wrapText="1"/>
    </xf>
    <xf numFmtId="0" fontId="4" fillId="9" borderId="58" xfId="0" applyFont="1" applyFill="1" applyBorder="1" applyAlignment="1">
      <alignment horizontal="center" vertical="center" wrapText="1"/>
    </xf>
    <xf numFmtId="0" fontId="4" fillId="9" borderId="30" xfId="0" applyFont="1" applyFill="1" applyBorder="1" applyAlignment="1">
      <alignment horizontal="center" vertical="center" wrapText="1"/>
    </xf>
    <xf numFmtId="0" fontId="4" fillId="9" borderId="89" xfId="0" applyFont="1" applyFill="1" applyBorder="1" applyAlignment="1">
      <alignment horizontal="center" vertical="center" wrapText="1"/>
    </xf>
    <xf numFmtId="0" fontId="4" fillId="9" borderId="32" xfId="0" applyFont="1" applyFill="1" applyBorder="1" applyAlignment="1">
      <alignment horizontal="center" vertical="center" wrapText="1"/>
    </xf>
    <xf numFmtId="0" fontId="4" fillId="9" borderId="72" xfId="0" applyFont="1" applyFill="1" applyBorder="1" applyAlignment="1">
      <alignment horizontal="center" vertical="center" wrapText="1"/>
    </xf>
    <xf numFmtId="0" fontId="4" fillId="9" borderId="136" xfId="0" applyFont="1" applyFill="1" applyBorder="1" applyAlignment="1">
      <alignment horizontal="center" vertical="center" wrapText="1"/>
    </xf>
    <xf numFmtId="0" fontId="4" fillId="9" borderId="138" xfId="0" applyFont="1" applyFill="1" applyBorder="1" applyAlignment="1">
      <alignment horizontal="center" vertical="center" wrapText="1"/>
    </xf>
    <xf numFmtId="0" fontId="4" fillId="9" borderId="56" xfId="0" applyFont="1" applyFill="1" applyBorder="1" applyAlignment="1">
      <alignment horizontal="center" vertical="center" wrapText="1"/>
    </xf>
    <xf numFmtId="0" fontId="4" fillId="9" borderId="57" xfId="0" applyFont="1" applyFill="1" applyBorder="1" applyAlignment="1">
      <alignment horizontal="center" vertical="center" wrapText="1"/>
    </xf>
    <xf numFmtId="0" fontId="18" fillId="0" borderId="4" xfId="0" applyFont="1" applyFill="1" applyBorder="1" applyAlignment="1">
      <alignment horizontal="center" vertical="center" wrapText="1"/>
    </xf>
    <xf numFmtId="0" fontId="18" fillId="0" borderId="5" xfId="0" applyFont="1" applyFill="1" applyBorder="1" applyAlignment="1">
      <alignment horizontal="center" vertical="center" wrapText="1"/>
    </xf>
    <xf numFmtId="0" fontId="4" fillId="6" borderId="4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 wrapText="1"/>
    </xf>
    <xf numFmtId="0" fontId="4" fillId="6" borderId="144" xfId="0" applyFont="1" applyFill="1" applyBorder="1" applyAlignment="1">
      <alignment horizontal="center" vertical="center" wrapText="1"/>
    </xf>
    <xf numFmtId="0" fontId="4" fillId="6" borderId="153" xfId="0" applyFont="1" applyFill="1" applyBorder="1" applyAlignment="1">
      <alignment horizontal="center" vertical="center" wrapText="1"/>
    </xf>
    <xf numFmtId="0" fontId="4" fillId="6" borderId="143" xfId="0" applyNumberFormat="1" applyFont="1" applyFill="1" applyBorder="1" applyAlignment="1">
      <alignment horizontal="center" vertical="center" wrapText="1"/>
    </xf>
    <xf numFmtId="0" fontId="4" fillId="6" borderId="139" xfId="0" applyNumberFormat="1" applyFont="1" applyFill="1" applyBorder="1" applyAlignment="1">
      <alignment horizontal="center" vertical="center" wrapText="1"/>
    </xf>
    <xf numFmtId="0" fontId="4" fillId="6" borderId="136" xfId="0" applyNumberFormat="1" applyFont="1" applyFill="1" applyBorder="1" applyAlignment="1">
      <alignment horizontal="center" vertical="center" wrapText="1"/>
    </xf>
    <xf numFmtId="0" fontId="4" fillId="6" borderId="152" xfId="0" applyNumberFormat="1" applyFont="1" applyFill="1" applyBorder="1" applyAlignment="1">
      <alignment horizontal="center" vertical="center" wrapText="1"/>
    </xf>
    <xf numFmtId="0" fontId="4" fillId="12" borderId="4" xfId="0" applyFont="1" applyFill="1" applyBorder="1" applyAlignment="1">
      <alignment horizontal="center" vertical="center" wrapText="1"/>
    </xf>
    <xf numFmtId="0" fontId="4" fillId="12" borderId="5" xfId="0" applyFont="1" applyFill="1" applyBorder="1" applyAlignment="1">
      <alignment horizontal="center" vertical="center" wrapText="1"/>
    </xf>
    <xf numFmtId="0" fontId="4" fillId="12" borderId="46" xfId="0" applyFont="1" applyFill="1" applyBorder="1" applyAlignment="1">
      <alignment horizontal="center" vertical="center" wrapText="1"/>
    </xf>
    <xf numFmtId="0" fontId="4" fillId="12" borderId="16" xfId="0" applyFont="1" applyFill="1" applyBorder="1" applyAlignment="1">
      <alignment horizontal="center" vertical="center" wrapText="1"/>
    </xf>
    <xf numFmtId="0" fontId="4" fillId="12" borderId="114" xfId="0" applyFont="1" applyFill="1" applyBorder="1" applyAlignment="1">
      <alignment horizontal="center" vertical="center" wrapText="1"/>
    </xf>
    <xf numFmtId="0" fontId="4" fillId="12" borderId="29" xfId="0" applyFont="1" applyFill="1" applyBorder="1" applyAlignment="1">
      <alignment horizontal="center" vertical="center" wrapText="1"/>
    </xf>
    <xf numFmtId="0" fontId="4" fillId="12" borderId="58" xfId="0" applyFont="1" applyFill="1" applyBorder="1" applyAlignment="1">
      <alignment horizontal="center" vertical="center" wrapText="1"/>
    </xf>
    <xf numFmtId="0" fontId="4" fillId="12" borderId="30" xfId="0" applyFont="1" applyFill="1" applyBorder="1" applyAlignment="1">
      <alignment horizontal="center" vertical="center" wrapText="1"/>
    </xf>
    <xf numFmtId="0" fontId="4" fillId="12" borderId="89" xfId="0" applyFont="1" applyFill="1" applyBorder="1" applyAlignment="1">
      <alignment horizontal="center" vertical="center" wrapText="1"/>
    </xf>
    <xf numFmtId="0" fontId="4" fillId="12" borderId="32" xfId="0" applyFont="1" applyFill="1" applyBorder="1" applyAlignment="1">
      <alignment horizontal="center" vertical="center" wrapText="1"/>
    </xf>
    <xf numFmtId="0" fontId="4" fillId="12" borderId="72" xfId="0" applyFont="1" applyFill="1" applyBorder="1" applyAlignment="1">
      <alignment horizontal="center" vertical="center" wrapText="1"/>
    </xf>
    <xf numFmtId="0" fontId="4" fillId="12" borderId="136" xfId="0" applyFont="1" applyFill="1" applyBorder="1" applyAlignment="1">
      <alignment horizontal="center" vertical="center" wrapText="1"/>
    </xf>
    <xf numFmtId="0" fontId="4" fillId="12" borderId="138" xfId="0" applyFont="1" applyFill="1" applyBorder="1" applyAlignment="1">
      <alignment horizontal="center" vertical="center" wrapText="1"/>
    </xf>
    <xf numFmtId="0" fontId="4" fillId="12" borderId="56" xfId="0" applyFont="1" applyFill="1" applyBorder="1" applyAlignment="1">
      <alignment horizontal="center" vertical="center" wrapText="1"/>
    </xf>
    <xf numFmtId="0" fontId="4" fillId="12" borderId="57" xfId="0" applyFont="1" applyFill="1" applyBorder="1" applyAlignment="1">
      <alignment horizontal="center" vertical="center" wrapText="1"/>
    </xf>
    <xf numFmtId="0" fontId="4" fillId="8" borderId="58" xfId="0" applyFont="1" applyFill="1" applyBorder="1" applyAlignment="1">
      <alignment horizontal="center" vertical="center" wrapText="1"/>
    </xf>
    <xf numFmtId="0" fontId="4" fillId="8" borderId="30" xfId="0" applyFont="1" applyFill="1" applyBorder="1" applyAlignment="1">
      <alignment horizontal="center" vertical="center" wrapText="1"/>
    </xf>
    <xf numFmtId="0" fontId="4" fillId="13" borderId="4" xfId="0" applyFont="1" applyFill="1" applyBorder="1" applyAlignment="1">
      <alignment horizontal="center" vertical="center" wrapText="1"/>
    </xf>
    <xf numFmtId="0" fontId="4" fillId="13" borderId="5" xfId="0" applyFont="1" applyFill="1" applyBorder="1" applyAlignment="1">
      <alignment horizontal="center" vertical="center" wrapText="1"/>
    </xf>
    <xf numFmtId="0" fontId="4" fillId="8" borderId="56" xfId="0" applyFont="1" applyFill="1" applyBorder="1" applyAlignment="1">
      <alignment horizontal="center" vertical="center" wrapText="1"/>
    </xf>
    <xf numFmtId="0" fontId="4" fillId="8" borderId="57" xfId="0" applyFont="1" applyFill="1" applyBorder="1" applyAlignment="1">
      <alignment horizontal="center" vertical="center" wrapText="1"/>
    </xf>
    <xf numFmtId="0" fontId="4" fillId="7" borderId="56" xfId="0" applyFont="1" applyFill="1" applyBorder="1" applyAlignment="1">
      <alignment horizontal="center" vertical="center" wrapText="1"/>
    </xf>
    <xf numFmtId="0" fontId="4" fillId="7" borderId="57" xfId="0" applyFont="1" applyFill="1" applyBorder="1" applyAlignment="1">
      <alignment horizontal="center" vertical="center" wrapText="1"/>
    </xf>
    <xf numFmtId="0" fontId="4" fillId="7" borderId="4" xfId="0" applyFont="1" applyFill="1" applyBorder="1" applyAlignment="1">
      <alignment horizontal="center" vertical="center" wrapText="1"/>
    </xf>
    <xf numFmtId="0" fontId="4" fillId="7" borderId="5" xfId="0" applyFont="1" applyFill="1" applyBorder="1" applyAlignment="1">
      <alignment horizontal="center" vertical="center" wrapText="1"/>
    </xf>
    <xf numFmtId="0" fontId="4" fillId="7" borderId="46" xfId="0" applyFont="1" applyFill="1" applyBorder="1" applyAlignment="1">
      <alignment horizontal="center" vertical="center" wrapText="1"/>
    </xf>
    <xf numFmtId="0" fontId="4" fillId="7" borderId="16" xfId="0" applyFont="1" applyFill="1" applyBorder="1" applyAlignment="1">
      <alignment horizontal="center" vertical="center" wrapText="1"/>
    </xf>
    <xf numFmtId="0" fontId="4" fillId="7" borderId="114" xfId="0" applyFont="1" applyFill="1" applyBorder="1" applyAlignment="1">
      <alignment horizontal="center" vertical="center" wrapText="1"/>
    </xf>
    <xf numFmtId="0" fontId="4" fillId="7" borderId="29" xfId="0" applyFont="1" applyFill="1" applyBorder="1" applyAlignment="1">
      <alignment horizontal="center" vertical="center" wrapText="1"/>
    </xf>
    <xf numFmtId="0" fontId="4" fillId="7" borderId="58" xfId="0" applyFont="1" applyFill="1" applyBorder="1" applyAlignment="1">
      <alignment horizontal="center" vertical="center" wrapText="1"/>
    </xf>
    <xf numFmtId="0" fontId="4" fillId="7" borderId="30" xfId="0" applyFont="1" applyFill="1" applyBorder="1" applyAlignment="1">
      <alignment horizontal="center" vertical="center" wrapText="1"/>
    </xf>
    <xf numFmtId="0" fontId="4" fillId="7" borderId="89" xfId="0" applyFont="1" applyFill="1" applyBorder="1" applyAlignment="1">
      <alignment horizontal="center" vertical="center" wrapText="1"/>
    </xf>
    <xf numFmtId="0" fontId="4" fillId="7" borderId="32" xfId="0" applyFont="1" applyFill="1" applyBorder="1" applyAlignment="1">
      <alignment horizontal="center" vertical="center" wrapText="1"/>
    </xf>
    <xf numFmtId="0" fontId="4" fillId="7" borderId="72" xfId="0" applyFont="1" applyFill="1" applyBorder="1" applyAlignment="1">
      <alignment horizontal="center" vertical="center" wrapText="1"/>
    </xf>
    <xf numFmtId="0" fontId="4" fillId="7" borderId="136" xfId="0" applyFont="1" applyFill="1" applyBorder="1" applyAlignment="1">
      <alignment horizontal="center" vertical="center" wrapText="1"/>
    </xf>
    <xf numFmtId="0" fontId="4" fillId="7" borderId="138" xfId="0" applyFont="1" applyFill="1" applyBorder="1" applyAlignment="1">
      <alignment horizontal="center" vertical="center" wrapText="1"/>
    </xf>
    <xf numFmtId="0" fontId="4" fillId="8" borderId="4" xfId="0" applyFont="1" applyFill="1" applyBorder="1" applyAlignment="1">
      <alignment horizontal="center" vertical="center" wrapText="1"/>
    </xf>
    <xf numFmtId="0" fontId="4" fillId="8" borderId="5" xfId="0" applyFont="1" applyFill="1" applyBorder="1" applyAlignment="1">
      <alignment horizontal="center" vertical="center" wrapText="1"/>
    </xf>
    <xf numFmtId="0" fontId="4" fillId="8" borderId="46" xfId="0" applyFont="1" applyFill="1" applyBorder="1" applyAlignment="1">
      <alignment horizontal="center" vertical="center" wrapText="1"/>
    </xf>
    <xf numFmtId="0" fontId="4" fillId="8" borderId="16" xfId="0" applyFont="1" applyFill="1" applyBorder="1" applyAlignment="1">
      <alignment horizontal="center" vertical="center" wrapText="1"/>
    </xf>
    <xf numFmtId="0" fontId="4" fillId="8" borderId="114" xfId="0" applyFont="1" applyFill="1" applyBorder="1" applyAlignment="1">
      <alignment horizontal="center" vertical="center" wrapText="1"/>
    </xf>
    <xf numFmtId="0" fontId="4" fillId="8" borderId="29" xfId="0" applyFont="1" applyFill="1" applyBorder="1" applyAlignment="1">
      <alignment horizontal="center" vertical="center" wrapText="1"/>
    </xf>
    <xf numFmtId="0" fontId="4" fillId="8" borderId="89" xfId="0" applyFont="1" applyFill="1" applyBorder="1" applyAlignment="1">
      <alignment horizontal="center" vertical="center" wrapText="1"/>
    </xf>
    <xf numFmtId="0" fontId="4" fillId="8" borderId="32" xfId="0" applyFont="1" applyFill="1" applyBorder="1" applyAlignment="1">
      <alignment horizontal="center" vertical="center" wrapText="1"/>
    </xf>
    <xf numFmtId="0" fontId="4" fillId="8" borderId="72" xfId="0" applyFont="1" applyFill="1" applyBorder="1" applyAlignment="1">
      <alignment horizontal="center" vertical="center" wrapText="1"/>
    </xf>
    <xf numFmtId="0" fontId="4" fillId="8" borderId="136" xfId="0" applyFont="1" applyFill="1" applyBorder="1" applyAlignment="1">
      <alignment horizontal="center" vertical="center" wrapText="1"/>
    </xf>
    <xf numFmtId="0" fontId="4" fillId="8" borderId="138" xfId="0" applyFont="1" applyFill="1" applyBorder="1" applyAlignment="1">
      <alignment horizontal="center" vertical="center" wrapText="1"/>
    </xf>
    <xf numFmtId="0" fontId="4" fillId="13" borderId="90" xfId="0" applyFont="1" applyFill="1" applyBorder="1" applyAlignment="1">
      <alignment horizontal="center" vertical="center" wrapText="1"/>
    </xf>
    <xf numFmtId="0" fontId="4" fillId="13" borderId="93" xfId="0" applyFont="1" applyFill="1" applyBorder="1" applyAlignment="1">
      <alignment horizontal="center" vertical="center" wrapText="1"/>
    </xf>
    <xf numFmtId="0" fontId="4" fillId="13" borderId="58" xfId="0" applyFont="1" applyFill="1" applyBorder="1" applyAlignment="1">
      <alignment horizontal="center" vertical="center" wrapText="1"/>
    </xf>
    <xf numFmtId="0" fontId="4" fillId="13" borderId="30" xfId="0" applyFont="1" applyFill="1" applyBorder="1" applyAlignment="1">
      <alignment horizontal="center" vertical="center" wrapText="1"/>
    </xf>
    <xf numFmtId="0" fontId="4" fillId="10" borderId="4" xfId="0" applyFont="1" applyFill="1" applyBorder="1" applyAlignment="1">
      <alignment horizontal="center" vertical="center" wrapText="1"/>
    </xf>
    <xf numFmtId="0" fontId="4" fillId="10" borderId="5" xfId="0" applyFont="1" applyFill="1" applyBorder="1" applyAlignment="1">
      <alignment horizontal="center" vertical="center" wrapText="1"/>
    </xf>
    <xf numFmtId="0" fontId="4" fillId="13" borderId="46" xfId="0" applyFont="1" applyFill="1" applyBorder="1" applyAlignment="1">
      <alignment horizontal="center" vertical="center" wrapText="1"/>
    </xf>
    <xf numFmtId="0" fontId="4" fillId="13" borderId="50" xfId="0" applyFont="1" applyFill="1" applyBorder="1" applyAlignment="1">
      <alignment horizontal="center" vertical="center" wrapText="1"/>
    </xf>
    <xf numFmtId="0" fontId="4" fillId="13" borderId="72" xfId="0" applyFont="1" applyFill="1" applyBorder="1" applyAlignment="1">
      <alignment horizontal="center" vertical="center" wrapText="1"/>
    </xf>
    <xf numFmtId="0" fontId="4" fillId="13" borderId="89" xfId="0" applyFont="1" applyFill="1" applyBorder="1" applyAlignment="1">
      <alignment horizontal="center" vertical="center" wrapText="1"/>
    </xf>
    <xf numFmtId="0" fontId="4" fillId="13" borderId="125" xfId="0" applyFont="1" applyFill="1" applyBorder="1" applyAlignment="1">
      <alignment horizontal="center" vertical="center" wrapText="1"/>
    </xf>
    <xf numFmtId="0" fontId="4" fillId="13" borderId="128" xfId="0" applyFont="1" applyFill="1" applyBorder="1" applyAlignment="1">
      <alignment horizontal="center" vertical="center" wrapText="1"/>
    </xf>
    <xf numFmtId="0" fontId="4" fillId="13" borderId="22" xfId="0" applyFont="1" applyFill="1" applyBorder="1" applyAlignment="1">
      <alignment horizontal="center" vertical="center" wrapText="1"/>
    </xf>
    <xf numFmtId="0" fontId="4" fillId="13" borderId="25" xfId="0" applyFont="1" applyFill="1" applyBorder="1" applyAlignment="1">
      <alignment horizontal="center" vertical="center" wrapText="1"/>
    </xf>
    <xf numFmtId="0" fontId="4" fillId="13" borderId="27" xfId="0" applyFont="1" applyFill="1" applyBorder="1" applyAlignment="1">
      <alignment horizontal="center" vertical="center" wrapText="1"/>
    </xf>
    <xf numFmtId="0" fontId="4" fillId="3" borderId="95" xfId="0" applyNumberFormat="1" applyFont="1" applyFill="1" applyBorder="1" applyAlignment="1">
      <alignment horizontal="left" vertical="top" wrapText="1"/>
    </xf>
    <xf numFmtId="0" fontId="4" fillId="3" borderId="62" xfId="0" applyNumberFormat="1" applyFont="1" applyFill="1" applyBorder="1" applyAlignment="1">
      <alignment horizontal="left" vertical="top" wrapText="1"/>
    </xf>
    <xf numFmtId="0" fontId="4" fillId="3" borderId="65" xfId="0" applyNumberFormat="1" applyFont="1" applyFill="1" applyBorder="1" applyAlignment="1">
      <alignment horizontal="left" vertical="top" wrapText="1"/>
    </xf>
    <xf numFmtId="0" fontId="4" fillId="10" borderId="58" xfId="0" applyFont="1" applyFill="1" applyBorder="1" applyAlignment="1">
      <alignment horizontal="center" vertical="center" wrapText="1"/>
    </xf>
    <xf numFmtId="0" fontId="4" fillId="10" borderId="30" xfId="0" applyFont="1" applyFill="1" applyBorder="1" applyAlignment="1">
      <alignment horizontal="center" vertical="center" wrapText="1"/>
    </xf>
    <xf numFmtId="0" fontId="4" fillId="10" borderId="56" xfId="0" applyFont="1" applyFill="1" applyBorder="1" applyAlignment="1">
      <alignment horizontal="center" vertical="center" wrapText="1"/>
    </xf>
    <xf numFmtId="0" fontId="4" fillId="10" borderId="57" xfId="0" applyFont="1" applyFill="1" applyBorder="1" applyAlignment="1">
      <alignment horizontal="center" vertical="center" wrapText="1"/>
    </xf>
    <xf numFmtId="0" fontId="10" fillId="5" borderId="136" xfId="0" applyNumberFormat="1" applyFont="1" applyFill="1" applyBorder="1" applyAlignment="1" applyProtection="1">
      <alignment horizontal="center" vertical="center"/>
    </xf>
    <xf numFmtId="0" fontId="10" fillId="5" borderId="152" xfId="0" applyNumberFormat="1" applyFont="1" applyFill="1" applyBorder="1" applyAlignment="1" applyProtection="1">
      <alignment horizontal="center" vertical="center"/>
    </xf>
    <xf numFmtId="0" fontId="10" fillId="5" borderId="144" xfId="0" applyNumberFormat="1" applyFont="1" applyFill="1" applyBorder="1" applyAlignment="1" applyProtection="1">
      <alignment horizontal="center" vertical="center"/>
    </xf>
    <xf numFmtId="0" fontId="10" fillId="5" borderId="153" xfId="0" applyNumberFormat="1" applyFont="1" applyFill="1" applyBorder="1" applyAlignment="1" applyProtection="1">
      <alignment horizontal="center" vertical="center"/>
    </xf>
    <xf numFmtId="0" fontId="14" fillId="4" borderId="32" xfId="0" quotePrefix="1" applyFont="1" applyFill="1" applyBorder="1" applyAlignment="1">
      <alignment horizontal="center" vertical="center"/>
    </xf>
    <xf numFmtId="0" fontId="14" fillId="4" borderId="74" xfId="0" quotePrefix="1" applyFont="1" applyFill="1" applyBorder="1" applyAlignment="1">
      <alignment horizontal="center" vertical="center"/>
    </xf>
    <xf numFmtId="0" fontId="14" fillId="4" borderId="31" xfId="0" quotePrefix="1" applyFont="1" applyFill="1" applyBorder="1" applyAlignment="1">
      <alignment horizontal="center" vertical="center"/>
    </xf>
    <xf numFmtId="0" fontId="14" fillId="4" borderId="12" xfId="0" quotePrefix="1" applyFont="1" applyFill="1" applyBorder="1" applyAlignment="1">
      <alignment horizontal="center" vertical="center"/>
    </xf>
    <xf numFmtId="0" fontId="4" fillId="12" borderId="22" xfId="0" applyFont="1" applyFill="1" applyBorder="1" applyAlignment="1">
      <alignment horizontal="center" vertical="center" wrapText="1"/>
    </xf>
    <xf numFmtId="0" fontId="4" fillId="12" borderId="73" xfId="0" applyFont="1" applyFill="1" applyBorder="1" applyAlignment="1">
      <alignment horizontal="center" vertical="center" wrapText="1"/>
    </xf>
    <xf numFmtId="0" fontId="4" fillId="12" borderId="25" xfId="0" applyFont="1" applyFill="1" applyBorder="1" applyAlignment="1">
      <alignment horizontal="center" vertical="center" wrapText="1"/>
    </xf>
    <xf numFmtId="0" fontId="4" fillId="13" borderId="73" xfId="0" applyFont="1" applyFill="1" applyBorder="1" applyAlignment="1">
      <alignment horizontal="center" vertical="center" wrapText="1"/>
    </xf>
    <xf numFmtId="0" fontId="18" fillId="13" borderId="53" xfId="0" applyFont="1" applyFill="1" applyBorder="1" applyAlignment="1">
      <alignment horizontal="center" vertical="center" wrapText="1"/>
    </xf>
    <xf numFmtId="0" fontId="18" fillId="13" borderId="55" xfId="0" applyFont="1" applyFill="1" applyBorder="1" applyAlignment="1">
      <alignment horizontal="center" vertical="center" wrapText="1"/>
    </xf>
    <xf numFmtId="0" fontId="18" fillId="7" borderId="53" xfId="0" applyFont="1" applyFill="1" applyBorder="1" applyAlignment="1">
      <alignment horizontal="center" vertical="center" wrapText="1"/>
    </xf>
    <xf numFmtId="0" fontId="18" fillId="7" borderId="55" xfId="0" applyFont="1" applyFill="1" applyBorder="1" applyAlignment="1">
      <alignment horizontal="center" vertical="center" wrapText="1"/>
    </xf>
    <xf numFmtId="0" fontId="18" fillId="8" borderId="53" xfId="0" applyFont="1" applyFill="1" applyBorder="1" applyAlignment="1">
      <alignment horizontal="center" vertical="center" wrapText="1"/>
    </xf>
    <xf numFmtId="0" fontId="18" fillId="8" borderId="55" xfId="0" applyFont="1" applyFill="1" applyBorder="1" applyAlignment="1">
      <alignment horizontal="center" vertical="center" wrapText="1"/>
    </xf>
    <xf numFmtId="0" fontId="4" fillId="8" borderId="73" xfId="0" applyFont="1" applyFill="1" applyBorder="1" applyAlignment="1">
      <alignment horizontal="center" vertical="center" wrapText="1"/>
    </xf>
    <xf numFmtId="0" fontId="4" fillId="7" borderId="73" xfId="0" applyFont="1" applyFill="1" applyBorder="1" applyAlignment="1">
      <alignment horizontal="center" vertical="center" wrapText="1"/>
    </xf>
    <xf numFmtId="0" fontId="4" fillId="13" borderId="114" xfId="0" applyFont="1" applyFill="1" applyBorder="1" applyAlignment="1">
      <alignment horizontal="center" vertical="center" wrapText="1"/>
    </xf>
    <xf numFmtId="0" fontId="4" fillId="13" borderId="29" xfId="0" applyFont="1" applyFill="1" applyBorder="1" applyAlignment="1">
      <alignment horizontal="center" vertical="center" wrapText="1"/>
    </xf>
    <xf numFmtId="0" fontId="18" fillId="10" borderId="53" xfId="0" applyFont="1" applyFill="1" applyBorder="1" applyAlignment="1">
      <alignment horizontal="center" vertical="center" wrapText="1"/>
    </xf>
    <xf numFmtId="0" fontId="18" fillId="10" borderId="55" xfId="0" applyFont="1" applyFill="1" applyBorder="1" applyAlignment="1">
      <alignment horizontal="center" vertical="center" wrapText="1"/>
    </xf>
    <xf numFmtId="0" fontId="8" fillId="10" borderId="1" xfId="0" applyFont="1" applyFill="1" applyBorder="1" applyAlignment="1">
      <alignment horizontal="center" vertical="center"/>
    </xf>
    <xf numFmtId="0" fontId="8" fillId="10" borderId="43" xfId="0" applyFont="1" applyFill="1" applyBorder="1" applyAlignment="1">
      <alignment horizontal="center" vertical="center"/>
    </xf>
    <xf numFmtId="0" fontId="8" fillId="10" borderId="2" xfId="0" applyFont="1" applyFill="1" applyBorder="1" applyAlignment="1">
      <alignment horizontal="center" vertical="center"/>
    </xf>
    <xf numFmtId="0" fontId="18" fillId="12" borderId="53" xfId="0" applyFont="1" applyFill="1" applyBorder="1" applyAlignment="1">
      <alignment horizontal="center" vertical="center" wrapText="1"/>
    </xf>
    <xf numFmtId="0" fontId="18" fillId="12" borderId="55" xfId="0" applyFont="1" applyFill="1" applyBorder="1" applyAlignment="1">
      <alignment horizontal="center" vertical="center" wrapText="1"/>
    </xf>
    <xf numFmtId="0" fontId="8" fillId="12" borderId="1" xfId="0" applyFont="1" applyFill="1" applyBorder="1" applyAlignment="1">
      <alignment horizontal="center" vertical="center"/>
    </xf>
    <xf numFmtId="0" fontId="8" fillId="12" borderId="43" xfId="0" applyFont="1" applyFill="1" applyBorder="1" applyAlignment="1">
      <alignment horizontal="center" vertical="center"/>
    </xf>
    <xf numFmtId="0" fontId="8" fillId="12" borderId="2" xfId="0" applyFont="1" applyFill="1" applyBorder="1" applyAlignment="1">
      <alignment horizontal="center" vertical="center"/>
    </xf>
    <xf numFmtId="0" fontId="8" fillId="13" borderId="1" xfId="0" applyFont="1" applyFill="1" applyBorder="1" applyAlignment="1">
      <alignment horizontal="center" vertical="center"/>
    </xf>
    <xf numFmtId="0" fontId="8" fillId="13" borderId="43" xfId="0" applyFont="1" applyFill="1" applyBorder="1" applyAlignment="1">
      <alignment horizontal="center" vertical="center"/>
    </xf>
    <xf numFmtId="0" fontId="8" fillId="13" borderId="2" xfId="0" applyFont="1" applyFill="1" applyBorder="1" applyAlignment="1">
      <alignment horizontal="center" vertical="center"/>
    </xf>
    <xf numFmtId="0" fontId="4" fillId="9" borderId="73" xfId="0" applyFont="1" applyFill="1" applyBorder="1" applyAlignment="1">
      <alignment horizontal="center" vertical="center" wrapText="1"/>
    </xf>
    <xf numFmtId="0" fontId="8" fillId="9" borderId="54" xfId="0" applyFont="1" applyFill="1" applyBorder="1" applyAlignment="1">
      <alignment horizontal="center" vertical="center"/>
    </xf>
    <xf numFmtId="0" fontId="8" fillId="9" borderId="61" xfId="0" applyFont="1" applyFill="1" applyBorder="1" applyAlignment="1">
      <alignment horizontal="center" vertical="center"/>
    </xf>
    <xf numFmtId="0" fontId="4" fillId="10" borderId="22" xfId="0" applyFont="1" applyFill="1" applyBorder="1" applyAlignment="1">
      <alignment horizontal="center" vertical="center" wrapText="1"/>
    </xf>
    <xf numFmtId="0" fontId="4" fillId="10" borderId="73" xfId="0" applyFont="1" applyFill="1" applyBorder="1" applyAlignment="1">
      <alignment horizontal="center" vertical="center" wrapText="1"/>
    </xf>
    <xf numFmtId="0" fontId="4" fillId="10" borderId="25" xfId="0" applyFont="1" applyFill="1" applyBorder="1" applyAlignment="1">
      <alignment horizontal="center" vertical="center" wrapText="1"/>
    </xf>
    <xf numFmtId="0" fontId="4" fillId="10" borderId="114" xfId="0" applyFont="1" applyFill="1" applyBorder="1" applyAlignment="1">
      <alignment horizontal="center" vertical="center" wrapText="1"/>
    </xf>
    <xf numFmtId="0" fontId="4" fillId="10" borderId="29" xfId="0" applyFont="1" applyFill="1" applyBorder="1" applyAlignment="1">
      <alignment horizontal="center" vertical="center" wrapText="1"/>
    </xf>
    <xf numFmtId="0" fontId="18" fillId="9" borderId="53" xfId="0" applyFont="1" applyFill="1" applyBorder="1" applyAlignment="1">
      <alignment horizontal="center" vertical="center" wrapText="1"/>
    </xf>
    <xf numFmtId="0" fontId="18" fillId="9" borderId="55" xfId="0" applyFont="1" applyFill="1" applyBorder="1" applyAlignment="1">
      <alignment horizontal="center" vertical="center" wrapText="1"/>
    </xf>
    <xf numFmtId="0" fontId="8" fillId="7" borderId="1" xfId="0" applyFont="1" applyFill="1" applyBorder="1" applyAlignment="1">
      <alignment horizontal="center" vertical="center"/>
    </xf>
    <xf numFmtId="0" fontId="8" fillId="7" borderId="43" xfId="0" applyFont="1" applyFill="1" applyBorder="1" applyAlignment="1">
      <alignment horizontal="center" vertical="center"/>
    </xf>
    <xf numFmtId="0" fontId="8" fillId="7" borderId="2" xfId="0" applyFont="1" applyFill="1" applyBorder="1" applyAlignment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0" fontId="8" fillId="8" borderId="43" xfId="0" applyFont="1" applyFill="1" applyBorder="1" applyAlignment="1">
      <alignment horizontal="center" vertical="center"/>
    </xf>
    <xf numFmtId="0" fontId="8" fillId="8" borderId="2" xfId="0" applyFont="1" applyFill="1" applyBorder="1" applyAlignment="1">
      <alignment horizontal="center" vertical="center"/>
    </xf>
    <xf numFmtId="0" fontId="14" fillId="4" borderId="73" xfId="0" quotePrefix="1" applyFont="1" applyFill="1" applyBorder="1" applyAlignment="1">
      <alignment horizontal="center" vertical="center"/>
    </xf>
    <xf numFmtId="0" fontId="14" fillId="4" borderId="89" xfId="0" quotePrefix="1" applyFont="1" applyFill="1" applyBorder="1" applyAlignment="1">
      <alignment horizontal="center" vertical="center"/>
    </xf>
    <xf numFmtId="0" fontId="14" fillId="4" borderId="170" xfId="0" quotePrefix="1" applyFont="1" applyFill="1" applyBorder="1" applyAlignment="1">
      <alignment horizontal="center" vertical="center"/>
    </xf>
    <xf numFmtId="0" fontId="14" fillId="4" borderId="174" xfId="0" quotePrefix="1" applyFont="1" applyFill="1" applyBorder="1" applyAlignment="1">
      <alignment horizontal="center" vertical="center"/>
    </xf>
    <xf numFmtId="0" fontId="8" fillId="9" borderId="1" xfId="0" applyFont="1" applyFill="1" applyBorder="1" applyAlignment="1">
      <alignment horizontal="center" vertical="center"/>
    </xf>
    <xf numFmtId="0" fontId="8" fillId="9" borderId="43" xfId="0" applyFont="1" applyFill="1" applyBorder="1" applyAlignment="1">
      <alignment horizontal="center" vertical="center"/>
    </xf>
    <xf numFmtId="0" fontId="8" fillId="9" borderId="2" xfId="0" applyFont="1" applyFill="1" applyBorder="1" applyAlignment="1">
      <alignment horizontal="center" vertical="center"/>
    </xf>
    <xf numFmtId="0" fontId="27" fillId="18" borderId="42" xfId="0" applyFont="1" applyFill="1" applyBorder="1" applyAlignment="1">
      <alignment horizontal="center" vertical="center" wrapText="1"/>
    </xf>
  </cellXfs>
  <cellStyles count="4">
    <cellStyle name="Good" xfId="1" builtinId="26"/>
    <cellStyle name="Normal" xfId="0" builtinId="0"/>
    <cellStyle name="Normal_SA03H031004 NNE 02b" xfId="2"/>
    <cellStyle name="Normal_URB Lab_B2_ rev1" xfId="3"/>
  </cellStyles>
  <dxfs count="352"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9" defaultPivotStyle="PivotStyleLight16"/>
  <colors>
    <mruColors>
      <color rgb="FFDCE6F1"/>
      <color rgb="FFB8CCE4"/>
      <color rgb="FF8DB4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85725</xdr:rowOff>
        </xdr:from>
        <xdr:to>
          <xdr:col>9</xdr:col>
          <xdr:colOff>581025</xdr:colOff>
          <xdr:row>11</xdr:row>
          <xdr:rowOff>161925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Reset Packs Macro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3</xdr:row>
          <xdr:rowOff>142875</xdr:rowOff>
        </xdr:from>
        <xdr:to>
          <xdr:col>19</xdr:col>
          <xdr:colOff>133350</xdr:colOff>
          <xdr:row>4</xdr:row>
          <xdr:rowOff>190500</xdr:rowOff>
        </xdr:to>
        <xdr:sp macro="" textlink="">
          <xdr:nvSpPr>
            <xdr:cNvPr id="6153" name="Button 9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5</xdr:row>
          <xdr:rowOff>171450</xdr:rowOff>
        </xdr:from>
        <xdr:to>
          <xdr:col>19</xdr:col>
          <xdr:colOff>133350</xdr:colOff>
          <xdr:row>6</xdr:row>
          <xdr:rowOff>180975</xdr:rowOff>
        </xdr:to>
        <xdr:sp macro="" textlink="">
          <xdr:nvSpPr>
            <xdr:cNvPr id="6155" name="Button 11" hidden="1">
              <a:extLst>
                <a:ext uri="{63B3BB69-23CF-44E3-9099-C40C66FF867C}">
                  <a14:compatExt spid="_x0000_s6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28575</xdr:colOff>
          <xdr:row>7</xdr:row>
          <xdr:rowOff>142875</xdr:rowOff>
        </xdr:from>
        <xdr:to>
          <xdr:col>19</xdr:col>
          <xdr:colOff>152400</xdr:colOff>
          <xdr:row>9</xdr:row>
          <xdr:rowOff>19050</xdr:rowOff>
        </xdr:to>
        <xdr:sp macro="" textlink="">
          <xdr:nvSpPr>
            <xdr:cNvPr id="6156" name="Button 12" hidden="1">
              <a:extLst>
                <a:ext uri="{63B3BB69-23CF-44E3-9099-C40C66FF867C}">
                  <a14:compatExt spid="_x0000_s6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11</xdr:row>
          <xdr:rowOff>142875</xdr:rowOff>
        </xdr:from>
        <xdr:to>
          <xdr:col>19</xdr:col>
          <xdr:colOff>161925</xdr:colOff>
          <xdr:row>13</xdr:row>
          <xdr:rowOff>19050</xdr:rowOff>
        </xdr:to>
        <xdr:sp macro="" textlink="">
          <xdr:nvSpPr>
            <xdr:cNvPr id="6157" name="Button 13" hidden="1">
              <a:extLst>
                <a:ext uri="{63B3BB69-23CF-44E3-9099-C40C66FF867C}">
                  <a14:compatExt spid="_x0000_s6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47625</xdr:colOff>
          <xdr:row>9</xdr:row>
          <xdr:rowOff>133350</xdr:rowOff>
        </xdr:from>
        <xdr:to>
          <xdr:col>19</xdr:col>
          <xdr:colOff>171450</xdr:colOff>
          <xdr:row>11</xdr:row>
          <xdr:rowOff>9525</xdr:rowOff>
        </xdr:to>
        <xdr:sp macro="" textlink="">
          <xdr:nvSpPr>
            <xdr:cNvPr id="6159" name="Button 15" hidden="1">
              <a:extLst>
                <a:ext uri="{63B3BB69-23CF-44E3-9099-C40C66FF867C}">
                  <a14:compatExt spid="_x0000_s6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57150</xdr:colOff>
          <xdr:row>13</xdr:row>
          <xdr:rowOff>152400</xdr:rowOff>
        </xdr:from>
        <xdr:to>
          <xdr:col>19</xdr:col>
          <xdr:colOff>180975</xdr:colOff>
          <xdr:row>15</xdr:row>
          <xdr:rowOff>0</xdr:rowOff>
        </xdr:to>
        <xdr:sp macro="" textlink="">
          <xdr:nvSpPr>
            <xdr:cNvPr id="6160" name="Button 16" hidden="1">
              <a:extLst>
                <a:ext uri="{63B3BB69-23CF-44E3-9099-C40C66FF867C}">
                  <a14:compatExt spid="_x0000_s6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847725</xdr:colOff>
          <xdr:row>19</xdr:row>
          <xdr:rowOff>114300</xdr:rowOff>
        </xdr:from>
        <xdr:to>
          <xdr:col>14</xdr:col>
          <xdr:colOff>104775</xdr:colOff>
          <xdr:row>21</xdr:row>
          <xdr:rowOff>104775</xdr:rowOff>
        </xdr:to>
        <xdr:sp macro="" textlink="">
          <xdr:nvSpPr>
            <xdr:cNvPr id="6163" name="Button 19" hidden="1">
              <a:extLst>
                <a:ext uri="{63B3BB69-23CF-44E3-9099-C40C66FF867C}">
                  <a14:compatExt spid="_x0000_s6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Reset Hours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819150</xdr:colOff>
          <xdr:row>19</xdr:row>
          <xdr:rowOff>114300</xdr:rowOff>
        </xdr:from>
        <xdr:to>
          <xdr:col>21</xdr:col>
          <xdr:colOff>457200</xdr:colOff>
          <xdr:row>21</xdr:row>
          <xdr:rowOff>104775</xdr:rowOff>
        </xdr:to>
        <xdr:sp macro="" textlink="">
          <xdr:nvSpPr>
            <xdr:cNvPr id="6168" name="Button 24" hidden="1">
              <a:extLst>
                <a:ext uri="{63B3BB69-23CF-44E3-9099-C40C66FF867C}">
                  <a14:compatExt spid="_x0000_s6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 Issues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942975</xdr:colOff>
          <xdr:row>24</xdr:row>
          <xdr:rowOff>85725</xdr:rowOff>
        </xdr:from>
        <xdr:to>
          <xdr:col>14</xdr:col>
          <xdr:colOff>200025</xdr:colOff>
          <xdr:row>26</xdr:row>
          <xdr:rowOff>123825</xdr:rowOff>
        </xdr:to>
        <xdr:sp macro="" textlink="">
          <xdr:nvSpPr>
            <xdr:cNvPr id="6172" name="Button 28" hidden="1">
              <a:extLst>
                <a:ext uri="{63B3BB69-23CF-44E3-9099-C40C66FF867C}">
                  <a14:compatExt spid="_x0000_s6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Reset Remarks 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f4pe.sharepoint.com/Users/MLI/Documents/Tests%20calculs/NEW%20CALCULS%2015072016/AAnnn-11.10-LIS-00xx-F4P-Rev01p-Delivrable%20Li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 Sheet"/>
      <sheetName val="Versions"/>
      <sheetName val="Revision history"/>
      <sheetName val="Documents References"/>
      <sheetName val="DELIVRABLE LIST"/>
      <sheetName val="Synthesis Pack"/>
      <sheetName val="Synthesis Function"/>
    </sheetNames>
    <sheetDataSet>
      <sheetData sheetId="0" refreshError="1"/>
      <sheetData sheetId="1">
        <row r="4">
          <cell r="C4">
            <v>0</v>
          </cell>
          <cell r="D4">
            <v>1</v>
          </cell>
        </row>
        <row r="5">
          <cell r="C5" t="str">
            <v/>
          </cell>
        </row>
        <row r="6">
          <cell r="C6" t="str">
            <v/>
          </cell>
        </row>
        <row r="7">
          <cell r="C7" t="str">
            <v/>
          </cell>
        </row>
        <row r="8">
          <cell r="C8" t="str">
            <v/>
          </cell>
        </row>
        <row r="9">
          <cell r="C9" t="str">
            <v/>
          </cell>
        </row>
        <row r="10">
          <cell r="C10" t="str">
            <v/>
          </cell>
        </row>
        <row r="11">
          <cell r="C11" t="str">
            <v/>
          </cell>
        </row>
        <row r="12">
          <cell r="C12" t="str">
            <v/>
          </cell>
        </row>
        <row r="13">
          <cell r="C13" t="str">
            <v/>
          </cell>
        </row>
        <row r="14">
          <cell r="C14" t="str">
            <v/>
          </cell>
        </row>
        <row r="15">
          <cell r="C15" t="str">
            <v/>
          </cell>
        </row>
        <row r="16">
          <cell r="C16" t="str">
            <v/>
          </cell>
        </row>
        <row r="17">
          <cell r="C17" t="str">
            <v/>
          </cell>
        </row>
        <row r="18">
          <cell r="C18" t="str">
            <v/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R353"/>
  <sheetViews>
    <sheetView zoomScaleNormal="100" workbookViewId="0">
      <selection activeCell="R40" sqref="R40"/>
    </sheetView>
  </sheetViews>
  <sheetFormatPr defaultRowHeight="12.75" x14ac:dyDescent="0.2"/>
  <cols>
    <col min="1" max="1" width="12.85546875" customWidth="1"/>
    <col min="2" max="2" width="1.42578125" customWidth="1"/>
    <col min="3" max="3" width="11.140625" customWidth="1"/>
    <col min="4" max="4" width="7.7109375" customWidth="1"/>
    <col min="5" max="5" width="1.42578125" customWidth="1"/>
    <col min="7" max="7" width="1.42578125" customWidth="1"/>
    <col min="9" max="9" width="1.42578125" customWidth="1"/>
    <col min="10" max="10" width="9.140625" style="276"/>
    <col min="11" max="11" width="57.28515625" style="276" bestFit="1" customWidth="1"/>
    <col min="12" max="12" width="1.42578125" customWidth="1"/>
    <col min="13" max="13" width="19.140625" customWidth="1"/>
    <col min="15" max="15" width="1.42578125" customWidth="1"/>
    <col min="16" max="16" width="12.85546875" bestFit="1" customWidth="1"/>
    <col min="17" max="17" width="1.42578125" customWidth="1"/>
    <col min="18" max="18" width="18" bestFit="1" customWidth="1"/>
  </cols>
  <sheetData>
    <row r="1" spans="1:18" ht="15" customHeight="1" thickBot="1" x14ac:dyDescent="0.25">
      <c r="A1" s="1111" t="s">
        <v>7</v>
      </c>
      <c r="C1" s="1113" t="s">
        <v>25</v>
      </c>
      <c r="D1" s="1103" t="s">
        <v>186</v>
      </c>
      <c r="F1" s="1111" t="s">
        <v>31</v>
      </c>
      <c r="J1" s="1109" t="s">
        <v>72</v>
      </c>
      <c r="K1" s="1110"/>
      <c r="M1" s="1105" t="s">
        <v>187</v>
      </c>
      <c r="N1" s="1106"/>
      <c r="P1" s="157" t="s">
        <v>277</v>
      </c>
      <c r="R1" s="158" t="s">
        <v>278</v>
      </c>
    </row>
    <row r="2" spans="1:18" ht="15.75" thickBot="1" x14ac:dyDescent="0.25">
      <c r="A2" s="1112"/>
      <c r="C2" s="1114"/>
      <c r="D2" s="1104"/>
      <c r="F2" s="1112"/>
      <c r="J2" s="272" t="s">
        <v>4</v>
      </c>
      <c r="K2" s="273" t="s">
        <v>16</v>
      </c>
      <c r="M2" s="1107"/>
      <c r="N2" s="1108"/>
      <c r="P2" s="981" t="s">
        <v>250</v>
      </c>
      <c r="R2" s="187" t="s">
        <v>282</v>
      </c>
    </row>
    <row r="3" spans="1:18" ht="16.5" thickBot="1" x14ac:dyDescent="0.25">
      <c r="A3" s="301" t="s">
        <v>11</v>
      </c>
      <c r="C3" s="21" t="s">
        <v>22</v>
      </c>
      <c r="D3" s="22">
        <v>85</v>
      </c>
      <c r="F3" s="955">
        <v>1</v>
      </c>
      <c r="J3" s="243" t="s">
        <v>24</v>
      </c>
      <c r="K3" s="244" t="s">
        <v>60</v>
      </c>
      <c r="M3" s="27" t="s">
        <v>188</v>
      </c>
      <c r="N3" s="18" t="s">
        <v>189</v>
      </c>
      <c r="P3" s="671" t="s">
        <v>251</v>
      </c>
      <c r="R3" s="188" t="s">
        <v>283</v>
      </c>
    </row>
    <row r="4" spans="1:18" ht="12.75" customHeight="1" thickBot="1" x14ac:dyDescent="0.25">
      <c r="A4" s="302" t="s">
        <v>13</v>
      </c>
      <c r="C4" s="23" t="s">
        <v>26</v>
      </c>
      <c r="D4" s="24">
        <v>45</v>
      </c>
      <c r="F4" s="956"/>
      <c r="J4" s="243" t="s">
        <v>17</v>
      </c>
      <c r="K4" s="244" t="s">
        <v>348</v>
      </c>
      <c r="M4" s="28" t="s">
        <v>190</v>
      </c>
      <c r="N4" s="19" t="s">
        <v>191</v>
      </c>
      <c r="P4" s="671" t="s">
        <v>252</v>
      </c>
      <c r="R4" s="188" t="s">
        <v>284</v>
      </c>
    </row>
    <row r="5" spans="1:18" ht="15" x14ac:dyDescent="0.2">
      <c r="A5" s="302" t="s">
        <v>240</v>
      </c>
      <c r="C5" s="23" t="s">
        <v>27</v>
      </c>
      <c r="D5" s="24"/>
      <c r="J5" s="139" t="s">
        <v>110</v>
      </c>
      <c r="K5" s="140" t="s">
        <v>111</v>
      </c>
      <c r="M5" s="28" t="s">
        <v>192</v>
      </c>
      <c r="N5" s="19" t="s">
        <v>193</v>
      </c>
      <c r="P5" s="155" t="s">
        <v>253</v>
      </c>
      <c r="R5" s="188" t="s">
        <v>286</v>
      </c>
    </row>
    <row r="6" spans="1:18" ht="13.5" customHeight="1" x14ac:dyDescent="0.2">
      <c r="A6" s="302" t="s">
        <v>94</v>
      </c>
      <c r="C6" s="23" t="s">
        <v>106</v>
      </c>
      <c r="D6" s="24"/>
      <c r="J6" s="143" t="s">
        <v>334</v>
      </c>
      <c r="K6" s="144" t="s">
        <v>339</v>
      </c>
      <c r="M6" s="23" t="s">
        <v>123</v>
      </c>
      <c r="N6" s="24" t="s">
        <v>226</v>
      </c>
      <c r="P6" s="671" t="s">
        <v>254</v>
      </c>
      <c r="R6" s="188" t="s">
        <v>287</v>
      </c>
    </row>
    <row r="7" spans="1:18" ht="13.5" customHeight="1" x14ac:dyDescent="0.2">
      <c r="A7" s="302" t="s">
        <v>241</v>
      </c>
      <c r="C7" s="23" t="s">
        <v>107</v>
      </c>
      <c r="D7" s="24"/>
      <c r="J7" s="143" t="s">
        <v>336</v>
      </c>
      <c r="K7" s="144" t="s">
        <v>340</v>
      </c>
      <c r="M7" s="28" t="s">
        <v>194</v>
      </c>
      <c r="N7" s="19" t="s">
        <v>195</v>
      </c>
      <c r="P7" s="671" t="s">
        <v>255</v>
      </c>
      <c r="R7" s="188" t="s">
        <v>288</v>
      </c>
    </row>
    <row r="8" spans="1:18" ht="26.25" customHeight="1" thickBot="1" x14ac:dyDescent="0.25">
      <c r="A8" s="354" t="s">
        <v>224</v>
      </c>
      <c r="C8" s="34" t="s">
        <v>227</v>
      </c>
      <c r="D8" s="24"/>
      <c r="J8" s="143" t="s">
        <v>337</v>
      </c>
      <c r="K8" s="144" t="s">
        <v>341</v>
      </c>
      <c r="M8" s="29" t="s">
        <v>196</v>
      </c>
      <c r="N8" s="20" t="s">
        <v>197</v>
      </c>
      <c r="P8" s="155" t="s">
        <v>256</v>
      </c>
      <c r="R8" s="188" t="s">
        <v>289</v>
      </c>
    </row>
    <row r="9" spans="1:18" ht="12.75" customHeight="1" thickBot="1" x14ac:dyDescent="0.25">
      <c r="A9" s="355" t="s">
        <v>11</v>
      </c>
      <c r="C9" s="23" t="s">
        <v>692</v>
      </c>
      <c r="D9" s="24"/>
      <c r="J9" s="143" t="s">
        <v>338</v>
      </c>
      <c r="K9" s="144" t="s">
        <v>342</v>
      </c>
      <c r="P9" s="671" t="s">
        <v>257</v>
      </c>
      <c r="R9" s="188" t="s">
        <v>290</v>
      </c>
    </row>
    <row r="10" spans="1:18" x14ac:dyDescent="0.2">
      <c r="A10" s="4"/>
      <c r="C10" s="23" t="s">
        <v>815</v>
      </c>
      <c r="D10" s="24"/>
      <c r="J10" s="143" t="s">
        <v>319</v>
      </c>
      <c r="K10" s="144" t="s">
        <v>343</v>
      </c>
      <c r="P10" s="671" t="s">
        <v>258</v>
      </c>
      <c r="R10" s="188" t="s">
        <v>291</v>
      </c>
    </row>
    <row r="11" spans="1:18" ht="12.75" customHeight="1" x14ac:dyDescent="0.2">
      <c r="C11" s="23" t="s">
        <v>782</v>
      </c>
      <c r="D11" s="24"/>
      <c r="J11" s="143" t="s">
        <v>108</v>
      </c>
      <c r="K11" s="144" t="s">
        <v>318</v>
      </c>
      <c r="P11" s="155" t="s">
        <v>259</v>
      </c>
      <c r="R11" s="188" t="s">
        <v>292</v>
      </c>
    </row>
    <row r="12" spans="1:18" ht="12.75" customHeight="1" x14ac:dyDescent="0.2">
      <c r="C12" s="23"/>
      <c r="D12" s="24"/>
      <c r="J12" s="143" t="s">
        <v>113</v>
      </c>
      <c r="K12" s="144" t="s">
        <v>344</v>
      </c>
      <c r="P12" s="671" t="s">
        <v>260</v>
      </c>
      <c r="R12" s="188" t="s">
        <v>293</v>
      </c>
    </row>
    <row r="13" spans="1:18" ht="15" x14ac:dyDescent="0.2">
      <c r="C13" s="23"/>
      <c r="D13" s="24"/>
      <c r="J13" s="139" t="s">
        <v>125</v>
      </c>
      <c r="K13" s="140" t="s">
        <v>126</v>
      </c>
      <c r="P13" s="671" t="s">
        <v>261</v>
      </c>
      <c r="R13" s="188" t="s">
        <v>294</v>
      </c>
    </row>
    <row r="14" spans="1:18" ht="15" x14ac:dyDescent="0.2">
      <c r="C14" s="23"/>
      <c r="D14" s="24"/>
      <c r="J14" s="139" t="s">
        <v>127</v>
      </c>
      <c r="K14" s="140" t="s">
        <v>345</v>
      </c>
      <c r="P14" s="155" t="s">
        <v>262</v>
      </c>
      <c r="R14" s="188" t="s">
        <v>295</v>
      </c>
    </row>
    <row r="15" spans="1:18" ht="15" x14ac:dyDescent="0.2">
      <c r="A15" s="4"/>
      <c r="C15" s="23"/>
      <c r="D15" s="24"/>
      <c r="J15" s="139" t="s">
        <v>321</v>
      </c>
      <c r="K15" s="140" t="s">
        <v>322</v>
      </c>
      <c r="P15" s="671" t="s">
        <v>263</v>
      </c>
      <c r="R15" s="188" t="s">
        <v>296</v>
      </c>
    </row>
    <row r="16" spans="1:18" ht="15.75" thickBot="1" x14ac:dyDescent="0.25">
      <c r="A16" s="4"/>
      <c r="C16" s="23"/>
      <c r="D16" s="24"/>
      <c r="J16" s="139" t="s">
        <v>323</v>
      </c>
      <c r="K16" s="140" t="s">
        <v>346</v>
      </c>
      <c r="P16" s="671" t="s">
        <v>264</v>
      </c>
      <c r="R16" s="188" t="s">
        <v>297</v>
      </c>
    </row>
    <row r="17" spans="1:18" ht="16.5" thickBot="1" x14ac:dyDescent="0.25">
      <c r="A17" s="356"/>
      <c r="C17" s="23"/>
      <c r="D17" s="24"/>
      <c r="J17" s="243" t="s">
        <v>18</v>
      </c>
      <c r="K17" s="244" t="s">
        <v>347</v>
      </c>
      <c r="P17" s="155" t="s">
        <v>265</v>
      </c>
      <c r="R17" s="188" t="s">
        <v>298</v>
      </c>
    </row>
    <row r="18" spans="1:18" ht="15" x14ac:dyDescent="0.2">
      <c r="A18" s="356"/>
      <c r="C18" s="23"/>
      <c r="D18" s="24"/>
      <c r="J18" s="139" t="s">
        <v>128</v>
      </c>
      <c r="K18" s="140" t="s">
        <v>349</v>
      </c>
      <c r="P18" s="671" t="s">
        <v>266</v>
      </c>
      <c r="R18" s="188" t="s">
        <v>299</v>
      </c>
    </row>
    <row r="19" spans="1:18" x14ac:dyDescent="0.2">
      <c r="A19" s="356"/>
      <c r="C19" s="23"/>
      <c r="D19" s="24"/>
      <c r="J19" s="143" t="s">
        <v>129</v>
      </c>
      <c r="K19" s="144" t="s">
        <v>350</v>
      </c>
      <c r="P19" s="671" t="s">
        <v>267</v>
      </c>
      <c r="R19" s="188" t="s">
        <v>300</v>
      </c>
    </row>
    <row r="20" spans="1:18" ht="26.25" thickBot="1" x14ac:dyDescent="0.25">
      <c r="C20" s="25"/>
      <c r="D20" s="26"/>
      <c r="J20" s="143" t="s">
        <v>130</v>
      </c>
      <c r="K20" s="144" t="s">
        <v>351</v>
      </c>
      <c r="P20" s="155" t="s">
        <v>268</v>
      </c>
      <c r="R20" s="188" t="s">
        <v>301</v>
      </c>
    </row>
    <row r="21" spans="1:18" x14ac:dyDescent="0.2">
      <c r="J21" s="143" t="s">
        <v>131</v>
      </c>
      <c r="K21" s="144" t="s">
        <v>352</v>
      </c>
      <c r="P21" s="671" t="s">
        <v>269</v>
      </c>
      <c r="R21" s="188" t="s">
        <v>302</v>
      </c>
    </row>
    <row r="22" spans="1:18" ht="15" x14ac:dyDescent="0.2">
      <c r="J22" s="139" t="s">
        <v>132</v>
      </c>
      <c r="K22" s="140" t="s">
        <v>353</v>
      </c>
      <c r="P22" s="671" t="s">
        <v>270</v>
      </c>
      <c r="R22" s="188" t="s">
        <v>303</v>
      </c>
    </row>
    <row r="23" spans="1:18" x14ac:dyDescent="0.2">
      <c r="J23" s="143" t="s">
        <v>133</v>
      </c>
      <c r="K23" s="144" t="s">
        <v>354</v>
      </c>
      <c r="P23" s="155" t="s">
        <v>271</v>
      </c>
      <c r="R23" s="188" t="s">
        <v>304</v>
      </c>
    </row>
    <row r="24" spans="1:18" ht="13.5" thickBot="1" x14ac:dyDescent="0.25">
      <c r="J24" s="143" t="s">
        <v>134</v>
      </c>
      <c r="K24" s="144" t="s">
        <v>355</v>
      </c>
      <c r="P24" s="671" t="s">
        <v>272</v>
      </c>
      <c r="R24" s="188" t="s">
        <v>305</v>
      </c>
    </row>
    <row r="25" spans="1:18" ht="16.5" thickBot="1" x14ac:dyDescent="0.25">
      <c r="J25" s="243" t="s">
        <v>5</v>
      </c>
      <c r="K25" s="244" t="s">
        <v>356</v>
      </c>
      <c r="P25" s="671" t="s">
        <v>273</v>
      </c>
      <c r="R25" s="188" t="s">
        <v>306</v>
      </c>
    </row>
    <row r="26" spans="1:18" ht="12.75" customHeight="1" x14ac:dyDescent="0.2">
      <c r="J26" s="139" t="s">
        <v>135</v>
      </c>
      <c r="K26" s="140" t="s">
        <v>137</v>
      </c>
      <c r="P26" s="155" t="s">
        <v>274</v>
      </c>
      <c r="R26" s="188" t="s">
        <v>307</v>
      </c>
    </row>
    <row r="27" spans="1:18" x14ac:dyDescent="0.2">
      <c r="J27" s="143" t="s">
        <v>136</v>
      </c>
      <c r="K27" s="144" t="s">
        <v>357</v>
      </c>
      <c r="P27" s="671" t="s">
        <v>275</v>
      </c>
      <c r="R27" s="188" t="s">
        <v>308</v>
      </c>
    </row>
    <row r="28" spans="1:18" ht="25.5" x14ac:dyDescent="0.2">
      <c r="J28" s="143" t="s">
        <v>138</v>
      </c>
      <c r="K28" s="144" t="s">
        <v>358</v>
      </c>
      <c r="P28" s="671" t="s">
        <v>276</v>
      </c>
      <c r="R28" s="188" t="s">
        <v>309</v>
      </c>
    </row>
    <row r="29" spans="1:18" ht="24" customHeight="1" x14ac:dyDescent="0.2">
      <c r="J29" s="143" t="s">
        <v>140</v>
      </c>
      <c r="K29" s="144" t="s">
        <v>359</v>
      </c>
      <c r="P29" s="155" t="s">
        <v>655</v>
      </c>
      <c r="R29" s="188" t="s">
        <v>664</v>
      </c>
    </row>
    <row r="30" spans="1:18" ht="12.75" customHeight="1" x14ac:dyDescent="0.2">
      <c r="J30" s="139" t="s">
        <v>139</v>
      </c>
      <c r="K30" s="140" t="s">
        <v>360</v>
      </c>
      <c r="P30" s="671" t="s">
        <v>656</v>
      </c>
      <c r="R30" s="188" t="s">
        <v>665</v>
      </c>
    </row>
    <row r="31" spans="1:18" ht="27" customHeight="1" x14ac:dyDescent="0.2">
      <c r="J31" s="143" t="s">
        <v>141</v>
      </c>
      <c r="K31" s="144" t="s">
        <v>144</v>
      </c>
      <c r="P31" s="671" t="s">
        <v>657</v>
      </c>
      <c r="R31" s="188" t="s">
        <v>666</v>
      </c>
    </row>
    <row r="32" spans="1:18" ht="25.5" x14ac:dyDescent="0.2">
      <c r="J32" s="143" t="s">
        <v>142</v>
      </c>
      <c r="K32" s="144" t="s">
        <v>145</v>
      </c>
      <c r="P32" s="155" t="s">
        <v>658</v>
      </c>
      <c r="R32" s="188" t="s">
        <v>667</v>
      </c>
    </row>
    <row r="33" spans="10:18" ht="12.75" customHeight="1" x14ac:dyDescent="0.2">
      <c r="J33" s="143" t="s">
        <v>143</v>
      </c>
      <c r="K33" s="144" t="s">
        <v>361</v>
      </c>
      <c r="P33" s="671" t="s">
        <v>659</v>
      </c>
      <c r="R33" s="188" t="s">
        <v>668</v>
      </c>
    </row>
    <row r="34" spans="10:18" ht="12.75" customHeight="1" x14ac:dyDescent="0.2">
      <c r="J34" s="139" t="s">
        <v>146</v>
      </c>
      <c r="K34" s="140" t="s">
        <v>362</v>
      </c>
      <c r="P34" s="671" t="s">
        <v>660</v>
      </c>
      <c r="R34" s="188" t="s">
        <v>669</v>
      </c>
    </row>
    <row r="35" spans="10:18" ht="12.75" customHeight="1" x14ac:dyDescent="0.2">
      <c r="J35" s="143" t="s">
        <v>147</v>
      </c>
      <c r="K35" s="144" t="s">
        <v>363</v>
      </c>
      <c r="P35" s="155" t="s">
        <v>661</v>
      </c>
      <c r="R35" s="188" t="s">
        <v>670</v>
      </c>
    </row>
    <row r="36" spans="10:18" x14ac:dyDescent="0.2">
      <c r="J36" s="143" t="s">
        <v>148</v>
      </c>
      <c r="K36" s="144" t="s">
        <v>153</v>
      </c>
      <c r="P36" s="671" t="s">
        <v>662</v>
      </c>
      <c r="R36" s="188" t="s">
        <v>671</v>
      </c>
    </row>
    <row r="37" spans="10:18" ht="25.5" x14ac:dyDescent="0.2">
      <c r="J37" s="143" t="s">
        <v>149</v>
      </c>
      <c r="K37" s="144" t="s">
        <v>145</v>
      </c>
      <c r="P37" s="671" t="s">
        <v>663</v>
      </c>
      <c r="R37" s="188" t="s">
        <v>672</v>
      </c>
    </row>
    <row r="38" spans="10:18" ht="12.75" customHeight="1" x14ac:dyDescent="0.2">
      <c r="J38" s="139" t="s">
        <v>154</v>
      </c>
      <c r="K38" s="140" t="s">
        <v>364</v>
      </c>
      <c r="P38" s="671" t="s">
        <v>727</v>
      </c>
      <c r="R38" s="188" t="s">
        <v>285</v>
      </c>
    </row>
    <row r="39" spans="10:18" ht="12.75" customHeight="1" x14ac:dyDescent="0.2">
      <c r="J39" s="143" t="s">
        <v>155</v>
      </c>
      <c r="K39" s="144" t="s">
        <v>357</v>
      </c>
      <c r="P39" s="671" t="s">
        <v>728</v>
      </c>
      <c r="R39" s="188" t="s">
        <v>679</v>
      </c>
    </row>
    <row r="40" spans="10:18" ht="12.75" customHeight="1" x14ac:dyDescent="0.2">
      <c r="J40" s="143" t="s">
        <v>156</v>
      </c>
      <c r="K40" s="144" t="s">
        <v>364</v>
      </c>
      <c r="P40" s="671" t="s">
        <v>729</v>
      </c>
      <c r="R40" s="188" t="s">
        <v>817</v>
      </c>
    </row>
    <row r="41" spans="10:18" ht="12.75" customHeight="1" thickBot="1" x14ac:dyDescent="0.25">
      <c r="J41" s="139" t="s">
        <v>157</v>
      </c>
      <c r="K41" s="140" t="s">
        <v>365</v>
      </c>
      <c r="P41" s="671" t="s">
        <v>730</v>
      </c>
      <c r="R41" s="189"/>
    </row>
    <row r="42" spans="10:18" ht="12.75" customHeight="1" thickBot="1" x14ac:dyDescent="0.25">
      <c r="J42" s="243" t="s">
        <v>1</v>
      </c>
      <c r="K42" s="244" t="s">
        <v>2</v>
      </c>
      <c r="P42" s="671" t="s">
        <v>246</v>
      </c>
      <c r="R42" s="156"/>
    </row>
    <row r="43" spans="10:18" ht="24" customHeight="1" x14ac:dyDescent="0.2">
      <c r="J43" s="139" t="s">
        <v>23</v>
      </c>
      <c r="K43" s="140" t="s">
        <v>366</v>
      </c>
      <c r="P43" s="671" t="s">
        <v>247</v>
      </c>
    </row>
    <row r="44" spans="10:18" ht="12.75" customHeight="1" x14ac:dyDescent="0.2">
      <c r="J44" s="143" t="s">
        <v>36</v>
      </c>
      <c r="K44" s="144" t="s">
        <v>85</v>
      </c>
      <c r="P44" s="671" t="s">
        <v>248</v>
      </c>
    </row>
    <row r="45" spans="10:18" ht="25.5" x14ac:dyDescent="0.2">
      <c r="J45" s="143" t="s">
        <v>62</v>
      </c>
      <c r="K45" s="144" t="s">
        <v>367</v>
      </c>
      <c r="P45" s="671" t="s">
        <v>652</v>
      </c>
    </row>
    <row r="46" spans="10:18" ht="24" customHeight="1" x14ac:dyDescent="0.2">
      <c r="J46" s="143" t="s">
        <v>64</v>
      </c>
      <c r="K46" s="144" t="s">
        <v>368</v>
      </c>
      <c r="P46" s="980" t="s">
        <v>678</v>
      </c>
    </row>
    <row r="47" spans="10:18" ht="12.75" customHeight="1" thickBot="1" x14ac:dyDescent="0.25">
      <c r="J47" s="143" t="s">
        <v>84</v>
      </c>
      <c r="K47" s="144" t="s">
        <v>369</v>
      </c>
      <c r="P47" s="982" t="s">
        <v>816</v>
      </c>
    </row>
    <row r="48" spans="10:18" ht="12.75" customHeight="1" x14ac:dyDescent="0.2">
      <c r="J48" s="143" t="s">
        <v>59</v>
      </c>
      <c r="K48" s="144" t="s">
        <v>370</v>
      </c>
    </row>
    <row r="49" spans="10:11" x14ac:dyDescent="0.2">
      <c r="J49" s="143" t="s">
        <v>63</v>
      </c>
      <c r="K49" s="144" t="s">
        <v>371</v>
      </c>
    </row>
    <row r="50" spans="10:11" ht="15" x14ac:dyDescent="0.2">
      <c r="J50" s="139" t="s">
        <v>54</v>
      </c>
      <c r="K50" s="140" t="s">
        <v>55</v>
      </c>
    </row>
    <row r="51" spans="10:11" x14ac:dyDescent="0.2">
      <c r="J51" s="143" t="s">
        <v>324</v>
      </c>
      <c r="K51" s="144" t="s">
        <v>325</v>
      </c>
    </row>
    <row r="52" spans="10:11" x14ac:dyDescent="0.2">
      <c r="J52" s="143" t="s">
        <v>326</v>
      </c>
      <c r="K52" s="144" t="s">
        <v>330</v>
      </c>
    </row>
    <row r="53" spans="10:11" x14ac:dyDescent="0.2">
      <c r="J53" s="143" t="s">
        <v>327</v>
      </c>
      <c r="K53" s="144" t="s">
        <v>331</v>
      </c>
    </row>
    <row r="54" spans="10:11" x14ac:dyDescent="0.2">
      <c r="J54" s="143" t="s">
        <v>328</v>
      </c>
      <c r="K54" s="144" t="s">
        <v>332</v>
      </c>
    </row>
    <row r="55" spans="10:11" ht="24" customHeight="1" x14ac:dyDescent="0.2">
      <c r="J55" s="143" t="s">
        <v>329</v>
      </c>
      <c r="K55" s="144" t="s">
        <v>372</v>
      </c>
    </row>
    <row r="56" spans="10:11" x14ac:dyDescent="0.2">
      <c r="J56" s="143" t="s">
        <v>83</v>
      </c>
      <c r="K56" s="144" t="s">
        <v>373</v>
      </c>
    </row>
    <row r="57" spans="10:11" ht="12.75" customHeight="1" x14ac:dyDescent="0.2">
      <c r="J57" s="139" t="s">
        <v>56</v>
      </c>
      <c r="K57" s="140" t="s">
        <v>57</v>
      </c>
    </row>
    <row r="58" spans="10:11" ht="25.5" x14ac:dyDescent="0.2">
      <c r="J58" s="143" t="s">
        <v>333</v>
      </c>
      <c r="K58" s="144" t="s">
        <v>375</v>
      </c>
    </row>
    <row r="59" spans="10:11" ht="13.5" thickBot="1" x14ac:dyDescent="0.25">
      <c r="J59" s="143" t="s">
        <v>374</v>
      </c>
      <c r="K59" s="144" t="s">
        <v>376</v>
      </c>
    </row>
    <row r="60" spans="10:11" ht="16.5" thickBot="1" x14ac:dyDescent="0.25">
      <c r="J60" s="243" t="s">
        <v>0</v>
      </c>
      <c r="K60" s="244" t="s">
        <v>49</v>
      </c>
    </row>
    <row r="61" spans="10:11" ht="12.75" customHeight="1" x14ac:dyDescent="0.2">
      <c r="J61" s="139" t="s">
        <v>89</v>
      </c>
      <c r="K61" s="140" t="s">
        <v>90</v>
      </c>
    </row>
    <row r="62" spans="10:11" ht="24" customHeight="1" x14ac:dyDescent="0.2">
      <c r="J62" s="143" t="s">
        <v>52</v>
      </c>
      <c r="K62" s="144" t="s">
        <v>378</v>
      </c>
    </row>
    <row r="63" spans="10:11" x14ac:dyDescent="0.2">
      <c r="J63" s="143" t="s">
        <v>377</v>
      </c>
      <c r="K63" s="144" t="s">
        <v>379</v>
      </c>
    </row>
    <row r="64" spans="10:11" ht="15" x14ac:dyDescent="0.2">
      <c r="J64" s="139" t="s">
        <v>380</v>
      </c>
      <c r="K64" s="140" t="s">
        <v>381</v>
      </c>
    </row>
    <row r="65" spans="10:11" x14ac:dyDescent="0.2">
      <c r="J65" s="143" t="s">
        <v>382</v>
      </c>
      <c r="K65" s="144" t="s">
        <v>384</v>
      </c>
    </row>
    <row r="66" spans="10:11" x14ac:dyDescent="0.2">
      <c r="J66" s="143" t="s">
        <v>383</v>
      </c>
      <c r="K66" s="144" t="s">
        <v>385</v>
      </c>
    </row>
    <row r="67" spans="10:11" ht="15" x14ac:dyDescent="0.2">
      <c r="J67" s="139" t="s">
        <v>38</v>
      </c>
      <c r="K67" s="140" t="s">
        <v>50</v>
      </c>
    </row>
    <row r="68" spans="10:11" ht="25.5" x14ac:dyDescent="0.2">
      <c r="J68" s="143" t="s">
        <v>58</v>
      </c>
      <c r="K68" s="144" t="s">
        <v>386</v>
      </c>
    </row>
    <row r="69" spans="10:11" x14ac:dyDescent="0.2">
      <c r="J69" s="143" t="s">
        <v>86</v>
      </c>
      <c r="K69" s="144" t="s">
        <v>387</v>
      </c>
    </row>
    <row r="70" spans="10:11" x14ac:dyDescent="0.2">
      <c r="J70" s="143" t="s">
        <v>53</v>
      </c>
      <c r="K70" s="144" t="s">
        <v>87</v>
      </c>
    </row>
    <row r="71" spans="10:11" x14ac:dyDescent="0.2">
      <c r="J71" s="143" t="s">
        <v>48</v>
      </c>
      <c r="K71" s="144" t="s">
        <v>388</v>
      </c>
    </row>
    <row r="72" spans="10:11" ht="15" x14ac:dyDescent="0.2">
      <c r="J72" s="139" t="s">
        <v>37</v>
      </c>
      <c r="K72" s="140" t="s">
        <v>390</v>
      </c>
    </row>
    <row r="73" spans="10:11" x14ac:dyDescent="0.2">
      <c r="J73" s="143" t="s">
        <v>91</v>
      </c>
      <c r="K73" s="144" t="s">
        <v>391</v>
      </c>
    </row>
    <row r="74" spans="10:11" x14ac:dyDescent="0.2">
      <c r="J74" s="143" t="s">
        <v>47</v>
      </c>
      <c r="K74" s="144" t="s">
        <v>88</v>
      </c>
    </row>
    <row r="75" spans="10:11" ht="25.5" x14ac:dyDescent="0.2">
      <c r="J75" s="143" t="s">
        <v>389</v>
      </c>
      <c r="K75" s="144" t="s">
        <v>392</v>
      </c>
    </row>
    <row r="76" spans="10:11" x14ac:dyDescent="0.2">
      <c r="J76" s="143" t="s">
        <v>46</v>
      </c>
      <c r="K76" s="144" t="s">
        <v>393</v>
      </c>
    </row>
    <row r="77" spans="10:11" x14ac:dyDescent="0.2">
      <c r="J77" s="143" t="s">
        <v>65</v>
      </c>
      <c r="K77" s="144" t="s">
        <v>394</v>
      </c>
    </row>
    <row r="78" spans="10:11" ht="15" x14ac:dyDescent="0.2">
      <c r="J78" s="139" t="s">
        <v>79</v>
      </c>
      <c r="K78" s="140" t="s">
        <v>80</v>
      </c>
    </row>
    <row r="79" spans="10:11" x14ac:dyDescent="0.2">
      <c r="J79" s="143" t="s">
        <v>81</v>
      </c>
      <c r="K79" s="144" t="s">
        <v>395</v>
      </c>
    </row>
    <row r="80" spans="10:11" x14ac:dyDescent="0.2">
      <c r="J80" s="143" t="s">
        <v>82</v>
      </c>
      <c r="K80" s="144" t="s">
        <v>396</v>
      </c>
    </row>
    <row r="81" spans="10:11" x14ac:dyDescent="0.2">
      <c r="J81" s="143" t="s">
        <v>92</v>
      </c>
      <c r="K81" s="144" t="s">
        <v>93</v>
      </c>
    </row>
    <row r="82" spans="10:11" ht="15" x14ac:dyDescent="0.2">
      <c r="J82" s="139" t="s">
        <v>73</v>
      </c>
      <c r="K82" s="140" t="s">
        <v>50</v>
      </c>
    </row>
    <row r="83" spans="10:11" x14ac:dyDescent="0.2">
      <c r="J83" s="143" t="s">
        <v>397</v>
      </c>
      <c r="K83" s="144" t="s">
        <v>74</v>
      </c>
    </row>
    <row r="84" spans="10:11" x14ac:dyDescent="0.2">
      <c r="J84" s="143" t="s">
        <v>398</v>
      </c>
      <c r="K84" s="144" t="s">
        <v>75</v>
      </c>
    </row>
    <row r="85" spans="10:11" x14ac:dyDescent="0.2">
      <c r="J85" s="143" t="s">
        <v>399</v>
      </c>
      <c r="K85" s="144" t="s">
        <v>76</v>
      </c>
    </row>
    <row r="86" spans="10:11" x14ac:dyDescent="0.2">
      <c r="J86" s="143" t="s">
        <v>400</v>
      </c>
      <c r="K86" s="144" t="s">
        <v>77</v>
      </c>
    </row>
    <row r="87" spans="10:11" x14ac:dyDescent="0.2">
      <c r="J87" s="143" t="s">
        <v>401</v>
      </c>
      <c r="K87" s="144" t="s">
        <v>78</v>
      </c>
    </row>
    <row r="88" spans="10:11" ht="13.5" thickBot="1" x14ac:dyDescent="0.25">
      <c r="J88" s="143" t="s">
        <v>402</v>
      </c>
      <c r="K88" s="144" t="s">
        <v>403</v>
      </c>
    </row>
    <row r="89" spans="10:11" ht="16.5" thickBot="1" x14ac:dyDescent="0.25">
      <c r="J89" s="243" t="s">
        <v>19</v>
      </c>
      <c r="K89" s="244" t="s">
        <v>116</v>
      </c>
    </row>
    <row r="90" spans="10:11" ht="15" x14ac:dyDescent="0.2">
      <c r="J90" s="139" t="s">
        <v>158</v>
      </c>
      <c r="K90" s="140" t="s">
        <v>410</v>
      </c>
    </row>
    <row r="91" spans="10:11" x14ac:dyDescent="0.2">
      <c r="J91" s="143" t="s">
        <v>404</v>
      </c>
      <c r="K91" s="144" t="s">
        <v>411</v>
      </c>
    </row>
    <row r="92" spans="10:11" x14ac:dyDescent="0.2">
      <c r="J92" s="143" t="s">
        <v>405</v>
      </c>
      <c r="K92" s="144" t="s">
        <v>412</v>
      </c>
    </row>
    <row r="93" spans="10:11" x14ac:dyDescent="0.2">
      <c r="J93" s="143" t="s">
        <v>406</v>
      </c>
      <c r="K93" s="144" t="s">
        <v>413</v>
      </c>
    </row>
    <row r="94" spans="10:11" x14ac:dyDescent="0.2">
      <c r="J94" s="143" t="s">
        <v>407</v>
      </c>
      <c r="K94" s="144" t="s">
        <v>414</v>
      </c>
    </row>
    <row r="95" spans="10:11" x14ac:dyDescent="0.2">
      <c r="J95" s="143" t="s">
        <v>408</v>
      </c>
      <c r="K95" s="144" t="s">
        <v>415</v>
      </c>
    </row>
    <row r="96" spans="10:11" x14ac:dyDescent="0.2">
      <c r="J96" s="143" t="s">
        <v>409</v>
      </c>
      <c r="K96" s="144" t="s">
        <v>416</v>
      </c>
    </row>
    <row r="97" spans="10:11" ht="15" x14ac:dyDescent="0.2">
      <c r="J97" s="139" t="s">
        <v>159</v>
      </c>
      <c r="K97" s="140" t="s">
        <v>418</v>
      </c>
    </row>
    <row r="98" spans="10:11" x14ac:dyDescent="0.2">
      <c r="J98" s="143" t="s">
        <v>417</v>
      </c>
      <c r="K98" s="144" t="s">
        <v>419</v>
      </c>
    </row>
    <row r="99" spans="10:11" ht="25.5" x14ac:dyDescent="0.2">
      <c r="J99" s="143" t="s">
        <v>421</v>
      </c>
      <c r="K99" s="144" t="s">
        <v>420</v>
      </c>
    </row>
    <row r="100" spans="10:11" x14ac:dyDescent="0.2">
      <c r="J100" s="143" t="s">
        <v>422</v>
      </c>
      <c r="K100" s="144" t="s">
        <v>426</v>
      </c>
    </row>
    <row r="101" spans="10:11" x14ac:dyDescent="0.2">
      <c r="J101" s="143" t="s">
        <v>423</v>
      </c>
      <c r="K101" s="144" t="s">
        <v>427</v>
      </c>
    </row>
    <row r="102" spans="10:11" ht="25.5" x14ac:dyDescent="0.2">
      <c r="J102" s="143" t="s">
        <v>424</v>
      </c>
      <c r="K102" s="144" t="s">
        <v>428</v>
      </c>
    </row>
    <row r="103" spans="10:11" ht="25.5" x14ac:dyDescent="0.2">
      <c r="J103" s="143" t="s">
        <v>425</v>
      </c>
      <c r="K103" s="144" t="s">
        <v>429</v>
      </c>
    </row>
    <row r="104" spans="10:11" x14ac:dyDescent="0.2">
      <c r="J104" s="143" t="s">
        <v>430</v>
      </c>
      <c r="K104" s="144" t="s">
        <v>432</v>
      </c>
    </row>
    <row r="105" spans="10:11" x14ac:dyDescent="0.2">
      <c r="J105" s="143" t="s">
        <v>431</v>
      </c>
      <c r="K105" s="144" t="s">
        <v>433</v>
      </c>
    </row>
    <row r="106" spans="10:11" x14ac:dyDescent="0.2">
      <c r="J106" s="143" t="s">
        <v>434</v>
      </c>
      <c r="K106" s="144" t="s">
        <v>435</v>
      </c>
    </row>
    <row r="107" spans="10:11" ht="15" x14ac:dyDescent="0.2">
      <c r="J107" s="139" t="s">
        <v>160</v>
      </c>
      <c r="K107" s="140" t="s">
        <v>436</v>
      </c>
    </row>
    <row r="108" spans="10:11" x14ac:dyDescent="0.2">
      <c r="J108" s="143" t="s">
        <v>172</v>
      </c>
      <c r="K108" s="144" t="s">
        <v>437</v>
      </c>
    </row>
    <row r="109" spans="10:11" x14ac:dyDescent="0.2">
      <c r="J109" s="143" t="s">
        <v>173</v>
      </c>
      <c r="K109" s="144" t="s">
        <v>174</v>
      </c>
    </row>
    <row r="110" spans="10:11" ht="15" x14ac:dyDescent="0.2">
      <c r="J110" s="139" t="s">
        <v>161</v>
      </c>
      <c r="K110" s="140" t="s">
        <v>438</v>
      </c>
    </row>
    <row r="111" spans="10:11" ht="15" x14ac:dyDescent="0.2">
      <c r="J111" s="139" t="s">
        <v>162</v>
      </c>
      <c r="K111" s="140" t="s">
        <v>167</v>
      </c>
    </row>
    <row r="112" spans="10:11" ht="15" x14ac:dyDescent="0.2">
      <c r="J112" s="139" t="s">
        <v>163</v>
      </c>
      <c r="K112" s="140" t="s">
        <v>439</v>
      </c>
    </row>
    <row r="113" spans="10:11" ht="15" x14ac:dyDescent="0.2">
      <c r="J113" s="139" t="s">
        <v>164</v>
      </c>
      <c r="K113" s="140" t="s">
        <v>168</v>
      </c>
    </row>
    <row r="114" spans="10:11" x14ac:dyDescent="0.2">
      <c r="J114" s="143" t="s">
        <v>441</v>
      </c>
      <c r="K114" s="144" t="s">
        <v>448</v>
      </c>
    </row>
    <row r="115" spans="10:11" x14ac:dyDescent="0.2">
      <c r="J115" s="143" t="s">
        <v>442</v>
      </c>
      <c r="K115" s="144" t="s">
        <v>449</v>
      </c>
    </row>
    <row r="116" spans="10:11" x14ac:dyDescent="0.2">
      <c r="J116" s="143" t="s">
        <v>443</v>
      </c>
      <c r="K116" s="144" t="s">
        <v>178</v>
      </c>
    </row>
    <row r="117" spans="10:11" x14ac:dyDescent="0.2">
      <c r="J117" s="143" t="s">
        <v>444</v>
      </c>
      <c r="K117" s="144" t="s">
        <v>452</v>
      </c>
    </row>
    <row r="118" spans="10:11" x14ac:dyDescent="0.2">
      <c r="J118" s="143" t="s">
        <v>445</v>
      </c>
      <c r="K118" s="144" t="s">
        <v>3</v>
      </c>
    </row>
    <row r="119" spans="10:11" x14ac:dyDescent="0.2">
      <c r="J119" s="143" t="s">
        <v>446</v>
      </c>
      <c r="K119" s="144" t="s">
        <v>450</v>
      </c>
    </row>
    <row r="120" spans="10:11" x14ac:dyDescent="0.2">
      <c r="J120" s="143" t="s">
        <v>447</v>
      </c>
      <c r="K120" s="144" t="s">
        <v>451</v>
      </c>
    </row>
    <row r="121" spans="10:11" ht="15" x14ac:dyDescent="0.2">
      <c r="J121" s="139" t="s">
        <v>165</v>
      </c>
      <c r="K121" s="140" t="s">
        <v>440</v>
      </c>
    </row>
    <row r="122" spans="10:11" x14ac:dyDescent="0.2">
      <c r="J122" s="143" t="s">
        <v>175</v>
      </c>
      <c r="K122" s="144" t="s">
        <v>453</v>
      </c>
    </row>
    <row r="123" spans="10:11" x14ac:dyDescent="0.2">
      <c r="J123" s="143" t="s">
        <v>176</v>
      </c>
      <c r="K123" s="144" t="s">
        <v>454</v>
      </c>
    </row>
    <row r="124" spans="10:11" x14ac:dyDescent="0.2">
      <c r="J124" s="143" t="s">
        <v>177</v>
      </c>
      <c r="K124" s="144" t="s">
        <v>455</v>
      </c>
    </row>
    <row r="125" spans="10:11" x14ac:dyDescent="0.2">
      <c r="J125" s="143" t="s">
        <v>179</v>
      </c>
      <c r="K125" s="144" t="s">
        <v>451</v>
      </c>
    </row>
    <row r="126" spans="10:11" ht="15" x14ac:dyDescent="0.2">
      <c r="J126" s="139" t="s">
        <v>166</v>
      </c>
      <c r="K126" s="140" t="s">
        <v>459</v>
      </c>
    </row>
    <row r="127" spans="10:11" x14ac:dyDescent="0.2">
      <c r="J127" s="143" t="s">
        <v>456</v>
      </c>
      <c r="K127" s="144" t="s">
        <v>460</v>
      </c>
    </row>
    <row r="128" spans="10:11" x14ac:dyDescent="0.2">
      <c r="J128" s="143" t="s">
        <v>457</v>
      </c>
      <c r="K128" s="144" t="s">
        <v>461</v>
      </c>
    </row>
    <row r="129" spans="10:11" ht="13.5" thickBot="1" x14ac:dyDescent="0.25">
      <c r="J129" s="143" t="s">
        <v>458</v>
      </c>
      <c r="K129" s="144" t="s">
        <v>462</v>
      </c>
    </row>
    <row r="130" spans="10:11" ht="16.5" thickBot="1" x14ac:dyDescent="0.25">
      <c r="J130" s="243" t="s">
        <v>12</v>
      </c>
      <c r="K130" s="244" t="s">
        <v>102</v>
      </c>
    </row>
    <row r="131" spans="10:11" ht="15" x14ac:dyDescent="0.2">
      <c r="J131" s="139" t="s">
        <v>103</v>
      </c>
      <c r="K131" s="140" t="s">
        <v>463</v>
      </c>
    </row>
    <row r="132" spans="10:11" x14ac:dyDescent="0.2">
      <c r="J132" s="143" t="s">
        <v>465</v>
      </c>
      <c r="K132" s="144" t="s">
        <v>478</v>
      </c>
    </row>
    <row r="133" spans="10:11" ht="25.5" x14ac:dyDescent="0.2">
      <c r="J133" s="143" t="s">
        <v>237</v>
      </c>
      <c r="K133" s="144" t="s">
        <v>479</v>
      </c>
    </row>
    <row r="134" spans="10:11" x14ac:dyDescent="0.2">
      <c r="J134" s="143" t="s">
        <v>466</v>
      </c>
      <c r="K134" s="144" t="s">
        <v>480</v>
      </c>
    </row>
    <row r="135" spans="10:11" x14ac:dyDescent="0.2">
      <c r="J135" s="143" t="s">
        <v>467</v>
      </c>
      <c r="K135" s="144" t="s">
        <v>481</v>
      </c>
    </row>
    <row r="136" spans="10:11" ht="25.5" x14ac:dyDescent="0.2">
      <c r="J136" s="143" t="s">
        <v>235</v>
      </c>
      <c r="K136" s="144" t="s">
        <v>482</v>
      </c>
    </row>
    <row r="137" spans="10:11" x14ac:dyDescent="0.2">
      <c r="J137" s="143" t="s">
        <v>238</v>
      </c>
      <c r="K137" s="144" t="s">
        <v>483</v>
      </c>
    </row>
    <row r="138" spans="10:11" x14ac:dyDescent="0.2">
      <c r="J138" s="143" t="s">
        <v>104</v>
      </c>
      <c r="K138" s="144" t="s">
        <v>484</v>
      </c>
    </row>
    <row r="139" spans="10:11" x14ac:dyDescent="0.2">
      <c r="J139" s="143" t="s">
        <v>468</v>
      </c>
      <c r="K139" s="144" t="s">
        <v>485</v>
      </c>
    </row>
    <row r="140" spans="10:11" x14ac:dyDescent="0.2">
      <c r="J140" s="143" t="s">
        <v>239</v>
      </c>
      <c r="K140" s="144" t="s">
        <v>486</v>
      </c>
    </row>
    <row r="141" spans="10:11" ht="15" x14ac:dyDescent="0.2">
      <c r="J141" s="139" t="s">
        <v>169</v>
      </c>
      <c r="K141" s="140" t="s">
        <v>464</v>
      </c>
    </row>
    <row r="142" spans="10:11" x14ac:dyDescent="0.2">
      <c r="J142" s="143" t="s">
        <v>469</v>
      </c>
      <c r="K142" s="144" t="s">
        <v>487</v>
      </c>
    </row>
    <row r="143" spans="10:11" x14ac:dyDescent="0.2">
      <c r="J143" s="143" t="s">
        <v>470</v>
      </c>
      <c r="K143" s="144" t="s">
        <v>488</v>
      </c>
    </row>
    <row r="144" spans="10:11" x14ac:dyDescent="0.2">
      <c r="J144" s="143" t="s">
        <v>471</v>
      </c>
      <c r="K144" s="144" t="s">
        <v>489</v>
      </c>
    </row>
    <row r="145" spans="10:11" x14ac:dyDescent="0.2">
      <c r="J145" s="143" t="s">
        <v>472</v>
      </c>
      <c r="K145" s="144" t="s">
        <v>490</v>
      </c>
    </row>
    <row r="146" spans="10:11" ht="30" x14ac:dyDescent="0.2">
      <c r="J146" s="139" t="s">
        <v>170</v>
      </c>
      <c r="K146" s="140" t="s">
        <v>491</v>
      </c>
    </row>
    <row r="147" spans="10:11" x14ac:dyDescent="0.2">
      <c r="J147" s="143" t="s">
        <v>473</v>
      </c>
      <c r="K147" s="144" t="s">
        <v>492</v>
      </c>
    </row>
    <row r="148" spans="10:11" x14ac:dyDescent="0.2">
      <c r="J148" s="143" t="s">
        <v>474</v>
      </c>
      <c r="K148" s="144" t="s">
        <v>493</v>
      </c>
    </row>
    <row r="149" spans="10:11" x14ac:dyDescent="0.2">
      <c r="J149" s="143" t="s">
        <v>475</v>
      </c>
      <c r="K149" s="144" t="s">
        <v>494</v>
      </c>
    </row>
    <row r="150" spans="10:11" x14ac:dyDescent="0.2">
      <c r="J150" s="143" t="s">
        <v>476</v>
      </c>
      <c r="K150" s="144" t="s">
        <v>236</v>
      </c>
    </row>
    <row r="151" spans="10:11" ht="13.5" thickBot="1" x14ac:dyDescent="0.25">
      <c r="J151" s="143" t="s">
        <v>477</v>
      </c>
      <c r="K151" s="144" t="s">
        <v>495</v>
      </c>
    </row>
    <row r="152" spans="10:11" ht="16.5" thickBot="1" x14ac:dyDescent="0.25">
      <c r="J152" s="269" t="s">
        <v>14</v>
      </c>
      <c r="K152" s="244" t="s">
        <v>496</v>
      </c>
    </row>
    <row r="153" spans="10:11" ht="15" x14ac:dyDescent="0.2">
      <c r="J153" s="139" t="s">
        <v>497</v>
      </c>
      <c r="K153" s="140" t="s">
        <v>504</v>
      </c>
    </row>
    <row r="154" spans="10:11" x14ac:dyDescent="0.2">
      <c r="J154" s="143" t="s">
        <v>523</v>
      </c>
      <c r="K154" s="144" t="s">
        <v>526</v>
      </c>
    </row>
    <row r="155" spans="10:11" x14ac:dyDescent="0.2">
      <c r="J155" s="143" t="s">
        <v>524</v>
      </c>
      <c r="K155" s="144" t="s">
        <v>527</v>
      </c>
    </row>
    <row r="156" spans="10:11" x14ac:dyDescent="0.2">
      <c r="J156" s="143" t="s">
        <v>525</v>
      </c>
      <c r="K156" s="144" t="s">
        <v>528</v>
      </c>
    </row>
    <row r="157" spans="10:11" ht="15" x14ac:dyDescent="0.2">
      <c r="J157" s="139" t="s">
        <v>498</v>
      </c>
      <c r="K157" s="140" t="s">
        <v>505</v>
      </c>
    </row>
    <row r="158" spans="10:11" x14ac:dyDescent="0.2">
      <c r="J158" s="143" t="s">
        <v>529</v>
      </c>
      <c r="K158" s="144" t="s">
        <v>534</v>
      </c>
    </row>
    <row r="159" spans="10:11" x14ac:dyDescent="0.2">
      <c r="J159" s="143" t="s">
        <v>530</v>
      </c>
      <c r="K159" s="144" t="s">
        <v>533</v>
      </c>
    </row>
    <row r="160" spans="10:11" x14ac:dyDescent="0.2">
      <c r="J160" s="143" t="s">
        <v>531</v>
      </c>
      <c r="K160" s="144" t="s">
        <v>535</v>
      </c>
    </row>
    <row r="161" spans="10:11" x14ac:dyDescent="0.2">
      <c r="J161" s="143" t="s">
        <v>532</v>
      </c>
      <c r="K161" s="144" t="s">
        <v>536</v>
      </c>
    </row>
    <row r="162" spans="10:11" ht="15" x14ac:dyDescent="0.2">
      <c r="J162" s="139" t="s">
        <v>499</v>
      </c>
      <c r="K162" s="140" t="s">
        <v>506</v>
      </c>
    </row>
    <row r="163" spans="10:11" x14ac:dyDescent="0.2">
      <c r="J163" s="143" t="s">
        <v>537</v>
      </c>
      <c r="K163" s="144" t="s">
        <v>540</v>
      </c>
    </row>
    <row r="164" spans="10:11" x14ac:dyDescent="0.2">
      <c r="J164" s="143" t="s">
        <v>538</v>
      </c>
      <c r="K164" s="144" t="s">
        <v>541</v>
      </c>
    </row>
    <row r="165" spans="10:11" x14ac:dyDescent="0.2">
      <c r="J165" s="143" t="s">
        <v>539</v>
      </c>
      <c r="K165" s="144" t="s">
        <v>542</v>
      </c>
    </row>
    <row r="166" spans="10:11" ht="15" x14ac:dyDescent="0.2">
      <c r="J166" s="139" t="s">
        <v>500</v>
      </c>
      <c r="K166" s="140" t="s">
        <v>507</v>
      </c>
    </row>
    <row r="167" spans="10:11" x14ac:dyDescent="0.2">
      <c r="J167" s="143" t="s">
        <v>543</v>
      </c>
      <c r="K167" s="144" t="s">
        <v>547</v>
      </c>
    </row>
    <row r="168" spans="10:11" x14ac:dyDescent="0.2">
      <c r="J168" s="143" t="s">
        <v>544</v>
      </c>
      <c r="K168" s="144" t="s">
        <v>548</v>
      </c>
    </row>
    <row r="169" spans="10:11" x14ac:dyDescent="0.2">
      <c r="J169" s="143" t="s">
        <v>545</v>
      </c>
      <c r="K169" s="144" t="s">
        <v>549</v>
      </c>
    </row>
    <row r="170" spans="10:11" x14ac:dyDescent="0.2">
      <c r="J170" s="143" t="s">
        <v>546</v>
      </c>
      <c r="K170" s="144" t="s">
        <v>550</v>
      </c>
    </row>
    <row r="171" spans="10:11" ht="15" x14ac:dyDescent="0.2">
      <c r="J171" s="139" t="s">
        <v>501</v>
      </c>
      <c r="K171" s="140" t="s">
        <v>508</v>
      </c>
    </row>
    <row r="172" spans="10:11" x14ac:dyDescent="0.2">
      <c r="J172" s="143" t="s">
        <v>551</v>
      </c>
      <c r="K172" s="144" t="s">
        <v>553</v>
      </c>
    </row>
    <row r="173" spans="10:11" x14ac:dyDescent="0.2">
      <c r="J173" s="143" t="s">
        <v>552</v>
      </c>
      <c r="K173" s="144" t="s">
        <v>554</v>
      </c>
    </row>
    <row r="174" spans="10:11" x14ac:dyDescent="0.2">
      <c r="J174" s="143" t="s">
        <v>555</v>
      </c>
      <c r="K174" s="144" t="s">
        <v>559</v>
      </c>
    </row>
    <row r="175" spans="10:11" x14ac:dyDescent="0.2">
      <c r="J175" s="143" t="s">
        <v>556</v>
      </c>
      <c r="K175" s="144" t="s">
        <v>560</v>
      </c>
    </row>
    <row r="176" spans="10:11" x14ac:dyDescent="0.2">
      <c r="J176" s="143" t="s">
        <v>557</v>
      </c>
      <c r="K176" s="144" t="s">
        <v>561</v>
      </c>
    </row>
    <row r="177" spans="10:11" x14ac:dyDescent="0.2">
      <c r="J177" s="143" t="s">
        <v>558</v>
      </c>
      <c r="K177" s="144" t="s">
        <v>562</v>
      </c>
    </row>
    <row r="178" spans="10:11" ht="15" x14ac:dyDescent="0.2">
      <c r="J178" s="139" t="s">
        <v>502</v>
      </c>
      <c r="K178" s="140" t="s">
        <v>509</v>
      </c>
    </row>
    <row r="179" spans="10:11" x14ac:dyDescent="0.2">
      <c r="J179" s="143" t="s">
        <v>563</v>
      </c>
      <c r="K179" s="144" t="s">
        <v>566</v>
      </c>
    </row>
    <row r="180" spans="10:11" x14ac:dyDescent="0.2">
      <c r="J180" s="143" t="s">
        <v>564</v>
      </c>
      <c r="K180" s="144" t="s">
        <v>567</v>
      </c>
    </row>
    <row r="181" spans="10:11" x14ac:dyDescent="0.2">
      <c r="J181" s="143" t="s">
        <v>565</v>
      </c>
      <c r="K181" s="144" t="s">
        <v>568</v>
      </c>
    </row>
    <row r="182" spans="10:11" ht="15" x14ac:dyDescent="0.2">
      <c r="J182" s="139" t="s">
        <v>503</v>
      </c>
      <c r="K182" s="140" t="s">
        <v>510</v>
      </c>
    </row>
    <row r="183" spans="10:11" x14ac:dyDescent="0.2">
      <c r="J183" s="143" t="s">
        <v>569</v>
      </c>
      <c r="K183" s="144" t="s">
        <v>572</v>
      </c>
    </row>
    <row r="184" spans="10:11" x14ac:dyDescent="0.2">
      <c r="J184" s="143" t="s">
        <v>570</v>
      </c>
      <c r="K184" s="144" t="s">
        <v>573</v>
      </c>
    </row>
    <row r="185" spans="10:11" ht="13.5" thickBot="1" x14ac:dyDescent="0.25">
      <c r="J185" s="143" t="s">
        <v>571</v>
      </c>
      <c r="K185" s="144" t="s">
        <v>574</v>
      </c>
    </row>
    <row r="186" spans="10:11" ht="16.5" thickBot="1" x14ac:dyDescent="0.25">
      <c r="J186" s="269" t="s">
        <v>314</v>
      </c>
      <c r="K186" s="244" t="s">
        <v>649</v>
      </c>
    </row>
    <row r="187" spans="10:11" ht="15" x14ac:dyDescent="0.2">
      <c r="J187" s="139" t="s">
        <v>511</v>
      </c>
      <c r="K187" s="140" t="s">
        <v>517</v>
      </c>
    </row>
    <row r="188" spans="10:11" x14ac:dyDescent="0.2">
      <c r="J188" s="143" t="s">
        <v>575</v>
      </c>
      <c r="K188" s="144" t="s">
        <v>577</v>
      </c>
    </row>
    <row r="189" spans="10:11" x14ac:dyDescent="0.2">
      <c r="J189" s="143" t="s">
        <v>576</v>
      </c>
      <c r="K189" s="144" t="s">
        <v>578</v>
      </c>
    </row>
    <row r="190" spans="10:11" ht="15" x14ac:dyDescent="0.2">
      <c r="J190" s="139" t="s">
        <v>512</v>
      </c>
      <c r="K190" s="140" t="s">
        <v>518</v>
      </c>
    </row>
    <row r="191" spans="10:11" x14ac:dyDescent="0.2">
      <c r="J191" s="143" t="s">
        <v>579</v>
      </c>
      <c r="K191" s="144" t="s">
        <v>588</v>
      </c>
    </row>
    <row r="192" spans="10:11" x14ac:dyDescent="0.2">
      <c r="J192" s="143" t="s">
        <v>580</v>
      </c>
      <c r="K192" s="144" t="s">
        <v>589</v>
      </c>
    </row>
    <row r="193" spans="10:11" x14ac:dyDescent="0.2">
      <c r="J193" s="143" t="s">
        <v>581</v>
      </c>
      <c r="K193" s="144" t="s">
        <v>590</v>
      </c>
    </row>
    <row r="194" spans="10:11" x14ac:dyDescent="0.2">
      <c r="J194" s="143" t="s">
        <v>582</v>
      </c>
      <c r="K194" s="144" t="s">
        <v>591</v>
      </c>
    </row>
    <row r="195" spans="10:11" x14ac:dyDescent="0.2">
      <c r="J195" s="143" t="s">
        <v>583</v>
      </c>
      <c r="K195" s="144" t="s">
        <v>592</v>
      </c>
    </row>
    <row r="196" spans="10:11" x14ac:dyDescent="0.2">
      <c r="J196" s="143" t="s">
        <v>584</v>
      </c>
      <c r="K196" s="144" t="s">
        <v>593</v>
      </c>
    </row>
    <row r="197" spans="10:11" x14ac:dyDescent="0.2">
      <c r="J197" s="143" t="s">
        <v>585</v>
      </c>
      <c r="K197" s="144" t="s">
        <v>594</v>
      </c>
    </row>
    <row r="198" spans="10:11" x14ac:dyDescent="0.2">
      <c r="J198" s="143" t="s">
        <v>586</v>
      </c>
      <c r="K198" s="144" t="s">
        <v>595</v>
      </c>
    </row>
    <row r="199" spans="10:11" x14ac:dyDescent="0.2">
      <c r="J199" s="143" t="s">
        <v>587</v>
      </c>
      <c r="K199" s="144" t="s">
        <v>596</v>
      </c>
    </row>
    <row r="200" spans="10:11" ht="15" x14ac:dyDescent="0.2">
      <c r="J200" s="139" t="s">
        <v>513</v>
      </c>
      <c r="K200" s="140" t="s">
        <v>519</v>
      </c>
    </row>
    <row r="201" spans="10:11" x14ac:dyDescent="0.2">
      <c r="J201" s="143" t="s">
        <v>597</v>
      </c>
      <c r="K201" s="144" t="s">
        <v>606</v>
      </c>
    </row>
    <row r="202" spans="10:11" x14ac:dyDescent="0.2">
      <c r="J202" s="143" t="s">
        <v>598</v>
      </c>
      <c r="K202" s="144" t="s">
        <v>607</v>
      </c>
    </row>
    <row r="203" spans="10:11" x14ac:dyDescent="0.2">
      <c r="J203" s="143" t="s">
        <v>599</v>
      </c>
      <c r="K203" s="144" t="s">
        <v>608</v>
      </c>
    </row>
    <row r="204" spans="10:11" x14ac:dyDescent="0.2">
      <c r="J204" s="143" t="s">
        <v>600</v>
      </c>
      <c r="K204" s="144" t="s">
        <v>609</v>
      </c>
    </row>
    <row r="205" spans="10:11" x14ac:dyDescent="0.2">
      <c r="J205" s="143" t="s">
        <v>601</v>
      </c>
      <c r="K205" s="144" t="s">
        <v>610</v>
      </c>
    </row>
    <row r="206" spans="10:11" x14ac:dyDescent="0.2">
      <c r="J206" s="143" t="s">
        <v>602</v>
      </c>
      <c r="K206" s="144" t="s">
        <v>611</v>
      </c>
    </row>
    <row r="207" spans="10:11" x14ac:dyDescent="0.2">
      <c r="J207" s="143" t="s">
        <v>603</v>
      </c>
      <c r="K207" s="144" t="s">
        <v>612</v>
      </c>
    </row>
    <row r="208" spans="10:11" x14ac:dyDescent="0.2">
      <c r="J208" s="143" t="s">
        <v>604</v>
      </c>
      <c r="K208" s="144" t="s">
        <v>613</v>
      </c>
    </row>
    <row r="209" spans="10:11" x14ac:dyDescent="0.2">
      <c r="J209" s="143" t="s">
        <v>605</v>
      </c>
      <c r="K209" s="144" t="s">
        <v>614</v>
      </c>
    </row>
    <row r="210" spans="10:11" ht="15" x14ac:dyDescent="0.2">
      <c r="J210" s="139" t="s">
        <v>514</v>
      </c>
      <c r="K210" s="140" t="s">
        <v>520</v>
      </c>
    </row>
    <row r="211" spans="10:11" ht="15" x14ac:dyDescent="0.2">
      <c r="J211" s="139" t="s">
        <v>515</v>
      </c>
      <c r="K211" s="140" t="s">
        <v>521</v>
      </c>
    </row>
    <row r="212" spans="10:11" x14ac:dyDescent="0.2">
      <c r="J212" s="143" t="s">
        <v>615</v>
      </c>
      <c r="K212" s="144" t="s">
        <v>617</v>
      </c>
    </row>
    <row r="213" spans="10:11" x14ac:dyDescent="0.2">
      <c r="J213" s="143" t="s">
        <v>616</v>
      </c>
      <c r="K213" s="144" t="s">
        <v>618</v>
      </c>
    </row>
    <row r="214" spans="10:11" ht="15.75" thickBot="1" x14ac:dyDescent="0.25">
      <c r="J214" s="139" t="s">
        <v>516</v>
      </c>
      <c r="K214" s="140" t="s">
        <v>522</v>
      </c>
    </row>
    <row r="215" spans="10:11" ht="32.25" thickBot="1" x14ac:dyDescent="0.25">
      <c r="J215" s="269" t="s">
        <v>629</v>
      </c>
      <c r="K215" s="118" t="s">
        <v>630</v>
      </c>
    </row>
    <row r="216" spans="10:11" ht="32.25" thickBot="1" x14ac:dyDescent="0.25">
      <c r="J216" s="243" t="s">
        <v>150</v>
      </c>
      <c r="K216" s="118" t="s">
        <v>152</v>
      </c>
    </row>
    <row r="217" spans="10:11" ht="16.5" thickBot="1" x14ac:dyDescent="0.25">
      <c r="J217" s="269" t="s">
        <v>631</v>
      </c>
      <c r="K217" s="118" t="s">
        <v>632</v>
      </c>
    </row>
    <row r="218" spans="10:11" ht="15" x14ac:dyDescent="0.2">
      <c r="J218" s="139" t="s">
        <v>633</v>
      </c>
      <c r="K218" s="140" t="s">
        <v>639</v>
      </c>
    </row>
    <row r="219" spans="10:11" ht="15" x14ac:dyDescent="0.2">
      <c r="J219" s="139" t="s">
        <v>634</v>
      </c>
      <c r="K219" s="140" t="s">
        <v>640</v>
      </c>
    </row>
    <row r="220" spans="10:11" ht="15" x14ac:dyDescent="0.2">
      <c r="J220" s="139" t="s">
        <v>635</v>
      </c>
      <c r="K220" s="140" t="s">
        <v>641</v>
      </c>
    </row>
    <row r="221" spans="10:11" ht="15" x14ac:dyDescent="0.2">
      <c r="J221" s="139" t="s">
        <v>636</v>
      </c>
      <c r="K221" s="140" t="s">
        <v>642</v>
      </c>
    </row>
    <row r="222" spans="10:11" ht="15" x14ac:dyDescent="0.2">
      <c r="J222" s="139" t="s">
        <v>637</v>
      </c>
      <c r="K222" s="140" t="s">
        <v>643</v>
      </c>
    </row>
    <row r="223" spans="10:11" ht="15" x14ac:dyDescent="0.2">
      <c r="J223" s="139" t="s">
        <v>638</v>
      </c>
      <c r="K223" s="140" t="s">
        <v>644</v>
      </c>
    </row>
    <row r="224" spans="10:11" ht="15.75" thickBot="1" x14ac:dyDescent="0.25">
      <c r="J224" s="139" t="s">
        <v>645</v>
      </c>
      <c r="K224" s="140" t="s">
        <v>646</v>
      </c>
    </row>
    <row r="225" spans="10:11" ht="16.5" thickBot="1" x14ac:dyDescent="0.25">
      <c r="J225" s="269" t="s">
        <v>647</v>
      </c>
      <c r="K225" s="118" t="s">
        <v>648</v>
      </c>
    </row>
    <row r="226" spans="10:11" x14ac:dyDescent="0.2">
      <c r="J226" s="274"/>
      <c r="K226" s="275"/>
    </row>
    <row r="227" spans="10:11" x14ac:dyDescent="0.2">
      <c r="J227" s="274"/>
      <c r="K227" s="275"/>
    </row>
    <row r="228" spans="10:11" x14ac:dyDescent="0.2">
      <c r="J228" s="274"/>
      <c r="K228" s="275"/>
    </row>
    <row r="229" spans="10:11" x14ac:dyDescent="0.2">
      <c r="J229" s="274"/>
      <c r="K229" s="275"/>
    </row>
    <row r="230" spans="10:11" x14ac:dyDescent="0.2">
      <c r="J230" s="274"/>
      <c r="K230" s="275"/>
    </row>
    <row r="231" spans="10:11" x14ac:dyDescent="0.2">
      <c r="J231" s="274"/>
      <c r="K231" s="275"/>
    </row>
    <row r="232" spans="10:11" x14ac:dyDescent="0.2">
      <c r="J232" s="274"/>
      <c r="K232" s="275"/>
    </row>
    <row r="233" spans="10:11" x14ac:dyDescent="0.2">
      <c r="J233" s="274"/>
      <c r="K233" s="275"/>
    </row>
    <row r="234" spans="10:11" x14ac:dyDescent="0.2">
      <c r="J234" s="274"/>
      <c r="K234" s="275"/>
    </row>
    <row r="235" spans="10:11" x14ac:dyDescent="0.2">
      <c r="J235" s="274"/>
      <c r="K235" s="275"/>
    </row>
    <row r="236" spans="10:11" x14ac:dyDescent="0.2">
      <c r="J236" s="274"/>
      <c r="K236" s="275"/>
    </row>
    <row r="237" spans="10:11" x14ac:dyDescent="0.2">
      <c r="J237" s="274"/>
      <c r="K237" s="275"/>
    </row>
    <row r="238" spans="10:11" x14ac:dyDescent="0.2">
      <c r="J238" s="274"/>
      <c r="K238" s="275"/>
    </row>
    <row r="239" spans="10:11" x14ac:dyDescent="0.2">
      <c r="J239" s="274"/>
      <c r="K239" s="275"/>
    </row>
    <row r="240" spans="10:11" x14ac:dyDescent="0.2">
      <c r="J240" s="274"/>
      <c r="K240" s="275"/>
    </row>
    <row r="241" spans="10:11" x14ac:dyDescent="0.2">
      <c r="J241" s="274"/>
      <c r="K241" s="275"/>
    </row>
    <row r="242" spans="10:11" x14ac:dyDescent="0.2">
      <c r="J242" s="274"/>
      <c r="K242" s="275"/>
    </row>
    <row r="243" spans="10:11" x14ac:dyDescent="0.2">
      <c r="J243" s="274"/>
      <c r="K243" s="275"/>
    </row>
    <row r="244" spans="10:11" x14ac:dyDescent="0.2">
      <c r="J244" s="274"/>
      <c r="K244" s="275"/>
    </row>
    <row r="245" spans="10:11" x14ac:dyDescent="0.2">
      <c r="J245" s="274"/>
      <c r="K245" s="275"/>
    </row>
    <row r="246" spans="10:11" x14ac:dyDescent="0.2">
      <c r="J246" s="274"/>
      <c r="K246" s="275"/>
    </row>
    <row r="247" spans="10:11" x14ac:dyDescent="0.2">
      <c r="J247" s="274"/>
      <c r="K247" s="275"/>
    </row>
    <row r="248" spans="10:11" x14ac:dyDescent="0.2">
      <c r="J248" s="274"/>
      <c r="K248" s="275"/>
    </row>
    <row r="249" spans="10:11" x14ac:dyDescent="0.2">
      <c r="J249" s="274"/>
      <c r="K249" s="275"/>
    </row>
    <row r="250" spans="10:11" x14ac:dyDescent="0.2">
      <c r="J250" s="274"/>
      <c r="K250" s="275"/>
    </row>
    <row r="251" spans="10:11" x14ac:dyDescent="0.2">
      <c r="J251" s="274"/>
      <c r="K251" s="275"/>
    </row>
    <row r="252" spans="10:11" x14ac:dyDescent="0.2">
      <c r="J252" s="274"/>
      <c r="K252" s="275"/>
    </row>
    <row r="253" spans="10:11" x14ac:dyDescent="0.2">
      <c r="J253" s="274"/>
      <c r="K253" s="275"/>
    </row>
    <row r="254" spans="10:11" x14ac:dyDescent="0.2">
      <c r="J254" s="274"/>
      <c r="K254" s="275"/>
    </row>
    <row r="255" spans="10:11" x14ac:dyDescent="0.2">
      <c r="J255" s="274"/>
      <c r="K255" s="275"/>
    </row>
    <row r="256" spans="10:11" x14ac:dyDescent="0.2">
      <c r="J256" s="274"/>
      <c r="K256" s="275"/>
    </row>
    <row r="257" spans="10:11" x14ac:dyDescent="0.2">
      <c r="J257" s="274"/>
      <c r="K257" s="275"/>
    </row>
    <row r="258" spans="10:11" x14ac:dyDescent="0.2">
      <c r="J258" s="274"/>
      <c r="K258" s="275"/>
    </row>
    <row r="259" spans="10:11" x14ac:dyDescent="0.2">
      <c r="J259" s="274"/>
      <c r="K259" s="275"/>
    </row>
    <row r="260" spans="10:11" x14ac:dyDescent="0.2">
      <c r="J260" s="274"/>
      <c r="K260" s="275"/>
    </row>
    <row r="261" spans="10:11" x14ac:dyDescent="0.2">
      <c r="J261" s="274"/>
      <c r="K261" s="275"/>
    </row>
    <row r="262" spans="10:11" x14ac:dyDescent="0.2">
      <c r="J262" s="274"/>
      <c r="K262" s="275"/>
    </row>
    <row r="263" spans="10:11" x14ac:dyDescent="0.2">
      <c r="J263" s="274"/>
      <c r="K263" s="275"/>
    </row>
    <row r="264" spans="10:11" x14ac:dyDescent="0.2">
      <c r="J264" s="274"/>
      <c r="K264" s="275"/>
    </row>
    <row r="265" spans="10:11" x14ac:dyDescent="0.2">
      <c r="J265" s="274"/>
      <c r="K265" s="275"/>
    </row>
    <row r="266" spans="10:11" x14ac:dyDescent="0.2">
      <c r="J266" s="274"/>
      <c r="K266" s="275"/>
    </row>
    <row r="267" spans="10:11" x14ac:dyDescent="0.2">
      <c r="J267" s="274"/>
      <c r="K267" s="275"/>
    </row>
    <row r="268" spans="10:11" x14ac:dyDescent="0.2">
      <c r="J268" s="274"/>
      <c r="K268" s="275"/>
    </row>
    <row r="269" spans="10:11" x14ac:dyDescent="0.2">
      <c r="J269" s="274"/>
      <c r="K269" s="275"/>
    </row>
    <row r="270" spans="10:11" x14ac:dyDescent="0.2">
      <c r="J270" s="274"/>
      <c r="K270" s="275"/>
    </row>
    <row r="271" spans="10:11" x14ac:dyDescent="0.2">
      <c r="J271" s="274"/>
      <c r="K271" s="275"/>
    </row>
    <row r="272" spans="10:11" x14ac:dyDescent="0.2">
      <c r="J272" s="274"/>
      <c r="K272" s="275"/>
    </row>
    <row r="273" spans="10:11" x14ac:dyDescent="0.2">
      <c r="J273" s="274"/>
      <c r="K273" s="275"/>
    </row>
    <row r="274" spans="10:11" x14ac:dyDescent="0.2">
      <c r="J274" s="274"/>
      <c r="K274" s="275"/>
    </row>
    <row r="275" spans="10:11" x14ac:dyDescent="0.2">
      <c r="J275" s="274"/>
      <c r="K275" s="275"/>
    </row>
    <row r="276" spans="10:11" x14ac:dyDescent="0.2">
      <c r="J276" s="274"/>
      <c r="K276" s="275"/>
    </row>
    <row r="277" spans="10:11" x14ac:dyDescent="0.2">
      <c r="J277" s="274"/>
      <c r="K277" s="275"/>
    </row>
    <row r="278" spans="10:11" x14ac:dyDescent="0.2">
      <c r="J278" s="274"/>
      <c r="K278" s="275"/>
    </row>
    <row r="279" spans="10:11" x14ac:dyDescent="0.2">
      <c r="J279" s="274"/>
      <c r="K279" s="275"/>
    </row>
    <row r="280" spans="10:11" x14ac:dyDescent="0.2">
      <c r="J280" s="274"/>
      <c r="K280" s="275"/>
    </row>
    <row r="281" spans="10:11" x14ac:dyDescent="0.2">
      <c r="J281" s="274"/>
      <c r="K281" s="275"/>
    </row>
    <row r="282" spans="10:11" x14ac:dyDescent="0.2">
      <c r="J282" s="274"/>
      <c r="K282" s="275"/>
    </row>
    <row r="283" spans="10:11" x14ac:dyDescent="0.2">
      <c r="J283" s="274"/>
      <c r="K283" s="275"/>
    </row>
    <row r="284" spans="10:11" x14ac:dyDescent="0.2">
      <c r="J284" s="274"/>
      <c r="K284" s="275"/>
    </row>
    <row r="285" spans="10:11" x14ac:dyDescent="0.2">
      <c r="J285" s="274"/>
      <c r="K285" s="275"/>
    </row>
    <row r="286" spans="10:11" x14ac:dyDescent="0.2">
      <c r="J286" s="274"/>
      <c r="K286" s="275"/>
    </row>
    <row r="287" spans="10:11" x14ac:dyDescent="0.2">
      <c r="J287" s="274"/>
      <c r="K287" s="275"/>
    </row>
    <row r="288" spans="10:11" x14ac:dyDescent="0.2">
      <c r="J288" s="274"/>
      <c r="K288" s="275"/>
    </row>
    <row r="289" spans="10:11" x14ac:dyDescent="0.2">
      <c r="J289" s="274"/>
      <c r="K289" s="275"/>
    </row>
    <row r="290" spans="10:11" x14ac:dyDescent="0.2">
      <c r="J290" s="274"/>
      <c r="K290" s="275"/>
    </row>
    <row r="291" spans="10:11" x14ac:dyDescent="0.2">
      <c r="J291" s="274"/>
      <c r="K291" s="275"/>
    </row>
    <row r="292" spans="10:11" x14ac:dyDescent="0.2">
      <c r="J292" s="274"/>
      <c r="K292" s="275"/>
    </row>
    <row r="293" spans="10:11" x14ac:dyDescent="0.2">
      <c r="J293" s="274"/>
      <c r="K293" s="275"/>
    </row>
    <row r="294" spans="10:11" x14ac:dyDescent="0.2">
      <c r="J294" s="274"/>
      <c r="K294" s="275"/>
    </row>
    <row r="295" spans="10:11" x14ac:dyDescent="0.2">
      <c r="J295" s="274"/>
      <c r="K295" s="275"/>
    </row>
    <row r="296" spans="10:11" x14ac:dyDescent="0.2">
      <c r="J296" s="274"/>
      <c r="K296" s="275"/>
    </row>
    <row r="297" spans="10:11" x14ac:dyDescent="0.2">
      <c r="J297" s="274"/>
      <c r="K297" s="275"/>
    </row>
    <row r="298" spans="10:11" x14ac:dyDescent="0.2">
      <c r="J298" s="274"/>
      <c r="K298" s="275"/>
    </row>
    <row r="299" spans="10:11" x14ac:dyDescent="0.2">
      <c r="J299" s="274"/>
      <c r="K299" s="275"/>
    </row>
    <row r="300" spans="10:11" x14ac:dyDescent="0.2">
      <c r="J300" s="274"/>
      <c r="K300" s="275"/>
    </row>
    <row r="301" spans="10:11" x14ac:dyDescent="0.2">
      <c r="J301" s="274"/>
      <c r="K301" s="275"/>
    </row>
    <row r="302" spans="10:11" x14ac:dyDescent="0.2">
      <c r="J302" s="274"/>
      <c r="K302" s="275"/>
    </row>
    <row r="303" spans="10:11" x14ac:dyDescent="0.2">
      <c r="J303" s="274"/>
      <c r="K303" s="275"/>
    </row>
    <row r="304" spans="10:11" x14ac:dyDescent="0.2">
      <c r="J304" s="274"/>
      <c r="K304" s="275"/>
    </row>
    <row r="305" spans="10:11" x14ac:dyDescent="0.2">
      <c r="J305" s="274"/>
      <c r="K305" s="275"/>
    </row>
    <row r="306" spans="10:11" x14ac:dyDescent="0.2">
      <c r="J306" s="274"/>
      <c r="K306" s="275"/>
    </row>
    <row r="307" spans="10:11" x14ac:dyDescent="0.2">
      <c r="J307" s="274"/>
      <c r="K307" s="275"/>
    </row>
    <row r="308" spans="10:11" x14ac:dyDescent="0.2">
      <c r="J308" s="274"/>
      <c r="K308" s="275"/>
    </row>
    <row r="309" spans="10:11" x14ac:dyDescent="0.2">
      <c r="J309" s="274"/>
      <c r="K309" s="275"/>
    </row>
    <row r="310" spans="10:11" x14ac:dyDescent="0.2">
      <c r="J310" s="274"/>
      <c r="K310" s="275"/>
    </row>
    <row r="311" spans="10:11" x14ac:dyDescent="0.2">
      <c r="J311" s="274"/>
      <c r="K311" s="275"/>
    </row>
    <row r="312" spans="10:11" x14ac:dyDescent="0.2">
      <c r="J312" s="274"/>
      <c r="K312" s="275"/>
    </row>
    <row r="313" spans="10:11" x14ac:dyDescent="0.2">
      <c r="J313" s="274"/>
      <c r="K313" s="275"/>
    </row>
    <row r="314" spans="10:11" x14ac:dyDescent="0.2">
      <c r="J314" s="274"/>
      <c r="K314" s="275"/>
    </row>
    <row r="315" spans="10:11" x14ac:dyDescent="0.2">
      <c r="J315" s="274"/>
      <c r="K315" s="275"/>
    </row>
    <row r="316" spans="10:11" x14ac:dyDescent="0.2">
      <c r="J316" s="274"/>
      <c r="K316" s="275"/>
    </row>
    <row r="317" spans="10:11" x14ac:dyDescent="0.2">
      <c r="J317" s="274"/>
      <c r="K317" s="275"/>
    </row>
    <row r="318" spans="10:11" x14ac:dyDescent="0.2">
      <c r="J318" s="274"/>
      <c r="K318" s="275"/>
    </row>
    <row r="319" spans="10:11" x14ac:dyDescent="0.2">
      <c r="J319" s="274"/>
      <c r="K319" s="275"/>
    </row>
    <row r="320" spans="10:11" x14ac:dyDescent="0.2">
      <c r="J320" s="274"/>
      <c r="K320" s="275"/>
    </row>
    <row r="321" spans="10:11" x14ac:dyDescent="0.2">
      <c r="J321" s="274"/>
      <c r="K321" s="275"/>
    </row>
    <row r="322" spans="10:11" x14ac:dyDescent="0.2">
      <c r="J322" s="274"/>
      <c r="K322" s="275"/>
    </row>
    <row r="323" spans="10:11" x14ac:dyDescent="0.2">
      <c r="J323" s="274"/>
      <c r="K323" s="275"/>
    </row>
    <row r="324" spans="10:11" x14ac:dyDescent="0.2">
      <c r="J324" s="274"/>
      <c r="K324" s="275"/>
    </row>
    <row r="325" spans="10:11" x14ac:dyDescent="0.2">
      <c r="J325" s="274"/>
      <c r="K325" s="275"/>
    </row>
    <row r="326" spans="10:11" x14ac:dyDescent="0.2">
      <c r="J326" s="274"/>
      <c r="K326" s="275"/>
    </row>
    <row r="327" spans="10:11" x14ac:dyDescent="0.2">
      <c r="J327" s="274"/>
      <c r="K327" s="275"/>
    </row>
    <row r="328" spans="10:11" x14ac:dyDescent="0.2">
      <c r="J328" s="274"/>
      <c r="K328" s="275"/>
    </row>
    <row r="329" spans="10:11" x14ac:dyDescent="0.2">
      <c r="J329" s="274"/>
      <c r="K329" s="275"/>
    </row>
    <row r="330" spans="10:11" x14ac:dyDescent="0.2">
      <c r="J330" s="274"/>
      <c r="K330" s="275"/>
    </row>
    <row r="331" spans="10:11" x14ac:dyDescent="0.2">
      <c r="J331" s="274"/>
      <c r="K331" s="275"/>
    </row>
    <row r="332" spans="10:11" x14ac:dyDescent="0.2">
      <c r="J332" s="274"/>
      <c r="K332" s="275"/>
    </row>
    <row r="333" spans="10:11" x14ac:dyDescent="0.2">
      <c r="J333" s="274"/>
      <c r="K333" s="275"/>
    </row>
    <row r="334" spans="10:11" x14ac:dyDescent="0.2">
      <c r="J334" s="274"/>
      <c r="K334" s="275"/>
    </row>
    <row r="335" spans="10:11" x14ac:dyDescent="0.2">
      <c r="J335" s="274"/>
      <c r="K335" s="275"/>
    </row>
    <row r="336" spans="10:11" x14ac:dyDescent="0.2">
      <c r="J336" s="274"/>
      <c r="K336" s="275"/>
    </row>
    <row r="337" spans="10:11" x14ac:dyDescent="0.2">
      <c r="J337" s="274"/>
      <c r="K337" s="275"/>
    </row>
    <row r="338" spans="10:11" x14ac:dyDescent="0.2">
      <c r="J338" s="274"/>
      <c r="K338" s="275"/>
    </row>
    <row r="339" spans="10:11" x14ac:dyDescent="0.2">
      <c r="J339" s="274"/>
      <c r="K339" s="275"/>
    </row>
    <row r="340" spans="10:11" x14ac:dyDescent="0.2">
      <c r="J340" s="274"/>
      <c r="K340" s="275"/>
    </row>
    <row r="341" spans="10:11" x14ac:dyDescent="0.2">
      <c r="J341" s="274"/>
      <c r="K341" s="275"/>
    </row>
    <row r="342" spans="10:11" x14ac:dyDescent="0.2">
      <c r="J342" s="274"/>
      <c r="K342" s="275"/>
    </row>
    <row r="343" spans="10:11" x14ac:dyDescent="0.2">
      <c r="J343" s="274"/>
      <c r="K343" s="275"/>
    </row>
    <row r="344" spans="10:11" x14ac:dyDescent="0.2">
      <c r="J344" s="274"/>
      <c r="K344" s="275"/>
    </row>
    <row r="345" spans="10:11" x14ac:dyDescent="0.2">
      <c r="J345" s="274"/>
      <c r="K345" s="275"/>
    </row>
    <row r="346" spans="10:11" x14ac:dyDescent="0.2">
      <c r="J346" s="274"/>
      <c r="K346" s="275"/>
    </row>
    <row r="347" spans="10:11" x14ac:dyDescent="0.2">
      <c r="J347" s="274"/>
      <c r="K347" s="275"/>
    </row>
    <row r="348" spans="10:11" x14ac:dyDescent="0.2">
      <c r="J348" s="274"/>
      <c r="K348" s="275"/>
    </row>
    <row r="349" spans="10:11" x14ac:dyDescent="0.2">
      <c r="J349" s="274"/>
      <c r="K349" s="275"/>
    </row>
    <row r="350" spans="10:11" x14ac:dyDescent="0.2">
      <c r="J350" s="274"/>
      <c r="K350" s="275"/>
    </row>
    <row r="351" spans="10:11" x14ac:dyDescent="0.2">
      <c r="J351" s="274"/>
      <c r="K351" s="275"/>
    </row>
    <row r="352" spans="10:11" x14ac:dyDescent="0.2">
      <c r="J352" s="274"/>
      <c r="K352" s="275"/>
    </row>
    <row r="353" spans="10:11" x14ac:dyDescent="0.2">
      <c r="J353" s="274"/>
      <c r="K353" s="275"/>
    </row>
  </sheetData>
  <mergeCells count="6">
    <mergeCell ref="D1:D2"/>
    <mergeCell ref="M1:N2"/>
    <mergeCell ref="J1:K1"/>
    <mergeCell ref="A1:A2"/>
    <mergeCell ref="F1:F2"/>
    <mergeCell ref="C1:C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/>
  <dimension ref="A1:W240"/>
  <sheetViews>
    <sheetView showGridLines="0" tabSelected="1" topLeftCell="B1" zoomScaleNormal="100" workbookViewId="0">
      <selection activeCell="I16" sqref="I16"/>
    </sheetView>
  </sheetViews>
  <sheetFormatPr defaultRowHeight="12.75" x14ac:dyDescent="0.2"/>
  <cols>
    <col min="1" max="1" width="5.42578125" customWidth="1"/>
    <col min="3" max="3" width="58.85546875" customWidth="1"/>
    <col min="4" max="4" width="16.7109375" customWidth="1"/>
    <col min="12" max="12" width="19.140625" customWidth="1"/>
    <col min="18" max="18" width="2.7109375" customWidth="1"/>
    <col min="19" max="19" width="13.42578125" customWidth="1"/>
  </cols>
  <sheetData>
    <row r="1" spans="1:22" ht="13.5" thickBot="1" x14ac:dyDescent="0.25"/>
    <row r="2" spans="1:22" ht="30" customHeight="1" thickBot="1" x14ac:dyDescent="0.25">
      <c r="A2" s="84" t="s">
        <v>66</v>
      </c>
      <c r="B2" s="1121" t="s">
        <v>784</v>
      </c>
      <c r="C2" s="1122"/>
      <c r="D2" s="1122"/>
      <c r="E2" s="1122"/>
      <c r="F2" s="1123"/>
      <c r="H2" s="1115" t="s">
        <v>788</v>
      </c>
      <c r="I2" s="1116"/>
      <c r="J2" s="1117"/>
      <c r="L2" s="975" t="s">
        <v>785</v>
      </c>
      <c r="N2" s="1124" t="s">
        <v>796</v>
      </c>
      <c r="O2" s="1125"/>
      <c r="P2" s="1125"/>
      <c r="Q2" s="1126"/>
    </row>
    <row r="3" spans="1:22" x14ac:dyDescent="0.2">
      <c r="F3" s="935" t="s">
        <v>786</v>
      </c>
      <c r="H3" s="1118"/>
      <c r="I3" s="1119"/>
      <c r="J3" s="1120"/>
      <c r="N3" s="1127"/>
      <c r="O3" s="1128"/>
      <c r="P3" s="1128"/>
      <c r="Q3" s="1129"/>
      <c r="U3" s="1018" t="s">
        <v>808</v>
      </c>
      <c r="V3" s="1018" t="s">
        <v>809</v>
      </c>
    </row>
    <row r="4" spans="1:22" ht="13.5" thickBot="1" x14ac:dyDescent="0.25">
      <c r="A4" s="7">
        <f t="shared" ref="A4:F4" si="0">COLUMN(A2)</f>
        <v>1</v>
      </c>
      <c r="B4" s="7">
        <f t="shared" si="0"/>
        <v>2</v>
      </c>
      <c r="C4" s="7">
        <f t="shared" si="0"/>
        <v>3</v>
      </c>
      <c r="D4" s="7">
        <f t="shared" si="0"/>
        <v>4</v>
      </c>
      <c r="E4" s="7">
        <f t="shared" si="0"/>
        <v>5</v>
      </c>
      <c r="F4" s="7">
        <f t="shared" si="0"/>
        <v>6</v>
      </c>
    </row>
    <row r="5" spans="1:22" ht="13.5" thickBot="1" x14ac:dyDescent="0.25">
      <c r="A5" s="164"/>
      <c r="B5" s="976"/>
      <c r="C5" s="977"/>
      <c r="D5" s="977"/>
      <c r="E5" s="978"/>
      <c r="F5" s="978"/>
      <c r="L5" s="964" t="s">
        <v>317</v>
      </c>
      <c r="N5" s="969" t="s">
        <v>789</v>
      </c>
      <c r="O5" s="1130" t="s">
        <v>790</v>
      </c>
      <c r="P5" s="1130"/>
      <c r="Q5" s="1131"/>
      <c r="U5" t="s">
        <v>810</v>
      </c>
      <c r="V5" t="s">
        <v>812</v>
      </c>
    </row>
    <row r="6" spans="1:22" ht="16.5" thickBot="1" x14ac:dyDescent="0.25">
      <c r="A6" s="265">
        <f t="shared" ref="A6:A69" ca="1" si="1">OFFSET(A6,-1,0,1,1)+1</f>
        <v>1</v>
      </c>
      <c r="B6" s="929" t="s">
        <v>24</v>
      </c>
      <c r="C6" s="457" t="s">
        <v>60</v>
      </c>
      <c r="D6" s="457" t="s">
        <v>240</v>
      </c>
      <c r="E6" s="118"/>
      <c r="F6" s="936">
        <v>1</v>
      </c>
    </row>
    <row r="7" spans="1:22" ht="16.5" thickBot="1" x14ac:dyDescent="0.25">
      <c r="A7" s="265">
        <f t="shared" ca="1" si="1"/>
        <v>2</v>
      </c>
      <c r="B7" s="929" t="s">
        <v>17</v>
      </c>
      <c r="C7" s="457" t="s">
        <v>348</v>
      </c>
      <c r="D7" s="457" t="s">
        <v>240</v>
      </c>
      <c r="E7" s="118"/>
      <c r="F7" s="937">
        <f>IF(SUM(F8,F16,F17,F18,F19)=0,0,1)</f>
        <v>1</v>
      </c>
      <c r="L7" s="965" t="s">
        <v>190</v>
      </c>
      <c r="N7" s="970" t="s">
        <v>789</v>
      </c>
      <c r="O7" s="1132" t="s">
        <v>791</v>
      </c>
      <c r="P7" s="1132"/>
      <c r="Q7" s="1133"/>
      <c r="U7" t="s">
        <v>811</v>
      </c>
      <c r="V7" t="s">
        <v>813</v>
      </c>
    </row>
    <row r="8" spans="1:22" ht="15.75" thickBot="1" x14ac:dyDescent="0.25">
      <c r="A8" s="265">
        <f t="shared" ca="1" si="1"/>
        <v>3</v>
      </c>
      <c r="B8" s="938" t="s">
        <v>110</v>
      </c>
      <c r="C8" s="939" t="s">
        <v>111</v>
      </c>
      <c r="D8" s="399" t="s">
        <v>94</v>
      </c>
      <c r="E8" s="940"/>
      <c r="F8" s="400">
        <f>IF(SUM(F9:F15)=0,0,1)</f>
        <v>1</v>
      </c>
    </row>
    <row r="9" spans="1:22" ht="13.5" thickBot="1" x14ac:dyDescent="0.25">
      <c r="A9" s="265">
        <f t="shared" ca="1" si="1"/>
        <v>4</v>
      </c>
      <c r="B9" s="941" t="s">
        <v>334</v>
      </c>
      <c r="C9" s="942" t="s">
        <v>339</v>
      </c>
      <c r="D9" s="943" t="s">
        <v>241</v>
      </c>
      <c r="E9" s="944"/>
      <c r="F9" s="945">
        <v>1</v>
      </c>
      <c r="H9" s="1115" t="s">
        <v>861</v>
      </c>
      <c r="I9" s="1116"/>
      <c r="J9" s="1117"/>
      <c r="L9" s="966" t="s">
        <v>787</v>
      </c>
      <c r="N9" s="971" t="s">
        <v>789</v>
      </c>
      <c r="O9" s="1134" t="s">
        <v>792</v>
      </c>
      <c r="P9" s="1134"/>
      <c r="Q9" s="1135"/>
      <c r="U9" t="s">
        <v>800</v>
      </c>
      <c r="V9" t="s">
        <v>801</v>
      </c>
    </row>
    <row r="10" spans="1:22" ht="13.5" thickBot="1" x14ac:dyDescent="0.25">
      <c r="A10" s="265">
        <f t="shared" ca="1" si="1"/>
        <v>5</v>
      </c>
      <c r="B10" s="941" t="s">
        <v>336</v>
      </c>
      <c r="C10" s="942" t="s">
        <v>340</v>
      </c>
      <c r="D10" s="943" t="s">
        <v>241</v>
      </c>
      <c r="E10" s="944"/>
      <c r="F10" s="946">
        <v>1</v>
      </c>
      <c r="H10" s="1118"/>
      <c r="I10" s="1119"/>
      <c r="J10" s="1120"/>
    </row>
    <row r="11" spans="1:22" ht="13.5" thickBot="1" x14ac:dyDescent="0.25">
      <c r="A11" s="265">
        <f t="shared" ca="1" si="1"/>
        <v>6</v>
      </c>
      <c r="B11" s="941" t="s">
        <v>337</v>
      </c>
      <c r="C11" s="942" t="s">
        <v>341</v>
      </c>
      <c r="D11" s="943" t="s">
        <v>241</v>
      </c>
      <c r="E11" s="944"/>
      <c r="F11" s="946"/>
      <c r="L11" s="967" t="s">
        <v>123</v>
      </c>
      <c r="N11" s="972" t="s">
        <v>789</v>
      </c>
      <c r="O11" s="1142" t="s">
        <v>793</v>
      </c>
      <c r="P11" s="1142"/>
      <c r="Q11" s="1143"/>
      <c r="U11" t="s">
        <v>802</v>
      </c>
      <c r="V11" t="s">
        <v>803</v>
      </c>
    </row>
    <row r="12" spans="1:22" ht="13.5" thickBot="1" x14ac:dyDescent="0.25">
      <c r="A12" s="265">
        <f t="shared" ca="1" si="1"/>
        <v>7</v>
      </c>
      <c r="B12" s="941" t="s">
        <v>338</v>
      </c>
      <c r="C12" s="942" t="s">
        <v>342</v>
      </c>
      <c r="D12" s="943" t="s">
        <v>241</v>
      </c>
      <c r="E12" s="944"/>
      <c r="F12" s="946"/>
    </row>
    <row r="13" spans="1:22" ht="13.5" thickBot="1" x14ac:dyDescent="0.25">
      <c r="A13" s="265">
        <f t="shared" ca="1" si="1"/>
        <v>8</v>
      </c>
      <c r="B13" s="941" t="s">
        <v>319</v>
      </c>
      <c r="C13" s="942" t="s">
        <v>343</v>
      </c>
      <c r="D13" s="943" t="s">
        <v>241</v>
      </c>
      <c r="E13" s="944"/>
      <c r="F13" s="946"/>
      <c r="L13" s="968" t="s">
        <v>719</v>
      </c>
      <c r="N13" s="973" t="s">
        <v>789</v>
      </c>
      <c r="O13" s="1144" t="s">
        <v>794</v>
      </c>
      <c r="P13" s="1144"/>
      <c r="Q13" s="1145"/>
      <c r="U13" t="s">
        <v>804</v>
      </c>
      <c r="V13" t="s">
        <v>805</v>
      </c>
    </row>
    <row r="14" spans="1:22" ht="13.5" thickBot="1" x14ac:dyDescent="0.25">
      <c r="A14" s="265">
        <f t="shared" ca="1" si="1"/>
        <v>9</v>
      </c>
      <c r="B14" s="941" t="s">
        <v>108</v>
      </c>
      <c r="C14" s="942" t="s">
        <v>318</v>
      </c>
      <c r="D14" s="943" t="s">
        <v>241</v>
      </c>
      <c r="E14" s="944"/>
      <c r="F14" s="946"/>
    </row>
    <row r="15" spans="1:22" ht="13.5" thickBot="1" x14ac:dyDescent="0.25">
      <c r="A15" s="265">
        <f t="shared" ca="1" si="1"/>
        <v>10</v>
      </c>
      <c r="B15" s="941" t="s">
        <v>113</v>
      </c>
      <c r="C15" s="942" t="s">
        <v>344</v>
      </c>
      <c r="D15" s="943" t="s">
        <v>241</v>
      </c>
      <c r="E15" s="944"/>
      <c r="F15" s="946"/>
      <c r="L15" s="963" t="s">
        <v>720</v>
      </c>
      <c r="N15" s="974" t="s">
        <v>789</v>
      </c>
      <c r="O15" s="1146" t="s">
        <v>795</v>
      </c>
      <c r="P15" s="1146"/>
      <c r="Q15" s="1147"/>
      <c r="U15" t="s">
        <v>806</v>
      </c>
      <c r="V15" t="s">
        <v>807</v>
      </c>
    </row>
    <row r="16" spans="1:22" ht="15" x14ac:dyDescent="0.25">
      <c r="A16" s="265">
        <f t="shared" ca="1" si="1"/>
        <v>11</v>
      </c>
      <c r="B16" s="938" t="s">
        <v>125</v>
      </c>
      <c r="C16" s="939" t="s">
        <v>126</v>
      </c>
      <c r="D16" s="947" t="s">
        <v>94</v>
      </c>
      <c r="E16" s="948"/>
      <c r="F16" s="949"/>
    </row>
    <row r="17" spans="1:23" ht="15" x14ac:dyDescent="0.25">
      <c r="A17" s="265">
        <f t="shared" ca="1" si="1"/>
        <v>12</v>
      </c>
      <c r="B17" s="938" t="s">
        <v>127</v>
      </c>
      <c r="C17" s="939" t="s">
        <v>345</v>
      </c>
      <c r="D17" s="947" t="s">
        <v>94</v>
      </c>
      <c r="E17" s="948"/>
      <c r="F17" s="949"/>
    </row>
    <row r="18" spans="1:23" ht="15.75" customHeight="1" x14ac:dyDescent="0.25">
      <c r="A18" s="265">
        <f t="shared" ca="1" si="1"/>
        <v>13</v>
      </c>
      <c r="B18" s="938" t="s">
        <v>321</v>
      </c>
      <c r="C18" s="939" t="s">
        <v>322</v>
      </c>
      <c r="D18" s="947" t="s">
        <v>94</v>
      </c>
      <c r="E18" s="948"/>
      <c r="F18" s="949"/>
      <c r="L18" s="1115" t="s">
        <v>797</v>
      </c>
      <c r="M18" s="1116"/>
      <c r="N18" s="1116"/>
      <c r="O18" s="1116"/>
      <c r="P18" s="1117"/>
      <c r="S18" s="1136" t="s">
        <v>814</v>
      </c>
      <c r="T18" s="1137"/>
      <c r="U18" s="1137"/>
      <c r="V18" s="1137"/>
      <c r="W18" s="1138"/>
    </row>
    <row r="19" spans="1:23" ht="15.75" thickBot="1" x14ac:dyDescent="0.3">
      <c r="A19" s="265">
        <f t="shared" ca="1" si="1"/>
        <v>14</v>
      </c>
      <c r="B19" s="938" t="s">
        <v>323</v>
      </c>
      <c r="C19" s="939" t="s">
        <v>346</v>
      </c>
      <c r="D19" s="947" t="s">
        <v>94</v>
      </c>
      <c r="E19" s="948"/>
      <c r="F19" s="949"/>
      <c r="L19" s="1118"/>
      <c r="M19" s="1119"/>
      <c r="N19" s="1119"/>
      <c r="O19" s="1119"/>
      <c r="P19" s="1120"/>
      <c r="S19" s="1139"/>
      <c r="T19" s="1140"/>
      <c r="U19" s="1140"/>
      <c r="V19" s="1140"/>
      <c r="W19" s="1141"/>
    </row>
    <row r="20" spans="1:23" ht="16.5" thickBot="1" x14ac:dyDescent="0.25">
      <c r="A20" s="265">
        <f t="shared" ca="1" si="1"/>
        <v>15</v>
      </c>
      <c r="B20" s="929" t="s">
        <v>18</v>
      </c>
      <c r="C20" s="457" t="s">
        <v>347</v>
      </c>
      <c r="D20" s="457" t="s">
        <v>240</v>
      </c>
      <c r="E20" s="118"/>
      <c r="F20" s="937">
        <f>IF(SUM(F21,F25)=0,0,1)</f>
        <v>1</v>
      </c>
    </row>
    <row r="21" spans="1:23" ht="15" x14ac:dyDescent="0.2">
      <c r="A21" s="265">
        <f t="shared" ca="1" si="1"/>
        <v>16</v>
      </c>
      <c r="B21" s="938" t="s">
        <v>128</v>
      </c>
      <c r="C21" s="939" t="s">
        <v>349</v>
      </c>
      <c r="D21" s="399" t="s">
        <v>94</v>
      </c>
      <c r="E21" s="940"/>
      <c r="F21" s="400">
        <f>IF(SUM(F22:F24)=0,0,1)</f>
        <v>1</v>
      </c>
    </row>
    <row r="22" spans="1:23" x14ac:dyDescent="0.2">
      <c r="A22" s="265">
        <f t="shared" ca="1" si="1"/>
        <v>17</v>
      </c>
      <c r="B22" s="941" t="s">
        <v>129</v>
      </c>
      <c r="C22" s="942" t="s">
        <v>350</v>
      </c>
      <c r="D22" s="943" t="s">
        <v>241</v>
      </c>
      <c r="E22" s="944"/>
      <c r="F22" s="946"/>
    </row>
    <row r="23" spans="1:23" ht="25.5" x14ac:dyDescent="0.2">
      <c r="A23" s="265">
        <f t="shared" ca="1" si="1"/>
        <v>18</v>
      </c>
      <c r="B23" s="941" t="s">
        <v>130</v>
      </c>
      <c r="C23" s="942" t="s">
        <v>351</v>
      </c>
      <c r="D23" s="943" t="s">
        <v>241</v>
      </c>
      <c r="E23" s="944"/>
      <c r="F23" s="946">
        <v>1</v>
      </c>
      <c r="L23" s="1115" t="s">
        <v>859</v>
      </c>
      <c r="M23" s="1116"/>
      <c r="N23" s="1116"/>
      <c r="O23" s="1116"/>
      <c r="P23" s="1117"/>
      <c r="T23" s="1018" t="s">
        <v>860</v>
      </c>
    </row>
    <row r="24" spans="1:23" x14ac:dyDescent="0.2">
      <c r="A24" s="265">
        <f t="shared" ca="1" si="1"/>
        <v>19</v>
      </c>
      <c r="B24" s="941" t="s">
        <v>131</v>
      </c>
      <c r="C24" s="942" t="s">
        <v>352</v>
      </c>
      <c r="D24" s="943" t="s">
        <v>241</v>
      </c>
      <c r="E24" s="944"/>
      <c r="F24" s="946"/>
      <c r="L24" s="1118"/>
      <c r="M24" s="1119"/>
      <c r="N24" s="1119"/>
      <c r="O24" s="1119"/>
      <c r="P24" s="1120"/>
    </row>
    <row r="25" spans="1:23" ht="15" x14ac:dyDescent="0.2">
      <c r="A25" s="265">
        <f t="shared" ca="1" si="1"/>
        <v>20</v>
      </c>
      <c r="B25" s="938" t="s">
        <v>132</v>
      </c>
      <c r="C25" s="939" t="s">
        <v>353</v>
      </c>
      <c r="D25" s="947" t="s">
        <v>94</v>
      </c>
      <c r="E25" s="948"/>
      <c r="F25" s="400">
        <f>IF(SUM(F26:F27)=0,0,1)</f>
        <v>0</v>
      </c>
    </row>
    <row r="26" spans="1:23" x14ac:dyDescent="0.2">
      <c r="A26" s="265">
        <f t="shared" ca="1" si="1"/>
        <v>21</v>
      </c>
      <c r="B26" s="941" t="s">
        <v>133</v>
      </c>
      <c r="C26" s="942" t="s">
        <v>354</v>
      </c>
      <c r="D26" s="943" t="s">
        <v>241</v>
      </c>
      <c r="E26" s="944"/>
      <c r="F26" s="946"/>
    </row>
    <row r="27" spans="1:23" ht="13.5" thickBot="1" x14ac:dyDescent="0.25">
      <c r="A27" s="265">
        <f t="shared" ca="1" si="1"/>
        <v>22</v>
      </c>
      <c r="B27" s="941" t="s">
        <v>134</v>
      </c>
      <c r="C27" s="942" t="s">
        <v>355</v>
      </c>
      <c r="D27" s="943" t="s">
        <v>241</v>
      </c>
      <c r="E27" s="944"/>
      <c r="F27" s="946"/>
    </row>
    <row r="28" spans="1:23" ht="16.5" thickBot="1" x14ac:dyDescent="0.25">
      <c r="A28" s="265">
        <f t="shared" ca="1" si="1"/>
        <v>23</v>
      </c>
      <c r="B28" s="929" t="s">
        <v>5</v>
      </c>
      <c r="C28" s="457" t="s">
        <v>356</v>
      </c>
      <c r="D28" s="457" t="s">
        <v>240</v>
      </c>
      <c r="E28" s="118"/>
      <c r="F28" s="937">
        <f>IF(SUM(F29,F33,F37,F41,F44)=0,0,1)</f>
        <v>0</v>
      </c>
    </row>
    <row r="29" spans="1:23" ht="15" x14ac:dyDescent="0.2">
      <c r="A29" s="265">
        <f t="shared" ca="1" si="1"/>
        <v>24</v>
      </c>
      <c r="B29" s="938" t="s">
        <v>135</v>
      </c>
      <c r="C29" s="939" t="s">
        <v>137</v>
      </c>
      <c r="D29" s="947" t="s">
        <v>94</v>
      </c>
      <c r="E29" s="948"/>
      <c r="F29" s="400">
        <f>IF(SUM(F30:F32)=0,0,1)</f>
        <v>0</v>
      </c>
    </row>
    <row r="30" spans="1:23" x14ac:dyDescent="0.2">
      <c r="A30" s="265">
        <f t="shared" ca="1" si="1"/>
        <v>25</v>
      </c>
      <c r="B30" s="941" t="s">
        <v>136</v>
      </c>
      <c r="C30" s="942" t="s">
        <v>357</v>
      </c>
      <c r="D30" s="943" t="s">
        <v>241</v>
      </c>
      <c r="E30" s="944"/>
      <c r="F30" s="946"/>
    </row>
    <row r="31" spans="1:23" ht="25.5" x14ac:dyDescent="0.2">
      <c r="A31" s="265">
        <f t="shared" ca="1" si="1"/>
        <v>26</v>
      </c>
      <c r="B31" s="941" t="s">
        <v>138</v>
      </c>
      <c r="C31" s="942" t="s">
        <v>358</v>
      </c>
      <c r="D31" s="943" t="s">
        <v>241</v>
      </c>
      <c r="E31" s="944"/>
      <c r="F31" s="946"/>
    </row>
    <row r="32" spans="1:23" x14ac:dyDescent="0.2">
      <c r="A32" s="265">
        <f t="shared" ca="1" si="1"/>
        <v>27</v>
      </c>
      <c r="B32" s="941" t="s">
        <v>140</v>
      </c>
      <c r="C32" s="942" t="s">
        <v>359</v>
      </c>
      <c r="D32" s="943" t="s">
        <v>241</v>
      </c>
      <c r="E32" s="944"/>
      <c r="F32" s="946"/>
    </row>
    <row r="33" spans="1:6" ht="15" x14ac:dyDescent="0.2">
      <c r="A33" s="265">
        <f t="shared" ca="1" si="1"/>
        <v>28</v>
      </c>
      <c r="B33" s="938" t="s">
        <v>139</v>
      </c>
      <c r="C33" s="939" t="s">
        <v>360</v>
      </c>
      <c r="D33" s="947" t="s">
        <v>94</v>
      </c>
      <c r="E33" s="948"/>
      <c r="F33" s="400">
        <f>IF(SUM(F34:F36)=0,0,1)</f>
        <v>0</v>
      </c>
    </row>
    <row r="34" spans="1:6" x14ac:dyDescent="0.2">
      <c r="A34" s="265">
        <f t="shared" ca="1" si="1"/>
        <v>29</v>
      </c>
      <c r="B34" s="941" t="s">
        <v>141</v>
      </c>
      <c r="C34" s="942" t="s">
        <v>144</v>
      </c>
      <c r="D34" s="943" t="s">
        <v>241</v>
      </c>
      <c r="E34" s="944"/>
      <c r="F34" s="946"/>
    </row>
    <row r="35" spans="1:6" ht="25.5" x14ac:dyDescent="0.2">
      <c r="A35" s="265">
        <f t="shared" ca="1" si="1"/>
        <v>30</v>
      </c>
      <c r="B35" s="941" t="s">
        <v>142</v>
      </c>
      <c r="C35" s="942" t="s">
        <v>145</v>
      </c>
      <c r="D35" s="943" t="s">
        <v>241</v>
      </c>
      <c r="E35" s="944"/>
      <c r="F35" s="946"/>
    </row>
    <row r="36" spans="1:6" x14ac:dyDescent="0.2">
      <c r="A36" s="265">
        <f t="shared" ca="1" si="1"/>
        <v>31</v>
      </c>
      <c r="B36" s="941" t="s">
        <v>143</v>
      </c>
      <c r="C36" s="942" t="s">
        <v>361</v>
      </c>
      <c r="D36" s="943" t="s">
        <v>241</v>
      </c>
      <c r="E36" s="944"/>
      <c r="F36" s="946"/>
    </row>
    <row r="37" spans="1:6" ht="15" x14ac:dyDescent="0.2">
      <c r="A37" s="265">
        <f t="shared" ca="1" si="1"/>
        <v>32</v>
      </c>
      <c r="B37" s="938" t="s">
        <v>146</v>
      </c>
      <c r="C37" s="939" t="s">
        <v>362</v>
      </c>
      <c r="D37" s="947" t="s">
        <v>94</v>
      </c>
      <c r="E37" s="948"/>
      <c r="F37" s="400">
        <f>IF(SUM(F38:F40)=0,0,1)</f>
        <v>0</v>
      </c>
    </row>
    <row r="38" spans="1:6" x14ac:dyDescent="0.2">
      <c r="A38" s="265">
        <f t="shared" ca="1" si="1"/>
        <v>33</v>
      </c>
      <c r="B38" s="941" t="s">
        <v>147</v>
      </c>
      <c r="C38" s="942" t="s">
        <v>363</v>
      </c>
      <c r="D38" s="943" t="s">
        <v>241</v>
      </c>
      <c r="E38" s="944"/>
      <c r="F38" s="946"/>
    </row>
    <row r="39" spans="1:6" x14ac:dyDescent="0.2">
      <c r="A39" s="265">
        <f t="shared" ca="1" si="1"/>
        <v>34</v>
      </c>
      <c r="B39" s="941" t="s">
        <v>148</v>
      </c>
      <c r="C39" s="942" t="s">
        <v>153</v>
      </c>
      <c r="D39" s="943" t="s">
        <v>241</v>
      </c>
      <c r="E39" s="944"/>
      <c r="F39" s="946"/>
    </row>
    <row r="40" spans="1:6" ht="25.5" x14ac:dyDescent="0.2">
      <c r="A40" s="265">
        <f t="shared" ca="1" si="1"/>
        <v>35</v>
      </c>
      <c r="B40" s="941" t="s">
        <v>149</v>
      </c>
      <c r="C40" s="942" t="s">
        <v>145</v>
      </c>
      <c r="D40" s="943" t="s">
        <v>241</v>
      </c>
      <c r="E40" s="944"/>
      <c r="F40" s="946"/>
    </row>
    <row r="41" spans="1:6" ht="15" x14ac:dyDescent="0.2">
      <c r="A41" s="265">
        <f t="shared" ca="1" si="1"/>
        <v>36</v>
      </c>
      <c r="B41" s="938" t="s">
        <v>154</v>
      </c>
      <c r="C41" s="939" t="s">
        <v>364</v>
      </c>
      <c r="D41" s="947" t="s">
        <v>94</v>
      </c>
      <c r="E41" s="948"/>
      <c r="F41" s="400">
        <f>IF(SUM(F42:F43)=0,0,1)</f>
        <v>0</v>
      </c>
    </row>
    <row r="42" spans="1:6" x14ac:dyDescent="0.2">
      <c r="A42" s="265">
        <f t="shared" ca="1" si="1"/>
        <v>37</v>
      </c>
      <c r="B42" s="941" t="s">
        <v>155</v>
      </c>
      <c r="C42" s="942" t="s">
        <v>357</v>
      </c>
      <c r="D42" s="943" t="s">
        <v>241</v>
      </c>
      <c r="E42" s="944"/>
      <c r="F42" s="946"/>
    </row>
    <row r="43" spans="1:6" x14ac:dyDescent="0.2">
      <c r="A43" s="265">
        <f t="shared" ca="1" si="1"/>
        <v>38</v>
      </c>
      <c r="B43" s="941" t="s">
        <v>156</v>
      </c>
      <c r="C43" s="942" t="s">
        <v>364</v>
      </c>
      <c r="D43" s="943" t="s">
        <v>241</v>
      </c>
      <c r="E43" s="944"/>
      <c r="F43" s="946"/>
    </row>
    <row r="44" spans="1:6" ht="15.75" thickBot="1" x14ac:dyDescent="0.25">
      <c r="A44" s="265">
        <f t="shared" ca="1" si="1"/>
        <v>39</v>
      </c>
      <c r="B44" s="938" t="s">
        <v>157</v>
      </c>
      <c r="C44" s="939" t="s">
        <v>365</v>
      </c>
      <c r="D44" s="947" t="s">
        <v>94</v>
      </c>
      <c r="E44" s="948"/>
      <c r="F44" s="946"/>
    </row>
    <row r="45" spans="1:6" ht="16.5" thickBot="1" x14ac:dyDescent="0.25">
      <c r="A45" s="265">
        <f t="shared" ca="1" si="1"/>
        <v>40</v>
      </c>
      <c r="B45" s="929" t="s">
        <v>1</v>
      </c>
      <c r="C45" s="457" t="s">
        <v>2</v>
      </c>
      <c r="D45" s="457" t="s">
        <v>240</v>
      </c>
      <c r="E45" s="118"/>
      <c r="F45" s="937">
        <f>IF(SUM(F46,F53,F60)=0,0,1)</f>
        <v>0</v>
      </c>
    </row>
    <row r="46" spans="1:6" ht="15" x14ac:dyDescent="0.2">
      <c r="A46" s="265">
        <f t="shared" ca="1" si="1"/>
        <v>41</v>
      </c>
      <c r="B46" s="938" t="s">
        <v>23</v>
      </c>
      <c r="C46" s="939" t="s">
        <v>366</v>
      </c>
      <c r="D46" s="399" t="s">
        <v>94</v>
      </c>
      <c r="E46" s="950"/>
      <c r="F46" s="400">
        <f>IF(SUM(F47:F52)=0,0,1)</f>
        <v>0</v>
      </c>
    </row>
    <row r="47" spans="1:6" x14ac:dyDescent="0.2">
      <c r="A47" s="265">
        <f t="shared" ca="1" si="1"/>
        <v>42</v>
      </c>
      <c r="B47" s="941" t="s">
        <v>36</v>
      </c>
      <c r="C47" s="942" t="s">
        <v>85</v>
      </c>
      <c r="D47" s="943" t="s">
        <v>241</v>
      </c>
      <c r="E47" s="951"/>
      <c r="F47" s="946"/>
    </row>
    <row r="48" spans="1:6" ht="25.5" x14ac:dyDescent="0.2">
      <c r="A48" s="265">
        <f t="shared" ca="1" si="1"/>
        <v>43</v>
      </c>
      <c r="B48" s="941" t="s">
        <v>62</v>
      </c>
      <c r="C48" s="942" t="s">
        <v>367</v>
      </c>
      <c r="D48" s="943" t="s">
        <v>241</v>
      </c>
      <c r="E48" s="951"/>
      <c r="F48" s="946"/>
    </row>
    <row r="49" spans="1:6" x14ac:dyDescent="0.2">
      <c r="A49" s="265">
        <f t="shared" ca="1" si="1"/>
        <v>44</v>
      </c>
      <c r="B49" s="941" t="s">
        <v>64</v>
      </c>
      <c r="C49" s="942" t="s">
        <v>368</v>
      </c>
      <c r="D49" s="943" t="s">
        <v>241</v>
      </c>
      <c r="E49" s="951"/>
      <c r="F49" s="946"/>
    </row>
    <row r="50" spans="1:6" x14ac:dyDescent="0.2">
      <c r="A50" s="265">
        <f t="shared" ca="1" si="1"/>
        <v>45</v>
      </c>
      <c r="B50" s="941" t="s">
        <v>84</v>
      </c>
      <c r="C50" s="942" t="s">
        <v>369</v>
      </c>
      <c r="D50" s="943" t="s">
        <v>241</v>
      </c>
      <c r="E50" s="951"/>
      <c r="F50" s="946"/>
    </row>
    <row r="51" spans="1:6" ht="26.25" customHeight="1" x14ac:dyDescent="0.2">
      <c r="A51" s="265">
        <f t="shared" ca="1" si="1"/>
        <v>46</v>
      </c>
      <c r="B51" s="941" t="s">
        <v>59</v>
      </c>
      <c r="C51" s="942" t="s">
        <v>370</v>
      </c>
      <c r="D51" s="943" t="s">
        <v>241</v>
      </c>
      <c r="E51" s="951"/>
      <c r="F51" s="946"/>
    </row>
    <row r="52" spans="1:6" x14ac:dyDescent="0.2">
      <c r="A52" s="265">
        <f t="shared" ca="1" si="1"/>
        <v>47</v>
      </c>
      <c r="B52" s="941" t="s">
        <v>63</v>
      </c>
      <c r="C52" s="942" t="s">
        <v>371</v>
      </c>
      <c r="D52" s="943" t="s">
        <v>241</v>
      </c>
      <c r="E52" s="951"/>
      <c r="F52" s="946"/>
    </row>
    <row r="53" spans="1:6" ht="15" x14ac:dyDescent="0.2">
      <c r="A53" s="265">
        <f t="shared" ca="1" si="1"/>
        <v>48</v>
      </c>
      <c r="B53" s="938" t="s">
        <v>54</v>
      </c>
      <c r="C53" s="939" t="s">
        <v>55</v>
      </c>
      <c r="D53" s="947" t="s">
        <v>94</v>
      </c>
      <c r="E53" s="952"/>
      <c r="F53" s="400">
        <f>IF(SUM(F54:F59)=0,0,1)</f>
        <v>0</v>
      </c>
    </row>
    <row r="54" spans="1:6" x14ac:dyDescent="0.2">
      <c r="A54" s="265">
        <f t="shared" ca="1" si="1"/>
        <v>49</v>
      </c>
      <c r="B54" s="941" t="s">
        <v>324</v>
      </c>
      <c r="C54" s="942" t="s">
        <v>325</v>
      </c>
      <c r="D54" s="943" t="s">
        <v>241</v>
      </c>
      <c r="E54" s="951"/>
      <c r="F54" s="946"/>
    </row>
    <row r="55" spans="1:6" x14ac:dyDescent="0.2">
      <c r="A55" s="265">
        <f t="shared" ca="1" si="1"/>
        <v>50</v>
      </c>
      <c r="B55" s="941" t="s">
        <v>326</v>
      </c>
      <c r="C55" s="942" t="s">
        <v>330</v>
      </c>
      <c r="D55" s="943" t="s">
        <v>241</v>
      </c>
      <c r="E55" s="951"/>
      <c r="F55" s="946"/>
    </row>
    <row r="56" spans="1:6" x14ac:dyDescent="0.2">
      <c r="A56" s="265">
        <f t="shared" ca="1" si="1"/>
        <v>51</v>
      </c>
      <c r="B56" s="941" t="s">
        <v>327</v>
      </c>
      <c r="C56" s="942" t="s">
        <v>331</v>
      </c>
      <c r="D56" s="943" t="s">
        <v>241</v>
      </c>
      <c r="E56" s="951"/>
      <c r="F56" s="946"/>
    </row>
    <row r="57" spans="1:6" x14ac:dyDescent="0.2">
      <c r="A57" s="265">
        <f t="shared" ca="1" si="1"/>
        <v>52</v>
      </c>
      <c r="B57" s="941" t="s">
        <v>328</v>
      </c>
      <c r="C57" s="942" t="s">
        <v>332</v>
      </c>
      <c r="D57" s="943" t="s">
        <v>241</v>
      </c>
      <c r="E57" s="951"/>
      <c r="F57" s="946"/>
    </row>
    <row r="58" spans="1:6" x14ac:dyDescent="0.2">
      <c r="A58" s="265">
        <f t="shared" ca="1" si="1"/>
        <v>53</v>
      </c>
      <c r="B58" s="941" t="s">
        <v>329</v>
      </c>
      <c r="C58" s="942" t="s">
        <v>372</v>
      </c>
      <c r="D58" s="943" t="s">
        <v>241</v>
      </c>
      <c r="E58" s="951"/>
      <c r="F58" s="946"/>
    </row>
    <row r="59" spans="1:6" x14ac:dyDescent="0.2">
      <c r="A59" s="265">
        <f t="shared" ca="1" si="1"/>
        <v>54</v>
      </c>
      <c r="B59" s="941" t="s">
        <v>83</v>
      </c>
      <c r="C59" s="942" t="s">
        <v>373</v>
      </c>
      <c r="D59" s="943" t="s">
        <v>241</v>
      </c>
      <c r="E59" s="951"/>
      <c r="F59" s="946"/>
    </row>
    <row r="60" spans="1:6" ht="15" x14ac:dyDescent="0.2">
      <c r="A60" s="265">
        <f t="shared" ca="1" si="1"/>
        <v>55</v>
      </c>
      <c r="B60" s="938" t="s">
        <v>56</v>
      </c>
      <c r="C60" s="939" t="s">
        <v>57</v>
      </c>
      <c r="D60" s="947" t="s">
        <v>94</v>
      </c>
      <c r="E60" s="952"/>
      <c r="F60" s="400">
        <f>IF(SUM(F61:F62)=0,0,1)</f>
        <v>0</v>
      </c>
    </row>
    <row r="61" spans="1:6" ht="25.5" x14ac:dyDescent="0.2">
      <c r="A61" s="265">
        <f t="shared" ca="1" si="1"/>
        <v>56</v>
      </c>
      <c r="B61" s="941" t="s">
        <v>333</v>
      </c>
      <c r="C61" s="942" t="s">
        <v>375</v>
      </c>
      <c r="D61" s="943" t="s">
        <v>241</v>
      </c>
      <c r="E61" s="951"/>
      <c r="F61" s="946"/>
    </row>
    <row r="62" spans="1:6" ht="13.5" thickBot="1" x14ac:dyDescent="0.25">
      <c r="A62" s="265">
        <f t="shared" ca="1" si="1"/>
        <v>57</v>
      </c>
      <c r="B62" s="941" t="s">
        <v>374</v>
      </c>
      <c r="C62" s="942" t="s">
        <v>376</v>
      </c>
      <c r="D62" s="943" t="s">
        <v>241</v>
      </c>
      <c r="E62" s="951"/>
      <c r="F62" s="946"/>
    </row>
    <row r="63" spans="1:6" ht="16.5" thickBot="1" x14ac:dyDescent="0.25">
      <c r="A63" s="265">
        <f t="shared" ca="1" si="1"/>
        <v>58</v>
      </c>
      <c r="B63" s="929" t="s">
        <v>0</v>
      </c>
      <c r="C63" s="457" t="s">
        <v>49</v>
      </c>
      <c r="D63" s="457" t="s">
        <v>240</v>
      </c>
      <c r="E63" s="118"/>
      <c r="F63" s="937">
        <f>IF(SUM(F64,F67,F70,F75,F81,F85)=0,0,1)</f>
        <v>0</v>
      </c>
    </row>
    <row r="64" spans="1:6" ht="15" x14ac:dyDescent="0.2">
      <c r="A64" s="265">
        <f t="shared" ca="1" si="1"/>
        <v>59</v>
      </c>
      <c r="B64" s="938" t="s">
        <v>89</v>
      </c>
      <c r="C64" s="939" t="s">
        <v>90</v>
      </c>
      <c r="D64" s="399" t="s">
        <v>94</v>
      </c>
      <c r="E64" s="950"/>
      <c r="F64" s="400">
        <f>IF(SUM(F65:F66)=0,0,1)</f>
        <v>0</v>
      </c>
    </row>
    <row r="65" spans="1:6" x14ac:dyDescent="0.2">
      <c r="A65" s="265">
        <f t="shared" ca="1" si="1"/>
        <v>60</v>
      </c>
      <c r="B65" s="941" t="s">
        <v>52</v>
      </c>
      <c r="C65" s="942" t="s">
        <v>378</v>
      </c>
      <c r="D65" s="943" t="s">
        <v>241</v>
      </c>
      <c r="E65" s="951"/>
      <c r="F65" s="946"/>
    </row>
    <row r="66" spans="1:6" x14ac:dyDescent="0.2">
      <c r="A66" s="265">
        <f t="shared" ca="1" si="1"/>
        <v>61</v>
      </c>
      <c r="B66" s="941" t="s">
        <v>377</v>
      </c>
      <c r="C66" s="942" t="s">
        <v>379</v>
      </c>
      <c r="D66" s="943" t="s">
        <v>241</v>
      </c>
      <c r="E66" s="951"/>
      <c r="F66" s="946"/>
    </row>
    <row r="67" spans="1:6" ht="15" x14ac:dyDescent="0.2">
      <c r="A67" s="265">
        <f t="shared" ca="1" si="1"/>
        <v>62</v>
      </c>
      <c r="B67" s="938" t="s">
        <v>380</v>
      </c>
      <c r="C67" s="939" t="s">
        <v>381</v>
      </c>
      <c r="D67" s="947" t="s">
        <v>94</v>
      </c>
      <c r="E67" s="952"/>
      <c r="F67" s="400">
        <f>IF(SUM(F68:F69)=0,0,1)</f>
        <v>0</v>
      </c>
    </row>
    <row r="68" spans="1:6" x14ac:dyDescent="0.2">
      <c r="A68" s="265">
        <f t="shared" ca="1" si="1"/>
        <v>63</v>
      </c>
      <c r="B68" s="941" t="s">
        <v>382</v>
      </c>
      <c r="C68" s="942" t="s">
        <v>384</v>
      </c>
      <c r="D68" s="943" t="s">
        <v>241</v>
      </c>
      <c r="E68" s="951"/>
      <c r="F68" s="946"/>
    </row>
    <row r="69" spans="1:6" x14ac:dyDescent="0.2">
      <c r="A69" s="265">
        <f t="shared" ca="1" si="1"/>
        <v>64</v>
      </c>
      <c r="B69" s="941" t="s">
        <v>383</v>
      </c>
      <c r="C69" s="942" t="s">
        <v>385</v>
      </c>
      <c r="D69" s="943" t="s">
        <v>241</v>
      </c>
      <c r="E69" s="951"/>
      <c r="F69" s="946"/>
    </row>
    <row r="70" spans="1:6" ht="15" x14ac:dyDescent="0.2">
      <c r="A70" s="265">
        <f t="shared" ref="A70:A133" ca="1" si="2">OFFSET(A70,-1,0,1,1)+1</f>
        <v>65</v>
      </c>
      <c r="B70" s="938" t="s">
        <v>38</v>
      </c>
      <c r="C70" s="939" t="s">
        <v>50</v>
      </c>
      <c r="D70" s="947" t="s">
        <v>94</v>
      </c>
      <c r="E70" s="952"/>
      <c r="F70" s="400">
        <f>IF(SUM(F71:F74)=0,0,1)</f>
        <v>0</v>
      </c>
    </row>
    <row r="71" spans="1:6" ht="25.5" x14ac:dyDescent="0.2">
      <c r="A71" s="265">
        <f t="shared" ca="1" si="2"/>
        <v>66</v>
      </c>
      <c r="B71" s="941" t="s">
        <v>58</v>
      </c>
      <c r="C71" s="942" t="s">
        <v>386</v>
      </c>
      <c r="D71" s="943" t="s">
        <v>241</v>
      </c>
      <c r="E71" s="951"/>
      <c r="F71" s="946"/>
    </row>
    <row r="72" spans="1:6" x14ac:dyDescent="0.2">
      <c r="A72" s="265">
        <f t="shared" ca="1" si="2"/>
        <v>67</v>
      </c>
      <c r="B72" s="941" t="s">
        <v>86</v>
      </c>
      <c r="C72" s="942" t="s">
        <v>387</v>
      </c>
      <c r="D72" s="943" t="s">
        <v>241</v>
      </c>
      <c r="E72" s="951"/>
      <c r="F72" s="946"/>
    </row>
    <row r="73" spans="1:6" x14ac:dyDescent="0.2">
      <c r="A73" s="265">
        <f t="shared" ca="1" si="2"/>
        <v>68</v>
      </c>
      <c r="B73" s="941" t="s">
        <v>53</v>
      </c>
      <c r="C73" s="942" t="s">
        <v>87</v>
      </c>
      <c r="D73" s="943" t="s">
        <v>241</v>
      </c>
      <c r="E73" s="951"/>
      <c r="F73" s="946"/>
    </row>
    <row r="74" spans="1:6" x14ac:dyDescent="0.2">
      <c r="A74" s="265">
        <f t="shared" ca="1" si="2"/>
        <v>69</v>
      </c>
      <c r="B74" s="941" t="s">
        <v>48</v>
      </c>
      <c r="C74" s="942" t="s">
        <v>388</v>
      </c>
      <c r="D74" s="943" t="s">
        <v>241</v>
      </c>
      <c r="E74" s="951"/>
      <c r="F74" s="946"/>
    </row>
    <row r="75" spans="1:6" ht="15" x14ac:dyDescent="0.2">
      <c r="A75" s="265">
        <f t="shared" ca="1" si="2"/>
        <v>70</v>
      </c>
      <c r="B75" s="938" t="s">
        <v>37</v>
      </c>
      <c r="C75" s="939" t="s">
        <v>390</v>
      </c>
      <c r="D75" s="947" t="s">
        <v>94</v>
      </c>
      <c r="E75" s="952"/>
      <c r="F75" s="400">
        <f>IF(SUM(F76:F80)=0,0,1)</f>
        <v>0</v>
      </c>
    </row>
    <row r="76" spans="1:6" x14ac:dyDescent="0.2">
      <c r="A76" s="265">
        <f t="shared" ca="1" si="2"/>
        <v>71</v>
      </c>
      <c r="B76" s="941" t="s">
        <v>91</v>
      </c>
      <c r="C76" s="942" t="s">
        <v>391</v>
      </c>
      <c r="D76" s="943" t="s">
        <v>241</v>
      </c>
      <c r="E76" s="951"/>
      <c r="F76" s="946"/>
    </row>
    <row r="77" spans="1:6" x14ac:dyDescent="0.2">
      <c r="A77" s="265">
        <f t="shared" ca="1" si="2"/>
        <v>72</v>
      </c>
      <c r="B77" s="941" t="s">
        <v>47</v>
      </c>
      <c r="C77" s="942" t="s">
        <v>88</v>
      </c>
      <c r="D77" s="943" t="s">
        <v>241</v>
      </c>
      <c r="E77" s="951"/>
      <c r="F77" s="946"/>
    </row>
    <row r="78" spans="1:6" ht="25.5" x14ac:dyDescent="0.2">
      <c r="A78" s="265">
        <f t="shared" ca="1" si="2"/>
        <v>73</v>
      </c>
      <c r="B78" s="941" t="s">
        <v>389</v>
      </c>
      <c r="C78" s="942" t="s">
        <v>392</v>
      </c>
      <c r="D78" s="943" t="s">
        <v>241</v>
      </c>
      <c r="E78" s="951"/>
      <c r="F78" s="946"/>
    </row>
    <row r="79" spans="1:6" x14ac:dyDescent="0.2">
      <c r="A79" s="265">
        <f t="shared" ca="1" si="2"/>
        <v>74</v>
      </c>
      <c r="B79" s="941" t="s">
        <v>46</v>
      </c>
      <c r="C79" s="942" t="s">
        <v>393</v>
      </c>
      <c r="D79" s="943" t="s">
        <v>241</v>
      </c>
      <c r="E79" s="951"/>
      <c r="F79" s="946"/>
    </row>
    <row r="80" spans="1:6" x14ac:dyDescent="0.2">
      <c r="A80" s="265">
        <f t="shared" ca="1" si="2"/>
        <v>75</v>
      </c>
      <c r="B80" s="941" t="s">
        <v>65</v>
      </c>
      <c r="C80" s="942" t="s">
        <v>394</v>
      </c>
      <c r="D80" s="943" t="s">
        <v>241</v>
      </c>
      <c r="E80" s="951"/>
      <c r="F80" s="946"/>
    </row>
    <row r="81" spans="1:6" ht="15" x14ac:dyDescent="0.2">
      <c r="A81" s="265">
        <f t="shared" ca="1" si="2"/>
        <v>76</v>
      </c>
      <c r="B81" s="938" t="s">
        <v>79</v>
      </c>
      <c r="C81" s="939" t="s">
        <v>80</v>
      </c>
      <c r="D81" s="947" t="s">
        <v>94</v>
      </c>
      <c r="E81" s="952"/>
      <c r="F81" s="400">
        <f>IF(SUM(F82:F84)=0,0,1)</f>
        <v>0</v>
      </c>
    </row>
    <row r="82" spans="1:6" x14ac:dyDescent="0.2">
      <c r="A82" s="265">
        <f t="shared" ca="1" si="2"/>
        <v>77</v>
      </c>
      <c r="B82" s="941" t="s">
        <v>81</v>
      </c>
      <c r="C82" s="942" t="s">
        <v>395</v>
      </c>
      <c r="D82" s="943" t="s">
        <v>241</v>
      </c>
      <c r="E82" s="951"/>
      <c r="F82" s="946"/>
    </row>
    <row r="83" spans="1:6" x14ac:dyDescent="0.2">
      <c r="A83" s="265">
        <f t="shared" ca="1" si="2"/>
        <v>78</v>
      </c>
      <c r="B83" s="941" t="s">
        <v>82</v>
      </c>
      <c r="C83" s="942" t="s">
        <v>396</v>
      </c>
      <c r="D83" s="943" t="s">
        <v>241</v>
      </c>
      <c r="E83" s="951"/>
      <c r="F83" s="946"/>
    </row>
    <row r="84" spans="1:6" x14ac:dyDescent="0.2">
      <c r="A84" s="265">
        <f t="shared" ca="1" si="2"/>
        <v>79</v>
      </c>
      <c r="B84" s="941" t="s">
        <v>92</v>
      </c>
      <c r="C84" s="942" t="s">
        <v>93</v>
      </c>
      <c r="D84" s="943" t="s">
        <v>241</v>
      </c>
      <c r="E84" s="951"/>
      <c r="F84" s="946"/>
    </row>
    <row r="85" spans="1:6" ht="15" x14ac:dyDescent="0.2">
      <c r="A85" s="265">
        <f t="shared" ca="1" si="2"/>
        <v>80</v>
      </c>
      <c r="B85" s="938" t="s">
        <v>73</v>
      </c>
      <c r="C85" s="939" t="s">
        <v>50</v>
      </c>
      <c r="D85" s="947" t="s">
        <v>94</v>
      </c>
      <c r="E85" s="952"/>
      <c r="F85" s="400">
        <f>IF(SUM(F86:F91)=0,0,1)</f>
        <v>0</v>
      </c>
    </row>
    <row r="86" spans="1:6" x14ac:dyDescent="0.2">
      <c r="A86" s="265">
        <f t="shared" ca="1" si="2"/>
        <v>81</v>
      </c>
      <c r="B86" s="941" t="s">
        <v>397</v>
      </c>
      <c r="C86" s="942" t="s">
        <v>74</v>
      </c>
      <c r="D86" s="943" t="s">
        <v>241</v>
      </c>
      <c r="E86" s="951"/>
      <c r="F86" s="946"/>
    </row>
    <row r="87" spans="1:6" x14ac:dyDescent="0.2">
      <c r="A87" s="265">
        <f t="shared" ca="1" si="2"/>
        <v>82</v>
      </c>
      <c r="B87" s="941" t="s">
        <v>398</v>
      </c>
      <c r="C87" s="942" t="s">
        <v>75</v>
      </c>
      <c r="D87" s="943" t="s">
        <v>241</v>
      </c>
      <c r="E87" s="951"/>
      <c r="F87" s="946"/>
    </row>
    <row r="88" spans="1:6" x14ac:dyDescent="0.2">
      <c r="A88" s="265">
        <f t="shared" ca="1" si="2"/>
        <v>83</v>
      </c>
      <c r="B88" s="941" t="s">
        <v>399</v>
      </c>
      <c r="C88" s="942" t="s">
        <v>76</v>
      </c>
      <c r="D88" s="943" t="s">
        <v>241</v>
      </c>
      <c r="E88" s="951"/>
      <c r="F88" s="946"/>
    </row>
    <row r="89" spans="1:6" x14ac:dyDescent="0.2">
      <c r="A89" s="265">
        <f t="shared" ca="1" si="2"/>
        <v>84</v>
      </c>
      <c r="B89" s="941" t="s">
        <v>400</v>
      </c>
      <c r="C89" s="942" t="s">
        <v>77</v>
      </c>
      <c r="D89" s="943" t="s">
        <v>241</v>
      </c>
      <c r="E89" s="951"/>
      <c r="F89" s="946"/>
    </row>
    <row r="90" spans="1:6" x14ac:dyDescent="0.2">
      <c r="A90" s="265">
        <f t="shared" ca="1" si="2"/>
        <v>85</v>
      </c>
      <c r="B90" s="941" t="s">
        <v>401</v>
      </c>
      <c r="C90" s="942" t="s">
        <v>78</v>
      </c>
      <c r="D90" s="943" t="s">
        <v>241</v>
      </c>
      <c r="E90" s="951"/>
      <c r="F90" s="946"/>
    </row>
    <row r="91" spans="1:6" ht="13.5" thickBot="1" x14ac:dyDescent="0.25">
      <c r="A91" s="265">
        <f t="shared" ca="1" si="2"/>
        <v>86</v>
      </c>
      <c r="B91" s="941" t="s">
        <v>402</v>
      </c>
      <c r="C91" s="942" t="s">
        <v>403</v>
      </c>
      <c r="D91" s="943" t="s">
        <v>241</v>
      </c>
      <c r="E91" s="951"/>
      <c r="F91" s="946"/>
    </row>
    <row r="92" spans="1:6" ht="16.5" thickBot="1" x14ac:dyDescent="0.25">
      <c r="A92" s="265">
        <f t="shared" ca="1" si="2"/>
        <v>87</v>
      </c>
      <c r="B92" s="929" t="s">
        <v>19</v>
      </c>
      <c r="C92" s="457" t="s">
        <v>116</v>
      </c>
      <c r="D92" s="457" t="s">
        <v>240</v>
      </c>
      <c r="E92" s="118"/>
      <c r="F92" s="937">
        <f>IF(SUM(F93,F100,F110,F113,F114,F115,F116,F124,F129)=0,0,1)</f>
        <v>0</v>
      </c>
    </row>
    <row r="93" spans="1:6" ht="15" x14ac:dyDescent="0.2">
      <c r="A93" s="265">
        <f t="shared" ca="1" si="2"/>
        <v>88</v>
      </c>
      <c r="B93" s="938" t="s">
        <v>158</v>
      </c>
      <c r="C93" s="939" t="s">
        <v>410</v>
      </c>
      <c r="D93" s="947" t="s">
        <v>94</v>
      </c>
      <c r="E93" s="952"/>
      <c r="F93" s="400">
        <f>IF(SUM(F94:F99)=0,0,1)</f>
        <v>0</v>
      </c>
    </row>
    <row r="94" spans="1:6" x14ac:dyDescent="0.2">
      <c r="A94" s="265">
        <f t="shared" ca="1" si="2"/>
        <v>89</v>
      </c>
      <c r="B94" s="941" t="s">
        <v>404</v>
      </c>
      <c r="C94" s="942" t="s">
        <v>411</v>
      </c>
      <c r="D94" s="943" t="s">
        <v>241</v>
      </c>
      <c r="E94" s="951"/>
      <c r="F94" s="946"/>
    </row>
    <row r="95" spans="1:6" x14ac:dyDescent="0.2">
      <c r="A95" s="265">
        <f t="shared" ca="1" si="2"/>
        <v>90</v>
      </c>
      <c r="B95" s="941" t="s">
        <v>405</v>
      </c>
      <c r="C95" s="942" t="s">
        <v>412</v>
      </c>
      <c r="D95" s="943" t="s">
        <v>241</v>
      </c>
      <c r="E95" s="951"/>
      <c r="F95" s="946"/>
    </row>
    <row r="96" spans="1:6" x14ac:dyDescent="0.2">
      <c r="A96" s="265">
        <f t="shared" ca="1" si="2"/>
        <v>91</v>
      </c>
      <c r="B96" s="941" t="s">
        <v>406</v>
      </c>
      <c r="C96" s="942" t="s">
        <v>413</v>
      </c>
      <c r="D96" s="943" t="s">
        <v>241</v>
      </c>
      <c r="E96" s="951"/>
      <c r="F96" s="946"/>
    </row>
    <row r="97" spans="1:6" x14ac:dyDescent="0.2">
      <c r="A97" s="265">
        <f t="shared" ca="1" si="2"/>
        <v>92</v>
      </c>
      <c r="B97" s="941" t="s">
        <v>407</v>
      </c>
      <c r="C97" s="942" t="s">
        <v>414</v>
      </c>
      <c r="D97" s="943" t="s">
        <v>241</v>
      </c>
      <c r="E97" s="951"/>
      <c r="F97" s="946"/>
    </row>
    <row r="98" spans="1:6" x14ac:dyDescent="0.2">
      <c r="A98" s="265">
        <f t="shared" ca="1" si="2"/>
        <v>93</v>
      </c>
      <c r="B98" s="941" t="s">
        <v>408</v>
      </c>
      <c r="C98" s="942" t="s">
        <v>415</v>
      </c>
      <c r="D98" s="943" t="s">
        <v>241</v>
      </c>
      <c r="E98" s="951"/>
      <c r="F98" s="946"/>
    </row>
    <row r="99" spans="1:6" x14ac:dyDescent="0.2">
      <c r="A99" s="265">
        <f t="shared" ca="1" si="2"/>
        <v>94</v>
      </c>
      <c r="B99" s="941" t="s">
        <v>409</v>
      </c>
      <c r="C99" s="942" t="s">
        <v>416</v>
      </c>
      <c r="D99" s="943" t="s">
        <v>241</v>
      </c>
      <c r="E99" s="951"/>
      <c r="F99" s="946"/>
    </row>
    <row r="100" spans="1:6" ht="15" x14ac:dyDescent="0.2">
      <c r="A100" s="265">
        <f t="shared" ca="1" si="2"/>
        <v>95</v>
      </c>
      <c r="B100" s="938" t="s">
        <v>159</v>
      </c>
      <c r="C100" s="939" t="s">
        <v>418</v>
      </c>
      <c r="D100" s="947" t="s">
        <v>94</v>
      </c>
      <c r="E100" s="952"/>
      <c r="F100" s="400">
        <f>IF(SUM(F101:F109)=0,0,1)</f>
        <v>0</v>
      </c>
    </row>
    <row r="101" spans="1:6" x14ac:dyDescent="0.2">
      <c r="A101" s="265">
        <f t="shared" ca="1" si="2"/>
        <v>96</v>
      </c>
      <c r="B101" s="941" t="s">
        <v>417</v>
      </c>
      <c r="C101" s="942" t="s">
        <v>419</v>
      </c>
      <c r="D101" s="943" t="s">
        <v>241</v>
      </c>
      <c r="E101" s="951"/>
      <c r="F101" s="946"/>
    </row>
    <row r="102" spans="1:6" ht="25.5" x14ac:dyDescent="0.2">
      <c r="A102" s="265">
        <f t="shared" ca="1" si="2"/>
        <v>97</v>
      </c>
      <c r="B102" s="941" t="s">
        <v>421</v>
      </c>
      <c r="C102" s="942" t="s">
        <v>420</v>
      </c>
      <c r="D102" s="943" t="s">
        <v>241</v>
      </c>
      <c r="E102" s="951"/>
      <c r="F102" s="946"/>
    </row>
    <row r="103" spans="1:6" x14ac:dyDescent="0.2">
      <c r="A103" s="265">
        <f t="shared" ca="1" si="2"/>
        <v>98</v>
      </c>
      <c r="B103" s="941" t="s">
        <v>422</v>
      </c>
      <c r="C103" s="942" t="s">
        <v>426</v>
      </c>
      <c r="D103" s="943" t="s">
        <v>241</v>
      </c>
      <c r="E103" s="951"/>
      <c r="F103" s="946"/>
    </row>
    <row r="104" spans="1:6" x14ac:dyDescent="0.2">
      <c r="A104" s="265">
        <f t="shared" ca="1" si="2"/>
        <v>99</v>
      </c>
      <c r="B104" s="941" t="s">
        <v>423</v>
      </c>
      <c r="C104" s="942" t="s">
        <v>427</v>
      </c>
      <c r="D104" s="943" t="s">
        <v>241</v>
      </c>
      <c r="E104" s="951"/>
      <c r="F104" s="946"/>
    </row>
    <row r="105" spans="1:6" x14ac:dyDescent="0.2">
      <c r="A105" s="265">
        <f t="shared" ca="1" si="2"/>
        <v>100</v>
      </c>
      <c r="B105" s="941" t="s">
        <v>424</v>
      </c>
      <c r="C105" s="942" t="s">
        <v>428</v>
      </c>
      <c r="D105" s="943" t="s">
        <v>241</v>
      </c>
      <c r="E105" s="951"/>
      <c r="F105" s="946"/>
    </row>
    <row r="106" spans="1:6" ht="25.5" x14ac:dyDescent="0.2">
      <c r="A106" s="265">
        <f t="shared" ca="1" si="2"/>
        <v>101</v>
      </c>
      <c r="B106" s="941" t="s">
        <v>425</v>
      </c>
      <c r="C106" s="942" t="s">
        <v>429</v>
      </c>
      <c r="D106" s="943" t="s">
        <v>241</v>
      </c>
      <c r="E106" s="951"/>
      <c r="F106" s="946"/>
    </row>
    <row r="107" spans="1:6" x14ac:dyDescent="0.2">
      <c r="A107" s="265">
        <f t="shared" ca="1" si="2"/>
        <v>102</v>
      </c>
      <c r="B107" s="941" t="s">
        <v>430</v>
      </c>
      <c r="C107" s="942" t="s">
        <v>432</v>
      </c>
      <c r="D107" s="943" t="s">
        <v>241</v>
      </c>
      <c r="E107" s="951"/>
      <c r="F107" s="946"/>
    </row>
    <row r="108" spans="1:6" x14ac:dyDescent="0.2">
      <c r="A108" s="265">
        <f t="shared" ca="1" si="2"/>
        <v>103</v>
      </c>
      <c r="B108" s="941" t="s">
        <v>431</v>
      </c>
      <c r="C108" s="942" t="s">
        <v>433</v>
      </c>
      <c r="D108" s="943" t="s">
        <v>241</v>
      </c>
      <c r="E108" s="951"/>
      <c r="F108" s="946"/>
    </row>
    <row r="109" spans="1:6" x14ac:dyDescent="0.2">
      <c r="A109" s="265">
        <f t="shared" ca="1" si="2"/>
        <v>104</v>
      </c>
      <c r="B109" s="941" t="s">
        <v>434</v>
      </c>
      <c r="C109" s="942" t="s">
        <v>435</v>
      </c>
      <c r="D109" s="943" t="s">
        <v>241</v>
      </c>
      <c r="E109" s="951"/>
      <c r="F109" s="946"/>
    </row>
    <row r="110" spans="1:6" ht="15" x14ac:dyDescent="0.2">
      <c r="A110" s="265">
        <f t="shared" ca="1" si="2"/>
        <v>105</v>
      </c>
      <c r="B110" s="938" t="s">
        <v>160</v>
      </c>
      <c r="C110" s="939" t="s">
        <v>436</v>
      </c>
      <c r="D110" s="947" t="s">
        <v>94</v>
      </c>
      <c r="E110" s="952"/>
      <c r="F110" s="400">
        <f>IF(SUM(F111:F112)=0,0,1)</f>
        <v>0</v>
      </c>
    </row>
    <row r="111" spans="1:6" x14ac:dyDescent="0.2">
      <c r="A111" s="265">
        <f t="shared" ca="1" si="2"/>
        <v>106</v>
      </c>
      <c r="B111" s="941" t="s">
        <v>172</v>
      </c>
      <c r="C111" s="942" t="s">
        <v>437</v>
      </c>
      <c r="D111" s="943" t="s">
        <v>241</v>
      </c>
      <c r="E111" s="944"/>
      <c r="F111" s="946"/>
    </row>
    <row r="112" spans="1:6" x14ac:dyDescent="0.2">
      <c r="A112" s="265">
        <f t="shared" ca="1" si="2"/>
        <v>107</v>
      </c>
      <c r="B112" s="941" t="s">
        <v>173</v>
      </c>
      <c r="C112" s="942" t="s">
        <v>174</v>
      </c>
      <c r="D112" s="943" t="s">
        <v>241</v>
      </c>
      <c r="E112" s="951"/>
      <c r="F112" s="946"/>
    </row>
    <row r="113" spans="1:6" ht="15" x14ac:dyDescent="0.2">
      <c r="A113" s="265">
        <f t="shared" ca="1" si="2"/>
        <v>108</v>
      </c>
      <c r="B113" s="938" t="s">
        <v>161</v>
      </c>
      <c r="C113" s="939" t="s">
        <v>438</v>
      </c>
      <c r="D113" s="947" t="s">
        <v>94</v>
      </c>
      <c r="E113" s="952"/>
      <c r="F113" s="946"/>
    </row>
    <row r="114" spans="1:6" ht="15" x14ac:dyDescent="0.2">
      <c r="A114" s="265">
        <f t="shared" ca="1" si="2"/>
        <v>109</v>
      </c>
      <c r="B114" s="938" t="s">
        <v>162</v>
      </c>
      <c r="C114" s="939" t="s">
        <v>167</v>
      </c>
      <c r="D114" s="947" t="s">
        <v>94</v>
      </c>
      <c r="E114" s="952"/>
      <c r="F114" s="946"/>
    </row>
    <row r="115" spans="1:6" ht="15" x14ac:dyDescent="0.2">
      <c r="A115" s="265">
        <f t="shared" ca="1" si="2"/>
        <v>110</v>
      </c>
      <c r="B115" s="938" t="s">
        <v>163</v>
      </c>
      <c r="C115" s="939" t="s">
        <v>439</v>
      </c>
      <c r="D115" s="947" t="s">
        <v>94</v>
      </c>
      <c r="E115" s="952"/>
      <c r="F115" s="946"/>
    </row>
    <row r="116" spans="1:6" ht="15" x14ac:dyDescent="0.2">
      <c r="A116" s="265">
        <f t="shared" ca="1" si="2"/>
        <v>111</v>
      </c>
      <c r="B116" s="938" t="s">
        <v>164</v>
      </c>
      <c r="C116" s="939" t="s">
        <v>168</v>
      </c>
      <c r="D116" s="947" t="s">
        <v>94</v>
      </c>
      <c r="E116" s="952"/>
      <c r="F116" s="400">
        <f>IF(SUM(F117:F123)=0,0,1)</f>
        <v>0</v>
      </c>
    </row>
    <row r="117" spans="1:6" x14ac:dyDescent="0.2">
      <c r="A117" s="265">
        <f t="shared" ca="1" si="2"/>
        <v>112</v>
      </c>
      <c r="B117" s="941" t="s">
        <v>441</v>
      </c>
      <c r="C117" s="942" t="s">
        <v>448</v>
      </c>
      <c r="D117" s="943" t="s">
        <v>241</v>
      </c>
      <c r="E117" s="951"/>
      <c r="F117" s="946"/>
    </row>
    <row r="118" spans="1:6" x14ac:dyDescent="0.2">
      <c r="A118" s="265">
        <f t="shared" ca="1" si="2"/>
        <v>113</v>
      </c>
      <c r="B118" s="941" t="s">
        <v>442</v>
      </c>
      <c r="C118" s="942" t="s">
        <v>449</v>
      </c>
      <c r="D118" s="943" t="s">
        <v>241</v>
      </c>
      <c r="E118" s="951"/>
      <c r="F118" s="946"/>
    </row>
    <row r="119" spans="1:6" x14ac:dyDescent="0.2">
      <c r="A119" s="265">
        <f t="shared" ca="1" si="2"/>
        <v>114</v>
      </c>
      <c r="B119" s="941" t="s">
        <v>443</v>
      </c>
      <c r="C119" s="942" t="s">
        <v>178</v>
      </c>
      <c r="D119" s="943" t="s">
        <v>241</v>
      </c>
      <c r="E119" s="951"/>
      <c r="F119" s="946"/>
    </row>
    <row r="120" spans="1:6" x14ac:dyDescent="0.2">
      <c r="A120" s="265">
        <f t="shared" ca="1" si="2"/>
        <v>115</v>
      </c>
      <c r="B120" s="941" t="s">
        <v>444</v>
      </c>
      <c r="C120" s="942" t="s">
        <v>452</v>
      </c>
      <c r="D120" s="943" t="s">
        <v>241</v>
      </c>
      <c r="E120" s="951"/>
      <c r="F120" s="946"/>
    </row>
    <row r="121" spans="1:6" x14ac:dyDescent="0.2">
      <c r="A121" s="265">
        <f t="shared" ca="1" si="2"/>
        <v>116</v>
      </c>
      <c r="B121" s="941" t="s">
        <v>445</v>
      </c>
      <c r="C121" s="942" t="s">
        <v>3</v>
      </c>
      <c r="D121" s="943" t="s">
        <v>241</v>
      </c>
      <c r="E121" s="951"/>
      <c r="F121" s="946"/>
    </row>
    <row r="122" spans="1:6" x14ac:dyDescent="0.2">
      <c r="A122" s="265">
        <f t="shared" ca="1" si="2"/>
        <v>117</v>
      </c>
      <c r="B122" s="941" t="s">
        <v>446</v>
      </c>
      <c r="C122" s="942" t="s">
        <v>450</v>
      </c>
      <c r="D122" s="943" t="s">
        <v>241</v>
      </c>
      <c r="E122" s="951"/>
      <c r="F122" s="946"/>
    </row>
    <row r="123" spans="1:6" x14ac:dyDescent="0.2">
      <c r="A123" s="265">
        <f t="shared" ca="1" si="2"/>
        <v>118</v>
      </c>
      <c r="B123" s="941" t="s">
        <v>447</v>
      </c>
      <c r="C123" s="942" t="s">
        <v>451</v>
      </c>
      <c r="D123" s="943" t="s">
        <v>241</v>
      </c>
      <c r="E123" s="951"/>
      <c r="F123" s="946"/>
    </row>
    <row r="124" spans="1:6" ht="15" x14ac:dyDescent="0.2">
      <c r="A124" s="265">
        <f t="shared" ca="1" si="2"/>
        <v>119</v>
      </c>
      <c r="B124" s="938" t="s">
        <v>165</v>
      </c>
      <c r="C124" s="939" t="s">
        <v>440</v>
      </c>
      <c r="D124" s="947" t="s">
        <v>94</v>
      </c>
      <c r="E124" s="952"/>
      <c r="F124" s="400">
        <f>IF(SUM(F125:F128)=0,0,1)</f>
        <v>0</v>
      </c>
    </row>
    <row r="125" spans="1:6" x14ac:dyDescent="0.2">
      <c r="A125" s="265">
        <f t="shared" ca="1" si="2"/>
        <v>120</v>
      </c>
      <c r="B125" s="941" t="s">
        <v>175</v>
      </c>
      <c r="C125" s="942" t="s">
        <v>453</v>
      </c>
      <c r="D125" s="943" t="s">
        <v>241</v>
      </c>
      <c r="E125" s="951"/>
      <c r="F125" s="946"/>
    </row>
    <row r="126" spans="1:6" x14ac:dyDescent="0.2">
      <c r="A126" s="265">
        <f t="shared" ca="1" si="2"/>
        <v>121</v>
      </c>
      <c r="B126" s="941" t="s">
        <v>176</v>
      </c>
      <c r="C126" s="942" t="s">
        <v>454</v>
      </c>
      <c r="D126" s="943" t="s">
        <v>241</v>
      </c>
      <c r="E126" s="951"/>
      <c r="F126" s="946"/>
    </row>
    <row r="127" spans="1:6" x14ac:dyDescent="0.2">
      <c r="A127" s="265">
        <f t="shared" ca="1" si="2"/>
        <v>122</v>
      </c>
      <c r="B127" s="941" t="s">
        <v>177</v>
      </c>
      <c r="C127" s="942" t="s">
        <v>455</v>
      </c>
      <c r="D127" s="943" t="s">
        <v>241</v>
      </c>
      <c r="E127" s="951"/>
      <c r="F127" s="946"/>
    </row>
    <row r="128" spans="1:6" x14ac:dyDescent="0.2">
      <c r="A128" s="265">
        <f t="shared" ca="1" si="2"/>
        <v>123</v>
      </c>
      <c r="B128" s="941" t="s">
        <v>179</v>
      </c>
      <c r="C128" s="942" t="s">
        <v>451</v>
      </c>
      <c r="D128" s="943" t="s">
        <v>241</v>
      </c>
      <c r="E128" s="951"/>
      <c r="F128" s="946"/>
    </row>
    <row r="129" spans="1:6" ht="15" x14ac:dyDescent="0.2">
      <c r="A129" s="265">
        <f t="shared" ca="1" si="2"/>
        <v>124</v>
      </c>
      <c r="B129" s="938" t="s">
        <v>166</v>
      </c>
      <c r="C129" s="939" t="s">
        <v>459</v>
      </c>
      <c r="D129" s="947" t="s">
        <v>94</v>
      </c>
      <c r="E129" s="952"/>
      <c r="F129" s="400">
        <f>IF(SUM(F130:F132)=0,0,1)</f>
        <v>0</v>
      </c>
    </row>
    <row r="130" spans="1:6" x14ac:dyDescent="0.2">
      <c r="A130" s="265">
        <f t="shared" ca="1" si="2"/>
        <v>125</v>
      </c>
      <c r="B130" s="941" t="s">
        <v>456</v>
      </c>
      <c r="C130" s="942" t="s">
        <v>460</v>
      </c>
      <c r="D130" s="943" t="s">
        <v>241</v>
      </c>
      <c r="E130" s="951"/>
      <c r="F130" s="946"/>
    </row>
    <row r="131" spans="1:6" x14ac:dyDescent="0.2">
      <c r="A131" s="265">
        <f t="shared" ca="1" si="2"/>
        <v>126</v>
      </c>
      <c r="B131" s="941" t="s">
        <v>457</v>
      </c>
      <c r="C131" s="942" t="s">
        <v>461</v>
      </c>
      <c r="D131" s="943" t="s">
        <v>241</v>
      </c>
      <c r="E131" s="951"/>
      <c r="F131" s="946"/>
    </row>
    <row r="132" spans="1:6" ht="13.5" thickBot="1" x14ac:dyDescent="0.25">
      <c r="A132" s="265">
        <f t="shared" ca="1" si="2"/>
        <v>127</v>
      </c>
      <c r="B132" s="941" t="s">
        <v>458</v>
      </c>
      <c r="C132" s="942" t="s">
        <v>462</v>
      </c>
      <c r="D132" s="943" t="s">
        <v>241</v>
      </c>
      <c r="E132" s="951"/>
      <c r="F132" s="946"/>
    </row>
    <row r="133" spans="1:6" ht="16.5" thickBot="1" x14ac:dyDescent="0.25">
      <c r="A133" s="265">
        <f t="shared" ca="1" si="2"/>
        <v>128</v>
      </c>
      <c r="B133" s="929" t="s">
        <v>12</v>
      </c>
      <c r="C133" s="457" t="s">
        <v>102</v>
      </c>
      <c r="D133" s="457" t="s">
        <v>240</v>
      </c>
      <c r="E133" s="118" t="s">
        <v>12</v>
      </c>
      <c r="F133" s="937">
        <f>IF(SUM(F134,F144,F149)=0,0,1)</f>
        <v>0</v>
      </c>
    </row>
    <row r="134" spans="1:6" ht="15" x14ac:dyDescent="0.2">
      <c r="A134" s="265">
        <f t="shared" ref="A134:A197" ca="1" si="3">OFFSET(A134,-1,0,1,1)+1</f>
        <v>129</v>
      </c>
      <c r="B134" s="938" t="s">
        <v>103</v>
      </c>
      <c r="C134" s="939" t="s">
        <v>463</v>
      </c>
      <c r="D134" s="399" t="s">
        <v>94</v>
      </c>
      <c r="E134" s="950" t="s">
        <v>12</v>
      </c>
      <c r="F134" s="400">
        <f>IF(SUM(F135:F143)=0,0,1)</f>
        <v>0</v>
      </c>
    </row>
    <row r="135" spans="1:6" x14ac:dyDescent="0.2">
      <c r="A135" s="265">
        <f t="shared" ca="1" si="3"/>
        <v>130</v>
      </c>
      <c r="B135" s="941" t="s">
        <v>465</v>
      </c>
      <c r="C135" s="942" t="s">
        <v>478</v>
      </c>
      <c r="D135" s="943" t="s">
        <v>241</v>
      </c>
      <c r="E135" s="951" t="s">
        <v>103</v>
      </c>
      <c r="F135" s="946"/>
    </row>
    <row r="136" spans="1:6" ht="25.5" x14ac:dyDescent="0.2">
      <c r="A136" s="265">
        <f t="shared" ca="1" si="3"/>
        <v>131</v>
      </c>
      <c r="B136" s="941" t="s">
        <v>237</v>
      </c>
      <c r="C136" s="942" t="s">
        <v>479</v>
      </c>
      <c r="D136" s="943" t="s">
        <v>241</v>
      </c>
      <c r="E136" s="951" t="s">
        <v>103</v>
      </c>
      <c r="F136" s="946"/>
    </row>
    <row r="137" spans="1:6" x14ac:dyDescent="0.2">
      <c r="A137" s="265">
        <f t="shared" ca="1" si="3"/>
        <v>132</v>
      </c>
      <c r="B137" s="941" t="s">
        <v>466</v>
      </c>
      <c r="C137" s="942" t="s">
        <v>480</v>
      </c>
      <c r="D137" s="943" t="s">
        <v>241</v>
      </c>
      <c r="E137" s="951" t="s">
        <v>103</v>
      </c>
      <c r="F137" s="946"/>
    </row>
    <row r="138" spans="1:6" x14ac:dyDescent="0.2">
      <c r="A138" s="265">
        <f t="shared" ca="1" si="3"/>
        <v>133</v>
      </c>
      <c r="B138" s="941" t="s">
        <v>467</v>
      </c>
      <c r="C138" s="942" t="s">
        <v>481</v>
      </c>
      <c r="D138" s="943" t="s">
        <v>241</v>
      </c>
      <c r="E138" s="951" t="s">
        <v>103</v>
      </c>
      <c r="F138" s="946"/>
    </row>
    <row r="139" spans="1:6" ht="25.5" x14ac:dyDescent="0.2">
      <c r="A139" s="265">
        <f t="shared" ca="1" si="3"/>
        <v>134</v>
      </c>
      <c r="B139" s="941" t="s">
        <v>235</v>
      </c>
      <c r="C139" s="942" t="s">
        <v>482</v>
      </c>
      <c r="D139" s="943" t="s">
        <v>241</v>
      </c>
      <c r="E139" s="951" t="s">
        <v>103</v>
      </c>
      <c r="F139" s="946"/>
    </row>
    <row r="140" spans="1:6" x14ac:dyDescent="0.2">
      <c r="A140" s="265">
        <f t="shared" ca="1" si="3"/>
        <v>135</v>
      </c>
      <c r="B140" s="941" t="s">
        <v>238</v>
      </c>
      <c r="C140" s="942" t="s">
        <v>483</v>
      </c>
      <c r="D140" s="943" t="s">
        <v>241</v>
      </c>
      <c r="E140" s="951" t="s">
        <v>103</v>
      </c>
      <c r="F140" s="946"/>
    </row>
    <row r="141" spans="1:6" x14ac:dyDescent="0.2">
      <c r="A141" s="265">
        <f t="shared" ca="1" si="3"/>
        <v>136</v>
      </c>
      <c r="B141" s="941" t="s">
        <v>104</v>
      </c>
      <c r="C141" s="942" t="s">
        <v>484</v>
      </c>
      <c r="D141" s="943" t="s">
        <v>241</v>
      </c>
      <c r="E141" s="951" t="s">
        <v>103</v>
      </c>
      <c r="F141" s="946"/>
    </row>
    <row r="142" spans="1:6" x14ac:dyDescent="0.2">
      <c r="A142" s="265">
        <f t="shared" ca="1" si="3"/>
        <v>137</v>
      </c>
      <c r="B142" s="941" t="s">
        <v>468</v>
      </c>
      <c r="C142" s="942" t="s">
        <v>485</v>
      </c>
      <c r="D142" s="943" t="s">
        <v>241</v>
      </c>
      <c r="E142" s="951" t="s">
        <v>103</v>
      </c>
      <c r="F142" s="946"/>
    </row>
    <row r="143" spans="1:6" x14ac:dyDescent="0.2">
      <c r="A143" s="265">
        <f t="shared" ca="1" si="3"/>
        <v>138</v>
      </c>
      <c r="B143" s="941" t="s">
        <v>239</v>
      </c>
      <c r="C143" s="942" t="s">
        <v>486</v>
      </c>
      <c r="D143" s="943" t="s">
        <v>241</v>
      </c>
      <c r="E143" s="951" t="s">
        <v>103</v>
      </c>
      <c r="F143" s="946"/>
    </row>
    <row r="144" spans="1:6" ht="15" x14ac:dyDescent="0.2">
      <c r="A144" s="265">
        <f t="shared" ca="1" si="3"/>
        <v>139</v>
      </c>
      <c r="B144" s="938" t="s">
        <v>169</v>
      </c>
      <c r="C144" s="939" t="s">
        <v>464</v>
      </c>
      <c r="D144" s="947" t="s">
        <v>94</v>
      </c>
      <c r="E144" s="952" t="s">
        <v>12</v>
      </c>
      <c r="F144" s="400">
        <f>IF(SUM(F145:F148)=0,0,1)</f>
        <v>0</v>
      </c>
    </row>
    <row r="145" spans="1:6" x14ac:dyDescent="0.2">
      <c r="A145" s="265">
        <f t="shared" ca="1" si="3"/>
        <v>140</v>
      </c>
      <c r="B145" s="941" t="s">
        <v>469</v>
      </c>
      <c r="C145" s="942" t="s">
        <v>487</v>
      </c>
      <c r="D145" s="943" t="s">
        <v>241</v>
      </c>
      <c r="E145" s="951" t="s">
        <v>169</v>
      </c>
      <c r="F145" s="946"/>
    </row>
    <row r="146" spans="1:6" x14ac:dyDescent="0.2">
      <c r="A146" s="265">
        <f t="shared" ca="1" si="3"/>
        <v>141</v>
      </c>
      <c r="B146" s="941" t="s">
        <v>470</v>
      </c>
      <c r="C146" s="942" t="s">
        <v>488</v>
      </c>
      <c r="D146" s="943" t="s">
        <v>241</v>
      </c>
      <c r="E146" s="951" t="s">
        <v>169</v>
      </c>
      <c r="F146" s="946"/>
    </row>
    <row r="147" spans="1:6" x14ac:dyDescent="0.2">
      <c r="A147" s="265">
        <f t="shared" ca="1" si="3"/>
        <v>142</v>
      </c>
      <c r="B147" s="941" t="s">
        <v>471</v>
      </c>
      <c r="C147" s="942" t="s">
        <v>489</v>
      </c>
      <c r="D147" s="943" t="s">
        <v>241</v>
      </c>
      <c r="E147" s="951" t="s">
        <v>169</v>
      </c>
      <c r="F147" s="946"/>
    </row>
    <row r="148" spans="1:6" x14ac:dyDescent="0.2">
      <c r="A148" s="265">
        <f t="shared" ca="1" si="3"/>
        <v>143</v>
      </c>
      <c r="B148" s="941" t="s">
        <v>472</v>
      </c>
      <c r="C148" s="942" t="s">
        <v>490</v>
      </c>
      <c r="D148" s="943" t="s">
        <v>241</v>
      </c>
      <c r="E148" s="951" t="s">
        <v>169</v>
      </c>
      <c r="F148" s="946"/>
    </row>
    <row r="149" spans="1:6" ht="30" x14ac:dyDescent="0.2">
      <c r="A149" s="265">
        <f t="shared" ca="1" si="3"/>
        <v>144</v>
      </c>
      <c r="B149" s="938" t="s">
        <v>170</v>
      </c>
      <c r="C149" s="939" t="s">
        <v>491</v>
      </c>
      <c r="D149" s="947" t="s">
        <v>94</v>
      </c>
      <c r="E149" s="952" t="s">
        <v>12</v>
      </c>
      <c r="F149" s="400">
        <f>IF(SUM(F150:F154)=0,0,1)</f>
        <v>0</v>
      </c>
    </row>
    <row r="150" spans="1:6" x14ac:dyDescent="0.2">
      <c r="A150" s="265">
        <f t="shared" ca="1" si="3"/>
        <v>145</v>
      </c>
      <c r="B150" s="941" t="s">
        <v>473</v>
      </c>
      <c r="C150" s="942" t="s">
        <v>492</v>
      </c>
      <c r="D150" s="943" t="s">
        <v>241</v>
      </c>
      <c r="E150" s="951" t="s">
        <v>170</v>
      </c>
      <c r="F150" s="946"/>
    </row>
    <row r="151" spans="1:6" x14ac:dyDescent="0.2">
      <c r="A151" s="265">
        <f t="shared" ca="1" si="3"/>
        <v>146</v>
      </c>
      <c r="B151" s="941" t="s">
        <v>474</v>
      </c>
      <c r="C151" s="942" t="s">
        <v>493</v>
      </c>
      <c r="D151" s="943" t="s">
        <v>241</v>
      </c>
      <c r="E151" s="951" t="s">
        <v>170</v>
      </c>
      <c r="F151" s="946"/>
    </row>
    <row r="152" spans="1:6" x14ac:dyDescent="0.2">
      <c r="A152" s="265">
        <f t="shared" ca="1" si="3"/>
        <v>147</v>
      </c>
      <c r="B152" s="941" t="s">
        <v>475</v>
      </c>
      <c r="C152" s="942" t="s">
        <v>494</v>
      </c>
      <c r="D152" s="943" t="s">
        <v>241</v>
      </c>
      <c r="E152" s="951" t="s">
        <v>170</v>
      </c>
      <c r="F152" s="946"/>
    </row>
    <row r="153" spans="1:6" x14ac:dyDescent="0.2">
      <c r="A153" s="265">
        <f t="shared" ca="1" si="3"/>
        <v>148</v>
      </c>
      <c r="B153" s="941" t="s">
        <v>476</v>
      </c>
      <c r="C153" s="942" t="s">
        <v>236</v>
      </c>
      <c r="D153" s="943" t="s">
        <v>241</v>
      </c>
      <c r="E153" s="951" t="s">
        <v>170</v>
      </c>
      <c r="F153" s="946"/>
    </row>
    <row r="154" spans="1:6" ht="13.5" thickBot="1" x14ac:dyDescent="0.25">
      <c r="A154" s="265">
        <f t="shared" ca="1" si="3"/>
        <v>149</v>
      </c>
      <c r="B154" s="941" t="s">
        <v>477</v>
      </c>
      <c r="C154" s="942" t="s">
        <v>495</v>
      </c>
      <c r="D154" s="943" t="s">
        <v>241</v>
      </c>
      <c r="E154" s="951" t="s">
        <v>170</v>
      </c>
      <c r="F154" s="946"/>
    </row>
    <row r="155" spans="1:6" ht="16.5" thickBot="1" x14ac:dyDescent="0.25">
      <c r="A155" s="265">
        <f t="shared" ca="1" si="3"/>
        <v>150</v>
      </c>
      <c r="B155" s="953" t="s">
        <v>14</v>
      </c>
      <c r="C155" s="457" t="s">
        <v>496</v>
      </c>
      <c r="D155" s="457" t="s">
        <v>240</v>
      </c>
      <c r="E155" s="343" t="s">
        <v>14</v>
      </c>
      <c r="F155" s="937">
        <f>IF(SUM(F156,F160,F165,F169,F174,F181,F185)=0,0,1)</f>
        <v>0</v>
      </c>
    </row>
    <row r="156" spans="1:6" ht="15" x14ac:dyDescent="0.2">
      <c r="A156" s="265">
        <f t="shared" ca="1" si="3"/>
        <v>151</v>
      </c>
      <c r="B156" s="938" t="s">
        <v>497</v>
      </c>
      <c r="C156" s="939" t="s">
        <v>504</v>
      </c>
      <c r="D156" s="947" t="s">
        <v>94</v>
      </c>
      <c r="E156" s="952" t="s">
        <v>14</v>
      </c>
      <c r="F156" s="400">
        <f>IF(SUM(F157:F159)=0,0,1)</f>
        <v>0</v>
      </c>
    </row>
    <row r="157" spans="1:6" x14ac:dyDescent="0.2">
      <c r="A157" s="265">
        <f t="shared" ca="1" si="3"/>
        <v>152</v>
      </c>
      <c r="B157" s="941" t="s">
        <v>523</v>
      </c>
      <c r="C157" s="942" t="s">
        <v>526</v>
      </c>
      <c r="D157" s="943" t="s">
        <v>241</v>
      </c>
      <c r="E157" s="951" t="s">
        <v>497</v>
      </c>
      <c r="F157" s="946"/>
    </row>
    <row r="158" spans="1:6" x14ac:dyDescent="0.2">
      <c r="A158" s="265">
        <f t="shared" ca="1" si="3"/>
        <v>153</v>
      </c>
      <c r="B158" s="941" t="s">
        <v>524</v>
      </c>
      <c r="C158" s="942" t="s">
        <v>527</v>
      </c>
      <c r="D158" s="943" t="s">
        <v>241</v>
      </c>
      <c r="E158" s="951" t="s">
        <v>497</v>
      </c>
      <c r="F158" s="946"/>
    </row>
    <row r="159" spans="1:6" x14ac:dyDescent="0.2">
      <c r="A159" s="265">
        <f t="shared" ca="1" si="3"/>
        <v>154</v>
      </c>
      <c r="B159" s="941" t="s">
        <v>525</v>
      </c>
      <c r="C159" s="942" t="s">
        <v>528</v>
      </c>
      <c r="D159" s="943" t="s">
        <v>241</v>
      </c>
      <c r="E159" s="951" t="s">
        <v>497</v>
      </c>
      <c r="F159" s="946"/>
    </row>
    <row r="160" spans="1:6" ht="15" x14ac:dyDescent="0.2">
      <c r="A160" s="265">
        <f t="shared" ca="1" si="3"/>
        <v>155</v>
      </c>
      <c r="B160" s="938" t="s">
        <v>498</v>
      </c>
      <c r="C160" s="939" t="s">
        <v>505</v>
      </c>
      <c r="D160" s="947" t="s">
        <v>94</v>
      </c>
      <c r="E160" s="952" t="s">
        <v>14</v>
      </c>
      <c r="F160" s="400">
        <f>IF(SUM(F161:F164)=0,0,1)</f>
        <v>0</v>
      </c>
    </row>
    <row r="161" spans="1:6" x14ac:dyDescent="0.2">
      <c r="A161" s="265">
        <f t="shared" ca="1" si="3"/>
        <v>156</v>
      </c>
      <c r="B161" s="941" t="s">
        <v>529</v>
      </c>
      <c r="C161" s="942" t="s">
        <v>534</v>
      </c>
      <c r="D161" s="943" t="s">
        <v>241</v>
      </c>
      <c r="E161" s="951" t="s">
        <v>498</v>
      </c>
      <c r="F161" s="946"/>
    </row>
    <row r="162" spans="1:6" x14ac:dyDescent="0.2">
      <c r="A162" s="265">
        <f t="shared" ca="1" si="3"/>
        <v>157</v>
      </c>
      <c r="B162" s="941" t="s">
        <v>530</v>
      </c>
      <c r="C162" s="942" t="s">
        <v>533</v>
      </c>
      <c r="D162" s="943" t="s">
        <v>241</v>
      </c>
      <c r="E162" s="951" t="s">
        <v>498</v>
      </c>
      <c r="F162" s="946"/>
    </row>
    <row r="163" spans="1:6" x14ac:dyDescent="0.2">
      <c r="A163" s="265">
        <f t="shared" ca="1" si="3"/>
        <v>158</v>
      </c>
      <c r="B163" s="941" t="s">
        <v>531</v>
      </c>
      <c r="C163" s="942" t="s">
        <v>535</v>
      </c>
      <c r="D163" s="943" t="s">
        <v>241</v>
      </c>
      <c r="E163" s="951" t="s">
        <v>498</v>
      </c>
      <c r="F163" s="946"/>
    </row>
    <row r="164" spans="1:6" x14ac:dyDescent="0.2">
      <c r="A164" s="265">
        <f t="shared" ca="1" si="3"/>
        <v>159</v>
      </c>
      <c r="B164" s="941" t="s">
        <v>532</v>
      </c>
      <c r="C164" s="942" t="s">
        <v>536</v>
      </c>
      <c r="D164" s="943" t="s">
        <v>241</v>
      </c>
      <c r="E164" s="951" t="s">
        <v>498</v>
      </c>
      <c r="F164" s="946"/>
    </row>
    <row r="165" spans="1:6" ht="15" x14ac:dyDescent="0.2">
      <c r="A165" s="265">
        <f t="shared" ca="1" si="3"/>
        <v>160</v>
      </c>
      <c r="B165" s="938" t="s">
        <v>499</v>
      </c>
      <c r="C165" s="939" t="s">
        <v>506</v>
      </c>
      <c r="D165" s="947" t="s">
        <v>94</v>
      </c>
      <c r="E165" s="952" t="s">
        <v>14</v>
      </c>
      <c r="F165" s="400">
        <f>IF(SUM(F166:F168)=0,0,1)</f>
        <v>0</v>
      </c>
    </row>
    <row r="166" spans="1:6" x14ac:dyDescent="0.2">
      <c r="A166" s="265">
        <f t="shared" ca="1" si="3"/>
        <v>161</v>
      </c>
      <c r="B166" s="941" t="s">
        <v>537</v>
      </c>
      <c r="C166" s="942" t="s">
        <v>540</v>
      </c>
      <c r="D166" s="943" t="s">
        <v>241</v>
      </c>
      <c r="E166" s="951" t="s">
        <v>499</v>
      </c>
      <c r="F166" s="946"/>
    </row>
    <row r="167" spans="1:6" x14ac:dyDescent="0.2">
      <c r="A167" s="265">
        <f t="shared" ca="1" si="3"/>
        <v>162</v>
      </c>
      <c r="B167" s="941" t="s">
        <v>538</v>
      </c>
      <c r="C167" s="942" t="s">
        <v>541</v>
      </c>
      <c r="D167" s="943" t="s">
        <v>241</v>
      </c>
      <c r="E167" s="951" t="s">
        <v>499</v>
      </c>
      <c r="F167" s="946"/>
    </row>
    <row r="168" spans="1:6" x14ac:dyDescent="0.2">
      <c r="A168" s="265">
        <f t="shared" ca="1" si="3"/>
        <v>163</v>
      </c>
      <c r="B168" s="941" t="s">
        <v>539</v>
      </c>
      <c r="C168" s="942" t="s">
        <v>542</v>
      </c>
      <c r="D168" s="943" t="s">
        <v>241</v>
      </c>
      <c r="E168" s="951" t="s">
        <v>499</v>
      </c>
      <c r="F168" s="946"/>
    </row>
    <row r="169" spans="1:6" ht="15" x14ac:dyDescent="0.2">
      <c r="A169" s="265">
        <f t="shared" ca="1" si="3"/>
        <v>164</v>
      </c>
      <c r="B169" s="938" t="s">
        <v>500</v>
      </c>
      <c r="C169" s="939" t="s">
        <v>507</v>
      </c>
      <c r="D169" s="947" t="s">
        <v>94</v>
      </c>
      <c r="E169" s="952" t="s">
        <v>14</v>
      </c>
      <c r="F169" s="400">
        <f>IF(SUM(F170:F173)=0,0,1)</f>
        <v>0</v>
      </c>
    </row>
    <row r="170" spans="1:6" x14ac:dyDescent="0.2">
      <c r="A170" s="265">
        <f t="shared" ca="1" si="3"/>
        <v>165</v>
      </c>
      <c r="B170" s="941" t="s">
        <v>543</v>
      </c>
      <c r="C170" s="942" t="s">
        <v>547</v>
      </c>
      <c r="D170" s="943" t="s">
        <v>241</v>
      </c>
      <c r="E170" s="951" t="s">
        <v>500</v>
      </c>
      <c r="F170" s="946"/>
    </row>
    <row r="171" spans="1:6" x14ac:dyDescent="0.2">
      <c r="A171" s="265">
        <f t="shared" ca="1" si="3"/>
        <v>166</v>
      </c>
      <c r="B171" s="941" t="s">
        <v>544</v>
      </c>
      <c r="C171" s="942" t="s">
        <v>548</v>
      </c>
      <c r="D171" s="943" t="s">
        <v>241</v>
      </c>
      <c r="E171" s="951" t="s">
        <v>500</v>
      </c>
      <c r="F171" s="946"/>
    </row>
    <row r="172" spans="1:6" x14ac:dyDescent="0.2">
      <c r="A172" s="265">
        <f t="shared" ca="1" si="3"/>
        <v>167</v>
      </c>
      <c r="B172" s="941" t="s">
        <v>545</v>
      </c>
      <c r="C172" s="942" t="s">
        <v>549</v>
      </c>
      <c r="D172" s="943" t="s">
        <v>241</v>
      </c>
      <c r="E172" s="951" t="s">
        <v>500</v>
      </c>
      <c r="F172" s="946"/>
    </row>
    <row r="173" spans="1:6" x14ac:dyDescent="0.2">
      <c r="A173" s="265">
        <f t="shared" ca="1" si="3"/>
        <v>168</v>
      </c>
      <c r="B173" s="941" t="s">
        <v>546</v>
      </c>
      <c r="C173" s="942" t="s">
        <v>550</v>
      </c>
      <c r="D173" s="943" t="s">
        <v>241</v>
      </c>
      <c r="E173" s="951" t="s">
        <v>500</v>
      </c>
      <c r="F173" s="946"/>
    </row>
    <row r="174" spans="1:6" ht="15" x14ac:dyDescent="0.2">
      <c r="A174" s="265">
        <f t="shared" ca="1" si="3"/>
        <v>169</v>
      </c>
      <c r="B174" s="938" t="s">
        <v>501</v>
      </c>
      <c r="C174" s="939" t="s">
        <v>508</v>
      </c>
      <c r="D174" s="947" t="s">
        <v>94</v>
      </c>
      <c r="E174" s="952" t="s">
        <v>14</v>
      </c>
      <c r="F174" s="400">
        <f>IF(SUM(F175:F180)=0,0,1)</f>
        <v>0</v>
      </c>
    </row>
    <row r="175" spans="1:6" x14ac:dyDescent="0.2">
      <c r="A175" s="265">
        <f t="shared" ca="1" si="3"/>
        <v>170</v>
      </c>
      <c r="B175" s="941" t="s">
        <v>551</v>
      </c>
      <c r="C175" s="942" t="s">
        <v>553</v>
      </c>
      <c r="D175" s="943" t="s">
        <v>241</v>
      </c>
      <c r="E175" s="951" t="s">
        <v>501</v>
      </c>
      <c r="F175" s="946"/>
    </row>
    <row r="176" spans="1:6" x14ac:dyDescent="0.2">
      <c r="A176" s="265">
        <f t="shared" ca="1" si="3"/>
        <v>171</v>
      </c>
      <c r="B176" s="941" t="s">
        <v>552</v>
      </c>
      <c r="C176" s="942" t="s">
        <v>554</v>
      </c>
      <c r="D176" s="943" t="s">
        <v>241</v>
      </c>
      <c r="E176" s="951" t="s">
        <v>501</v>
      </c>
      <c r="F176" s="946"/>
    </row>
    <row r="177" spans="1:6" x14ac:dyDescent="0.2">
      <c r="A177" s="265">
        <f t="shared" ca="1" si="3"/>
        <v>172</v>
      </c>
      <c r="B177" s="941" t="s">
        <v>555</v>
      </c>
      <c r="C177" s="942" t="s">
        <v>559</v>
      </c>
      <c r="D177" s="943" t="s">
        <v>241</v>
      </c>
      <c r="E177" s="951" t="s">
        <v>501</v>
      </c>
      <c r="F177" s="946"/>
    </row>
    <row r="178" spans="1:6" x14ac:dyDescent="0.2">
      <c r="A178" s="265">
        <f t="shared" ca="1" si="3"/>
        <v>173</v>
      </c>
      <c r="B178" s="941" t="s">
        <v>556</v>
      </c>
      <c r="C178" s="942" t="s">
        <v>560</v>
      </c>
      <c r="D178" s="943" t="s">
        <v>241</v>
      </c>
      <c r="E178" s="951" t="s">
        <v>501</v>
      </c>
      <c r="F178" s="946"/>
    </row>
    <row r="179" spans="1:6" x14ac:dyDescent="0.2">
      <c r="A179" s="265">
        <f t="shared" ca="1" si="3"/>
        <v>174</v>
      </c>
      <c r="B179" s="941" t="s">
        <v>557</v>
      </c>
      <c r="C179" s="942" t="s">
        <v>561</v>
      </c>
      <c r="D179" s="943" t="s">
        <v>241</v>
      </c>
      <c r="E179" s="951" t="s">
        <v>501</v>
      </c>
      <c r="F179" s="946"/>
    </row>
    <row r="180" spans="1:6" x14ac:dyDescent="0.2">
      <c r="A180" s="265">
        <f t="shared" ca="1" si="3"/>
        <v>175</v>
      </c>
      <c r="B180" s="941" t="s">
        <v>558</v>
      </c>
      <c r="C180" s="942" t="s">
        <v>562</v>
      </c>
      <c r="D180" s="943" t="s">
        <v>241</v>
      </c>
      <c r="E180" s="951" t="s">
        <v>501</v>
      </c>
      <c r="F180" s="946"/>
    </row>
    <row r="181" spans="1:6" ht="15" x14ac:dyDescent="0.2">
      <c r="A181" s="265">
        <f t="shared" ca="1" si="3"/>
        <v>176</v>
      </c>
      <c r="B181" s="938" t="s">
        <v>502</v>
      </c>
      <c r="C181" s="939" t="s">
        <v>509</v>
      </c>
      <c r="D181" s="947" t="s">
        <v>94</v>
      </c>
      <c r="E181" s="952" t="s">
        <v>14</v>
      </c>
      <c r="F181" s="400">
        <f>IF(SUM(F182:F184)=0,0,1)</f>
        <v>0</v>
      </c>
    </row>
    <row r="182" spans="1:6" x14ac:dyDescent="0.2">
      <c r="A182" s="265">
        <f t="shared" ca="1" si="3"/>
        <v>177</v>
      </c>
      <c r="B182" s="941" t="s">
        <v>563</v>
      </c>
      <c r="C182" s="942" t="s">
        <v>566</v>
      </c>
      <c r="D182" s="943" t="s">
        <v>241</v>
      </c>
      <c r="E182" s="951" t="s">
        <v>502</v>
      </c>
      <c r="F182" s="946"/>
    </row>
    <row r="183" spans="1:6" x14ac:dyDescent="0.2">
      <c r="A183" s="265">
        <f t="shared" ca="1" si="3"/>
        <v>178</v>
      </c>
      <c r="B183" s="941" t="s">
        <v>564</v>
      </c>
      <c r="C183" s="942" t="s">
        <v>567</v>
      </c>
      <c r="D183" s="943" t="s">
        <v>241</v>
      </c>
      <c r="E183" s="951" t="s">
        <v>502</v>
      </c>
      <c r="F183" s="946"/>
    </row>
    <row r="184" spans="1:6" x14ac:dyDescent="0.2">
      <c r="A184" s="265">
        <f t="shared" ca="1" si="3"/>
        <v>179</v>
      </c>
      <c r="B184" s="941" t="s">
        <v>565</v>
      </c>
      <c r="C184" s="942" t="s">
        <v>568</v>
      </c>
      <c r="D184" s="943" t="s">
        <v>241</v>
      </c>
      <c r="E184" s="951" t="s">
        <v>502</v>
      </c>
      <c r="F184" s="946"/>
    </row>
    <row r="185" spans="1:6" ht="15" x14ac:dyDescent="0.2">
      <c r="A185" s="265">
        <f t="shared" ca="1" si="3"/>
        <v>180</v>
      </c>
      <c r="B185" s="938" t="s">
        <v>503</v>
      </c>
      <c r="C185" s="939" t="s">
        <v>510</v>
      </c>
      <c r="D185" s="947" t="s">
        <v>94</v>
      </c>
      <c r="E185" s="952" t="s">
        <v>14</v>
      </c>
      <c r="F185" s="400">
        <f>IF(SUM(F186:F188)=0,0,1)</f>
        <v>0</v>
      </c>
    </row>
    <row r="186" spans="1:6" x14ac:dyDescent="0.2">
      <c r="A186" s="265">
        <f t="shared" ca="1" si="3"/>
        <v>181</v>
      </c>
      <c r="B186" s="941" t="s">
        <v>569</v>
      </c>
      <c r="C186" s="942" t="s">
        <v>572</v>
      </c>
      <c r="D186" s="943" t="s">
        <v>241</v>
      </c>
      <c r="E186" s="951" t="s">
        <v>503</v>
      </c>
      <c r="F186" s="946"/>
    </row>
    <row r="187" spans="1:6" x14ac:dyDescent="0.2">
      <c r="A187" s="265">
        <f t="shared" ca="1" si="3"/>
        <v>182</v>
      </c>
      <c r="B187" s="941" t="s">
        <v>570</v>
      </c>
      <c r="C187" s="942" t="s">
        <v>573</v>
      </c>
      <c r="D187" s="943" t="s">
        <v>241</v>
      </c>
      <c r="E187" s="951" t="s">
        <v>503</v>
      </c>
      <c r="F187" s="946"/>
    </row>
    <row r="188" spans="1:6" ht="13.5" thickBot="1" x14ac:dyDescent="0.25">
      <c r="A188" s="265">
        <f t="shared" ca="1" si="3"/>
        <v>183</v>
      </c>
      <c r="B188" s="941" t="s">
        <v>571</v>
      </c>
      <c r="C188" s="942" t="s">
        <v>574</v>
      </c>
      <c r="D188" s="943" t="s">
        <v>241</v>
      </c>
      <c r="E188" s="951" t="s">
        <v>503</v>
      </c>
      <c r="F188" s="946"/>
    </row>
    <row r="189" spans="1:6" ht="16.5" thickBot="1" x14ac:dyDescent="0.25">
      <c r="A189" s="265">
        <f t="shared" ca="1" si="3"/>
        <v>184</v>
      </c>
      <c r="B189" s="953" t="s">
        <v>314</v>
      </c>
      <c r="C189" s="457" t="s">
        <v>649</v>
      </c>
      <c r="D189" s="457" t="s">
        <v>240</v>
      </c>
      <c r="E189" s="343" t="s">
        <v>314</v>
      </c>
      <c r="F189" s="937">
        <f>IF(SUM(F190,F193,F204,F214,F215,F218)=0,0,1)</f>
        <v>0</v>
      </c>
    </row>
    <row r="190" spans="1:6" ht="15" x14ac:dyDescent="0.2">
      <c r="A190" s="265">
        <f t="shared" ca="1" si="3"/>
        <v>185</v>
      </c>
      <c r="B190" s="938" t="s">
        <v>511</v>
      </c>
      <c r="C190" s="939" t="s">
        <v>517</v>
      </c>
      <c r="D190" s="947" t="s">
        <v>94</v>
      </c>
      <c r="E190" s="952" t="s">
        <v>314</v>
      </c>
      <c r="F190" s="400">
        <f>IF(SUM(F191:F192)=0,0,1)</f>
        <v>0</v>
      </c>
    </row>
    <row r="191" spans="1:6" x14ac:dyDescent="0.2">
      <c r="A191" s="265">
        <f t="shared" ca="1" si="3"/>
        <v>186</v>
      </c>
      <c r="B191" s="941" t="s">
        <v>575</v>
      </c>
      <c r="C191" s="942" t="s">
        <v>577</v>
      </c>
      <c r="D191" s="943" t="s">
        <v>241</v>
      </c>
      <c r="E191" s="951" t="s">
        <v>511</v>
      </c>
      <c r="F191" s="946"/>
    </row>
    <row r="192" spans="1:6" x14ac:dyDescent="0.2">
      <c r="A192" s="265">
        <f t="shared" ca="1" si="3"/>
        <v>187</v>
      </c>
      <c r="B192" s="941" t="s">
        <v>576</v>
      </c>
      <c r="C192" s="942" t="s">
        <v>578</v>
      </c>
      <c r="D192" s="943" t="s">
        <v>241</v>
      </c>
      <c r="E192" s="951" t="s">
        <v>511</v>
      </c>
      <c r="F192" s="946"/>
    </row>
    <row r="193" spans="1:6" ht="15" x14ac:dyDescent="0.2">
      <c r="A193" s="265">
        <f t="shared" ca="1" si="3"/>
        <v>188</v>
      </c>
      <c r="B193" s="938" t="s">
        <v>512</v>
      </c>
      <c r="C193" s="939" t="s">
        <v>518</v>
      </c>
      <c r="D193" s="947" t="s">
        <v>94</v>
      </c>
      <c r="E193" s="952" t="s">
        <v>314</v>
      </c>
      <c r="F193" s="400">
        <f>IF(SUM(F194:F203)=0,0,1)</f>
        <v>0</v>
      </c>
    </row>
    <row r="194" spans="1:6" x14ac:dyDescent="0.2">
      <c r="A194" s="265">
        <f t="shared" ca="1" si="3"/>
        <v>189</v>
      </c>
      <c r="B194" s="941" t="s">
        <v>710</v>
      </c>
      <c r="C194" s="942" t="s">
        <v>589</v>
      </c>
      <c r="D194" s="943" t="s">
        <v>241</v>
      </c>
      <c r="E194" s="951" t="s">
        <v>512</v>
      </c>
      <c r="F194" s="946"/>
    </row>
    <row r="195" spans="1:6" x14ac:dyDescent="0.2">
      <c r="A195" s="265">
        <f t="shared" ca="1" si="3"/>
        <v>190</v>
      </c>
      <c r="B195" s="941" t="s">
        <v>579</v>
      </c>
      <c r="C195" s="942" t="s">
        <v>588</v>
      </c>
      <c r="D195" s="943" t="s">
        <v>241</v>
      </c>
      <c r="E195" s="951" t="s">
        <v>512</v>
      </c>
      <c r="F195" s="946"/>
    </row>
    <row r="196" spans="1:6" x14ac:dyDescent="0.2">
      <c r="A196" s="265">
        <f t="shared" ca="1" si="3"/>
        <v>191</v>
      </c>
      <c r="B196" s="941" t="s">
        <v>580</v>
      </c>
      <c r="C196" s="942" t="s">
        <v>589</v>
      </c>
      <c r="D196" s="943" t="s">
        <v>241</v>
      </c>
      <c r="E196" s="951" t="s">
        <v>512</v>
      </c>
      <c r="F196" s="946"/>
    </row>
    <row r="197" spans="1:6" x14ac:dyDescent="0.2">
      <c r="A197" s="265">
        <f t="shared" ca="1" si="3"/>
        <v>192</v>
      </c>
      <c r="B197" s="941" t="s">
        <v>581</v>
      </c>
      <c r="C197" s="942" t="s">
        <v>590</v>
      </c>
      <c r="D197" s="943" t="s">
        <v>241</v>
      </c>
      <c r="E197" s="951" t="s">
        <v>512</v>
      </c>
      <c r="F197" s="946"/>
    </row>
    <row r="198" spans="1:6" x14ac:dyDescent="0.2">
      <c r="A198" s="265">
        <f t="shared" ref="A198:A240" ca="1" si="4">OFFSET(A198,-1,0,1,1)+1</f>
        <v>193</v>
      </c>
      <c r="B198" s="941" t="s">
        <v>582</v>
      </c>
      <c r="C198" s="942" t="s">
        <v>591</v>
      </c>
      <c r="D198" s="943" t="s">
        <v>241</v>
      </c>
      <c r="E198" s="951" t="s">
        <v>512</v>
      </c>
      <c r="F198" s="946"/>
    </row>
    <row r="199" spans="1:6" x14ac:dyDescent="0.2">
      <c r="A199" s="265">
        <f t="shared" ca="1" si="4"/>
        <v>194</v>
      </c>
      <c r="B199" s="941" t="s">
        <v>583</v>
      </c>
      <c r="C199" s="942" t="s">
        <v>592</v>
      </c>
      <c r="D199" s="943" t="s">
        <v>241</v>
      </c>
      <c r="E199" s="951" t="s">
        <v>512</v>
      </c>
      <c r="F199" s="946"/>
    </row>
    <row r="200" spans="1:6" x14ac:dyDescent="0.2">
      <c r="A200" s="265">
        <f t="shared" ca="1" si="4"/>
        <v>195</v>
      </c>
      <c r="B200" s="941" t="s">
        <v>584</v>
      </c>
      <c r="C200" s="942" t="s">
        <v>593</v>
      </c>
      <c r="D200" s="943" t="s">
        <v>241</v>
      </c>
      <c r="E200" s="951" t="s">
        <v>512</v>
      </c>
      <c r="F200" s="946"/>
    </row>
    <row r="201" spans="1:6" x14ac:dyDescent="0.2">
      <c r="A201" s="265">
        <f t="shared" ca="1" si="4"/>
        <v>196</v>
      </c>
      <c r="B201" s="941" t="s">
        <v>585</v>
      </c>
      <c r="C201" s="942" t="s">
        <v>594</v>
      </c>
      <c r="D201" s="943" t="s">
        <v>241</v>
      </c>
      <c r="E201" s="951" t="s">
        <v>512</v>
      </c>
      <c r="F201" s="946"/>
    </row>
    <row r="202" spans="1:6" x14ac:dyDescent="0.2">
      <c r="A202" s="265">
        <f t="shared" ca="1" si="4"/>
        <v>197</v>
      </c>
      <c r="B202" s="941" t="s">
        <v>586</v>
      </c>
      <c r="C202" s="942" t="s">
        <v>595</v>
      </c>
      <c r="D202" s="943" t="s">
        <v>241</v>
      </c>
      <c r="E202" s="951" t="s">
        <v>512</v>
      </c>
      <c r="F202" s="946"/>
    </row>
    <row r="203" spans="1:6" x14ac:dyDescent="0.2">
      <c r="A203" s="265">
        <f t="shared" ca="1" si="4"/>
        <v>198</v>
      </c>
      <c r="B203" s="941" t="s">
        <v>587</v>
      </c>
      <c r="C203" s="942" t="s">
        <v>596</v>
      </c>
      <c r="D203" s="943" t="s">
        <v>241</v>
      </c>
      <c r="E203" s="951" t="s">
        <v>512</v>
      </c>
      <c r="F203" s="946"/>
    </row>
    <row r="204" spans="1:6" ht="15" x14ac:dyDescent="0.2">
      <c r="A204" s="265">
        <f t="shared" ca="1" si="4"/>
        <v>199</v>
      </c>
      <c r="B204" s="938" t="s">
        <v>513</v>
      </c>
      <c r="C204" s="939" t="s">
        <v>519</v>
      </c>
      <c r="D204" s="947" t="s">
        <v>94</v>
      </c>
      <c r="E204" s="952" t="s">
        <v>314</v>
      </c>
      <c r="F204" s="400">
        <f>IF(SUM(F205:F213)=0,0,1)</f>
        <v>0</v>
      </c>
    </row>
    <row r="205" spans="1:6" x14ac:dyDescent="0.2">
      <c r="A205" s="265">
        <f t="shared" ca="1" si="4"/>
        <v>200</v>
      </c>
      <c r="B205" s="941" t="s">
        <v>597</v>
      </c>
      <c r="C205" s="942" t="s">
        <v>606</v>
      </c>
      <c r="D205" s="943" t="s">
        <v>241</v>
      </c>
      <c r="E205" s="951" t="s">
        <v>513</v>
      </c>
      <c r="F205" s="946"/>
    </row>
    <row r="206" spans="1:6" x14ac:dyDescent="0.2">
      <c r="A206" s="265">
        <f t="shared" ca="1" si="4"/>
        <v>201</v>
      </c>
      <c r="B206" s="941" t="s">
        <v>598</v>
      </c>
      <c r="C206" s="942" t="s">
        <v>607</v>
      </c>
      <c r="D206" s="943" t="s">
        <v>241</v>
      </c>
      <c r="E206" s="951" t="s">
        <v>513</v>
      </c>
      <c r="F206" s="946"/>
    </row>
    <row r="207" spans="1:6" x14ac:dyDescent="0.2">
      <c r="A207" s="265">
        <f t="shared" ca="1" si="4"/>
        <v>202</v>
      </c>
      <c r="B207" s="941" t="s">
        <v>599</v>
      </c>
      <c r="C207" s="942" t="s">
        <v>608</v>
      </c>
      <c r="D207" s="943" t="s">
        <v>241</v>
      </c>
      <c r="E207" s="951" t="s">
        <v>513</v>
      </c>
      <c r="F207" s="946"/>
    </row>
    <row r="208" spans="1:6" x14ac:dyDescent="0.2">
      <c r="A208" s="265">
        <f t="shared" ca="1" si="4"/>
        <v>203</v>
      </c>
      <c r="B208" s="941" t="s">
        <v>600</v>
      </c>
      <c r="C208" s="942" t="s">
        <v>609</v>
      </c>
      <c r="D208" s="943" t="s">
        <v>241</v>
      </c>
      <c r="E208" s="951" t="s">
        <v>513</v>
      </c>
      <c r="F208" s="946"/>
    </row>
    <row r="209" spans="1:6" x14ac:dyDescent="0.2">
      <c r="A209" s="265">
        <f t="shared" ca="1" si="4"/>
        <v>204</v>
      </c>
      <c r="B209" s="941" t="s">
        <v>601</v>
      </c>
      <c r="C209" s="942" t="s">
        <v>610</v>
      </c>
      <c r="D209" s="943" t="s">
        <v>241</v>
      </c>
      <c r="E209" s="951" t="s">
        <v>513</v>
      </c>
      <c r="F209" s="946"/>
    </row>
    <row r="210" spans="1:6" x14ac:dyDescent="0.2">
      <c r="A210" s="265">
        <f t="shared" ca="1" si="4"/>
        <v>205</v>
      </c>
      <c r="B210" s="941" t="s">
        <v>602</v>
      </c>
      <c r="C210" s="942" t="s">
        <v>611</v>
      </c>
      <c r="D210" s="943" t="s">
        <v>241</v>
      </c>
      <c r="E210" s="951" t="s">
        <v>513</v>
      </c>
      <c r="F210" s="946"/>
    </row>
    <row r="211" spans="1:6" x14ac:dyDescent="0.2">
      <c r="A211" s="265">
        <f t="shared" ca="1" si="4"/>
        <v>206</v>
      </c>
      <c r="B211" s="941" t="s">
        <v>603</v>
      </c>
      <c r="C211" s="942" t="s">
        <v>612</v>
      </c>
      <c r="D211" s="943" t="s">
        <v>241</v>
      </c>
      <c r="E211" s="951" t="s">
        <v>513</v>
      </c>
      <c r="F211" s="946"/>
    </row>
    <row r="212" spans="1:6" x14ac:dyDescent="0.2">
      <c r="A212" s="265">
        <f t="shared" ca="1" si="4"/>
        <v>207</v>
      </c>
      <c r="B212" s="941" t="s">
        <v>604</v>
      </c>
      <c r="C212" s="942" t="s">
        <v>613</v>
      </c>
      <c r="D212" s="943" t="s">
        <v>241</v>
      </c>
      <c r="E212" s="951" t="s">
        <v>513</v>
      </c>
      <c r="F212" s="946"/>
    </row>
    <row r="213" spans="1:6" x14ac:dyDescent="0.2">
      <c r="A213" s="265">
        <f t="shared" ca="1" si="4"/>
        <v>208</v>
      </c>
      <c r="B213" s="941" t="s">
        <v>605</v>
      </c>
      <c r="C213" s="942" t="s">
        <v>614</v>
      </c>
      <c r="D213" s="943" t="s">
        <v>241</v>
      </c>
      <c r="E213" s="951" t="s">
        <v>513</v>
      </c>
      <c r="F213" s="946"/>
    </row>
    <row r="214" spans="1:6" ht="15" x14ac:dyDescent="0.2">
      <c r="A214" s="265">
        <f t="shared" ca="1" si="4"/>
        <v>209</v>
      </c>
      <c r="B214" s="938" t="s">
        <v>514</v>
      </c>
      <c r="C214" s="939" t="s">
        <v>520</v>
      </c>
      <c r="D214" s="947" t="s">
        <v>94</v>
      </c>
      <c r="E214" s="952" t="s">
        <v>314</v>
      </c>
      <c r="F214" s="946"/>
    </row>
    <row r="215" spans="1:6" ht="15" x14ac:dyDescent="0.2">
      <c r="A215" s="265">
        <f t="shared" ca="1" si="4"/>
        <v>210</v>
      </c>
      <c r="B215" s="938" t="s">
        <v>515</v>
      </c>
      <c r="C215" s="939" t="s">
        <v>521</v>
      </c>
      <c r="D215" s="947" t="s">
        <v>94</v>
      </c>
      <c r="E215" s="952" t="s">
        <v>314</v>
      </c>
      <c r="F215" s="400">
        <f>IF(SUM(F216:F217)=0,0,1)</f>
        <v>0</v>
      </c>
    </row>
    <row r="216" spans="1:6" x14ac:dyDescent="0.2">
      <c r="A216" s="265">
        <f t="shared" ca="1" si="4"/>
        <v>211</v>
      </c>
      <c r="B216" s="941" t="s">
        <v>615</v>
      </c>
      <c r="C216" s="942" t="s">
        <v>617</v>
      </c>
      <c r="D216" s="943" t="s">
        <v>241</v>
      </c>
      <c r="E216" s="951" t="s">
        <v>515</v>
      </c>
      <c r="F216" s="946"/>
    </row>
    <row r="217" spans="1:6" x14ac:dyDescent="0.2">
      <c r="A217" s="265">
        <f t="shared" ca="1" si="4"/>
        <v>212</v>
      </c>
      <c r="B217" s="941" t="s">
        <v>616</v>
      </c>
      <c r="C217" s="942" t="s">
        <v>618</v>
      </c>
      <c r="D217" s="943" t="s">
        <v>241</v>
      </c>
      <c r="E217" s="951" t="s">
        <v>515</v>
      </c>
      <c r="F217" s="946"/>
    </row>
    <row r="218" spans="1:6" ht="15.75" thickBot="1" x14ac:dyDescent="0.25">
      <c r="A218" s="265">
        <f t="shared" ca="1" si="4"/>
        <v>213</v>
      </c>
      <c r="B218" s="957" t="s">
        <v>516</v>
      </c>
      <c r="C218" s="958" t="s">
        <v>522</v>
      </c>
      <c r="D218" s="959" t="s">
        <v>94</v>
      </c>
      <c r="E218" s="960" t="s">
        <v>314</v>
      </c>
      <c r="F218" s="961"/>
    </row>
    <row r="219" spans="1:6" ht="32.25" thickBot="1" x14ac:dyDescent="0.25">
      <c r="A219" s="265">
        <f t="shared" ca="1" si="4"/>
        <v>214</v>
      </c>
      <c r="B219" s="953" t="s">
        <v>629</v>
      </c>
      <c r="C219" s="118" t="s">
        <v>630</v>
      </c>
      <c r="D219" s="457" t="s">
        <v>240</v>
      </c>
      <c r="E219" s="343" t="s">
        <v>629</v>
      </c>
      <c r="F219" s="962"/>
    </row>
    <row r="220" spans="1:6" ht="32.25" thickBot="1" x14ac:dyDescent="0.25">
      <c r="A220" s="265">
        <f t="shared" ca="1" si="4"/>
        <v>215</v>
      </c>
      <c r="B220" s="929" t="s">
        <v>150</v>
      </c>
      <c r="C220" s="118" t="s">
        <v>152</v>
      </c>
      <c r="D220" s="457" t="s">
        <v>240</v>
      </c>
      <c r="E220" s="118" t="s">
        <v>150</v>
      </c>
      <c r="F220" s="937">
        <f>IF(SUM(F221:F231)=0,0,1)</f>
        <v>0</v>
      </c>
    </row>
    <row r="221" spans="1:6" ht="15" x14ac:dyDescent="0.2">
      <c r="A221" s="265">
        <f t="shared" ca="1" si="4"/>
        <v>216</v>
      </c>
      <c r="B221" s="938" t="s">
        <v>215</v>
      </c>
      <c r="C221" s="939" t="s">
        <v>205</v>
      </c>
      <c r="D221" s="947" t="s">
        <v>94</v>
      </c>
      <c r="E221" s="948" t="s">
        <v>150</v>
      </c>
      <c r="F221" s="946"/>
    </row>
    <row r="222" spans="1:6" ht="15" x14ac:dyDescent="0.2">
      <c r="A222" s="265">
        <f t="shared" ca="1" si="4"/>
        <v>217</v>
      </c>
      <c r="B222" s="954" t="s">
        <v>216</v>
      </c>
      <c r="C222" s="939" t="s">
        <v>206</v>
      </c>
      <c r="D222" s="947" t="s">
        <v>94</v>
      </c>
      <c r="E222" s="948" t="s">
        <v>150</v>
      </c>
      <c r="F222" s="946"/>
    </row>
    <row r="223" spans="1:6" ht="15" x14ac:dyDescent="0.2">
      <c r="A223" s="265">
        <f t="shared" ca="1" si="4"/>
        <v>218</v>
      </c>
      <c r="B223" s="954" t="s">
        <v>217</v>
      </c>
      <c r="C223" s="939" t="s">
        <v>207</v>
      </c>
      <c r="D223" s="947" t="s">
        <v>94</v>
      </c>
      <c r="E223" s="948" t="s">
        <v>150</v>
      </c>
      <c r="F223" s="946"/>
    </row>
    <row r="224" spans="1:6" ht="15" x14ac:dyDescent="0.2">
      <c r="A224" s="265">
        <f t="shared" ca="1" si="4"/>
        <v>219</v>
      </c>
      <c r="B224" s="954" t="s">
        <v>218</v>
      </c>
      <c r="C224" s="939" t="s">
        <v>208</v>
      </c>
      <c r="D224" s="947" t="s">
        <v>94</v>
      </c>
      <c r="E224" s="948" t="s">
        <v>150</v>
      </c>
      <c r="F224" s="946"/>
    </row>
    <row r="225" spans="1:6" ht="15" x14ac:dyDescent="0.2">
      <c r="A225" s="265">
        <f t="shared" ca="1" si="4"/>
        <v>220</v>
      </c>
      <c r="B225" s="954" t="s">
        <v>219</v>
      </c>
      <c r="C225" s="939" t="s">
        <v>209</v>
      </c>
      <c r="D225" s="947" t="s">
        <v>94</v>
      </c>
      <c r="E225" s="948" t="s">
        <v>150</v>
      </c>
      <c r="F225" s="946"/>
    </row>
    <row r="226" spans="1:6" ht="30" x14ac:dyDescent="0.2">
      <c r="A226" s="265">
        <f t="shared" ca="1" si="4"/>
        <v>221</v>
      </c>
      <c r="B226" s="954" t="s">
        <v>220</v>
      </c>
      <c r="C226" s="939" t="s">
        <v>210</v>
      </c>
      <c r="D226" s="947" t="s">
        <v>94</v>
      </c>
      <c r="E226" s="948" t="s">
        <v>150</v>
      </c>
      <c r="F226" s="946"/>
    </row>
    <row r="227" spans="1:6" ht="30" x14ac:dyDescent="0.2">
      <c r="A227" s="265">
        <f t="shared" ca="1" si="4"/>
        <v>222</v>
      </c>
      <c r="B227" s="954" t="s">
        <v>221</v>
      </c>
      <c r="C227" s="939" t="s">
        <v>211</v>
      </c>
      <c r="D227" s="947" t="s">
        <v>94</v>
      </c>
      <c r="E227" s="948" t="s">
        <v>150</v>
      </c>
      <c r="F227" s="946"/>
    </row>
    <row r="228" spans="1:6" ht="30" x14ac:dyDescent="0.2">
      <c r="A228" s="265">
        <f t="shared" ca="1" si="4"/>
        <v>223</v>
      </c>
      <c r="B228" s="954" t="s">
        <v>222</v>
      </c>
      <c r="C228" s="939" t="s">
        <v>212</v>
      </c>
      <c r="D228" s="947" t="s">
        <v>94</v>
      </c>
      <c r="E228" s="948" t="s">
        <v>150</v>
      </c>
      <c r="F228" s="946"/>
    </row>
    <row r="229" spans="1:6" ht="30" x14ac:dyDescent="0.2">
      <c r="A229" s="265">
        <f t="shared" ca="1" si="4"/>
        <v>224</v>
      </c>
      <c r="B229" s="954" t="s">
        <v>223</v>
      </c>
      <c r="C229" s="939" t="s">
        <v>213</v>
      </c>
      <c r="D229" s="947" t="s">
        <v>94</v>
      </c>
      <c r="E229" s="948" t="s">
        <v>150</v>
      </c>
      <c r="F229" s="946"/>
    </row>
    <row r="230" spans="1:6" ht="15" x14ac:dyDescent="0.2">
      <c r="A230" s="265">
        <f t="shared" ca="1" si="4"/>
        <v>225</v>
      </c>
      <c r="B230" s="954" t="s">
        <v>151</v>
      </c>
      <c r="C230" s="939" t="s">
        <v>214</v>
      </c>
      <c r="D230" s="947" t="s">
        <v>94</v>
      </c>
      <c r="E230" s="948" t="s">
        <v>150</v>
      </c>
      <c r="F230" s="946"/>
    </row>
    <row r="231" spans="1:6" ht="15.75" thickBot="1" x14ac:dyDescent="0.25">
      <c r="A231" s="265">
        <f t="shared" ca="1" si="4"/>
        <v>226</v>
      </c>
      <c r="B231" s="938" t="s">
        <v>203</v>
      </c>
      <c r="C231" s="939" t="s">
        <v>204</v>
      </c>
      <c r="D231" s="947" t="s">
        <v>94</v>
      </c>
      <c r="E231" s="952" t="s">
        <v>150</v>
      </c>
      <c r="F231" s="946"/>
    </row>
    <row r="232" spans="1:6" ht="16.5" thickBot="1" x14ac:dyDescent="0.25">
      <c r="A232" s="265">
        <f t="shared" ca="1" si="4"/>
        <v>227</v>
      </c>
      <c r="B232" s="953" t="s">
        <v>631</v>
      </c>
      <c r="C232" s="118" t="s">
        <v>632</v>
      </c>
      <c r="D232" s="457" t="s">
        <v>240</v>
      </c>
      <c r="E232" s="343" t="s">
        <v>631</v>
      </c>
      <c r="F232" s="937">
        <f>IF(SUM(F233:F239)=0,0,1)</f>
        <v>0</v>
      </c>
    </row>
    <row r="233" spans="1:6" ht="15" x14ac:dyDescent="0.2">
      <c r="A233" s="265">
        <f t="shared" ca="1" si="4"/>
        <v>228</v>
      </c>
      <c r="B233" s="938" t="s">
        <v>633</v>
      </c>
      <c r="C233" s="939" t="s">
        <v>639</v>
      </c>
      <c r="D233" s="947" t="s">
        <v>94</v>
      </c>
      <c r="E233" s="952" t="s">
        <v>631</v>
      </c>
      <c r="F233" s="946"/>
    </row>
    <row r="234" spans="1:6" ht="15" x14ac:dyDescent="0.2">
      <c r="A234" s="265">
        <f t="shared" ca="1" si="4"/>
        <v>229</v>
      </c>
      <c r="B234" s="938" t="s">
        <v>634</v>
      </c>
      <c r="C234" s="939" t="s">
        <v>640</v>
      </c>
      <c r="D234" s="947" t="s">
        <v>94</v>
      </c>
      <c r="E234" s="952" t="s">
        <v>631</v>
      </c>
      <c r="F234" s="946"/>
    </row>
    <row r="235" spans="1:6" ht="15" x14ac:dyDescent="0.2">
      <c r="A235" s="265">
        <f t="shared" ca="1" si="4"/>
        <v>230</v>
      </c>
      <c r="B235" s="938" t="s">
        <v>635</v>
      </c>
      <c r="C235" s="939" t="s">
        <v>641</v>
      </c>
      <c r="D235" s="947" t="s">
        <v>94</v>
      </c>
      <c r="E235" s="952" t="s">
        <v>631</v>
      </c>
      <c r="F235" s="946"/>
    </row>
    <row r="236" spans="1:6" ht="15" x14ac:dyDescent="0.2">
      <c r="A236" s="265">
        <f t="shared" ca="1" si="4"/>
        <v>231</v>
      </c>
      <c r="B236" s="938" t="s">
        <v>636</v>
      </c>
      <c r="C236" s="939" t="s">
        <v>642</v>
      </c>
      <c r="D236" s="947" t="s">
        <v>94</v>
      </c>
      <c r="E236" s="952" t="s">
        <v>631</v>
      </c>
      <c r="F236" s="946"/>
    </row>
    <row r="237" spans="1:6" ht="15" x14ac:dyDescent="0.2">
      <c r="A237" s="265">
        <f t="shared" ca="1" si="4"/>
        <v>232</v>
      </c>
      <c r="B237" s="938" t="s">
        <v>637</v>
      </c>
      <c r="C237" s="939" t="s">
        <v>643</v>
      </c>
      <c r="D237" s="947" t="s">
        <v>94</v>
      </c>
      <c r="E237" s="952" t="s">
        <v>631</v>
      </c>
      <c r="F237" s="946"/>
    </row>
    <row r="238" spans="1:6" ht="15" x14ac:dyDescent="0.2">
      <c r="A238" s="265">
        <f t="shared" ca="1" si="4"/>
        <v>233</v>
      </c>
      <c r="B238" s="938" t="s">
        <v>638</v>
      </c>
      <c r="C238" s="939" t="s">
        <v>644</v>
      </c>
      <c r="D238" s="947" t="s">
        <v>94</v>
      </c>
      <c r="E238" s="952" t="s">
        <v>631</v>
      </c>
      <c r="F238" s="946"/>
    </row>
    <row r="239" spans="1:6" ht="15.75" thickBot="1" x14ac:dyDescent="0.25">
      <c r="A239" s="265">
        <f t="shared" ca="1" si="4"/>
        <v>234</v>
      </c>
      <c r="B239" s="957" t="s">
        <v>645</v>
      </c>
      <c r="C239" s="958" t="s">
        <v>646</v>
      </c>
      <c r="D239" s="959" t="s">
        <v>94</v>
      </c>
      <c r="E239" s="960" t="s">
        <v>631</v>
      </c>
      <c r="F239" s="961"/>
    </row>
    <row r="240" spans="1:6" ht="16.5" thickBot="1" x14ac:dyDescent="0.25">
      <c r="A240" s="265">
        <f t="shared" ca="1" si="4"/>
        <v>235</v>
      </c>
      <c r="B240" s="953" t="s">
        <v>647</v>
      </c>
      <c r="C240" s="118" t="s">
        <v>648</v>
      </c>
      <c r="D240" s="457" t="s">
        <v>240</v>
      </c>
      <c r="E240" s="343" t="s">
        <v>647</v>
      </c>
      <c r="F240" s="962"/>
    </row>
  </sheetData>
  <protectedRanges>
    <protectedRange sqref="B20 B28 B45 B63 B92 B6:B7 E121:E240" name="Drawing Number"/>
    <protectedRange sqref="E6" name="Drawing Number_3"/>
    <protectedRange sqref="E7" name="Drawing Number_4"/>
    <protectedRange sqref="E8:E9" name="Drawing Number_5"/>
    <protectedRange sqref="E10" name="Drawing Number_6"/>
    <protectedRange sqref="E11" name="Drawing Number_7"/>
    <protectedRange sqref="E12" name="Drawing Number_8"/>
    <protectedRange sqref="E13" name="Drawing Number_9"/>
    <protectedRange sqref="E14" name="Drawing Number_10"/>
    <protectedRange sqref="E15" name="Drawing Number_11"/>
    <protectedRange sqref="E16" name="Drawing Number_12"/>
    <protectedRange sqref="E17" name="Drawing Number_13"/>
    <protectedRange sqref="E18" name="Drawing Number_14"/>
    <protectedRange sqref="E19" name="Drawing Number_15"/>
    <protectedRange sqref="E20" name="Drawing Number_16"/>
    <protectedRange sqref="E21:E22" name="Drawing Number_17"/>
    <protectedRange sqref="E23" name="Drawing Number_18"/>
    <protectedRange sqref="E24" name="Drawing Number_19"/>
    <protectedRange sqref="E25:E26" name="Drawing Number_20"/>
    <protectedRange sqref="E27" name="Drawing Number_21"/>
    <protectedRange sqref="E28" name="Drawing Number_22"/>
    <protectedRange sqref="E29:E30" name="Drawing Number_23"/>
    <protectedRange sqref="E31" name="Drawing Number_24"/>
    <protectedRange sqref="E32" name="Drawing Number_25"/>
    <protectedRange sqref="E33:E34" name="Drawing Number_26"/>
    <protectedRange sqref="E35" name="Drawing Number_27"/>
    <protectedRange sqref="E36" name="Drawing Number_28"/>
    <protectedRange sqref="E37:E38" name="Drawing Number_29"/>
    <protectedRange sqref="E39" name="Drawing Number_30"/>
    <protectedRange sqref="E40" name="Drawing Number_31"/>
    <protectedRange sqref="E41:E42" name="Drawing Number_32"/>
    <protectedRange sqref="E43" name="Drawing Number_33"/>
    <protectedRange sqref="E44" name="Drawing Number_34"/>
    <protectedRange sqref="E45:E46" name="Drawing Number_35"/>
    <protectedRange sqref="E47" name="Drawing Number_36"/>
    <protectedRange sqref="E48" name="Drawing Number_37"/>
    <protectedRange sqref="E49" name="Drawing Number_38"/>
    <protectedRange sqref="E50" name="Drawing Number_39"/>
    <protectedRange sqref="E51" name="Drawing Number_40"/>
    <protectedRange sqref="E52" name="Drawing Number_41"/>
    <protectedRange sqref="E53:E54" name="Drawing Number_42"/>
    <protectedRange sqref="E55" name="Drawing Number_43"/>
    <protectedRange sqref="E56" name="Drawing Number_44"/>
    <protectedRange sqref="E57" name="Drawing Number_45"/>
    <protectedRange sqref="E58" name="Drawing Number_46"/>
    <protectedRange sqref="E59" name="Drawing Number_47"/>
    <protectedRange sqref="E60:E61" name="Drawing Number_48"/>
    <protectedRange sqref="E62" name="Drawing Number_49"/>
    <protectedRange sqref="E63:E65" name="Drawing Number_50"/>
    <protectedRange sqref="E66" name="Drawing Number_51"/>
    <protectedRange sqref="E67:E68" name="Drawing Number_52"/>
    <protectedRange sqref="E69" name="Drawing Number_53"/>
    <protectedRange sqref="E70" name="Drawing Number_54"/>
    <protectedRange sqref="E71" name="Drawing Number_55"/>
    <protectedRange sqref="E72" name="Drawing Number_56"/>
    <protectedRange sqref="E73" name="Drawing Number_57"/>
    <protectedRange sqref="E74" name="Drawing Number_58"/>
    <protectedRange sqref="E75" name="Drawing Number_59"/>
    <protectedRange sqref="E76" name="Drawing Number_60"/>
    <protectedRange sqref="E77" name="Drawing Number_61"/>
    <protectedRange sqref="E78" name="Drawing Number_62"/>
    <protectedRange sqref="E79" name="Drawing Number_63"/>
    <protectedRange sqref="E80" name="Drawing Number_64"/>
    <protectedRange sqref="E81:E82" name="Drawing Number_65"/>
    <protectedRange sqref="E83" name="Drawing Number_66"/>
    <protectedRange sqref="E84" name="Drawing Number_67"/>
    <protectedRange sqref="E85:E86" name="Drawing Number_68"/>
    <protectedRange sqref="E87" name="Drawing Number_69"/>
    <protectedRange sqref="E88" name="Drawing Number_70"/>
    <protectedRange sqref="E89" name="Drawing Number_71"/>
    <protectedRange sqref="E90" name="Drawing Number_72"/>
    <protectedRange sqref="E91" name="Drawing Number_73"/>
    <protectedRange sqref="E92" name="Drawing Number_74"/>
    <protectedRange sqref="E93:E94" name="Drawing Number_75"/>
    <protectedRange sqref="E95" name="Drawing Number_76"/>
    <protectedRange sqref="E96" name="Drawing Number_77"/>
    <protectedRange sqref="E97" name="Drawing Number_78"/>
    <protectedRange sqref="E98" name="Drawing Number_79"/>
    <protectedRange sqref="E99" name="Drawing Number_80"/>
    <protectedRange sqref="E100:E101" name="Drawing Number_81"/>
    <protectedRange sqref="E102" name="Drawing Number_82"/>
    <protectedRange sqref="E103" name="Drawing Number_83"/>
    <protectedRange sqref="E104" name="Drawing Number_84"/>
    <protectedRange sqref="E105" name="Drawing Number_85"/>
    <protectedRange sqref="E106" name="Drawing Number_86"/>
    <protectedRange sqref="E107" name="Drawing Number_87"/>
    <protectedRange sqref="E108" name="Drawing Number_88"/>
    <protectedRange sqref="E109" name="Drawing Number_89"/>
    <protectedRange sqref="E110" name="Drawing Number_90"/>
    <protectedRange sqref="E111" name="Drawing Number_91"/>
    <protectedRange sqref="E112" name="Drawing Number_92"/>
    <protectedRange sqref="E113" name="Drawing Number_93"/>
    <protectedRange sqref="E114" name="Drawing Number_94"/>
    <protectedRange sqref="E115" name="Drawing Number_95"/>
    <protectedRange sqref="E116:E117" name="Drawing Number_96"/>
    <protectedRange sqref="E118" name="Drawing Number_97"/>
    <protectedRange sqref="E119" name="Drawing Number_98"/>
    <protectedRange sqref="E120" name="Drawing Number_99"/>
    <protectedRange sqref="F20:F21 F25 F6:F8 F28:F29 F33 F37 F41 F45:F46 F53 F60 F63:F64 F67 F70 F75 F81 F85 F92:F93 F100 F110 F116 F124 F129 F133:F134 F144 F149 F155:F156 F160 F165 F169 F174 F181 F185 F189:F190 F193 F204 F215 F220 F232" name="Format"/>
  </protectedRanges>
  <mergeCells count="13">
    <mergeCell ref="S18:W19"/>
    <mergeCell ref="L18:P19"/>
    <mergeCell ref="O11:Q11"/>
    <mergeCell ref="O13:Q13"/>
    <mergeCell ref="O15:Q15"/>
    <mergeCell ref="L23:P24"/>
    <mergeCell ref="B2:F2"/>
    <mergeCell ref="N2:Q3"/>
    <mergeCell ref="H2:J3"/>
    <mergeCell ref="H9:J10"/>
    <mergeCell ref="O5:Q5"/>
    <mergeCell ref="O7:Q7"/>
    <mergeCell ref="O9:Q9"/>
  </mergeCells>
  <dataValidations count="5">
    <dataValidation allowBlank="1" errorTitle="ERROR Choice" error="La donnée introduite n'est pas conforme." promptTitle="CHOICE of Document" prompt="Introduiser le choix du document pour la phse considérée" sqref="F116 F20:F21 F25 F28:F29 F33 F37 F41 F45:F46 F53 F60 F63:F64 F67 F70 F75 F81 F85 F92:F93 F100 F110 F7:F8 F124 F129 F133:F134 F144 F149 F155:F156 F160 F165 F169 F174 F181 F185 F189:F190 F193 F204 F215 F220 F232"/>
    <dataValidation type="list" allowBlank="1" showInputMessage="1" showErrorMessage="1" sqref="B6:B7 B92 B20 B28 B45 B63">
      <formula1>PACKAGE</formula1>
    </dataValidation>
    <dataValidation type="list" allowBlank="1" showErrorMessage="1" error="Value is not correct, only 1 or &quot;&quot;" sqref="F6 F9:F19 F22:F24 F26:F27 F30:F32 F34:F36 F38:F40 F42:F44 F47:F52 F54:F59 F61:F62 F65:F66 F68:F69 F71:F74 F76:F80 F82:F84 F86:F91 F94:F99 F101:F109 F111:F115 F117:F123 F125:F128 F130:F132 F135:F143 F145:F148 F150:F154 F157:F159 F161:F164 F166:F168 F170:F173 F175:F180 F182:F184 F186:F188 F191:F192 F194:F203 F205:F214 F216:F219 F233:F240 F221:F222 F224:F231">
      <formula1>Issue</formula1>
    </dataValidation>
    <dataValidation type="list" allowBlank="1" showErrorMessage="1" errorTitle="VALUE NOT CORRECT" error="Value is not correct, only 1 or &quot;&quot;" sqref="F223">
      <formula1>Issue</formula1>
    </dataValidation>
    <dataValidation allowBlank="1" sqref="D6:E240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8" r:id="rId4" name="Button 4">
              <controlPr defaultSize="0" print="0" autoFill="0" autoPict="0" macro="[0]!Reset_Packs">
                <anchor moveWithCells="1" sizeWithCells="1">
                  <from>
                    <xdr:col>7</xdr:col>
                    <xdr:colOff>9525</xdr:colOff>
                    <xdr:row>10</xdr:row>
                    <xdr:rowOff>85725</xdr:rowOff>
                  </from>
                  <to>
                    <xdr:col>9</xdr:col>
                    <xdr:colOff>581025</xdr:colOff>
                    <xdr:row>11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5" name="Button 9">
              <controlPr defaultSize="0" print="0" autoFill="0" autoPict="0" macro="[0]!Coche_DecocheCD">
                <anchor moveWithCells="1" sizeWithCells="1">
                  <from>
                    <xdr:col>18</xdr:col>
                    <xdr:colOff>9525</xdr:colOff>
                    <xdr:row>3</xdr:row>
                    <xdr:rowOff>142875</xdr:rowOff>
                  </from>
                  <to>
                    <xdr:col>19</xdr:col>
                    <xdr:colOff>133350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6" name="Button 11">
              <controlPr defaultSize="0" print="0" autoFill="0" autoPict="0" macro="[0]!Coche_DecocheBD">
                <anchor moveWithCells="1" sizeWithCells="1">
                  <from>
                    <xdr:col>18</xdr:col>
                    <xdr:colOff>9525</xdr:colOff>
                    <xdr:row>5</xdr:row>
                    <xdr:rowOff>171450</xdr:rowOff>
                  </from>
                  <to>
                    <xdr:col>19</xdr:col>
                    <xdr:colOff>133350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7" name="Button 12">
              <controlPr defaultSize="0" print="0" autoFill="0" autoPict="0" macro="[0]!Coche_DecocheDD">
                <anchor moveWithCells="1" sizeWithCells="1">
                  <from>
                    <xdr:col>18</xdr:col>
                    <xdr:colOff>28575</xdr:colOff>
                    <xdr:row>7</xdr:row>
                    <xdr:rowOff>142875</xdr:rowOff>
                  </from>
                  <to>
                    <xdr:col>19</xdr:col>
                    <xdr:colOff>152400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8" name="Button 13">
              <controlPr defaultSize="0" print="0" autoFill="0" autoPict="0" macro="[0]!Coche_Decoche_Construction">
                <anchor moveWithCells="1" sizeWithCells="1">
                  <from>
                    <xdr:col>18</xdr:col>
                    <xdr:colOff>38100</xdr:colOff>
                    <xdr:row>11</xdr:row>
                    <xdr:rowOff>142875</xdr:rowOff>
                  </from>
                  <to>
                    <xdr:col>19</xdr:col>
                    <xdr:colOff>161925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9" r:id="rId9" name="Button 15">
              <controlPr defaultSize="0" print="0" autoFill="0" autoPict="0" macro="[0]!Coche_Decoche_Procurement">
                <anchor moveWithCells="1" sizeWithCells="1">
                  <from>
                    <xdr:col>18</xdr:col>
                    <xdr:colOff>47625</xdr:colOff>
                    <xdr:row>9</xdr:row>
                    <xdr:rowOff>133350</xdr:rowOff>
                  </from>
                  <to>
                    <xdr:col>19</xdr:col>
                    <xdr:colOff>171450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0" r:id="rId10" name="Button 16">
              <controlPr defaultSize="0" print="0" autoFill="0" autoPict="0" macro="[0]!Coche_Decoche_Qualification">
                <anchor moveWithCells="1" sizeWithCells="1">
                  <from>
                    <xdr:col>18</xdr:col>
                    <xdr:colOff>57150</xdr:colOff>
                    <xdr:row>13</xdr:row>
                    <xdr:rowOff>152400</xdr:rowOff>
                  </from>
                  <to>
                    <xdr:col>19</xdr:col>
                    <xdr:colOff>180975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3" r:id="rId11" name="Button 19">
              <controlPr defaultSize="0" print="0" autoFill="0" autoPict="0" macro="[0]!Reset_Hours">
                <anchor moveWithCells="1" sizeWithCells="1">
                  <from>
                    <xdr:col>11</xdr:col>
                    <xdr:colOff>847725</xdr:colOff>
                    <xdr:row>19</xdr:row>
                    <xdr:rowOff>114300</xdr:rowOff>
                  </from>
                  <to>
                    <xdr:col>14</xdr:col>
                    <xdr:colOff>104775</xdr:colOff>
                    <xdr:row>21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8" r:id="rId12" name="Button 24">
              <controlPr defaultSize="0" print="0" autoFill="0" autoPict="0" macro="[0]!Reset_Hours">
                <anchor moveWithCells="1" sizeWithCells="1">
                  <from>
                    <xdr:col>18</xdr:col>
                    <xdr:colOff>819150</xdr:colOff>
                    <xdr:row>19</xdr:row>
                    <xdr:rowOff>114300</xdr:rowOff>
                  </from>
                  <to>
                    <xdr:col>21</xdr:col>
                    <xdr:colOff>457200</xdr:colOff>
                    <xdr:row>21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2" r:id="rId13" name="Button 28">
              <controlPr defaultSize="0" print="0" autoFill="0" autoPict="0" macro="[0]!Reset_Remarks">
                <anchor moveWithCells="1" sizeWithCells="1">
                  <from>
                    <xdr:col>11</xdr:col>
                    <xdr:colOff>942975</xdr:colOff>
                    <xdr:row>24</xdr:row>
                    <xdr:rowOff>85725</xdr:rowOff>
                  </from>
                  <to>
                    <xdr:col>14</xdr:col>
                    <xdr:colOff>200025</xdr:colOff>
                    <xdr:row>26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pageSetUpPr autoPageBreaks="0"/>
  </sheetPr>
  <dimension ref="A1:EK223"/>
  <sheetViews>
    <sheetView showGridLines="0" showZeros="0" topLeftCell="E1" zoomScale="90" zoomScaleNormal="90" zoomScaleSheetLayoutView="100" workbookViewId="0">
      <pane ySplit="4020" activePane="bottomLeft"/>
      <selection activeCell="EB7" sqref="EB7"/>
      <selection pane="bottomLeft" activeCell="W127" sqref="W127"/>
    </sheetView>
  </sheetViews>
  <sheetFormatPr defaultColWidth="9.140625" defaultRowHeight="12" outlineLevelRow="5" outlineLevelCol="3" x14ac:dyDescent="0.2"/>
  <cols>
    <col min="1" max="1" width="7" style="3" hidden="1" customWidth="1" outlineLevel="1"/>
    <col min="2" max="2" width="19.85546875" style="2" hidden="1" customWidth="1" outlineLevel="1"/>
    <col min="3" max="3" width="16.85546875" style="2" hidden="1" customWidth="1" outlineLevel="1"/>
    <col min="4" max="4" width="13.28515625" style="2" hidden="1" customWidth="1" outlineLevel="1"/>
    <col min="5" max="5" width="18.28515625" style="17" customWidth="1" collapsed="1"/>
    <col min="6" max="6" width="51" style="17" customWidth="1"/>
    <col min="7" max="7" width="38.42578125" style="3" customWidth="1"/>
    <col min="8" max="8" width="10.28515625" style="2" hidden="1" customWidth="1" outlineLevel="1"/>
    <col min="9" max="9" width="28.85546875" style="3" hidden="1" customWidth="1" outlineLevel="1"/>
    <col min="10" max="10" width="15.140625" style="3" bestFit="1" customWidth="1" collapsed="1"/>
    <col min="11" max="11" width="12.140625" style="3" customWidth="1"/>
    <col min="12" max="12" width="12" style="2" hidden="1" customWidth="1" outlineLevel="1"/>
    <col min="13" max="13" width="16.28515625" style="2" customWidth="1" collapsed="1"/>
    <col min="14" max="19" width="10.5703125" style="2" hidden="1" customWidth="1" outlineLevel="1"/>
    <col min="20" max="20" width="46.5703125" style="2" hidden="1" customWidth="1" outlineLevel="1"/>
    <col min="21" max="21" width="27.85546875" style="2" bestFit="1" customWidth="1" collapsed="1"/>
    <col min="22" max="22" width="2.5703125" style="2" customWidth="1"/>
    <col min="23" max="23" width="11.28515625" style="17" customWidth="1"/>
    <col min="24" max="24" width="10.28515625" style="2" customWidth="1" outlineLevel="2"/>
    <col min="25" max="25" width="8.42578125" style="2" customWidth="1" outlineLevel="2"/>
    <col min="26" max="27" width="11.7109375" style="2" customWidth="1" outlineLevel="2"/>
    <col min="28" max="28" width="10.28515625" style="2" customWidth="1" outlineLevel="2"/>
    <col min="29" max="29" width="8.42578125" style="2" customWidth="1" outlineLevel="2"/>
    <col min="30" max="31" width="12.42578125" style="2" customWidth="1" outlineLevel="2"/>
    <col min="32" max="32" width="10.28515625" style="2" customWidth="1" outlineLevel="2"/>
    <col min="33" max="33" width="8.42578125" style="2" customWidth="1" outlineLevel="2"/>
    <col min="34" max="34" width="12.42578125" style="2" customWidth="1" outlineLevel="2"/>
    <col min="35" max="35" width="12" style="2" customWidth="1" outlineLevel="2"/>
    <col min="36" max="36" width="10.5703125" style="2" customWidth="1" outlineLevel="1"/>
    <col min="37" max="37" width="8.5703125" style="2" customWidth="1" outlineLevel="1"/>
    <col min="38" max="38" width="9.5703125" style="2" customWidth="1" outlineLevel="1"/>
    <col min="39" max="39" width="14.85546875" style="2" customWidth="1" outlineLevel="2"/>
    <col min="40" max="40" width="16.85546875" style="2" customWidth="1" outlineLevel="2"/>
    <col min="41" max="41" width="46.5703125" style="2" customWidth="1" outlineLevel="1"/>
    <col min="42" max="42" width="2.5703125" style="2" customWidth="1"/>
    <col min="43" max="43" width="11.28515625" style="2" customWidth="1"/>
    <col min="44" max="44" width="10.28515625" style="2" customWidth="1" outlineLevel="2"/>
    <col min="45" max="45" width="8.42578125" style="2" customWidth="1" outlineLevel="2"/>
    <col min="46" max="47" width="11.7109375" style="2" customWidth="1" outlineLevel="2"/>
    <col min="48" max="48" width="10.28515625" style="2" customWidth="1" outlineLevel="2"/>
    <col min="49" max="49" width="8.42578125" style="2" customWidth="1" outlineLevel="2"/>
    <col min="50" max="51" width="12.42578125" style="2" customWidth="1" outlineLevel="2"/>
    <col min="52" max="52" width="10.28515625" style="2" customWidth="1" outlineLevel="2"/>
    <col min="53" max="53" width="8.42578125" style="2" customWidth="1" outlineLevel="2"/>
    <col min="54" max="54" width="12.42578125" style="2" customWidth="1" outlineLevel="2"/>
    <col min="55" max="55" width="11.42578125" style="2" customWidth="1" outlineLevel="2"/>
    <col min="56" max="56" width="10.5703125" style="2" customWidth="1" outlineLevel="1"/>
    <col min="57" max="57" width="8.5703125" style="2" customWidth="1" outlineLevel="1"/>
    <col min="58" max="58" width="9.5703125" style="2" customWidth="1" outlineLevel="1"/>
    <col min="59" max="59" width="14.85546875" style="2" customWidth="1" outlineLevel="2"/>
    <col min="60" max="60" width="16.85546875" style="2" customWidth="1" outlineLevel="2"/>
    <col min="61" max="61" width="46.5703125" style="2" customWidth="1" outlineLevel="1"/>
    <col min="62" max="62" width="2.5703125" style="2" customWidth="1"/>
    <col min="63" max="63" width="9.5703125" style="2" customWidth="1"/>
    <col min="64" max="64" width="10.28515625" style="2" customWidth="1" outlineLevel="3"/>
    <col min="65" max="65" width="8.42578125" style="2" customWidth="1" outlineLevel="3"/>
    <col min="66" max="66" width="11.7109375" style="2" customWidth="1" outlineLevel="3"/>
    <col min="67" max="67" width="11.85546875" style="2" customWidth="1" outlineLevel="3"/>
    <col min="68" max="68" width="10.28515625" style="2" customWidth="1" outlineLevel="3"/>
    <col min="69" max="69" width="8.42578125" style="2" customWidth="1" outlineLevel="3"/>
    <col min="70" max="71" width="12.42578125" style="2" customWidth="1" outlineLevel="3"/>
    <col min="72" max="72" width="10.28515625" style="2" customWidth="1" outlineLevel="3"/>
    <col min="73" max="73" width="8.42578125" style="2" customWidth="1" outlineLevel="3"/>
    <col min="74" max="74" width="12.42578125" style="2" customWidth="1" outlineLevel="3"/>
    <col min="75" max="75" width="11.42578125" style="2" customWidth="1" outlineLevel="3"/>
    <col min="76" max="76" width="10.28515625" style="2" customWidth="1" outlineLevel="2"/>
    <col min="77" max="77" width="8.42578125" style="2" customWidth="1" outlineLevel="2"/>
    <col min="78" max="78" width="11.140625" style="2" customWidth="1" outlineLevel="2"/>
    <col min="79" max="79" width="12.7109375" style="2" customWidth="1" outlineLevel="3"/>
    <col min="80" max="80" width="16.85546875" style="2" customWidth="1" outlineLevel="3"/>
    <col min="81" max="81" width="46.5703125" style="2" customWidth="1" outlineLevel="2"/>
    <col min="82" max="82" width="2.5703125" style="2" customWidth="1"/>
    <col min="83" max="83" width="11.28515625" style="2" customWidth="1"/>
    <col min="84" max="84" width="8.85546875" style="2" customWidth="1" outlineLevel="2"/>
    <col min="85" max="85" width="6.85546875" style="2" customWidth="1" outlineLevel="2"/>
    <col min="86" max="87" width="11.7109375" style="2" customWidth="1" outlineLevel="2"/>
    <col min="88" max="88" width="8.28515625" style="2" customWidth="1" outlineLevel="2"/>
    <col min="89" max="89" width="6.85546875" style="2" customWidth="1" outlineLevel="2"/>
    <col min="90" max="91" width="12.42578125" style="2" customWidth="1" outlineLevel="2"/>
    <col min="92" max="92" width="8.7109375" style="2" customWidth="1" outlineLevel="2"/>
    <col min="93" max="93" width="6.85546875" style="2" customWidth="1" outlineLevel="2"/>
    <col min="94" max="94" width="12.42578125" style="2" customWidth="1" outlineLevel="2"/>
    <col min="95" max="95" width="11.42578125" style="2" customWidth="1" outlineLevel="2"/>
    <col min="96" max="96" width="12.7109375" style="2" customWidth="1" outlineLevel="1"/>
    <col min="97" max="97" width="8.5703125" style="2" customWidth="1" outlineLevel="1"/>
    <col min="98" max="98" width="9.5703125" style="2" customWidth="1" outlineLevel="1"/>
    <col min="99" max="99" width="14.85546875" style="2" customWidth="1" outlineLevel="2"/>
    <col min="100" max="100" width="16.85546875" style="2" customWidth="1" outlineLevel="2"/>
    <col min="101" max="101" width="46.5703125" style="2" customWidth="1" outlineLevel="1"/>
    <col min="102" max="102" width="2.5703125" style="2" customWidth="1"/>
    <col min="103" max="103" width="11.28515625" style="2" customWidth="1"/>
    <col min="104" max="104" width="8.85546875" style="2" customWidth="1" outlineLevel="3"/>
    <col min="105" max="105" width="6.85546875" style="2" customWidth="1" outlineLevel="3"/>
    <col min="106" max="107" width="11.7109375" style="2" customWidth="1" outlineLevel="3"/>
    <col min="108" max="108" width="8.28515625" style="2" customWidth="1" outlineLevel="3"/>
    <col min="109" max="109" width="6.85546875" style="2" customWidth="1" outlineLevel="3"/>
    <col min="110" max="111" width="12.42578125" style="2" customWidth="1" outlineLevel="3"/>
    <col min="112" max="112" width="8.7109375" style="2" customWidth="1" outlineLevel="3"/>
    <col min="113" max="113" width="6.85546875" style="2" customWidth="1" outlineLevel="3"/>
    <col min="114" max="114" width="12.42578125" style="2" customWidth="1" outlineLevel="3"/>
    <col min="115" max="115" width="11.42578125" style="2" customWidth="1" outlineLevel="3"/>
    <col min="116" max="116" width="10.5703125" style="2" customWidth="1" outlineLevel="2"/>
    <col min="117" max="117" width="13" style="2" customWidth="1" outlineLevel="2"/>
    <col min="118" max="118" width="13.42578125" style="2" customWidth="1" outlineLevel="2"/>
    <col min="119" max="119" width="14.85546875" style="2" customWidth="1" outlineLevel="3"/>
    <col min="120" max="120" width="16.85546875" style="2" customWidth="1" outlineLevel="3"/>
    <col min="121" max="121" width="46.5703125" style="2" customWidth="1" outlineLevel="2"/>
    <col min="122" max="122" width="2.5703125" style="2" customWidth="1"/>
    <col min="123" max="123" width="11.28515625" style="2" customWidth="1"/>
    <col min="124" max="124" width="12.85546875" style="2" customWidth="1" outlineLevel="3"/>
    <col min="125" max="125" width="11.7109375" style="2" customWidth="1" outlineLevel="3"/>
    <col min="126" max="126" width="13.5703125" style="2" customWidth="1" outlineLevel="3"/>
    <col min="127" max="127" width="12.42578125" style="2" customWidth="1" outlineLevel="3"/>
    <col min="128" max="128" width="12.5703125" style="2" customWidth="1" outlineLevel="3"/>
    <col min="129" max="129" width="12.42578125" style="2" customWidth="1" outlineLevel="3"/>
    <col min="130" max="130" width="13.5703125" style="2" customWidth="1" outlineLevel="3"/>
    <col min="131" max="131" width="12.42578125" style="2" customWidth="1" outlineLevel="3"/>
    <col min="132" max="132" width="12.42578125" style="2" customWidth="1" outlineLevel="2"/>
    <col min="133" max="133" width="13.42578125" style="2" customWidth="1" outlineLevel="3"/>
    <col min="134" max="134" width="14.85546875" style="2" customWidth="1" outlineLevel="3"/>
    <col min="135" max="135" width="16.85546875" style="2" customWidth="1" outlineLevel="2"/>
    <col min="136" max="136" width="46.5703125" style="2" customWidth="1" outlineLevel="2"/>
    <col min="137" max="137" width="2.5703125" style="2" customWidth="1"/>
    <col min="138" max="138" width="9.140625" style="3" customWidth="1" collapsed="1"/>
    <col min="139" max="139" width="17.85546875" style="3" hidden="1" customWidth="1" outlineLevel="1"/>
    <col min="140" max="140" width="9.140625" style="3" hidden="1" customWidth="1" outlineLevel="1"/>
    <col min="141" max="141" width="9.140625" style="3" collapsed="1"/>
    <col min="142" max="16384" width="9.140625" style="3"/>
  </cols>
  <sheetData>
    <row r="1" spans="1:140" ht="21.75" customHeight="1" thickBot="1" x14ac:dyDescent="0.25">
      <c r="F1" s="31"/>
    </row>
    <row r="2" spans="1:140" ht="17.25" customHeight="1" thickBot="1" x14ac:dyDescent="0.25">
      <c r="E2" s="1183" t="s">
        <v>9</v>
      </c>
      <c r="F2" s="1181" t="s">
        <v>8</v>
      </c>
      <c r="G2" s="1181" t="s">
        <v>70</v>
      </c>
      <c r="H2" s="1181" t="s">
        <v>4</v>
      </c>
      <c r="I2" s="1181" t="s">
        <v>29</v>
      </c>
      <c r="J2" s="1181" t="s">
        <v>7</v>
      </c>
      <c r="K2" s="1181" t="s">
        <v>243</v>
      </c>
      <c r="L2" s="1181" t="s">
        <v>25</v>
      </c>
      <c r="M2" s="1179" t="s">
        <v>244</v>
      </c>
      <c r="N2" s="1202" t="s">
        <v>199</v>
      </c>
      <c r="O2" s="1208" t="s">
        <v>198</v>
      </c>
      <c r="P2" s="1221" t="s">
        <v>200</v>
      </c>
      <c r="Q2" s="1185" t="s">
        <v>225</v>
      </c>
      <c r="R2" s="1160" t="s">
        <v>717</v>
      </c>
      <c r="S2" s="1236" t="s">
        <v>718</v>
      </c>
      <c r="T2" s="1175" t="s">
        <v>281</v>
      </c>
      <c r="U2" s="1177" t="s">
        <v>245</v>
      </c>
      <c r="V2" s="52"/>
      <c r="W2" s="1202" t="s">
        <v>199</v>
      </c>
      <c r="X2" s="1240" t="s">
        <v>228</v>
      </c>
      <c r="Y2" s="1241"/>
      <c r="Z2" s="1241" t="s">
        <v>249</v>
      </c>
      <c r="AA2" s="1232" t="s">
        <v>279</v>
      </c>
      <c r="AB2" s="1242" t="s">
        <v>229</v>
      </c>
      <c r="AC2" s="1243"/>
      <c r="AD2" s="1241" t="s">
        <v>249</v>
      </c>
      <c r="AE2" s="1232" t="s">
        <v>279</v>
      </c>
      <c r="AF2" s="1242" t="s">
        <v>230</v>
      </c>
      <c r="AG2" s="1243"/>
      <c r="AH2" s="1241" t="s">
        <v>249</v>
      </c>
      <c r="AI2" s="1232" t="s">
        <v>279</v>
      </c>
      <c r="AJ2" s="1244" t="s">
        <v>231</v>
      </c>
      <c r="AK2" s="1245"/>
      <c r="AL2" s="1234" t="s">
        <v>231</v>
      </c>
      <c r="AM2" s="1238" t="s">
        <v>232</v>
      </c>
      <c r="AN2" s="1202" t="s">
        <v>6</v>
      </c>
      <c r="AO2" s="1175" t="s">
        <v>281</v>
      </c>
      <c r="AP2" s="52"/>
      <c r="AQ2" s="1208" t="s">
        <v>198</v>
      </c>
      <c r="AR2" s="1210" t="s">
        <v>228</v>
      </c>
      <c r="AS2" s="1211"/>
      <c r="AT2" s="1212" t="s">
        <v>249</v>
      </c>
      <c r="AU2" s="1214" t="s">
        <v>279</v>
      </c>
      <c r="AV2" s="1216" t="s">
        <v>229</v>
      </c>
      <c r="AW2" s="1217"/>
      <c r="AX2" s="1212" t="s">
        <v>249</v>
      </c>
      <c r="AY2" s="1214" t="s">
        <v>279</v>
      </c>
      <c r="AZ2" s="1218" t="s">
        <v>230</v>
      </c>
      <c r="BA2" s="1216"/>
      <c r="BB2" s="1212" t="s">
        <v>249</v>
      </c>
      <c r="BC2" s="1214" t="s">
        <v>279</v>
      </c>
      <c r="BD2" s="1219" t="s">
        <v>231</v>
      </c>
      <c r="BE2" s="1220"/>
      <c r="BF2" s="1214" t="s">
        <v>231</v>
      </c>
      <c r="BG2" s="1206" t="s">
        <v>232</v>
      </c>
      <c r="BH2" s="1214" t="s">
        <v>6</v>
      </c>
      <c r="BI2" s="1175" t="s">
        <v>281</v>
      </c>
      <c r="BJ2" s="52"/>
      <c r="BK2" s="1221" t="s">
        <v>200</v>
      </c>
      <c r="BL2" s="1223" t="s">
        <v>228</v>
      </c>
      <c r="BM2" s="1224"/>
      <c r="BN2" s="1225" t="s">
        <v>249</v>
      </c>
      <c r="BO2" s="1200" t="s">
        <v>279</v>
      </c>
      <c r="BP2" s="1227" t="s">
        <v>229</v>
      </c>
      <c r="BQ2" s="1228"/>
      <c r="BR2" s="1225" t="s">
        <v>249</v>
      </c>
      <c r="BS2" s="1200" t="s">
        <v>279</v>
      </c>
      <c r="BT2" s="1229" t="s">
        <v>230</v>
      </c>
      <c r="BU2" s="1227"/>
      <c r="BV2" s="1225" t="s">
        <v>249</v>
      </c>
      <c r="BW2" s="1200" t="s">
        <v>279</v>
      </c>
      <c r="BX2" s="1230" t="s">
        <v>231</v>
      </c>
      <c r="BY2" s="1231"/>
      <c r="BZ2" s="1200" t="s">
        <v>231</v>
      </c>
      <c r="CA2" s="1204" t="s">
        <v>232</v>
      </c>
      <c r="CB2" s="1200" t="s">
        <v>6</v>
      </c>
      <c r="CC2" s="1175" t="s">
        <v>281</v>
      </c>
      <c r="CD2" s="52"/>
      <c r="CE2" s="1185" t="s">
        <v>683</v>
      </c>
      <c r="CF2" s="1187" t="s">
        <v>228</v>
      </c>
      <c r="CG2" s="1188"/>
      <c r="CH2" s="1189" t="s">
        <v>249</v>
      </c>
      <c r="CI2" s="1191" t="s">
        <v>279</v>
      </c>
      <c r="CJ2" s="1193" t="s">
        <v>229</v>
      </c>
      <c r="CK2" s="1194"/>
      <c r="CL2" s="1189" t="s">
        <v>249</v>
      </c>
      <c r="CM2" s="1191" t="s">
        <v>279</v>
      </c>
      <c r="CN2" s="1195" t="s">
        <v>230</v>
      </c>
      <c r="CO2" s="1193"/>
      <c r="CP2" s="1189" t="s">
        <v>249</v>
      </c>
      <c r="CQ2" s="1191" t="s">
        <v>279</v>
      </c>
      <c r="CR2" s="1196" t="s">
        <v>231</v>
      </c>
      <c r="CS2" s="1197"/>
      <c r="CT2" s="1191" t="s">
        <v>231</v>
      </c>
      <c r="CU2" s="1198" t="s">
        <v>232</v>
      </c>
      <c r="CV2" s="383" t="s">
        <v>6</v>
      </c>
      <c r="CW2" s="1175" t="s">
        <v>281</v>
      </c>
      <c r="CX2" s="52"/>
      <c r="CY2" s="1160" t="s">
        <v>717</v>
      </c>
      <c r="CZ2" s="1162" t="s">
        <v>228</v>
      </c>
      <c r="DA2" s="1163"/>
      <c r="DB2" s="1164" t="s">
        <v>249</v>
      </c>
      <c r="DC2" s="1166" t="s">
        <v>279</v>
      </c>
      <c r="DD2" s="1168" t="s">
        <v>229</v>
      </c>
      <c r="DE2" s="1169"/>
      <c r="DF2" s="1164" t="s">
        <v>249</v>
      </c>
      <c r="DG2" s="1166" t="s">
        <v>279</v>
      </c>
      <c r="DH2" s="1170" t="s">
        <v>230</v>
      </c>
      <c r="DI2" s="1168"/>
      <c r="DJ2" s="1164" t="s">
        <v>249</v>
      </c>
      <c r="DK2" s="1166" t="s">
        <v>279</v>
      </c>
      <c r="DL2" s="1171" t="s">
        <v>231</v>
      </c>
      <c r="DM2" s="1172"/>
      <c r="DN2" s="1166" t="s">
        <v>231</v>
      </c>
      <c r="DO2" s="1173" t="s">
        <v>232</v>
      </c>
      <c r="DP2" s="1166" t="s">
        <v>6</v>
      </c>
      <c r="DQ2" s="1175" t="s">
        <v>281</v>
      </c>
      <c r="DR2" s="52"/>
      <c r="DS2" s="1236" t="s">
        <v>718</v>
      </c>
      <c r="DT2" s="571" t="s">
        <v>228</v>
      </c>
      <c r="DU2" s="1250" t="s">
        <v>249</v>
      </c>
      <c r="DV2" s="571" t="s">
        <v>229</v>
      </c>
      <c r="DW2" s="1250" t="s">
        <v>249</v>
      </c>
      <c r="DX2" s="570" t="s">
        <v>230</v>
      </c>
      <c r="DY2" s="1250" t="s">
        <v>249</v>
      </c>
      <c r="DZ2" s="1148" t="s">
        <v>858</v>
      </c>
      <c r="EA2" s="1250" t="s">
        <v>249</v>
      </c>
      <c r="EB2" s="571" t="s">
        <v>231</v>
      </c>
      <c r="EC2" s="1250" t="s">
        <v>231</v>
      </c>
      <c r="ED2" s="1252" t="s">
        <v>232</v>
      </c>
      <c r="EE2" s="1250" t="s">
        <v>6</v>
      </c>
      <c r="EF2" s="1175" t="s">
        <v>281</v>
      </c>
      <c r="EG2" s="52"/>
      <c r="EI2" s="1254" t="s">
        <v>780</v>
      </c>
      <c r="EJ2" s="1256"/>
    </row>
    <row r="3" spans="1:140" s="2" customFormat="1" ht="29.25" thickBot="1" x14ac:dyDescent="0.25">
      <c r="A3" s="84" t="s">
        <v>66</v>
      </c>
      <c r="B3" s="612" t="s">
        <v>67</v>
      </c>
      <c r="C3" s="6" t="s">
        <v>68</v>
      </c>
      <c r="D3" s="466" t="s">
        <v>69</v>
      </c>
      <c r="E3" s="1184"/>
      <c r="F3" s="1182"/>
      <c r="G3" s="1182"/>
      <c r="H3" s="1182"/>
      <c r="I3" s="1182"/>
      <c r="J3" s="1182"/>
      <c r="K3" s="1182"/>
      <c r="L3" s="1182"/>
      <c r="M3" s="1180"/>
      <c r="N3" s="1203"/>
      <c r="O3" s="1209"/>
      <c r="P3" s="1222"/>
      <c r="Q3" s="1186"/>
      <c r="R3" s="1161"/>
      <c r="S3" s="1237"/>
      <c r="T3" s="1176"/>
      <c r="U3" s="1178"/>
      <c r="V3" s="52"/>
      <c r="W3" s="1203"/>
      <c r="X3" s="339" t="s">
        <v>233</v>
      </c>
      <c r="Y3" s="340" t="s">
        <v>234</v>
      </c>
      <c r="Z3" s="1246"/>
      <c r="AA3" s="1233"/>
      <c r="AB3" s="339" t="s">
        <v>233</v>
      </c>
      <c r="AC3" s="340" t="s">
        <v>234</v>
      </c>
      <c r="AD3" s="1246"/>
      <c r="AE3" s="1233"/>
      <c r="AF3" s="339" t="s">
        <v>233</v>
      </c>
      <c r="AG3" s="340" t="s">
        <v>234</v>
      </c>
      <c r="AH3" s="1246"/>
      <c r="AI3" s="1233"/>
      <c r="AJ3" s="37" t="s">
        <v>233</v>
      </c>
      <c r="AK3" s="38" t="s">
        <v>234</v>
      </c>
      <c r="AL3" s="1235"/>
      <c r="AM3" s="1239"/>
      <c r="AN3" s="1203"/>
      <c r="AO3" s="1176"/>
      <c r="AP3" s="52"/>
      <c r="AQ3" s="1209"/>
      <c r="AR3" s="346" t="s">
        <v>233</v>
      </c>
      <c r="AS3" s="44" t="s">
        <v>234</v>
      </c>
      <c r="AT3" s="1213"/>
      <c r="AU3" s="1215"/>
      <c r="AV3" s="357" t="s">
        <v>233</v>
      </c>
      <c r="AW3" s="45" t="s">
        <v>234</v>
      </c>
      <c r="AX3" s="1213"/>
      <c r="AY3" s="1215"/>
      <c r="AZ3" s="358" t="s">
        <v>233</v>
      </c>
      <c r="BA3" s="359" t="s">
        <v>234</v>
      </c>
      <c r="BB3" s="1213"/>
      <c r="BC3" s="1215"/>
      <c r="BD3" s="360" t="s">
        <v>233</v>
      </c>
      <c r="BE3" s="361" t="s">
        <v>234</v>
      </c>
      <c r="BF3" s="1215"/>
      <c r="BG3" s="1207"/>
      <c r="BH3" s="1215"/>
      <c r="BI3" s="1176"/>
      <c r="BJ3" s="52"/>
      <c r="BK3" s="1222"/>
      <c r="BL3" s="364" t="s">
        <v>233</v>
      </c>
      <c r="BM3" s="46" t="s">
        <v>234</v>
      </c>
      <c r="BN3" s="1226"/>
      <c r="BO3" s="1201"/>
      <c r="BP3" s="369" t="s">
        <v>233</v>
      </c>
      <c r="BQ3" s="47" t="s">
        <v>234</v>
      </c>
      <c r="BR3" s="1226"/>
      <c r="BS3" s="1201"/>
      <c r="BT3" s="370" t="s">
        <v>233</v>
      </c>
      <c r="BU3" s="371" t="s">
        <v>234</v>
      </c>
      <c r="BV3" s="1226"/>
      <c r="BW3" s="1201"/>
      <c r="BX3" s="372" t="s">
        <v>233</v>
      </c>
      <c r="BY3" s="373" t="s">
        <v>234</v>
      </c>
      <c r="BZ3" s="1201"/>
      <c r="CA3" s="1205"/>
      <c r="CB3" s="1201"/>
      <c r="CC3" s="1176"/>
      <c r="CD3" s="52"/>
      <c r="CE3" s="1186"/>
      <c r="CF3" s="376" t="s">
        <v>233</v>
      </c>
      <c r="CG3" s="50" t="s">
        <v>234</v>
      </c>
      <c r="CH3" s="1190"/>
      <c r="CI3" s="1192"/>
      <c r="CJ3" s="384" t="s">
        <v>233</v>
      </c>
      <c r="CK3" s="385" t="s">
        <v>234</v>
      </c>
      <c r="CL3" s="1190"/>
      <c r="CM3" s="1192"/>
      <c r="CN3" s="386" t="s">
        <v>233</v>
      </c>
      <c r="CO3" s="387" t="s">
        <v>234</v>
      </c>
      <c r="CP3" s="1190"/>
      <c r="CQ3" s="1192"/>
      <c r="CR3" s="388" t="s">
        <v>233</v>
      </c>
      <c r="CS3" s="389" t="s">
        <v>234</v>
      </c>
      <c r="CT3" s="1192"/>
      <c r="CU3" s="1199"/>
      <c r="CV3" s="384"/>
      <c r="CW3" s="1176"/>
      <c r="CX3" s="52"/>
      <c r="CY3" s="1161"/>
      <c r="CZ3" s="472" t="s">
        <v>233</v>
      </c>
      <c r="DA3" s="48" t="s">
        <v>234</v>
      </c>
      <c r="DB3" s="1165"/>
      <c r="DC3" s="1167"/>
      <c r="DD3" s="553" t="s">
        <v>233</v>
      </c>
      <c r="DE3" s="49" t="s">
        <v>234</v>
      </c>
      <c r="DF3" s="1165"/>
      <c r="DG3" s="1167"/>
      <c r="DH3" s="554" t="s">
        <v>233</v>
      </c>
      <c r="DI3" s="555" t="s">
        <v>234</v>
      </c>
      <c r="DJ3" s="1165"/>
      <c r="DK3" s="1167"/>
      <c r="DL3" s="556" t="s">
        <v>233</v>
      </c>
      <c r="DM3" s="557" t="s">
        <v>234</v>
      </c>
      <c r="DN3" s="1167"/>
      <c r="DO3" s="1174"/>
      <c r="DP3" s="1167"/>
      <c r="DQ3" s="1176"/>
      <c r="DR3" s="52"/>
      <c r="DS3" s="1237"/>
      <c r="DT3" s="572" t="s">
        <v>233</v>
      </c>
      <c r="DU3" s="1251"/>
      <c r="DV3" s="572" t="s">
        <v>233</v>
      </c>
      <c r="DW3" s="1251"/>
      <c r="DX3" s="568" t="s">
        <v>233</v>
      </c>
      <c r="DY3" s="1251"/>
      <c r="DZ3" s="1149"/>
      <c r="EA3" s="1251"/>
      <c r="EB3" s="569" t="s">
        <v>233</v>
      </c>
      <c r="EC3" s="1251"/>
      <c r="ED3" s="1253"/>
      <c r="EE3" s="1251"/>
      <c r="EF3" s="1176"/>
      <c r="EG3" s="52"/>
      <c r="EI3" s="1255"/>
      <c r="EJ3" s="1257"/>
    </row>
    <row r="4" spans="1:140" ht="26.25" customHeight="1" x14ac:dyDescent="0.2">
      <c r="J4" s="68" t="s">
        <v>242</v>
      </c>
      <c r="K4" s="68" t="s">
        <v>242</v>
      </c>
      <c r="L4" s="68" t="s">
        <v>242</v>
      </c>
      <c r="M4" s="452" t="s">
        <v>709</v>
      </c>
      <c r="N4" s="3"/>
      <c r="O4" s="3"/>
      <c r="P4" s="3"/>
      <c r="Q4" s="3"/>
      <c r="R4" s="3"/>
      <c r="S4" s="3"/>
      <c r="T4" s="352" t="s">
        <v>650</v>
      </c>
      <c r="W4" s="68" t="s">
        <v>242</v>
      </c>
      <c r="X4" s="17"/>
      <c r="Y4" s="17"/>
      <c r="Z4" s="68" t="s">
        <v>242</v>
      </c>
      <c r="AA4" s="68" t="s">
        <v>242</v>
      </c>
      <c r="AB4" s="17"/>
      <c r="AC4" s="17"/>
      <c r="AD4" s="68" t="s">
        <v>242</v>
      </c>
      <c r="AE4" s="68" t="s">
        <v>242</v>
      </c>
      <c r="AF4" s="17"/>
      <c r="AG4" s="17"/>
      <c r="AH4" s="68" t="s">
        <v>242</v>
      </c>
      <c r="AI4" s="68" t="s">
        <v>242</v>
      </c>
      <c r="AO4" s="353" t="s">
        <v>722</v>
      </c>
      <c r="AQ4" s="68" t="s">
        <v>242</v>
      </c>
      <c r="AR4" s="17"/>
      <c r="AS4" s="17"/>
      <c r="AT4" s="68" t="s">
        <v>242</v>
      </c>
      <c r="AU4" s="68" t="s">
        <v>242</v>
      </c>
      <c r="AV4" s="17"/>
      <c r="AW4" s="17"/>
      <c r="AX4" s="68" t="s">
        <v>242</v>
      </c>
      <c r="AY4" s="68" t="s">
        <v>242</v>
      </c>
      <c r="AZ4" s="17"/>
      <c r="BA4" s="17"/>
      <c r="BB4" s="68" t="s">
        <v>242</v>
      </c>
      <c r="BC4" s="68" t="s">
        <v>242</v>
      </c>
      <c r="BI4" s="353" t="s">
        <v>721</v>
      </c>
      <c r="BK4" s="68" t="s">
        <v>242</v>
      </c>
      <c r="BL4" s="17"/>
      <c r="BM4" s="17"/>
      <c r="BN4" s="68" t="s">
        <v>242</v>
      </c>
      <c r="BO4" s="68" t="s">
        <v>242</v>
      </c>
      <c r="BP4" s="17"/>
      <c r="BQ4" s="17"/>
      <c r="BR4" s="68" t="s">
        <v>242</v>
      </c>
      <c r="BS4" s="68" t="s">
        <v>242</v>
      </c>
      <c r="BT4" s="17"/>
      <c r="BU4" s="17"/>
      <c r="BV4" s="68" t="s">
        <v>242</v>
      </c>
      <c r="BW4" s="68" t="s">
        <v>242</v>
      </c>
      <c r="CC4" s="353" t="s">
        <v>723</v>
      </c>
      <c r="CE4" s="68" t="s">
        <v>242</v>
      </c>
      <c r="CF4" s="17"/>
      <c r="CG4" s="17"/>
      <c r="CH4" s="68" t="s">
        <v>242</v>
      </c>
      <c r="CI4" s="68" t="s">
        <v>242</v>
      </c>
      <c r="CJ4" s="17"/>
      <c r="CK4" s="17"/>
      <c r="CL4" s="68" t="s">
        <v>242</v>
      </c>
      <c r="CM4" s="68" t="s">
        <v>242</v>
      </c>
      <c r="CN4" s="17"/>
      <c r="CO4" s="17"/>
      <c r="CP4" s="68" t="s">
        <v>242</v>
      </c>
      <c r="CQ4" s="68" t="s">
        <v>242</v>
      </c>
      <c r="CW4" s="353" t="s">
        <v>724</v>
      </c>
      <c r="CY4" s="68" t="s">
        <v>242</v>
      </c>
      <c r="CZ4" s="17"/>
      <c r="DA4" s="17"/>
      <c r="DB4" s="68" t="s">
        <v>242</v>
      </c>
      <c r="DC4" s="68" t="s">
        <v>242</v>
      </c>
      <c r="DD4" s="17"/>
      <c r="DE4" s="17"/>
      <c r="DF4" s="68" t="s">
        <v>242</v>
      </c>
      <c r="DG4" s="68" t="s">
        <v>242</v>
      </c>
      <c r="DH4" s="17"/>
      <c r="DI4" s="17"/>
      <c r="DJ4" s="68" t="s">
        <v>242</v>
      </c>
      <c r="DK4" s="68" t="s">
        <v>242</v>
      </c>
      <c r="DQ4" s="353" t="s">
        <v>725</v>
      </c>
      <c r="DS4" s="68" t="s">
        <v>242</v>
      </c>
      <c r="DT4" s="17"/>
      <c r="DU4" s="68" t="s">
        <v>242</v>
      </c>
      <c r="DV4" s="17"/>
      <c r="DW4" s="68" t="s">
        <v>242</v>
      </c>
      <c r="DX4" s="17"/>
      <c r="DY4" s="68" t="s">
        <v>242</v>
      </c>
      <c r="DZ4" s="17"/>
      <c r="EA4" s="68" t="s">
        <v>242</v>
      </c>
      <c r="EF4" s="353" t="s">
        <v>726</v>
      </c>
    </row>
    <row r="5" spans="1:140" ht="12.75" thickBot="1" x14ac:dyDescent="0.25">
      <c r="A5" s="2"/>
      <c r="G5" s="2"/>
      <c r="I5" s="2"/>
      <c r="J5" s="2"/>
      <c r="K5" s="2"/>
      <c r="N5" s="3"/>
      <c r="O5" s="3"/>
      <c r="P5" s="3"/>
      <c r="Q5" s="3"/>
      <c r="R5" s="3"/>
      <c r="S5" s="3"/>
      <c r="T5" s="3"/>
      <c r="AO5" s="3"/>
      <c r="BI5" s="3"/>
      <c r="CC5" s="3"/>
      <c r="CW5" s="3"/>
      <c r="DQ5" s="3"/>
      <c r="EF5" s="3"/>
    </row>
    <row r="6" spans="1:140" ht="16.5" thickBot="1" x14ac:dyDescent="0.25">
      <c r="N6" s="3"/>
      <c r="O6" s="3"/>
      <c r="P6" s="3"/>
      <c r="Q6" s="3"/>
      <c r="R6" s="3"/>
      <c r="S6" s="3"/>
      <c r="T6" s="3"/>
      <c r="V6" s="3"/>
      <c r="W6" s="513"/>
      <c r="X6" s="3"/>
      <c r="Y6" s="3"/>
      <c r="Z6" s="3"/>
      <c r="AA6" s="3"/>
      <c r="AB6" s="3"/>
      <c r="AC6" s="3"/>
      <c r="AD6" s="3"/>
      <c r="AE6" s="3"/>
      <c r="AH6" s="300" t="s">
        <v>310</v>
      </c>
      <c r="AI6" s="192"/>
      <c r="AJ6" s="184">
        <f>CD_TOTAL_00_00_ENG+CD_TOTAL_01_00_ENG</f>
        <v>0</v>
      </c>
      <c r="AK6" s="185">
        <f>+CD_TOTAL_00_00_DESIGNER+CD_TOTAL_01_00_DESIGNER</f>
        <v>0</v>
      </c>
      <c r="AL6" s="186">
        <f>+CD_TOTAL_ENG+CD_TOTAL_DESIGNER</f>
        <v>0</v>
      </c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BB6" s="300" t="s">
        <v>310</v>
      </c>
      <c r="BC6" s="192"/>
      <c r="BD6" s="184">
        <f>BD_TOTAL_00_00_ENG+BD_TOTAL_01_00_ENG</f>
        <v>0</v>
      </c>
      <c r="BE6" s="185">
        <f>BD_TOTAL_00_00_DESIGNER+BD_TOTAL_01_00_DESIGNER</f>
        <v>0</v>
      </c>
      <c r="BF6" s="186">
        <f>BD_TOTAL_ENG+BD_TOTAL_DESIGNER</f>
        <v>0</v>
      </c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  <c r="BS6" s="3"/>
      <c r="BV6" s="300" t="s">
        <v>310</v>
      </c>
      <c r="BW6" s="192"/>
      <c r="BX6" s="184">
        <f>DD_TOTAL_00_00_ENG+DD_TOTAL_01_00_ENG</f>
        <v>0</v>
      </c>
      <c r="BY6" s="185">
        <f>DD_TOTAL_00_00_DESIGNER+DD_TOTAL_01_00_DESIGNER</f>
        <v>0</v>
      </c>
      <c r="BZ6" s="186">
        <f>DD_TOTAL_ENG+DD_TOTAL_DESIGNER</f>
        <v>0</v>
      </c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P6" s="300" t="s">
        <v>310</v>
      </c>
      <c r="CQ6" s="192"/>
      <c r="CR6" s="184">
        <f>PRO_00_00_ENG+PRO_01_00_ENG</f>
        <v>0</v>
      </c>
      <c r="CS6" s="185"/>
      <c r="CT6" s="186">
        <f>PRO_TOTAL_ENG</f>
        <v>0</v>
      </c>
      <c r="CU6" s="3"/>
      <c r="CV6" s="3"/>
      <c r="CW6" s="3"/>
      <c r="CX6" s="3"/>
      <c r="CY6" s="3"/>
      <c r="CZ6" s="3"/>
      <c r="DA6" s="3"/>
      <c r="DB6" s="3"/>
      <c r="DC6" s="3"/>
      <c r="DD6" s="3"/>
      <c r="DE6" s="3"/>
      <c r="DF6" s="3"/>
      <c r="DG6" s="3"/>
      <c r="DJ6" s="300" t="s">
        <v>310</v>
      </c>
      <c r="DK6" s="192"/>
      <c r="DL6" s="575">
        <f>CONSTR_TOTAL_00_00_ENG+CONSTR_TOTAL_01_00_ENG</f>
        <v>0</v>
      </c>
      <c r="DM6" s="595">
        <f>CONSTR_TOTAL_00_00_DESIGNER+CONSTR_TOTAL_01_00_DESIGNER</f>
        <v>0</v>
      </c>
      <c r="DN6" s="186">
        <f>CONSTR_TOTAL_ENG+CONSTR_TOTAL_DESIGNER</f>
        <v>0</v>
      </c>
      <c r="DO6" s="3"/>
      <c r="DP6" s="3"/>
      <c r="DQ6" s="3"/>
      <c r="DR6" s="3"/>
      <c r="DS6" s="3"/>
      <c r="DT6" s="3"/>
      <c r="DU6" s="3"/>
      <c r="DV6" s="3"/>
      <c r="DW6" s="3"/>
      <c r="EA6" s="300" t="s">
        <v>310</v>
      </c>
      <c r="EB6" s="184">
        <f>QUALIF_TOTAL_00_00_ENG</f>
        <v>0</v>
      </c>
      <c r="EC6" s="186">
        <f>QUALIF_TOTAL_HOURS</f>
        <v>0</v>
      </c>
      <c r="ED6" s="3"/>
      <c r="EE6" s="3"/>
      <c r="EF6" s="3"/>
      <c r="EG6" s="3"/>
    </row>
    <row r="7" spans="1:140" x14ac:dyDescent="0.2">
      <c r="J7" s="2"/>
      <c r="N7" s="3"/>
      <c r="O7" s="3"/>
      <c r="P7" s="3"/>
      <c r="Q7" s="3"/>
      <c r="R7" s="3"/>
      <c r="S7" s="3"/>
      <c r="T7" s="3"/>
      <c r="V7" s="3"/>
      <c r="W7" s="51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</row>
    <row r="8" spans="1:140" ht="13.5" thickBot="1" x14ac:dyDescent="0.25">
      <c r="A8" s="2">
        <f t="shared" ref="A8:CC8" si="0">COLUMN(A6)</f>
        <v>1</v>
      </c>
      <c r="B8" s="2">
        <f t="shared" si="0"/>
        <v>2</v>
      </c>
      <c r="C8" s="2">
        <f t="shared" si="0"/>
        <v>3</v>
      </c>
      <c r="D8" s="2">
        <f t="shared" si="0"/>
        <v>4</v>
      </c>
      <c r="E8" s="2">
        <f t="shared" si="0"/>
        <v>5</v>
      </c>
      <c r="F8" s="2">
        <f t="shared" si="0"/>
        <v>6</v>
      </c>
      <c r="G8" s="2">
        <f t="shared" si="0"/>
        <v>7</v>
      </c>
      <c r="H8" s="2">
        <f t="shared" si="0"/>
        <v>8</v>
      </c>
      <c r="I8" s="2">
        <f t="shared" si="0"/>
        <v>9</v>
      </c>
      <c r="J8" s="2">
        <f t="shared" si="0"/>
        <v>10</v>
      </c>
      <c r="K8" s="2">
        <f t="shared" si="0"/>
        <v>11</v>
      </c>
      <c r="L8" s="2">
        <f t="shared" si="0"/>
        <v>12</v>
      </c>
      <c r="M8" s="2">
        <f t="shared" si="0"/>
        <v>13</v>
      </c>
      <c r="N8" s="2">
        <f t="shared" si="0"/>
        <v>14</v>
      </c>
      <c r="O8" s="2">
        <f t="shared" si="0"/>
        <v>15</v>
      </c>
      <c r="P8" s="2">
        <f t="shared" si="0"/>
        <v>16</v>
      </c>
      <c r="Q8" s="2">
        <f t="shared" si="0"/>
        <v>17</v>
      </c>
      <c r="R8" s="2">
        <f t="shared" si="0"/>
        <v>18</v>
      </c>
      <c r="S8" s="2">
        <f t="shared" si="0"/>
        <v>19</v>
      </c>
      <c r="T8" s="2">
        <f t="shared" si="0"/>
        <v>20</v>
      </c>
      <c r="U8" s="2">
        <f t="shared" si="0"/>
        <v>21</v>
      </c>
      <c r="V8" s="2">
        <f>COLUMN(V6)</f>
        <v>22</v>
      </c>
      <c r="W8" s="17">
        <f t="shared" si="0"/>
        <v>23</v>
      </c>
      <c r="X8" s="2">
        <f t="shared" si="0"/>
        <v>24</v>
      </c>
      <c r="Y8" s="2">
        <f t="shared" si="0"/>
        <v>25</v>
      </c>
      <c r="Z8" s="2">
        <f t="shared" si="0"/>
        <v>26</v>
      </c>
      <c r="AA8" s="2">
        <f t="shared" si="0"/>
        <v>27</v>
      </c>
      <c r="AB8" s="2">
        <f t="shared" si="0"/>
        <v>28</v>
      </c>
      <c r="AC8" s="2">
        <f t="shared" si="0"/>
        <v>29</v>
      </c>
      <c r="AD8" s="2">
        <f t="shared" si="0"/>
        <v>30</v>
      </c>
      <c r="AE8" s="2">
        <f t="shared" si="0"/>
        <v>31</v>
      </c>
      <c r="AF8" s="2">
        <f t="shared" si="0"/>
        <v>32</v>
      </c>
      <c r="AG8" s="2">
        <f t="shared" si="0"/>
        <v>33</v>
      </c>
      <c r="AH8" s="2">
        <f t="shared" si="0"/>
        <v>34</v>
      </c>
      <c r="AI8" s="2">
        <f t="shared" si="0"/>
        <v>35</v>
      </c>
      <c r="AJ8" s="2">
        <f t="shared" si="0"/>
        <v>36</v>
      </c>
      <c r="AK8" s="2">
        <f t="shared" si="0"/>
        <v>37</v>
      </c>
      <c r="AL8" s="2">
        <f t="shared" si="0"/>
        <v>38</v>
      </c>
      <c r="AM8" s="2">
        <f t="shared" si="0"/>
        <v>39</v>
      </c>
      <c r="AN8" s="2">
        <f t="shared" si="0"/>
        <v>40</v>
      </c>
      <c r="AO8" s="2">
        <f t="shared" si="0"/>
        <v>41</v>
      </c>
      <c r="AP8" s="2">
        <f t="shared" si="0"/>
        <v>42</v>
      </c>
      <c r="AQ8" s="2">
        <f t="shared" ref="AQ8:BI8" si="1">COLUMN(AQ6)</f>
        <v>43</v>
      </c>
      <c r="AR8" s="2">
        <f t="shared" si="1"/>
        <v>44</v>
      </c>
      <c r="AS8" s="2">
        <f t="shared" si="1"/>
        <v>45</v>
      </c>
      <c r="AT8" s="2">
        <f t="shared" si="1"/>
        <v>46</v>
      </c>
      <c r="AU8" s="2">
        <f t="shared" si="1"/>
        <v>47</v>
      </c>
      <c r="AV8" s="2">
        <f t="shared" si="1"/>
        <v>48</v>
      </c>
      <c r="AW8" s="2">
        <f t="shared" si="1"/>
        <v>49</v>
      </c>
      <c r="AX8" s="2">
        <f t="shared" si="1"/>
        <v>50</v>
      </c>
      <c r="AY8" s="2">
        <f t="shared" si="1"/>
        <v>51</v>
      </c>
      <c r="AZ8" s="2">
        <f t="shared" si="1"/>
        <v>52</v>
      </c>
      <c r="BA8" s="2">
        <f t="shared" si="1"/>
        <v>53</v>
      </c>
      <c r="BB8" s="2">
        <f t="shared" si="1"/>
        <v>54</v>
      </c>
      <c r="BC8" s="2">
        <f t="shared" si="1"/>
        <v>55</v>
      </c>
      <c r="BD8" s="2">
        <f t="shared" si="1"/>
        <v>56</v>
      </c>
      <c r="BE8" s="2">
        <f t="shared" si="1"/>
        <v>57</v>
      </c>
      <c r="BF8" s="2">
        <f t="shared" si="1"/>
        <v>58</v>
      </c>
      <c r="BG8" s="2">
        <f t="shared" si="1"/>
        <v>59</v>
      </c>
      <c r="BH8" s="2">
        <f t="shared" si="1"/>
        <v>60</v>
      </c>
      <c r="BI8" s="2">
        <f t="shared" si="1"/>
        <v>61</v>
      </c>
      <c r="BJ8" s="2">
        <f t="shared" si="0"/>
        <v>62</v>
      </c>
      <c r="BK8" s="2">
        <f t="shared" si="0"/>
        <v>63</v>
      </c>
      <c r="BL8" s="2">
        <f t="shared" si="0"/>
        <v>64</v>
      </c>
      <c r="BM8" s="2">
        <f t="shared" si="0"/>
        <v>65</v>
      </c>
      <c r="BN8" s="2">
        <f t="shared" si="0"/>
        <v>66</v>
      </c>
      <c r="BO8" s="2">
        <f t="shared" si="0"/>
        <v>67</v>
      </c>
      <c r="BP8" s="2">
        <f t="shared" si="0"/>
        <v>68</v>
      </c>
      <c r="BQ8" s="2">
        <f t="shared" si="0"/>
        <v>69</v>
      </c>
      <c r="BR8" s="2">
        <f t="shared" si="0"/>
        <v>70</v>
      </c>
      <c r="BS8" s="2">
        <f t="shared" si="0"/>
        <v>71</v>
      </c>
      <c r="BT8" s="2">
        <f t="shared" si="0"/>
        <v>72</v>
      </c>
      <c r="BU8" s="2">
        <f t="shared" si="0"/>
        <v>73</v>
      </c>
      <c r="BV8" s="2">
        <f t="shared" si="0"/>
        <v>74</v>
      </c>
      <c r="BW8" s="2">
        <f t="shared" si="0"/>
        <v>75</v>
      </c>
      <c r="BX8" s="2">
        <f t="shared" si="0"/>
        <v>76</v>
      </c>
      <c r="BY8" s="2">
        <f t="shared" si="0"/>
        <v>77</v>
      </c>
      <c r="BZ8" s="2">
        <f t="shared" si="0"/>
        <v>78</v>
      </c>
      <c r="CA8" s="2">
        <f t="shared" si="0"/>
        <v>79</v>
      </c>
      <c r="CB8" s="2">
        <f t="shared" si="0"/>
        <v>80</v>
      </c>
      <c r="CC8" s="2">
        <f t="shared" si="0"/>
        <v>81</v>
      </c>
      <c r="CD8" s="2">
        <f t="shared" ref="CD8:CW8" si="2">COLUMN(CD6)</f>
        <v>82</v>
      </c>
      <c r="CE8" s="2">
        <f t="shared" si="2"/>
        <v>83</v>
      </c>
      <c r="CF8" s="2">
        <f t="shared" si="2"/>
        <v>84</v>
      </c>
      <c r="CG8" s="2">
        <f t="shared" si="2"/>
        <v>85</v>
      </c>
      <c r="CH8" s="2">
        <f t="shared" si="2"/>
        <v>86</v>
      </c>
      <c r="CI8" s="2">
        <f t="shared" si="2"/>
        <v>87</v>
      </c>
      <c r="CJ8" s="2">
        <f t="shared" si="2"/>
        <v>88</v>
      </c>
      <c r="CK8" s="2">
        <f t="shared" si="2"/>
        <v>89</v>
      </c>
      <c r="CL8" s="2">
        <f t="shared" si="2"/>
        <v>90</v>
      </c>
      <c r="CM8" s="2">
        <f t="shared" si="2"/>
        <v>91</v>
      </c>
      <c r="CN8" s="2">
        <f t="shared" si="2"/>
        <v>92</v>
      </c>
      <c r="CO8" s="2">
        <f t="shared" si="2"/>
        <v>93</v>
      </c>
      <c r="CP8" s="2">
        <f t="shared" si="2"/>
        <v>94</v>
      </c>
      <c r="CQ8" s="2">
        <f t="shared" si="2"/>
        <v>95</v>
      </c>
      <c r="CR8" s="2">
        <f t="shared" si="2"/>
        <v>96</v>
      </c>
      <c r="CS8" s="2">
        <f t="shared" si="2"/>
        <v>97</v>
      </c>
      <c r="CT8" s="2">
        <f t="shared" si="2"/>
        <v>98</v>
      </c>
      <c r="CU8" s="2">
        <f t="shared" si="2"/>
        <v>99</v>
      </c>
      <c r="CV8" s="2">
        <f t="shared" si="2"/>
        <v>100</v>
      </c>
      <c r="CW8" s="2">
        <f t="shared" si="2"/>
        <v>101</v>
      </c>
      <c r="CY8" s="2">
        <f t="shared" ref="CY8:DQ8" si="3">COLUMN(CY6)</f>
        <v>103</v>
      </c>
      <c r="CZ8" s="2">
        <f t="shared" si="3"/>
        <v>104</v>
      </c>
      <c r="DA8" s="2">
        <f t="shared" si="3"/>
        <v>105</v>
      </c>
      <c r="DB8" s="2">
        <f t="shared" si="3"/>
        <v>106</v>
      </c>
      <c r="DC8" s="2">
        <f t="shared" si="3"/>
        <v>107</v>
      </c>
      <c r="DD8" s="2">
        <f t="shared" si="3"/>
        <v>108</v>
      </c>
      <c r="DE8" s="2">
        <f t="shared" si="3"/>
        <v>109</v>
      </c>
      <c r="DF8" s="2">
        <f t="shared" si="3"/>
        <v>110</v>
      </c>
      <c r="DG8" s="2">
        <f t="shared" si="3"/>
        <v>111</v>
      </c>
      <c r="DH8" s="2">
        <f t="shared" si="3"/>
        <v>112</v>
      </c>
      <c r="DI8" s="2">
        <f t="shared" si="3"/>
        <v>113</v>
      </c>
      <c r="DJ8" s="2">
        <f t="shared" si="3"/>
        <v>114</v>
      </c>
      <c r="DK8" s="2">
        <f t="shared" si="3"/>
        <v>115</v>
      </c>
      <c r="DL8" s="2">
        <f t="shared" si="3"/>
        <v>116</v>
      </c>
      <c r="DM8" s="2">
        <f t="shared" si="3"/>
        <v>117</v>
      </c>
      <c r="DN8" s="2">
        <f t="shared" si="3"/>
        <v>118</v>
      </c>
      <c r="DO8" s="2">
        <f t="shared" si="3"/>
        <v>119</v>
      </c>
      <c r="DP8" s="2">
        <f t="shared" si="3"/>
        <v>120</v>
      </c>
      <c r="DQ8" s="2">
        <f t="shared" si="3"/>
        <v>121</v>
      </c>
      <c r="DR8" s="1"/>
      <c r="DS8" s="2">
        <f t="shared" ref="DS8:EF8" si="4">COLUMN(DS6)</f>
        <v>123</v>
      </c>
      <c r="DT8" s="2">
        <f t="shared" si="4"/>
        <v>124</v>
      </c>
      <c r="DU8" s="2">
        <f t="shared" si="4"/>
        <v>125</v>
      </c>
      <c r="DV8" s="2">
        <f t="shared" si="4"/>
        <v>126</v>
      </c>
      <c r="DW8" s="2">
        <f t="shared" si="4"/>
        <v>127</v>
      </c>
      <c r="DX8" s="2">
        <f t="shared" si="4"/>
        <v>128</v>
      </c>
      <c r="DY8" s="2">
        <f t="shared" si="4"/>
        <v>129</v>
      </c>
      <c r="DZ8" s="2">
        <f>COLUMN(DZ6)</f>
        <v>130</v>
      </c>
      <c r="EA8" s="2">
        <f>COLUMN(EA6)</f>
        <v>131</v>
      </c>
      <c r="EB8" s="2">
        <f t="shared" si="4"/>
        <v>132</v>
      </c>
      <c r="EC8" s="2">
        <f t="shared" si="4"/>
        <v>133</v>
      </c>
      <c r="ED8" s="2">
        <f t="shared" si="4"/>
        <v>134</v>
      </c>
      <c r="EE8" s="2">
        <f t="shared" si="4"/>
        <v>135</v>
      </c>
      <c r="EF8" s="2">
        <f t="shared" si="4"/>
        <v>136</v>
      </c>
      <c r="EG8" s="1"/>
    </row>
    <row r="9" spans="1:140" ht="13.5" thickBot="1" x14ac:dyDescent="0.25">
      <c r="A9" s="164"/>
      <c r="B9" s="176"/>
      <c r="C9" s="613"/>
      <c r="D9" s="30"/>
      <c r="E9" s="462"/>
      <c r="F9" s="923"/>
      <c r="G9" s="924"/>
      <c r="H9" s="924"/>
      <c r="I9" s="924"/>
      <c r="J9" s="924"/>
      <c r="K9" s="194"/>
      <c r="L9" s="925"/>
      <c r="M9" s="926"/>
      <c r="N9" s="109"/>
      <c r="O9" s="108"/>
      <c r="P9" s="108"/>
      <c r="Q9" s="108"/>
      <c r="R9" s="108"/>
      <c r="S9" s="110"/>
      <c r="T9" s="110"/>
      <c r="U9" s="176"/>
      <c r="V9" s="3"/>
      <c r="W9" s="514"/>
      <c r="X9" s="193"/>
      <c r="Y9" s="194"/>
      <c r="Z9" s="196"/>
      <c r="AA9" s="196"/>
      <c r="AB9" s="194"/>
      <c r="AC9" s="194"/>
      <c r="AD9" s="196"/>
      <c r="AE9" s="196"/>
      <c r="AF9" s="194"/>
      <c r="AG9" s="195"/>
      <c r="AH9" s="196"/>
      <c r="AI9" s="196"/>
      <c r="AJ9" s="913"/>
      <c r="AK9" s="914"/>
      <c r="AL9" s="915"/>
      <c r="AM9" s="197"/>
      <c r="AN9" s="198"/>
      <c r="AO9" s="110"/>
      <c r="AP9" s="3"/>
      <c r="AQ9" s="15"/>
      <c r="AR9" s="193"/>
      <c r="AS9" s="194"/>
      <c r="AT9" s="196"/>
      <c r="AU9" s="196"/>
      <c r="AV9" s="194"/>
      <c r="AW9" s="194"/>
      <c r="AX9" s="196"/>
      <c r="AY9" s="196"/>
      <c r="AZ9" s="194"/>
      <c r="BA9" s="195"/>
      <c r="BB9" s="196"/>
      <c r="BC9" s="196"/>
      <c r="BD9" s="913"/>
      <c r="BE9" s="914"/>
      <c r="BF9" s="915"/>
      <c r="BG9" s="197"/>
      <c r="BH9" s="198"/>
      <c r="BI9" s="110"/>
      <c r="BJ9" s="3"/>
      <c r="BK9" s="15"/>
      <c r="BL9" s="193"/>
      <c r="BM9" s="194"/>
      <c r="BN9" s="196"/>
      <c r="BO9" s="196"/>
      <c r="BP9" s="194"/>
      <c r="BQ9" s="194"/>
      <c r="BR9" s="196"/>
      <c r="BS9" s="196"/>
      <c r="BT9" s="194"/>
      <c r="BU9" s="195"/>
      <c r="BV9" s="196"/>
      <c r="BW9" s="196"/>
      <c r="BX9" s="193"/>
      <c r="BY9" s="194"/>
      <c r="BZ9" s="195"/>
      <c r="CA9" s="197"/>
      <c r="CB9" s="198"/>
      <c r="CC9" s="110"/>
      <c r="CD9" s="3"/>
      <c r="CE9" s="15"/>
      <c r="CF9" s="193"/>
      <c r="CG9" s="194"/>
      <c r="CH9" s="196"/>
      <c r="CI9" s="196"/>
      <c r="CJ9" s="194"/>
      <c r="CK9" s="194"/>
      <c r="CL9" s="196"/>
      <c r="CM9" s="196"/>
      <c r="CN9" s="194"/>
      <c r="CO9" s="195"/>
      <c r="CP9" s="196"/>
      <c r="CQ9" s="196"/>
      <c r="CR9" s="913"/>
      <c r="CS9" s="914"/>
      <c r="CT9" s="915"/>
      <c r="CU9" s="197"/>
      <c r="CV9" s="198"/>
      <c r="CW9" s="110"/>
      <c r="CX9" s="3"/>
      <c r="CY9" s="198"/>
      <c r="CZ9" s="193"/>
      <c r="DA9" s="194"/>
      <c r="DB9" s="196"/>
      <c r="DC9" s="196"/>
      <c r="DD9" s="194"/>
      <c r="DE9" s="194"/>
      <c r="DF9" s="196"/>
      <c r="DG9" s="196"/>
      <c r="DH9" s="194"/>
      <c r="DI9" s="195"/>
      <c r="DJ9" s="196"/>
      <c r="DK9" s="196"/>
      <c r="DL9" s="193"/>
      <c r="DM9" s="194"/>
      <c r="DN9" s="195"/>
      <c r="DO9" s="197"/>
      <c r="DP9" s="198"/>
      <c r="DQ9" s="110"/>
      <c r="DR9" s="3"/>
      <c r="DS9" s="15"/>
      <c r="DT9" s="193"/>
      <c r="DU9" s="573"/>
      <c r="DV9" s="197"/>
      <c r="DW9" s="196"/>
      <c r="DX9" s="194"/>
      <c r="DY9" s="196"/>
      <c r="DZ9" s="194"/>
      <c r="EA9" s="196"/>
      <c r="EB9" s="193"/>
      <c r="EC9" s="195"/>
      <c r="ED9" s="197"/>
      <c r="EE9" s="198"/>
      <c r="EF9" s="110"/>
      <c r="EG9" s="3"/>
      <c r="EI9" s="833"/>
      <c r="EJ9" s="834"/>
    </row>
    <row r="10" spans="1:140" s="75" customFormat="1" ht="32.25" thickBot="1" x14ac:dyDescent="0.25">
      <c r="A10" s="85">
        <v>1</v>
      </c>
      <c r="B10" s="614" t="str">
        <f>IF(MAX(EI10:EJ10)=0,"",MAX(EI10:EJ10))</f>
        <v/>
      </c>
      <c r="C10" s="342"/>
      <c r="D10" s="615"/>
      <c r="E10" s="819" t="s">
        <v>24</v>
      </c>
      <c r="F10" s="929" t="s">
        <v>60</v>
      </c>
      <c r="G10" s="119"/>
      <c r="H10" s="922" t="s">
        <v>24</v>
      </c>
      <c r="I10" s="120"/>
      <c r="J10" s="457" t="s">
        <v>240</v>
      </c>
      <c r="K10" s="457" t="s">
        <v>24</v>
      </c>
      <c r="L10" s="450"/>
      <c r="M10" s="930">
        <f t="shared" ref="M10:M82" si="5">IF(SUM(W10,AQ10,BK10,CE10,CY10,DS10)=0,0,1)</f>
        <v>1</v>
      </c>
      <c r="N10" s="287">
        <f>IF(OR(W10="",W10=0,W10="-"),"-",IF(W10=1,1,"POK"))</f>
        <v>1</v>
      </c>
      <c r="O10" s="362" t="str">
        <f>IF(OR(AQ10="",AQ10=0,AQ10="-"),"-",IF(AQ10=1,1,"POK"))</f>
        <v>-</v>
      </c>
      <c r="P10" s="362" t="str">
        <f>IF(OR(BK10="",BK10=0,BK10="-"),"-",IF(BK10=1,1,"POK"))</f>
        <v>-</v>
      </c>
      <c r="Q10" s="362" t="str">
        <f>IF(OR(CE10="",CE10=0,CE10="-"),"-",IF(CE10=1,1,"POK"))</f>
        <v>-</v>
      </c>
      <c r="R10" s="362" t="str">
        <f>IF(OR(CY10="",CY10=0,CY10="-"),"-",IF(CY10=1,1,"POK"))</f>
        <v>-</v>
      </c>
      <c r="S10" s="362" t="str">
        <f>IF(OR(DS10="",DS10=0,DS10="-"),"-",IF(DS10=1,1,"POK"))</f>
        <v>-</v>
      </c>
      <c r="T10" s="178" t="str">
        <f>IF(AND(M10="",OR(N10=1,O10=1,P10=1,Q10=1,R10=1,S10=1)),"Value is missing Cln 13","OK")</f>
        <v>OK</v>
      </c>
      <c r="U10" s="288"/>
      <c r="V10" s="74"/>
      <c r="W10" s="177">
        <v>1</v>
      </c>
      <c r="X10" s="550"/>
      <c r="Y10" s="551"/>
      <c r="Z10" s="551"/>
      <c r="AA10" s="551"/>
      <c r="AB10" s="551"/>
      <c r="AC10" s="551"/>
      <c r="AD10" s="551"/>
      <c r="AE10" s="551"/>
      <c r="AF10" s="551"/>
      <c r="AG10" s="551"/>
      <c r="AH10" s="551"/>
      <c r="AI10" s="552"/>
      <c r="AJ10" s="686">
        <f>AJ11+AJ32+AJ36+AJ47+AJ57+AJ67</f>
        <v>0</v>
      </c>
      <c r="AK10" s="911">
        <f>AK11+AK32+AK36+AK47+AK57+AK67</f>
        <v>0</v>
      </c>
      <c r="AL10" s="912">
        <f>CD_TOTAL_00_00_ENG+CD_TOTAL_00_00_DESIGNER</f>
        <v>0</v>
      </c>
      <c r="AM10" s="207" t="str">
        <f t="shared" ref="AM10:AM47" si="6">IF(OR(AL10=0,AL10="-"),"-",AL10/CD_TOTAL_HOURS)</f>
        <v>-</v>
      </c>
      <c r="AN10" s="121"/>
      <c r="AO10" s="258" t="str">
        <f t="shared" ref="AO10:AO11" si="7">IF(AND(W10&lt;&gt;1,W10&lt;&gt;"-",W10&lt;&gt;"",W10&lt;&gt;0),"Value on Cln 23 isn't correct",IF(AND(Type_1="Doc",OR(Y10&lt;&gt;"",AC10&lt;&gt;"",AG10&lt;&gt;"")),"Remove Value Cln 25, 29, 33",IF(AND(Type_1="Doc",OR(AA10&lt;&gt;"",AE10&lt;&gt;"",AI10&lt;&gt;"")),"Remove Value Cln 27, 31, 35",IF(OR(AND(X10&lt;&gt;"",Z10=""),AND(AB10&lt;&gt;"",AD10=""),AND(AF10&lt;&gt;"",AH10="")),"Missing Eng Function",IF(OR(AND(Y10&lt;&gt;"",AA10=""),AND(AC10&lt;&gt;"",AE10=""),AND(AG10&lt;&gt;"",AI10="")),"Missing Design Function","OK")))))</f>
        <v>OK</v>
      </c>
      <c r="AP10" s="74"/>
      <c r="AQ10" s="177"/>
      <c r="AR10" s="550"/>
      <c r="AS10" s="551"/>
      <c r="AT10" s="551"/>
      <c r="AU10" s="551"/>
      <c r="AV10" s="551"/>
      <c r="AW10" s="551"/>
      <c r="AX10" s="551"/>
      <c r="AY10" s="551"/>
      <c r="AZ10" s="551"/>
      <c r="BA10" s="551"/>
      <c r="BB10" s="551"/>
      <c r="BC10" s="552"/>
      <c r="BD10" s="686">
        <f>BD11+BD32+BD36+BD47+BD57+BD67</f>
        <v>0</v>
      </c>
      <c r="BE10" s="911">
        <f>BE11+BE32+BE36+BE47+BE57+BE67</f>
        <v>0</v>
      </c>
      <c r="BF10" s="912">
        <f>BD_TOTAL_00_00_ENG+BD_TOTAL_00_00_DESIGNER</f>
        <v>0</v>
      </c>
      <c r="BG10" s="207" t="str">
        <f t="shared" ref="BG10:BG47" si="8">IF(OR(BF10=0,BF10="-"),"-",BF10/BD_TOTAL_HOURS)</f>
        <v>-</v>
      </c>
      <c r="BH10" s="546"/>
      <c r="BI10" s="258" t="str">
        <f>IF(AND(Type_1="Doc",OR(AS10&lt;&gt;"",AW10&lt;&gt;"",BA10&lt;&gt;"")),"Remove Value Cln 45, 49, 53",IF(AND(Type_1="Doc",OR(AU10&lt;&gt;"",AY10&lt;&gt;"",BC10&lt;&gt;"")),"Remove Value Cln 47, 51, 55",IF(OR(AND(AR10&lt;&gt;"",AT10=""),AND(AV10&lt;&gt;"",AX10=""),AND(AZ10&lt;&gt;"",BB10="")),"Missing Eng Function",IF(OR(AND(AS10&lt;&gt;"",AU10=""),AND(AW10&lt;&gt;"",AY10=""),AND(BA10&lt;&gt;"",BC10="")),"Missing Design Function","OK"))))</f>
        <v>OK</v>
      </c>
      <c r="BJ10" s="74"/>
      <c r="BK10" s="177"/>
      <c r="BL10" s="677"/>
      <c r="BM10" s="678"/>
      <c r="BN10" s="678"/>
      <c r="BO10" s="678"/>
      <c r="BP10" s="678"/>
      <c r="BQ10" s="678"/>
      <c r="BR10" s="678"/>
      <c r="BS10" s="678"/>
      <c r="BT10" s="678"/>
      <c r="BU10" s="678"/>
      <c r="BV10" s="678"/>
      <c r="BW10" s="679"/>
      <c r="BX10" s="916">
        <f>BX11+BX32+BX36+BX47+BX57+BX67</f>
        <v>0</v>
      </c>
      <c r="BY10" s="450">
        <f>BY11+BY32+BY36+BY47+BY57+BY67</f>
        <v>0</v>
      </c>
      <c r="BZ10" s="917">
        <f>DD_TOTAL_00_00_ENG+DD_TOTAL_00_00_DESIGNER</f>
        <v>0</v>
      </c>
      <c r="CA10" s="207" t="str">
        <f t="shared" ref="CA10:CA58" si="9">IF(OR(BZ10=0,BZ10="-"),"-",BZ10/DD_TOTAL_HOURS)</f>
        <v>-</v>
      </c>
      <c r="CB10" s="121"/>
      <c r="CC10" s="258" t="str">
        <f>IF(AND(Type_1="Doc",OR(BM10&lt;&gt;"",BQ10&lt;&gt;"",BU10&lt;&gt;"")),"Remove Value Cln 65, 69, 73",IF(AND(Type_1="Doc",OR(BO10&lt;&gt;"",BS10&lt;&gt;"",BW10&lt;&gt;"")),"Remove Value Cln 67, 71, 75",IF(OR(AND(BL10&lt;&gt;"",BN10=""),AND(BP10&lt;&gt;"",BR10=""),AND(BT10&lt;&gt;"",BV10="")),"Missing Eng Function",IF(OR(AND(BM10&lt;&gt;"",BO10=""),AND(BQ10&lt;&gt;"",BS10=""),AND(BU10&lt;&gt;"",BW10="")),"Missing Design Function","OK"))))</f>
        <v>OK</v>
      </c>
      <c r="CD10" s="74"/>
      <c r="CE10" s="1086"/>
      <c r="CF10" s="550"/>
      <c r="CG10" s="551"/>
      <c r="CH10" s="551"/>
      <c r="CI10" s="551"/>
      <c r="CJ10" s="551"/>
      <c r="CK10" s="551"/>
      <c r="CL10" s="551"/>
      <c r="CM10" s="551"/>
      <c r="CN10" s="551"/>
      <c r="CO10" s="551"/>
      <c r="CP10" s="551"/>
      <c r="CQ10" s="552"/>
      <c r="CR10" s="686"/>
      <c r="CS10" s="911"/>
      <c r="CT10" s="912"/>
      <c r="CU10" s="207"/>
      <c r="CV10" s="121"/>
      <c r="CW10" s="258" t="str">
        <f t="shared" ref="CW10:CW82" si="10">IF(AND(Type_1="Doc",OR(CG10&lt;&gt;"",CK10&lt;&gt;"",CO10&lt;&gt;"")),"Remove Value Cln 85, 89, 93",IF(AND(Type_1="Doc",OR(CI10&lt;&gt;"",CM10&lt;&gt;"",CQ10&lt;&gt;"")),"Remove Value Cln 87, 91, 95",IF(OR(AND(CF10&lt;&gt;"",CH10=""),AND(CJ10&lt;&gt;"",CL10=""),AND(CN10&lt;&gt;"",CP10="")),"Missing Eng Function",IF(OR(AND(CG10&lt;&gt;"",CI10=""),AND(CK10&lt;&gt;"",CM10=""),AND(CO10&lt;&gt;"",CQ10="")),"Missing Design Function","OK"))))</f>
        <v>OK</v>
      </c>
      <c r="CX10" s="74"/>
      <c r="CY10" s="261"/>
      <c r="CZ10" s="550"/>
      <c r="DA10" s="551"/>
      <c r="DB10" s="551"/>
      <c r="DC10" s="551"/>
      <c r="DD10" s="551"/>
      <c r="DE10" s="551"/>
      <c r="DF10" s="551"/>
      <c r="DG10" s="551"/>
      <c r="DH10" s="551"/>
      <c r="DI10" s="551"/>
      <c r="DJ10" s="551"/>
      <c r="DK10" s="552"/>
      <c r="DL10" s="449">
        <f>DL11+DL32+DL36+DL47+DL57+DL67</f>
        <v>0</v>
      </c>
      <c r="DM10" s="450">
        <f>DM11+DM32+DM36+DM47+DM57+DM67</f>
        <v>0</v>
      </c>
      <c r="DN10" s="206">
        <f>CONSTR_TOTAL_00_00_ENG+CONSTR_TOTAL_00_00_DESIGNER</f>
        <v>0</v>
      </c>
      <c r="DO10" s="207" t="str">
        <f>IF(OR(DN10=0,DN10="-"),"-",DN10/CONSTR_TOTAL_HOURS)</f>
        <v>-</v>
      </c>
      <c r="DP10" s="121"/>
      <c r="DQ10" s="258" t="str">
        <f t="shared" ref="DQ10:DQ82" si="11">IF(AND(Type_1="Doc",OR(DA10&lt;&gt;"",DE10&lt;&gt;"",DI10&lt;&gt;"")),"Remove Value Cln 105, 109, 113",IF(AND(Type_1="Doc",OR(DC10&lt;&gt;"",DG10&lt;&gt;"",DK10&lt;&gt;"")),"Remove Value Cln 107, 111, 115",IF(OR(AND(CZ10&lt;&gt;"",DB10=""),AND(DD10&lt;&gt;"",DF10=""),AND(DH10&lt;&gt;"",DJ10="")),"Missing Eng Function",IF(OR(AND(DA10&lt;&gt;"",DC10=""),AND(DE10&lt;&gt;"",DG10=""),AND(DI10&lt;&gt;"",DK10="")),"Missing Design Function","OK"))))</f>
        <v>OK</v>
      </c>
      <c r="DR10" s="74"/>
      <c r="DS10" s="177"/>
      <c r="DT10" s="550"/>
      <c r="DU10" s="551"/>
      <c r="DV10" s="551"/>
      <c r="DW10" s="551"/>
      <c r="DX10" s="551"/>
      <c r="DY10" s="551"/>
      <c r="DZ10" s="551"/>
      <c r="EA10" s="551"/>
      <c r="EB10" s="449">
        <f>EB11+EB32+EB36+EB47+EB57+EB67</f>
        <v>0</v>
      </c>
      <c r="EC10" s="206">
        <f>QUALIF_TOTAL_00_00_ENG</f>
        <v>0</v>
      </c>
      <c r="ED10" s="207" t="str">
        <f>IF(OR(EC10=0,EC10="-"),"-",EC10/QUALIF_TOTAL_HOURS)</f>
        <v>-</v>
      </c>
      <c r="EE10" s="121"/>
      <c r="EF10" s="258" t="str">
        <f t="shared" ref="EF10:EF56" si="12">IF(AND(Type_1&lt;&gt;"Doc",Type_1&lt;&gt;"Dwg"),"-",IF(Type_1="Dwg","-",IF(Type_1="Doc",IF(OR(AND(DT10&lt;&gt;"",DU10=""),AND(DV10&lt;&gt;"",DW10=""),AND(DX10&lt;&gt;"",DY10="")),"Missing Eng Function",IF(OR(AND(DT10="",DU10&lt;&gt;""),AND(DV10="",DW10&lt;&gt;""),AND(DX10="",DY10&lt;&gt;"")),"Missing Eng Hours","OK")))))</f>
        <v>-</v>
      </c>
      <c r="EG10" s="74"/>
      <c r="EI10" s="835" t="str">
        <f>IF($A10="-","-",IF($C10+$D10=0,"",$C10+$D10))</f>
        <v/>
      </c>
      <c r="EJ10" s="836"/>
    </row>
    <row r="11" spans="1:140" s="71" customFormat="1" ht="15.75" outlineLevel="1" x14ac:dyDescent="0.2">
      <c r="A11" s="88">
        <f ca="1">OFFSET(A11,-1,0,1,1)+1</f>
        <v>2</v>
      </c>
      <c r="B11" s="616" t="str">
        <f t="shared" ref="B11:B84" ca="1" si="13">IF(MAX(EI11:EJ11)=0,"",MAX(EI11:EJ11))</f>
        <v/>
      </c>
      <c r="C11" s="617"/>
      <c r="D11" s="618"/>
      <c r="E11" s="94" t="s">
        <v>182</v>
      </c>
      <c r="F11" s="566" t="s">
        <v>171</v>
      </c>
      <c r="G11" s="96"/>
      <c r="H11" s="391" t="s">
        <v>24</v>
      </c>
      <c r="I11" s="98"/>
      <c r="J11" s="927" t="s">
        <v>10</v>
      </c>
      <c r="K11" s="928" t="s">
        <v>24</v>
      </c>
      <c r="L11" s="446"/>
      <c r="M11" s="460">
        <f t="shared" si="5"/>
        <v>1</v>
      </c>
      <c r="N11" s="697">
        <f>IF(OR(W11="",W11=0,W11="-"),"-",IF(W11=1,1,"POK"))</f>
        <v>1</v>
      </c>
      <c r="O11" s="698" t="str">
        <f>IF(OR(AQ11="",AQ11=0,AQ11="-"),"-",IF(AQ11=1,1,"POK"))</f>
        <v>-</v>
      </c>
      <c r="P11" s="698" t="str">
        <f>IF(OR(BK11="",BK11=0,BK11="-"),"-",IF(BK11=1,1,"POK"))</f>
        <v>-</v>
      </c>
      <c r="Q11" s="698" t="str">
        <f>IF(OR(CE11="",CE11=0,CE11="-"),"-",IF(CE11=1,1,"POK"))</f>
        <v>-</v>
      </c>
      <c r="R11" s="698" t="str">
        <f>IF(OR(CY11="",CY11=0,CY11="-"),"-",IF(CY11=1,1,"POK"))</f>
        <v>-</v>
      </c>
      <c r="S11" s="699" t="str">
        <f>IF(OR(DS11="",DS11=0,DS11="-"),"-",IF(DS11=1,1,"POK"))</f>
        <v>-</v>
      </c>
      <c r="T11" s="433" t="str">
        <f t="shared" ref="T11:T84" si="14">IF(AND(M11="",OR(N11=1,O11=1,P11=1,Q11=1,R11=1,S11=1)),"Value is missing Cln 13","OK")</f>
        <v>OK</v>
      </c>
      <c r="U11" s="289"/>
      <c r="V11" s="8"/>
      <c r="W11" s="664">
        <f>IF(SUM(W12:W31)=0,0,1)</f>
        <v>1</v>
      </c>
      <c r="X11" s="517"/>
      <c r="Y11" s="518"/>
      <c r="Z11" s="518"/>
      <c r="AA11" s="521"/>
      <c r="AB11" s="521"/>
      <c r="AC11" s="521"/>
      <c r="AD11" s="521"/>
      <c r="AE11" s="521"/>
      <c r="AF11" s="521"/>
      <c r="AG11" s="521"/>
      <c r="AH11" s="521"/>
      <c r="AI11" s="522"/>
      <c r="AJ11" s="231">
        <f>SUM(AJ12:AJ31)</f>
        <v>0</v>
      </c>
      <c r="AK11" s="232">
        <f>SUM(AK12:AK31)</f>
        <v>0</v>
      </c>
      <c r="AL11" s="233">
        <f>AJ11+AK11</f>
        <v>0</v>
      </c>
      <c r="AM11" s="234" t="str">
        <f>IF(OR(AL11=0,AL11="-"),"-",AL11/CD_TOTAL_HOURS)</f>
        <v>-</v>
      </c>
      <c r="AN11" s="112"/>
      <c r="AO11" s="934" t="str">
        <f t="shared" si="7"/>
        <v>OK</v>
      </c>
      <c r="AP11" s="8"/>
      <c r="AQ11" s="664">
        <f>IF(SUM(AQ12:AQ31)=0,0,1)</f>
        <v>0</v>
      </c>
      <c r="AR11" s="517"/>
      <c r="AS11" s="518"/>
      <c r="AT11" s="518"/>
      <c r="AU11" s="518"/>
      <c r="AV11" s="518"/>
      <c r="AW11" s="518"/>
      <c r="AX11" s="518"/>
      <c r="AY11" s="518"/>
      <c r="AZ11" s="518"/>
      <c r="BA11" s="518"/>
      <c r="BB11" s="518"/>
      <c r="BC11" s="519"/>
      <c r="BD11" s="231">
        <f>SUM(BD12:BD31)</f>
        <v>0</v>
      </c>
      <c r="BE11" s="232">
        <f>SUM(BE12:BE31)</f>
        <v>0</v>
      </c>
      <c r="BF11" s="233">
        <f>BD11+BE11</f>
        <v>0</v>
      </c>
      <c r="BG11" s="234" t="str">
        <f t="shared" si="8"/>
        <v>-</v>
      </c>
      <c r="BH11" s="112"/>
      <c r="BI11" s="468" t="str">
        <f t="shared" ref="BI11:BI15" si="15">IF(AND(Type_1="Doc",OR(AS11&lt;&gt;"",AW11&lt;&gt;"",BA11&lt;&gt;"")),"Remove Value Cln 25, 29, 33",IF(AND(Type_1="Doc",OR(AU11&lt;&gt;"",AY11&lt;&gt;"",BC11&lt;&gt;"")),"Remove Value Cln 47, 51, 55",IF(OR(AND(AR11&lt;&gt;"",AT11=""),AND(AV11&lt;&gt;"",AX11=""),AND(AZ11&lt;&gt;"",BB11="")),"Missing Eng Function",IF(OR(AND(AS11&lt;&gt;"",AU11=""),AND(AW11&lt;&gt;"",AY11=""),AND(BA11&lt;&gt;"",BC11="")),"Missing Design Function","OK"))))</f>
        <v>OK</v>
      </c>
      <c r="BJ11" s="8"/>
      <c r="BK11" s="664">
        <f>IF(SUM(BK12:BK31)=0,0,1)</f>
        <v>0</v>
      </c>
      <c r="BL11" s="523"/>
      <c r="BM11" s="524"/>
      <c r="BN11" s="524"/>
      <c r="BO11" s="524"/>
      <c r="BP11" s="524"/>
      <c r="BQ11" s="524"/>
      <c r="BR11" s="524"/>
      <c r="BS11" s="524"/>
      <c r="BT11" s="524"/>
      <c r="BU11" s="524"/>
      <c r="BV11" s="524"/>
      <c r="BW11" s="525"/>
      <c r="BX11" s="578">
        <f>SUM(BX12:BX31)</f>
        <v>0</v>
      </c>
      <c r="BY11" s="589">
        <f>SUM(BY12:BY31)</f>
        <v>0</v>
      </c>
      <c r="BZ11" s="579">
        <f>BX11+BY11</f>
        <v>0</v>
      </c>
      <c r="CA11" s="234" t="str">
        <f t="shared" si="9"/>
        <v>-</v>
      </c>
      <c r="CB11" s="112"/>
      <c r="CC11" s="464" t="str">
        <f t="shared" ref="CC11:CC110" si="16">IF(AND(Type_1="Doc",OR(BM11&lt;&gt;"",BQ11&lt;&gt;"",BU11&lt;&gt;"")),"Remove Value Cln 65, 69, 73",IF(AND(Type_1="Doc",OR(BO11&lt;&gt;"",BS11&lt;&gt;"",BW11&lt;&gt;"")),"Remove Value Cln 67, 71, 75",IF(OR(AND(BL11&lt;&gt;"",BN11=""),AND(BP11&lt;&gt;"",BR11=""),AND(BT11&lt;&gt;"",BV11="")),"Missing Eng Function",IF(OR(AND(BM11&lt;&gt;"",BO11=""),AND(BQ11&lt;&gt;"",BS11=""),AND(BU11&lt;&gt;"",BW11="")),"Missing Design Function","OK"))))</f>
        <v>OK</v>
      </c>
      <c r="CD11" s="8"/>
      <c r="CE11" s="665">
        <f>IF(SUM(CE12:CE31)=0,0,1)</f>
        <v>0</v>
      </c>
      <c r="CF11" s="520"/>
      <c r="CG11" s="521"/>
      <c r="CH11" s="521"/>
      <c r="CI11" s="521"/>
      <c r="CJ11" s="521"/>
      <c r="CK11" s="521"/>
      <c r="CL11" s="521"/>
      <c r="CM11" s="521"/>
      <c r="CN11" s="521"/>
      <c r="CO11" s="521"/>
      <c r="CP11" s="521"/>
      <c r="CQ11" s="522"/>
      <c r="CR11" s="663">
        <f>SUM(CR12:CR31)</f>
        <v>0</v>
      </c>
      <c r="CS11" s="673">
        <f>SUM(CS12:CS31)</f>
        <v>0</v>
      </c>
      <c r="CT11" s="565">
        <f>CR11+CS11</f>
        <v>0</v>
      </c>
      <c r="CU11" s="234"/>
      <c r="CV11" s="112"/>
      <c r="CW11" s="468" t="str">
        <f t="shared" si="10"/>
        <v>OK</v>
      </c>
      <c r="CX11" s="8"/>
      <c r="CY11" s="669">
        <f>IF(SUM(CY12:CY31)=0,0,1)</f>
        <v>0</v>
      </c>
      <c r="CZ11" s="517"/>
      <c r="DA11" s="518"/>
      <c r="DB11" s="518"/>
      <c r="DC11" s="518"/>
      <c r="DD11" s="518"/>
      <c r="DE11" s="518"/>
      <c r="DF11" s="518"/>
      <c r="DG11" s="518"/>
      <c r="DH11" s="518"/>
      <c r="DI11" s="518"/>
      <c r="DJ11" s="518"/>
      <c r="DK11" s="519"/>
      <c r="DL11" s="663">
        <f>SUM(DL12:DL31)</f>
        <v>0</v>
      </c>
      <c r="DM11" s="673">
        <f>SUM(DM12:DM31)</f>
        <v>0</v>
      </c>
      <c r="DN11" s="565">
        <f>DL11+DM11</f>
        <v>0</v>
      </c>
      <c r="DO11" s="234" t="str">
        <f>IF(OR(DN11=0,DN11="-"),"-",DN11/CONSTR_TOTAL_HOURS)</f>
        <v>-</v>
      </c>
      <c r="DP11" s="112"/>
      <c r="DQ11" s="464" t="str">
        <f t="shared" si="11"/>
        <v>OK</v>
      </c>
      <c r="DR11" s="8"/>
      <c r="DS11" s="662">
        <f>IF(SUM(DS12:DS31)=0,0,1)</f>
        <v>0</v>
      </c>
      <c r="DT11" s="517"/>
      <c r="DU11" s="518"/>
      <c r="DV11" s="518"/>
      <c r="DW11" s="518"/>
      <c r="DX11" s="518"/>
      <c r="DY11" s="518"/>
      <c r="DZ11" s="518"/>
      <c r="EA11" s="518"/>
      <c r="EB11" s="663">
        <f>SUM(EB12:EB31)</f>
        <v>0</v>
      </c>
      <c r="EC11" s="579">
        <f>EB11</f>
        <v>0</v>
      </c>
      <c r="ED11" s="234" t="str">
        <f>IF(OR(EC11=0,EC11="-"),"-",EC11/QUALIF_TOTAL_HOURS)</f>
        <v>-</v>
      </c>
      <c r="EE11" s="112"/>
      <c r="EF11" s="464" t="str">
        <f t="shared" si="12"/>
        <v>-</v>
      </c>
      <c r="EG11" s="8"/>
      <c r="EI11" s="835" t="str">
        <f t="shared" ref="EI11:EI85" ca="1" si="17">IF($A11="-","-",IF($C11+$D11=0,"",$C11+$D11))</f>
        <v/>
      </c>
      <c r="EJ11" s="836"/>
    </row>
    <row r="12" spans="1:140" ht="24" customHeight="1" outlineLevel="2" x14ac:dyDescent="0.2">
      <c r="A12" s="85">
        <f t="shared" ref="A12:A44" ca="1" si="18">OFFSET(A12,-1,0,1,1)+1</f>
        <v>3</v>
      </c>
      <c r="B12" s="619" t="str">
        <f t="shared" ca="1" si="13"/>
        <v/>
      </c>
      <c r="C12" s="620"/>
      <c r="D12" s="621"/>
      <c r="E12" s="53"/>
      <c r="F12" s="58" t="s">
        <v>21</v>
      </c>
      <c r="G12" s="55" t="s">
        <v>685</v>
      </c>
      <c r="H12" s="69" t="s">
        <v>24</v>
      </c>
      <c r="I12" s="55"/>
      <c r="J12" s="1010" t="s">
        <v>13</v>
      </c>
      <c r="K12" s="1011" t="s">
        <v>24</v>
      </c>
      <c r="L12" s="252" t="s">
        <v>27</v>
      </c>
      <c r="M12" s="476">
        <f t="shared" si="5"/>
        <v>1</v>
      </c>
      <c r="N12" s="648">
        <f t="shared" ref="N12:N84" si="19">IF(OR(W12="",W12="-"),"-",IF(W12=1,1,"POK"))</f>
        <v>1</v>
      </c>
      <c r="O12" s="649" t="str">
        <f t="shared" ref="O12:O84" si="20">IF(OR(AQ12="",AQ12="-"),"-",IF(AQ12=1,1,"POK"))</f>
        <v>-</v>
      </c>
      <c r="P12" s="649" t="str">
        <f t="shared" ref="P12:P84" si="21">IF(OR(BK12="",BK12="-"),"-",IF(BK12=1,1,"POK"))</f>
        <v>-</v>
      </c>
      <c r="Q12" s="649" t="str">
        <f t="shared" ref="Q12:Q84" si="22">IF(OR(CE12="",CE12="-"),"-",IF(CE12=1,1,"POK"))</f>
        <v>-</v>
      </c>
      <c r="R12" s="649" t="str">
        <f t="shared" ref="R12:R84" si="23">IF(OR(CY12="",CY12="-"),"-",IF(CY12=1,1,"POK"))</f>
        <v>-</v>
      </c>
      <c r="S12" s="168" t="str">
        <f t="shared" ref="S12:S84" si="24">IF(OR(DS12="",DS12="-"),"-",IF(DS12=1,1,"POK"))</f>
        <v>-</v>
      </c>
      <c r="T12" s="434" t="str">
        <f t="shared" si="14"/>
        <v>OK</v>
      </c>
      <c r="U12" s="290"/>
      <c r="W12" s="515">
        <v>1</v>
      </c>
      <c r="X12" s="103"/>
      <c r="Y12" s="202"/>
      <c r="Z12" s="298"/>
      <c r="AA12" s="299"/>
      <c r="AB12" s="104"/>
      <c r="AC12" s="202"/>
      <c r="AD12" s="298"/>
      <c r="AE12" s="299"/>
      <c r="AF12" s="104"/>
      <c r="AG12" s="202"/>
      <c r="AH12" s="298"/>
      <c r="AI12" s="299"/>
      <c r="AJ12" s="478" t="str">
        <f t="shared" ref="AJ12:AJ31" si="25">IF(AND(X12="",AB12="",AF12=""),"-",X12+AB12+AF12)</f>
        <v>-</v>
      </c>
      <c r="AK12" s="479" t="str">
        <f t="shared" ref="AK12:AK31" si="26">IF(AND(Y12="",AC12="",AG12=""),"-",Y12+AC12+AG12)</f>
        <v>-</v>
      </c>
      <c r="AL12" s="480" t="str">
        <f t="shared" ref="AL12:AL31" si="27">IF(AND(X12="",AB12="",AF12="",Y12="",AC12="",AG12=""),"-",SUM(X12:AG12))</f>
        <v>-</v>
      </c>
      <c r="AM12" s="481" t="str">
        <f t="shared" si="6"/>
        <v>-</v>
      </c>
      <c r="AN12" s="113"/>
      <c r="AO12" s="464" t="str">
        <f t="shared" ref="AO12:AO15" si="28">IF(AND(Type_1="Doc",OR(Y12&lt;&gt;"",AC12&lt;&gt;"",AG12&lt;&gt;"")),"Remove Value Cln 25, 29, 33",IF(AND(Type_1="Doc",OR(AA12&lt;&gt;"",AE12&lt;&gt;"",AI12&lt;&gt;"")),"Remove Value Cln 27, 31, 35",IF(OR(AND(X12&lt;&gt;"",Z12=""),AND(AB12&lt;&gt;"",AD12=""),AND(AF12&lt;&gt;"",AH12="")),"Missing Eng Function",IF(OR(AND(Y12&lt;&gt;"",AA12=""),AND(AC12&lt;&gt;"",AE12=""),AND(AG12&lt;&gt;"",AI12="")),"Missing Design Function","OK"))))</f>
        <v>OK</v>
      </c>
      <c r="AQ12" s="154"/>
      <c r="AR12" s="103"/>
      <c r="AS12" s="202"/>
      <c r="AT12" s="298" t="s">
        <v>816</v>
      </c>
      <c r="AU12" s="299" t="s">
        <v>817</v>
      </c>
      <c r="AV12" s="104"/>
      <c r="AW12" s="202"/>
      <c r="AX12" s="298"/>
      <c r="AY12" s="299"/>
      <c r="AZ12" s="104"/>
      <c r="BA12" s="202"/>
      <c r="BB12" s="298"/>
      <c r="BC12" s="299"/>
      <c r="BD12" s="478" t="str">
        <f t="shared" ref="BD12:BD31" si="29">IF(AND(AR12="",AV12="",AZ12=""),"-",AR12+AV12+AZ12)</f>
        <v>-</v>
      </c>
      <c r="BE12" s="479" t="str">
        <f t="shared" ref="BE12:BE31" si="30">IF(AND(AS12="",AW12="",BA12=""),"-",AS12+AW12+BA12)</f>
        <v>-</v>
      </c>
      <c r="BF12" s="480" t="str">
        <f t="shared" ref="BF12:BF15" si="31">IF(AND(AR12="",AV12="",AZ12="",AS12="",AW12="",BA12=""),"-",SUM(AR12:BA12))</f>
        <v>-</v>
      </c>
      <c r="BG12" s="481" t="str">
        <f t="shared" si="8"/>
        <v>-</v>
      </c>
      <c r="BH12" s="113"/>
      <c r="BI12" s="464" t="str">
        <f t="shared" si="15"/>
        <v>OK</v>
      </c>
      <c r="BK12" s="154"/>
      <c r="BL12" s="103"/>
      <c r="BM12" s="202"/>
      <c r="BN12" s="298" t="s">
        <v>678</v>
      </c>
      <c r="BO12" s="299" t="s">
        <v>285</v>
      </c>
      <c r="BP12" s="104"/>
      <c r="BQ12" s="202"/>
      <c r="BR12" s="298"/>
      <c r="BS12" s="299"/>
      <c r="BT12" s="104"/>
      <c r="BU12" s="202"/>
      <c r="BV12" s="298"/>
      <c r="BW12" s="299"/>
      <c r="BX12" s="478" t="str">
        <f t="shared" ref="BX12:BX31" si="32">IF(AND(BL12="",BP12="",BT12=""),"-",BL12+BP12+BT12)</f>
        <v>-</v>
      </c>
      <c r="BY12" s="479" t="str">
        <f t="shared" ref="BY12:BY31" si="33">IF(AND(BM12="",BQ12="",BU12=""),"-",BM12+BQ12+BU12)</f>
        <v>-</v>
      </c>
      <c r="BZ12" s="480" t="str">
        <f t="shared" ref="BZ12:BZ15" si="34">IF(AND(BL12="",BP12="",BT12="",BM12="",BQ12="",BU12=""),"-",SUM(BL12:BU12))</f>
        <v>-</v>
      </c>
      <c r="CA12" s="481" t="str">
        <f t="shared" si="9"/>
        <v>-</v>
      </c>
      <c r="CB12" s="113"/>
      <c r="CC12" s="464" t="str">
        <f t="shared" si="16"/>
        <v>OK</v>
      </c>
      <c r="CE12" s="1036"/>
      <c r="CF12" s="1055"/>
      <c r="CG12" s="1069"/>
      <c r="CH12" s="1046"/>
      <c r="CI12" s="1047"/>
      <c r="CJ12" s="1055"/>
      <c r="CK12" s="1069"/>
      <c r="CL12" s="1046"/>
      <c r="CM12" s="1047"/>
      <c r="CN12" s="1055"/>
      <c r="CO12" s="1069"/>
      <c r="CP12" s="1046"/>
      <c r="CQ12" s="1047"/>
      <c r="CR12" s="1000"/>
      <c r="CS12" s="1048"/>
      <c r="CT12" s="1001"/>
      <c r="CU12" s="1002"/>
      <c r="CV12" s="113"/>
      <c r="CW12" s="464" t="str">
        <f t="shared" si="10"/>
        <v>OK</v>
      </c>
      <c r="CY12" s="344"/>
      <c r="CZ12" s="315"/>
      <c r="DB12" s="316"/>
      <c r="DC12" s="317"/>
      <c r="DD12" s="315"/>
      <c r="DF12" s="316"/>
      <c r="DG12" s="317"/>
      <c r="DH12" s="315"/>
      <c r="DJ12" s="316"/>
      <c r="DK12" s="317"/>
      <c r="DL12" s="487"/>
      <c r="DM12" s="488"/>
      <c r="DN12" s="489"/>
      <c r="DO12" s="497"/>
      <c r="DP12" s="113"/>
      <c r="DQ12" s="464" t="str">
        <f t="shared" si="11"/>
        <v>OK</v>
      </c>
      <c r="DS12" s="344"/>
      <c r="DT12" s="315"/>
      <c r="DU12" s="317"/>
      <c r="DW12" s="317"/>
      <c r="DY12" s="317"/>
      <c r="EA12" s="316"/>
      <c r="EB12" s="487"/>
      <c r="EC12" s="489"/>
      <c r="ED12" s="497"/>
      <c r="EE12" s="113"/>
      <c r="EF12" s="464" t="str">
        <f t="shared" si="12"/>
        <v>-</v>
      </c>
      <c r="EI12" s="835" t="str">
        <f t="shared" ca="1" si="17"/>
        <v/>
      </c>
      <c r="EJ12" s="836"/>
    </row>
    <row r="13" spans="1:140" ht="24" customHeight="1" outlineLevel="2" x14ac:dyDescent="0.2">
      <c r="A13" s="85">
        <f t="shared" ca="1" si="18"/>
        <v>4</v>
      </c>
      <c r="B13" s="619" t="str">
        <f t="shared" ca="1" si="13"/>
        <v/>
      </c>
      <c r="C13" s="620"/>
      <c r="D13" s="621"/>
      <c r="E13" s="53"/>
      <c r="F13" s="58"/>
      <c r="G13" s="55" t="s">
        <v>685</v>
      </c>
      <c r="H13" s="69" t="s">
        <v>24</v>
      </c>
      <c r="I13" s="55"/>
      <c r="J13" s="1010" t="s">
        <v>13</v>
      </c>
      <c r="K13" s="1011" t="s">
        <v>24</v>
      </c>
      <c r="L13" s="252"/>
      <c r="M13" s="476">
        <f t="shared" si="5"/>
        <v>0</v>
      </c>
      <c r="N13" s="648" t="str">
        <f t="shared" si="19"/>
        <v>-</v>
      </c>
      <c r="O13" s="649" t="str">
        <f t="shared" si="20"/>
        <v>-</v>
      </c>
      <c r="P13" s="649" t="str">
        <f t="shared" si="21"/>
        <v>-</v>
      </c>
      <c r="Q13" s="649" t="str">
        <f t="shared" si="22"/>
        <v>-</v>
      </c>
      <c r="R13" s="649" t="str">
        <f t="shared" si="23"/>
        <v>-</v>
      </c>
      <c r="S13" s="168" t="str">
        <f t="shared" si="24"/>
        <v>-</v>
      </c>
      <c r="T13" s="434" t="str">
        <f t="shared" si="14"/>
        <v>OK</v>
      </c>
      <c r="U13" s="290"/>
      <c r="W13" s="515"/>
      <c r="X13" s="103"/>
      <c r="Y13" s="202"/>
      <c r="Z13" s="298"/>
      <c r="AA13" s="299"/>
      <c r="AB13" s="104"/>
      <c r="AC13" s="202"/>
      <c r="AD13" s="298"/>
      <c r="AE13" s="299"/>
      <c r="AF13" s="104"/>
      <c r="AG13" s="202"/>
      <c r="AH13" s="298"/>
      <c r="AI13" s="299"/>
      <c r="AJ13" s="478" t="str">
        <f t="shared" si="25"/>
        <v>-</v>
      </c>
      <c r="AK13" s="479" t="str">
        <f t="shared" si="26"/>
        <v>-</v>
      </c>
      <c r="AL13" s="480" t="str">
        <f t="shared" si="27"/>
        <v>-</v>
      </c>
      <c r="AM13" s="481" t="str">
        <f t="shared" si="6"/>
        <v>-</v>
      </c>
      <c r="AN13" s="113"/>
      <c r="AO13" s="464" t="str">
        <f t="shared" si="28"/>
        <v>OK</v>
      </c>
      <c r="AQ13" s="154"/>
      <c r="AR13" s="103"/>
      <c r="AS13" s="202"/>
      <c r="AT13" s="298"/>
      <c r="AU13" s="299"/>
      <c r="AV13" s="104"/>
      <c r="AW13" s="202"/>
      <c r="AX13" s="298"/>
      <c r="AY13" s="299"/>
      <c r="AZ13" s="104"/>
      <c r="BA13" s="202"/>
      <c r="BB13" s="298"/>
      <c r="BC13" s="299"/>
      <c r="BD13" s="478" t="str">
        <f t="shared" si="29"/>
        <v>-</v>
      </c>
      <c r="BE13" s="479" t="str">
        <f t="shared" si="30"/>
        <v>-</v>
      </c>
      <c r="BF13" s="480" t="str">
        <f t="shared" si="31"/>
        <v>-</v>
      </c>
      <c r="BG13" s="481" t="str">
        <f t="shared" si="8"/>
        <v>-</v>
      </c>
      <c r="BH13" s="113"/>
      <c r="BI13" s="464" t="str">
        <f t="shared" si="15"/>
        <v>OK</v>
      </c>
      <c r="BK13" s="154"/>
      <c r="BL13" s="103"/>
      <c r="BM13" s="202"/>
      <c r="BN13" s="298"/>
      <c r="BO13" s="299"/>
      <c r="BP13" s="104"/>
      <c r="BQ13" s="202"/>
      <c r="BR13" s="298"/>
      <c r="BS13" s="299"/>
      <c r="BT13" s="104"/>
      <c r="BU13" s="202"/>
      <c r="BV13" s="298"/>
      <c r="BW13" s="299"/>
      <c r="BX13" s="478" t="str">
        <f t="shared" si="32"/>
        <v>-</v>
      </c>
      <c r="BY13" s="479" t="str">
        <f t="shared" si="33"/>
        <v>-</v>
      </c>
      <c r="BZ13" s="480" t="str">
        <f t="shared" si="34"/>
        <v>-</v>
      </c>
      <c r="CA13" s="481" t="str">
        <f t="shared" si="9"/>
        <v>-</v>
      </c>
      <c r="CB13" s="113"/>
      <c r="CC13" s="464" t="str">
        <f t="shared" si="16"/>
        <v>OK</v>
      </c>
      <c r="CE13" s="1036"/>
      <c r="CF13" s="1055"/>
      <c r="CG13" s="1069"/>
      <c r="CH13" s="1046"/>
      <c r="CI13" s="1047"/>
      <c r="CJ13" s="1055"/>
      <c r="CK13" s="1069"/>
      <c r="CL13" s="1046"/>
      <c r="CM13" s="1047"/>
      <c r="CN13" s="1055"/>
      <c r="CO13" s="1069"/>
      <c r="CP13" s="1046"/>
      <c r="CQ13" s="1047"/>
      <c r="CR13" s="1000"/>
      <c r="CS13" s="1048"/>
      <c r="CT13" s="1001"/>
      <c r="CU13" s="1002"/>
      <c r="CV13" s="113"/>
      <c r="CW13" s="464" t="str">
        <f t="shared" si="10"/>
        <v>OK</v>
      </c>
      <c r="CY13" s="344"/>
      <c r="CZ13" s="315"/>
      <c r="DB13" s="316"/>
      <c r="DC13" s="317"/>
      <c r="DD13" s="315"/>
      <c r="DF13" s="316"/>
      <c r="DG13" s="317"/>
      <c r="DH13" s="315"/>
      <c r="DJ13" s="316"/>
      <c r="DK13" s="317"/>
      <c r="DL13" s="487"/>
      <c r="DM13" s="488"/>
      <c r="DN13" s="489"/>
      <c r="DO13" s="497"/>
      <c r="DP13" s="113"/>
      <c r="DQ13" s="464" t="str">
        <f t="shared" si="11"/>
        <v>OK</v>
      </c>
      <c r="DS13" s="344"/>
      <c r="DT13" s="315"/>
      <c r="DU13" s="317"/>
      <c r="DW13" s="317"/>
      <c r="DY13" s="317"/>
      <c r="EA13" s="316"/>
      <c r="EB13" s="487"/>
      <c r="EC13" s="489"/>
      <c r="ED13" s="497"/>
      <c r="EE13" s="113"/>
      <c r="EF13" s="464" t="str">
        <f t="shared" si="12"/>
        <v>-</v>
      </c>
      <c r="EI13" s="835" t="str">
        <f t="shared" ca="1" si="17"/>
        <v/>
      </c>
      <c r="EJ13" s="836"/>
    </row>
    <row r="14" spans="1:140" ht="24" customHeight="1" outlineLevel="2" x14ac:dyDescent="0.2">
      <c r="A14" s="85">
        <f t="shared" ca="1" si="18"/>
        <v>5</v>
      </c>
      <c r="B14" s="619" t="str">
        <f t="shared" ca="1" si="13"/>
        <v/>
      </c>
      <c r="C14" s="620"/>
      <c r="D14" s="621"/>
      <c r="E14" s="53"/>
      <c r="F14" s="58"/>
      <c r="G14" s="55" t="s">
        <v>685</v>
      </c>
      <c r="H14" s="69" t="s">
        <v>24</v>
      </c>
      <c r="I14" s="55"/>
      <c r="J14" s="1010" t="s">
        <v>13</v>
      </c>
      <c r="K14" s="1011" t="s">
        <v>24</v>
      </c>
      <c r="L14" s="252"/>
      <c r="M14" s="476">
        <f t="shared" si="5"/>
        <v>0</v>
      </c>
      <c r="N14" s="648" t="str">
        <f t="shared" si="19"/>
        <v>-</v>
      </c>
      <c r="O14" s="649" t="str">
        <f t="shared" si="20"/>
        <v>-</v>
      </c>
      <c r="P14" s="649" t="str">
        <f t="shared" si="21"/>
        <v>-</v>
      </c>
      <c r="Q14" s="649" t="str">
        <f t="shared" si="22"/>
        <v>-</v>
      </c>
      <c r="R14" s="649" t="str">
        <f t="shared" si="23"/>
        <v>-</v>
      </c>
      <c r="S14" s="168" t="str">
        <f t="shared" si="24"/>
        <v>-</v>
      </c>
      <c r="T14" s="434" t="str">
        <f t="shared" si="14"/>
        <v>OK</v>
      </c>
      <c r="U14" s="290"/>
      <c r="W14" s="515"/>
      <c r="X14" s="103"/>
      <c r="Y14" s="202"/>
      <c r="Z14" s="298"/>
      <c r="AA14" s="299"/>
      <c r="AB14" s="104"/>
      <c r="AC14" s="202"/>
      <c r="AD14" s="298"/>
      <c r="AE14" s="299"/>
      <c r="AF14" s="104"/>
      <c r="AG14" s="202"/>
      <c r="AH14" s="298"/>
      <c r="AI14" s="299"/>
      <c r="AJ14" s="478" t="str">
        <f>IF(AND(X14="",AB14="",AF14=""),"-",X14+AB14+AF14)</f>
        <v>-</v>
      </c>
      <c r="AK14" s="479" t="str">
        <f>IF(AND(Y14="",AC14="",AG14=""),"-",Y14+AC14+AG14)</f>
        <v>-</v>
      </c>
      <c r="AL14" s="480" t="str">
        <f>IF(AND(X14="",AB14="",AF14="",Y14="",AC14="",AG14=""),"-",SUM(X14:AG14))</f>
        <v>-</v>
      </c>
      <c r="AM14" s="481" t="str">
        <f>IF(OR(AL14=0,AL14="-"),"-",AL14/CD_TOTAL_HOURS)</f>
        <v>-</v>
      </c>
      <c r="AN14" s="113"/>
      <c r="AO14" s="464" t="str">
        <f t="shared" si="28"/>
        <v>OK</v>
      </c>
      <c r="AQ14" s="154"/>
      <c r="AR14" s="103"/>
      <c r="AS14" s="202"/>
      <c r="AT14" s="298"/>
      <c r="AU14" s="299"/>
      <c r="AV14" s="104"/>
      <c r="AW14" s="202"/>
      <c r="AX14" s="298"/>
      <c r="AY14" s="299"/>
      <c r="AZ14" s="104"/>
      <c r="BA14" s="202"/>
      <c r="BB14" s="298"/>
      <c r="BC14" s="299"/>
      <c r="BD14" s="478" t="str">
        <f t="shared" si="29"/>
        <v>-</v>
      </c>
      <c r="BE14" s="479" t="str">
        <f t="shared" si="30"/>
        <v>-</v>
      </c>
      <c r="BF14" s="480" t="str">
        <f t="shared" si="31"/>
        <v>-</v>
      </c>
      <c r="BG14" s="481" t="str">
        <f>IF(OR(BF14=0,BF14="-"),"-",BF14/BD_TOTAL_HOURS)</f>
        <v>-</v>
      </c>
      <c r="BH14" s="113"/>
      <c r="BI14" s="464" t="str">
        <f t="shared" si="15"/>
        <v>OK</v>
      </c>
      <c r="BK14" s="154"/>
      <c r="BL14" s="103"/>
      <c r="BM14" s="202"/>
      <c r="BN14" s="298"/>
      <c r="BO14" s="299"/>
      <c r="BP14" s="104"/>
      <c r="BQ14" s="202"/>
      <c r="BR14" s="298"/>
      <c r="BS14" s="299"/>
      <c r="BT14" s="104"/>
      <c r="BU14" s="202"/>
      <c r="BV14" s="298"/>
      <c r="BW14" s="299"/>
      <c r="BX14" s="478" t="str">
        <f t="shared" si="32"/>
        <v>-</v>
      </c>
      <c r="BY14" s="479" t="str">
        <f t="shared" si="33"/>
        <v>-</v>
      </c>
      <c r="BZ14" s="480" t="str">
        <f t="shared" si="34"/>
        <v>-</v>
      </c>
      <c r="CA14" s="481" t="str">
        <f>IF(OR(BZ14=0,BZ14="-"),"-",BZ14/DD_TOTAL_HOURS)</f>
        <v>-</v>
      </c>
      <c r="CB14" s="113"/>
      <c r="CC14" s="464" t="str">
        <f>IF(AND(Type_1="Doc",OR(BM14&lt;&gt;"",BQ14&lt;&gt;"",BU14&lt;&gt;"")),"Remove Value Cln 65, 69, 73",IF(AND(Type_1="Doc",OR(BO14&lt;&gt;"",BS14&lt;&gt;"",BW14&lt;&gt;"")),"Remove Value Cln 67, 71, 75",IF(OR(AND(BL14&lt;&gt;"",BN14=""),AND(BP14&lt;&gt;"",BR14=""),AND(BT14&lt;&gt;"",BV14="")),"Missing Eng Function",IF(OR(AND(BM14&lt;&gt;"",BO14=""),AND(BQ14&lt;&gt;"",BS14=""),AND(BU14&lt;&gt;"",BW14="")),"Missing Design Function","OK"))))</f>
        <v>OK</v>
      </c>
      <c r="CE14" s="1036"/>
      <c r="CF14" s="1055"/>
      <c r="CG14" s="1069"/>
      <c r="CH14" s="1046"/>
      <c r="CI14" s="1047"/>
      <c r="CJ14" s="1055"/>
      <c r="CK14" s="1069"/>
      <c r="CL14" s="1046"/>
      <c r="CM14" s="1047"/>
      <c r="CN14" s="1055"/>
      <c r="CO14" s="1069"/>
      <c r="CP14" s="1046"/>
      <c r="CQ14" s="1047"/>
      <c r="CR14" s="1000"/>
      <c r="CS14" s="1048"/>
      <c r="CT14" s="1001"/>
      <c r="CU14" s="1002"/>
      <c r="CV14" s="113"/>
      <c r="CW14" s="464" t="str">
        <f t="shared" si="10"/>
        <v>OK</v>
      </c>
      <c r="CY14" s="344"/>
      <c r="CZ14" s="315"/>
      <c r="DB14" s="316"/>
      <c r="DC14" s="317"/>
      <c r="DD14" s="315"/>
      <c r="DF14" s="316"/>
      <c r="DG14" s="317"/>
      <c r="DH14" s="315"/>
      <c r="DJ14" s="316"/>
      <c r="DK14" s="317"/>
      <c r="DL14" s="487"/>
      <c r="DM14" s="488"/>
      <c r="DN14" s="489"/>
      <c r="DO14" s="497"/>
      <c r="DP14" s="113"/>
      <c r="DQ14" s="464" t="str">
        <f t="shared" si="11"/>
        <v>OK</v>
      </c>
      <c r="DS14" s="344"/>
      <c r="DT14" s="315"/>
      <c r="DU14" s="317"/>
      <c r="DW14" s="317"/>
      <c r="DY14" s="317"/>
      <c r="EA14" s="316"/>
      <c r="EB14" s="487"/>
      <c r="EC14" s="489"/>
      <c r="ED14" s="497"/>
      <c r="EE14" s="113"/>
      <c r="EF14" s="464" t="str">
        <f t="shared" si="12"/>
        <v>-</v>
      </c>
      <c r="EI14" s="835" t="str">
        <f t="shared" ca="1" si="17"/>
        <v/>
      </c>
      <c r="EJ14" s="836"/>
    </row>
    <row r="15" spans="1:140" ht="24" customHeight="1" outlineLevel="2" x14ac:dyDescent="0.2">
      <c r="A15" s="85">
        <f t="shared" ca="1" si="18"/>
        <v>6</v>
      </c>
      <c r="B15" s="619" t="str">
        <f t="shared" ca="1" si="13"/>
        <v/>
      </c>
      <c r="C15" s="620"/>
      <c r="D15" s="621"/>
      <c r="E15" s="53"/>
      <c r="F15" s="58"/>
      <c r="G15" s="55" t="s">
        <v>685</v>
      </c>
      <c r="H15" s="69" t="s">
        <v>24</v>
      </c>
      <c r="I15" s="55"/>
      <c r="J15" s="1010" t="s">
        <v>13</v>
      </c>
      <c r="K15" s="1011" t="s">
        <v>24</v>
      </c>
      <c r="L15" s="252"/>
      <c r="M15" s="476">
        <f t="shared" si="5"/>
        <v>0</v>
      </c>
      <c r="N15" s="648" t="str">
        <f t="shared" si="19"/>
        <v>-</v>
      </c>
      <c r="O15" s="649" t="str">
        <f t="shared" si="20"/>
        <v>-</v>
      </c>
      <c r="P15" s="649" t="str">
        <f t="shared" si="21"/>
        <v>-</v>
      </c>
      <c r="Q15" s="649" t="str">
        <f t="shared" si="22"/>
        <v>-</v>
      </c>
      <c r="R15" s="649" t="str">
        <f t="shared" si="23"/>
        <v>-</v>
      </c>
      <c r="S15" s="168" t="str">
        <f t="shared" si="24"/>
        <v>-</v>
      </c>
      <c r="T15" s="434" t="str">
        <f t="shared" si="14"/>
        <v>OK</v>
      </c>
      <c r="U15" s="290"/>
      <c r="W15" s="515"/>
      <c r="X15" s="103"/>
      <c r="Y15" s="202"/>
      <c r="Z15" s="298"/>
      <c r="AA15" s="299"/>
      <c r="AB15" s="104"/>
      <c r="AC15" s="202"/>
      <c r="AD15" s="298"/>
      <c r="AE15" s="299"/>
      <c r="AF15" s="104"/>
      <c r="AG15" s="202"/>
      <c r="AH15" s="298"/>
      <c r="AI15" s="299"/>
      <c r="AJ15" s="478" t="str">
        <f>IF(AND(X15="",AB15="",AF15=""),"-",X15+AB15+AF15)</f>
        <v>-</v>
      </c>
      <c r="AK15" s="479" t="str">
        <f>IF(AND(Y15="",AC15="",AG15=""),"-",Y15+AC15+AG15)</f>
        <v>-</v>
      </c>
      <c r="AL15" s="480" t="str">
        <f>IF(AND(X15="",AB15="",AF15="",Y15="",AC15="",AG15=""),"-",SUM(X15:AG15))</f>
        <v>-</v>
      </c>
      <c r="AM15" s="481" t="str">
        <f>IF(OR(AL15=0,AL15="-"),"-",AL15/CD_TOTAL_HOURS)</f>
        <v>-</v>
      </c>
      <c r="AN15" s="113"/>
      <c r="AO15" s="464" t="str">
        <f t="shared" si="28"/>
        <v>OK</v>
      </c>
      <c r="AQ15" s="154"/>
      <c r="AR15" s="103"/>
      <c r="AS15" s="202"/>
      <c r="AT15" s="298"/>
      <c r="AU15" s="299"/>
      <c r="AV15" s="104"/>
      <c r="AW15" s="202"/>
      <c r="AX15" s="298"/>
      <c r="AY15" s="299"/>
      <c r="AZ15" s="104"/>
      <c r="BA15" s="202"/>
      <c r="BB15" s="298"/>
      <c r="BC15" s="299"/>
      <c r="BD15" s="478" t="str">
        <f t="shared" si="29"/>
        <v>-</v>
      </c>
      <c r="BE15" s="479" t="str">
        <f t="shared" si="30"/>
        <v>-</v>
      </c>
      <c r="BF15" s="480" t="str">
        <f t="shared" si="31"/>
        <v>-</v>
      </c>
      <c r="BG15" s="481" t="str">
        <f>IF(OR(BF15=0,BF15="-"),"-",BF15/BD_TOTAL_HOURS)</f>
        <v>-</v>
      </c>
      <c r="BH15" s="113"/>
      <c r="BI15" s="464" t="str">
        <f t="shared" si="15"/>
        <v>OK</v>
      </c>
      <c r="BK15" s="154"/>
      <c r="BL15" s="103"/>
      <c r="BM15" s="202"/>
      <c r="BN15" s="298"/>
      <c r="BO15" s="299"/>
      <c r="BP15" s="104"/>
      <c r="BQ15" s="202"/>
      <c r="BR15" s="298"/>
      <c r="BS15" s="299"/>
      <c r="BT15" s="104"/>
      <c r="BU15" s="202"/>
      <c r="BV15" s="298"/>
      <c r="BW15" s="299"/>
      <c r="BX15" s="478" t="str">
        <f t="shared" si="32"/>
        <v>-</v>
      </c>
      <c r="BY15" s="479" t="str">
        <f t="shared" si="33"/>
        <v>-</v>
      </c>
      <c r="BZ15" s="480" t="str">
        <f t="shared" si="34"/>
        <v>-</v>
      </c>
      <c r="CA15" s="481" t="str">
        <f>IF(OR(BZ15=0,BZ15="-"),"-",BZ15/DD_TOTAL_HOURS)</f>
        <v>-</v>
      </c>
      <c r="CB15" s="113"/>
      <c r="CC15" s="464" t="str">
        <f>IF(AND(Type_1="Doc",OR(BM15&lt;&gt;"",BQ15&lt;&gt;"",BU15&lt;&gt;"")),"Remove Value Cln 65, 69, 73",IF(AND(Type_1="Doc",OR(BO15&lt;&gt;"",BS15&lt;&gt;"",BW15&lt;&gt;"")),"Remove Value Cln 67, 71, 75",IF(OR(AND(BL15&lt;&gt;"",BN15=""),AND(BP15&lt;&gt;"",BR15=""),AND(BT15&lt;&gt;"",BV15="")),"Missing Eng Function",IF(OR(AND(BM15&lt;&gt;"",BO15=""),AND(BQ15&lt;&gt;"",BS15=""),AND(BU15&lt;&gt;"",BW15="")),"Missing Design Function","OK"))))</f>
        <v>OK</v>
      </c>
      <c r="CE15" s="1036"/>
      <c r="CF15" s="1055"/>
      <c r="CG15" s="1069"/>
      <c r="CH15" s="1046"/>
      <c r="CI15" s="1047"/>
      <c r="CJ15" s="1055"/>
      <c r="CK15" s="1069"/>
      <c r="CL15" s="1046"/>
      <c r="CM15" s="1047"/>
      <c r="CN15" s="1055"/>
      <c r="CO15" s="1069"/>
      <c r="CP15" s="1046"/>
      <c r="CQ15" s="1047"/>
      <c r="CR15" s="1000"/>
      <c r="CS15" s="1048"/>
      <c r="CT15" s="1001"/>
      <c r="CU15" s="1002"/>
      <c r="CV15" s="113"/>
      <c r="CW15" s="464" t="str">
        <f t="shared" si="10"/>
        <v>OK</v>
      </c>
      <c r="CY15" s="344"/>
      <c r="CZ15" s="315"/>
      <c r="DB15" s="316"/>
      <c r="DC15" s="317"/>
      <c r="DD15" s="315"/>
      <c r="DF15" s="316"/>
      <c r="DG15" s="317"/>
      <c r="DH15" s="315"/>
      <c r="DJ15" s="316"/>
      <c r="DK15" s="317"/>
      <c r="DL15" s="487"/>
      <c r="DM15" s="488"/>
      <c r="DN15" s="489"/>
      <c r="DO15" s="497"/>
      <c r="DP15" s="113"/>
      <c r="DQ15" s="464" t="str">
        <f t="shared" si="11"/>
        <v>OK</v>
      </c>
      <c r="DS15" s="344"/>
      <c r="DT15" s="315"/>
      <c r="DU15" s="317"/>
      <c r="DW15" s="317"/>
      <c r="DY15" s="317"/>
      <c r="EA15" s="316"/>
      <c r="EB15" s="487"/>
      <c r="EC15" s="489"/>
      <c r="ED15" s="497"/>
      <c r="EE15" s="113"/>
      <c r="EF15" s="464" t="str">
        <f t="shared" si="12"/>
        <v>-</v>
      </c>
      <c r="EI15" s="835" t="str">
        <f t="shared" ca="1" si="17"/>
        <v/>
      </c>
      <c r="EJ15" s="836"/>
    </row>
    <row r="16" spans="1:140" ht="24" customHeight="1" outlineLevel="2" x14ac:dyDescent="0.2">
      <c r="A16" s="85">
        <f t="shared" ca="1" si="18"/>
        <v>7</v>
      </c>
      <c r="B16" s="619" t="str">
        <f t="shared" ca="1" si="13"/>
        <v/>
      </c>
      <c r="C16" s="620"/>
      <c r="D16" s="621"/>
      <c r="E16" s="53"/>
      <c r="F16" s="58"/>
      <c r="G16" s="55" t="s">
        <v>686</v>
      </c>
      <c r="H16" s="69" t="s">
        <v>24</v>
      </c>
      <c r="I16" s="55"/>
      <c r="J16" s="1010" t="s">
        <v>13</v>
      </c>
      <c r="K16" s="1011" t="s">
        <v>24</v>
      </c>
      <c r="L16" s="252" t="s">
        <v>27</v>
      </c>
      <c r="M16" s="476">
        <f t="shared" si="5"/>
        <v>0</v>
      </c>
      <c r="N16" s="648" t="str">
        <f t="shared" si="19"/>
        <v>-</v>
      </c>
      <c r="O16" s="649" t="str">
        <f t="shared" si="20"/>
        <v>-</v>
      </c>
      <c r="P16" s="649" t="str">
        <f t="shared" si="21"/>
        <v>-</v>
      </c>
      <c r="Q16" s="649" t="str">
        <f t="shared" si="22"/>
        <v>-</v>
      </c>
      <c r="R16" s="649" t="str">
        <f t="shared" si="23"/>
        <v>-</v>
      </c>
      <c r="S16" s="168" t="str">
        <f t="shared" si="24"/>
        <v>-</v>
      </c>
      <c r="T16" s="434" t="str">
        <f t="shared" si="14"/>
        <v>OK</v>
      </c>
      <c r="U16" s="290"/>
      <c r="W16" s="515"/>
      <c r="X16" s="103"/>
      <c r="Y16" s="202"/>
      <c r="Z16" s="298"/>
      <c r="AA16" s="299"/>
      <c r="AB16" s="104"/>
      <c r="AC16" s="202"/>
      <c r="AD16" s="298"/>
      <c r="AE16" s="299"/>
      <c r="AF16" s="104"/>
      <c r="AG16" s="202"/>
      <c r="AH16" s="298"/>
      <c r="AI16" s="299"/>
      <c r="AJ16" s="478" t="str">
        <f t="shared" si="25"/>
        <v>-</v>
      </c>
      <c r="AK16" s="479" t="str">
        <f t="shared" si="26"/>
        <v>-</v>
      </c>
      <c r="AL16" s="480" t="str">
        <f t="shared" si="27"/>
        <v>-</v>
      </c>
      <c r="AM16" s="481" t="str">
        <f t="shared" ref="AM16:AM21" si="35">IF(OR(AL16=0,AL16="-"),"-",AL16/CD_TOTAL_HOURS)</f>
        <v>-</v>
      </c>
      <c r="AN16" s="113"/>
      <c r="AO16" s="464" t="str">
        <f t="shared" ref="AO16:AO21" si="36">IF(AND(Type_1="Doc",OR(Y16&lt;&gt;"",AC16&lt;&gt;"",AG16&lt;&gt;"")),"Remove Value Cln 25, 29, 33",IF(AND(Type_1="Doc",OR(AA16&lt;&gt;"",AE16&lt;&gt;"",AI16&lt;&gt;"")),"Remove Value Cln 27, 31, 35",IF(OR(AND(X16&lt;&gt;"",Z16=""),AND(AB16&lt;&gt;"",AD16=""),AND(AF16&lt;&gt;"",AH16="")),"Missing Eng Function",IF(OR(AND(Y16&lt;&gt;"",AA16=""),AND(AC16&lt;&gt;"",AE16=""),AND(AG16&lt;&gt;"",AI16="")),"Missing Design Function","OK"))))</f>
        <v>OK</v>
      </c>
      <c r="AQ16" s="154"/>
      <c r="AR16" s="103"/>
      <c r="AS16" s="202"/>
      <c r="AT16" s="298" t="s">
        <v>816</v>
      </c>
      <c r="AU16" s="299" t="s">
        <v>817</v>
      </c>
      <c r="AV16" s="104"/>
      <c r="AW16" s="202"/>
      <c r="AX16" s="298"/>
      <c r="AY16" s="299"/>
      <c r="AZ16" s="104"/>
      <c r="BA16" s="202"/>
      <c r="BB16" s="298"/>
      <c r="BC16" s="299"/>
      <c r="BD16" s="478" t="str">
        <f t="shared" si="29"/>
        <v>-</v>
      </c>
      <c r="BE16" s="479" t="str">
        <f t="shared" si="30"/>
        <v>-</v>
      </c>
      <c r="BF16" s="480" t="str">
        <f t="shared" ref="BF16:BF23" si="37">IF(AND(AR16="",AV16="",AZ16="",AS16="",AW16="",BA16=""),"-",SUM(AR16:BA16))</f>
        <v>-</v>
      </c>
      <c r="BG16" s="481" t="str">
        <f t="shared" ref="BG16:BG21" si="38">IF(OR(BF16=0,BF16="-"),"-",BF16/BD_TOTAL_HOURS)</f>
        <v>-</v>
      </c>
      <c r="BH16" s="113"/>
      <c r="BI16" s="464" t="str">
        <f t="shared" ref="BI16:BI21" si="39">IF(AND(Type_1="Doc",OR(AS16&lt;&gt;"",AW16&lt;&gt;"",BA16&lt;&gt;"")),"Remove Value Cln 25, 29, 33",IF(AND(Type_1="Doc",OR(AU16&lt;&gt;"",AY16&lt;&gt;"",BC16&lt;&gt;"")),"Remove Value Cln 47, 51, 55",IF(OR(AND(AR16&lt;&gt;"",AT16=""),AND(AV16&lt;&gt;"",AX16=""),AND(AZ16&lt;&gt;"",BB16="")),"Missing Eng Function",IF(OR(AND(AS16&lt;&gt;"",AU16=""),AND(AW16&lt;&gt;"",AY16=""),AND(BA16&lt;&gt;"",BC16="")),"Missing Design Function","OK"))))</f>
        <v>OK</v>
      </c>
      <c r="BK16" s="154"/>
      <c r="BL16" s="103"/>
      <c r="BM16" s="202"/>
      <c r="BN16" s="298"/>
      <c r="BO16" s="299"/>
      <c r="BP16" s="104"/>
      <c r="BQ16" s="202"/>
      <c r="BR16" s="298"/>
      <c r="BS16" s="299"/>
      <c r="BT16" s="104"/>
      <c r="BU16" s="202"/>
      <c r="BV16" s="298"/>
      <c r="BW16" s="299"/>
      <c r="BX16" s="478" t="str">
        <f t="shared" si="32"/>
        <v>-</v>
      </c>
      <c r="BY16" s="479" t="str">
        <f t="shared" si="33"/>
        <v>-</v>
      </c>
      <c r="BZ16" s="480" t="str">
        <f t="shared" ref="BZ16:BZ23" si="40">IF(AND(BL16="",BP16="",BT16="",BM16="",BQ16="",BU16=""),"-",SUM(BL16:BU16))</f>
        <v>-</v>
      </c>
      <c r="CA16" s="481" t="str">
        <f t="shared" ref="CA16:CA21" si="41">IF(OR(BZ16=0,BZ16="-"),"-",BZ16/DD_TOTAL_HOURS)</f>
        <v>-</v>
      </c>
      <c r="CB16" s="113"/>
      <c r="CC16" s="464" t="str">
        <f t="shared" ref="CC16:CC21" si="42">IF(AND(Type_1="Doc",OR(BM16&lt;&gt;"",BQ16&lt;&gt;"",BU16&lt;&gt;"")),"Remove Value Cln 65, 69, 73",IF(AND(Type_1="Doc",OR(BO16&lt;&gt;"",BS16&lt;&gt;"",BW16&lt;&gt;"")),"Remove Value Cln 67, 71, 75",IF(OR(AND(BL16&lt;&gt;"",BN16=""),AND(BP16&lt;&gt;"",BR16=""),AND(BT16&lt;&gt;"",BV16="")),"Missing Eng Function",IF(OR(AND(BM16&lt;&gt;"",BO16=""),AND(BQ16&lt;&gt;"",BS16=""),AND(BU16&lt;&gt;"",BW16="")),"Missing Design Function","OK"))))</f>
        <v>OK</v>
      </c>
      <c r="CE16" s="1036"/>
      <c r="CF16" s="1055"/>
      <c r="CG16" s="1069"/>
      <c r="CH16" s="1046"/>
      <c r="CI16" s="1047"/>
      <c r="CJ16" s="1055"/>
      <c r="CK16" s="1069"/>
      <c r="CL16" s="1046"/>
      <c r="CM16" s="1047"/>
      <c r="CN16" s="1055"/>
      <c r="CO16" s="1069"/>
      <c r="CP16" s="1046"/>
      <c r="CQ16" s="1047"/>
      <c r="CR16" s="1000"/>
      <c r="CS16" s="1048"/>
      <c r="CT16" s="1001"/>
      <c r="CU16" s="1002"/>
      <c r="CV16" s="113"/>
      <c r="CW16" s="464" t="str">
        <f t="shared" si="10"/>
        <v>OK</v>
      </c>
      <c r="CY16" s="344"/>
      <c r="CZ16" s="315"/>
      <c r="DB16" s="316"/>
      <c r="DC16" s="317"/>
      <c r="DD16" s="315"/>
      <c r="DF16" s="316"/>
      <c r="DG16" s="317"/>
      <c r="DH16" s="315"/>
      <c r="DJ16" s="316"/>
      <c r="DK16" s="317"/>
      <c r="DL16" s="487"/>
      <c r="DM16" s="488"/>
      <c r="DN16" s="489"/>
      <c r="DO16" s="497"/>
      <c r="DP16" s="113"/>
      <c r="DQ16" s="464" t="str">
        <f t="shared" si="11"/>
        <v>OK</v>
      </c>
      <c r="DS16" s="344"/>
      <c r="DT16" s="315"/>
      <c r="DU16" s="317"/>
      <c r="DW16" s="317"/>
      <c r="DY16" s="317"/>
      <c r="EA16" s="316"/>
      <c r="EB16" s="487"/>
      <c r="EC16" s="489"/>
      <c r="ED16" s="497"/>
      <c r="EE16" s="113"/>
      <c r="EF16" s="464" t="str">
        <f t="shared" si="12"/>
        <v>-</v>
      </c>
      <c r="EI16" s="835" t="str">
        <f t="shared" ca="1" si="17"/>
        <v/>
      </c>
      <c r="EJ16" s="836"/>
    </row>
    <row r="17" spans="1:140" ht="24" customHeight="1" outlineLevel="2" x14ac:dyDescent="0.2">
      <c r="A17" s="85">
        <f t="shared" ca="1" si="18"/>
        <v>8</v>
      </c>
      <c r="B17" s="619" t="str">
        <f t="shared" ca="1" si="13"/>
        <v/>
      </c>
      <c r="C17" s="620"/>
      <c r="D17" s="621"/>
      <c r="E17" s="53"/>
      <c r="F17" s="58"/>
      <c r="G17" s="55" t="s">
        <v>687</v>
      </c>
      <c r="H17" s="69" t="s">
        <v>24</v>
      </c>
      <c r="I17" s="55"/>
      <c r="J17" s="1010" t="s">
        <v>13</v>
      </c>
      <c r="K17" s="1011" t="s">
        <v>24</v>
      </c>
      <c r="L17" s="252"/>
      <c r="M17" s="476">
        <f t="shared" si="5"/>
        <v>0</v>
      </c>
      <c r="N17" s="648" t="str">
        <f t="shared" si="19"/>
        <v>-</v>
      </c>
      <c r="O17" s="649" t="str">
        <f t="shared" si="20"/>
        <v>-</v>
      </c>
      <c r="P17" s="649" t="str">
        <f t="shared" si="21"/>
        <v>-</v>
      </c>
      <c r="Q17" s="649" t="str">
        <f t="shared" si="22"/>
        <v>-</v>
      </c>
      <c r="R17" s="649" t="str">
        <f t="shared" si="23"/>
        <v>-</v>
      </c>
      <c r="S17" s="168" t="str">
        <f t="shared" si="24"/>
        <v>-</v>
      </c>
      <c r="T17" s="434" t="str">
        <f t="shared" si="14"/>
        <v>OK</v>
      </c>
      <c r="U17" s="290"/>
      <c r="W17" s="515"/>
      <c r="X17" s="103"/>
      <c r="Y17" s="202"/>
      <c r="Z17" s="298"/>
      <c r="AA17" s="299"/>
      <c r="AB17" s="104"/>
      <c r="AC17" s="202"/>
      <c r="AD17" s="298"/>
      <c r="AE17" s="299"/>
      <c r="AF17" s="104"/>
      <c r="AG17" s="202"/>
      <c r="AH17" s="298"/>
      <c r="AI17" s="299"/>
      <c r="AJ17" s="478" t="str">
        <f t="shared" si="25"/>
        <v>-</v>
      </c>
      <c r="AK17" s="479" t="str">
        <f t="shared" si="26"/>
        <v>-</v>
      </c>
      <c r="AL17" s="480" t="str">
        <f t="shared" si="27"/>
        <v>-</v>
      </c>
      <c r="AM17" s="481" t="str">
        <f t="shared" si="35"/>
        <v>-</v>
      </c>
      <c r="AN17" s="113"/>
      <c r="AO17" s="464" t="str">
        <f t="shared" si="36"/>
        <v>OK</v>
      </c>
      <c r="AQ17" s="154"/>
      <c r="AR17" s="103"/>
      <c r="AS17" s="202"/>
      <c r="AT17" s="298"/>
      <c r="AU17" s="299"/>
      <c r="AV17" s="104"/>
      <c r="AW17" s="202"/>
      <c r="AX17" s="298"/>
      <c r="AY17" s="299"/>
      <c r="AZ17" s="104"/>
      <c r="BA17" s="202"/>
      <c r="BB17" s="298"/>
      <c r="BC17" s="299"/>
      <c r="BD17" s="478" t="str">
        <f t="shared" si="29"/>
        <v>-</v>
      </c>
      <c r="BE17" s="479" t="str">
        <f t="shared" si="30"/>
        <v>-</v>
      </c>
      <c r="BF17" s="480" t="str">
        <f t="shared" si="37"/>
        <v>-</v>
      </c>
      <c r="BG17" s="481" t="str">
        <f t="shared" si="38"/>
        <v>-</v>
      </c>
      <c r="BH17" s="113"/>
      <c r="BI17" s="464" t="str">
        <f t="shared" si="39"/>
        <v>OK</v>
      </c>
      <c r="BK17" s="154"/>
      <c r="BL17" s="103"/>
      <c r="BM17" s="202"/>
      <c r="BN17" s="298" t="s">
        <v>678</v>
      </c>
      <c r="BO17" s="299" t="s">
        <v>285</v>
      </c>
      <c r="BP17" s="104"/>
      <c r="BQ17" s="202"/>
      <c r="BR17" s="298"/>
      <c r="BS17" s="299"/>
      <c r="BT17" s="104"/>
      <c r="BU17" s="202"/>
      <c r="BV17" s="298"/>
      <c r="BW17" s="299"/>
      <c r="BX17" s="478" t="str">
        <f t="shared" si="32"/>
        <v>-</v>
      </c>
      <c r="BY17" s="479" t="str">
        <f t="shared" si="33"/>
        <v>-</v>
      </c>
      <c r="BZ17" s="480" t="str">
        <f t="shared" si="40"/>
        <v>-</v>
      </c>
      <c r="CA17" s="481" t="str">
        <f t="shared" si="41"/>
        <v>-</v>
      </c>
      <c r="CB17" s="113"/>
      <c r="CC17" s="464" t="str">
        <f t="shared" si="42"/>
        <v>OK</v>
      </c>
      <c r="CE17" s="1036"/>
      <c r="CF17" s="1055"/>
      <c r="CG17" s="1069"/>
      <c r="CH17" s="1046"/>
      <c r="CI17" s="1047"/>
      <c r="CJ17" s="1055"/>
      <c r="CK17" s="1069"/>
      <c r="CL17" s="1046"/>
      <c r="CM17" s="1047"/>
      <c r="CN17" s="1055"/>
      <c r="CO17" s="1069"/>
      <c r="CP17" s="1046"/>
      <c r="CQ17" s="1047"/>
      <c r="CR17" s="1000"/>
      <c r="CS17" s="1048"/>
      <c r="CT17" s="1001"/>
      <c r="CU17" s="1002"/>
      <c r="CV17" s="113"/>
      <c r="CW17" s="464" t="str">
        <f t="shared" si="10"/>
        <v>OK</v>
      </c>
      <c r="CY17" s="344"/>
      <c r="CZ17" s="315"/>
      <c r="DB17" s="316"/>
      <c r="DC17" s="317"/>
      <c r="DD17" s="315"/>
      <c r="DF17" s="316"/>
      <c r="DG17" s="317"/>
      <c r="DH17" s="315"/>
      <c r="DJ17" s="316"/>
      <c r="DK17" s="317"/>
      <c r="DL17" s="487"/>
      <c r="DM17" s="488"/>
      <c r="DN17" s="489"/>
      <c r="DO17" s="497"/>
      <c r="DP17" s="113"/>
      <c r="DQ17" s="464" t="str">
        <f t="shared" si="11"/>
        <v>OK</v>
      </c>
      <c r="DS17" s="344"/>
      <c r="DT17" s="315"/>
      <c r="DU17" s="317"/>
      <c r="DW17" s="317"/>
      <c r="DY17" s="317"/>
      <c r="EA17" s="316"/>
      <c r="EB17" s="487"/>
      <c r="EC17" s="489"/>
      <c r="ED17" s="497"/>
      <c r="EE17" s="113"/>
      <c r="EF17" s="464" t="str">
        <f t="shared" si="12"/>
        <v>-</v>
      </c>
      <c r="EI17" s="835" t="str">
        <f t="shared" ca="1" si="17"/>
        <v/>
      </c>
      <c r="EJ17" s="836"/>
    </row>
    <row r="18" spans="1:140" ht="24" customHeight="1" outlineLevel="2" x14ac:dyDescent="0.2">
      <c r="A18" s="85">
        <f t="shared" ca="1" si="18"/>
        <v>9</v>
      </c>
      <c r="B18" s="619" t="str">
        <f t="shared" ca="1" si="13"/>
        <v/>
      </c>
      <c r="C18" s="620"/>
      <c r="D18" s="621"/>
      <c r="E18" s="53"/>
      <c r="F18" s="58" t="s">
        <v>693</v>
      </c>
      <c r="G18" s="55" t="s">
        <v>694</v>
      </c>
      <c r="H18" s="69" t="s">
        <v>24</v>
      </c>
      <c r="I18" s="55"/>
      <c r="J18" s="1010" t="s">
        <v>13</v>
      </c>
      <c r="K18" s="1011" t="s">
        <v>24</v>
      </c>
      <c r="L18" s="252"/>
      <c r="M18" s="476">
        <f t="shared" si="5"/>
        <v>0</v>
      </c>
      <c r="N18" s="648" t="str">
        <f t="shared" si="19"/>
        <v>-</v>
      </c>
      <c r="O18" s="649" t="str">
        <f t="shared" si="20"/>
        <v>-</v>
      </c>
      <c r="P18" s="649" t="str">
        <f t="shared" si="21"/>
        <v>-</v>
      </c>
      <c r="Q18" s="649" t="str">
        <f t="shared" si="22"/>
        <v>-</v>
      </c>
      <c r="R18" s="649" t="str">
        <f t="shared" si="23"/>
        <v>-</v>
      </c>
      <c r="S18" s="168" t="str">
        <f t="shared" si="24"/>
        <v>-</v>
      </c>
      <c r="T18" s="434" t="str">
        <f t="shared" si="14"/>
        <v>OK</v>
      </c>
      <c r="U18" s="290"/>
      <c r="W18" s="515"/>
      <c r="X18" s="103"/>
      <c r="Y18" s="202"/>
      <c r="Z18" s="298"/>
      <c r="AA18" s="299"/>
      <c r="AB18" s="104"/>
      <c r="AC18" s="202"/>
      <c r="AD18" s="298"/>
      <c r="AE18" s="299"/>
      <c r="AF18" s="104"/>
      <c r="AG18" s="202"/>
      <c r="AH18" s="298"/>
      <c r="AI18" s="299"/>
      <c r="AJ18" s="478" t="str">
        <f t="shared" si="25"/>
        <v>-</v>
      </c>
      <c r="AK18" s="479" t="str">
        <f t="shared" si="26"/>
        <v>-</v>
      </c>
      <c r="AL18" s="480" t="str">
        <f t="shared" si="27"/>
        <v>-</v>
      </c>
      <c r="AM18" s="481" t="str">
        <f t="shared" si="35"/>
        <v>-</v>
      </c>
      <c r="AN18" s="113"/>
      <c r="AO18" s="464" t="str">
        <f t="shared" si="36"/>
        <v>OK</v>
      </c>
      <c r="AQ18" s="154"/>
      <c r="AR18" s="103"/>
      <c r="AS18" s="202"/>
      <c r="AT18" s="298"/>
      <c r="AU18" s="299"/>
      <c r="AV18" s="104"/>
      <c r="AW18" s="202"/>
      <c r="AX18" s="298"/>
      <c r="AY18" s="299"/>
      <c r="AZ18" s="104"/>
      <c r="BA18" s="202"/>
      <c r="BB18" s="298"/>
      <c r="BC18" s="299"/>
      <c r="BD18" s="478" t="str">
        <f t="shared" si="29"/>
        <v>-</v>
      </c>
      <c r="BE18" s="479" t="str">
        <f t="shared" si="30"/>
        <v>-</v>
      </c>
      <c r="BF18" s="480" t="str">
        <f t="shared" si="37"/>
        <v>-</v>
      </c>
      <c r="BG18" s="481" t="str">
        <f t="shared" si="38"/>
        <v>-</v>
      </c>
      <c r="BH18" s="113"/>
      <c r="BI18" s="464" t="str">
        <f t="shared" si="39"/>
        <v>OK</v>
      </c>
      <c r="BK18" s="154"/>
      <c r="BL18" s="103"/>
      <c r="BM18" s="202"/>
      <c r="BN18" s="298"/>
      <c r="BO18" s="299"/>
      <c r="BP18" s="104"/>
      <c r="BQ18" s="202"/>
      <c r="BR18" s="298"/>
      <c r="BS18" s="299"/>
      <c r="BT18" s="104"/>
      <c r="BU18" s="202"/>
      <c r="BV18" s="298"/>
      <c r="BW18" s="299"/>
      <c r="BX18" s="478" t="str">
        <f t="shared" si="32"/>
        <v>-</v>
      </c>
      <c r="BY18" s="479" t="str">
        <f t="shared" si="33"/>
        <v>-</v>
      </c>
      <c r="BZ18" s="480" t="str">
        <f t="shared" si="40"/>
        <v>-</v>
      </c>
      <c r="CA18" s="481" t="str">
        <f t="shared" si="41"/>
        <v>-</v>
      </c>
      <c r="CB18" s="113"/>
      <c r="CC18" s="464" t="str">
        <f t="shared" si="42"/>
        <v>OK</v>
      </c>
      <c r="CE18" s="1036"/>
      <c r="CF18" s="1055"/>
      <c r="CG18" s="1069"/>
      <c r="CH18" s="1046"/>
      <c r="CI18" s="1047"/>
      <c r="CJ18" s="1055"/>
      <c r="CK18" s="1069"/>
      <c r="CL18" s="1046"/>
      <c r="CM18" s="1047"/>
      <c r="CN18" s="1055"/>
      <c r="CO18" s="1069"/>
      <c r="CP18" s="1046"/>
      <c r="CQ18" s="1047"/>
      <c r="CR18" s="1000"/>
      <c r="CS18" s="1048"/>
      <c r="CT18" s="1001"/>
      <c r="CU18" s="1002"/>
      <c r="CV18" s="113"/>
      <c r="CW18" s="464" t="str">
        <f t="shared" si="10"/>
        <v>OK</v>
      </c>
      <c r="CY18" s="344"/>
      <c r="CZ18" s="315"/>
      <c r="DB18" s="316"/>
      <c r="DC18" s="317"/>
      <c r="DD18" s="315"/>
      <c r="DF18" s="316"/>
      <c r="DG18" s="317"/>
      <c r="DH18" s="315"/>
      <c r="DJ18" s="316"/>
      <c r="DK18" s="317"/>
      <c r="DL18" s="487"/>
      <c r="DM18" s="488"/>
      <c r="DN18" s="489"/>
      <c r="DO18" s="497"/>
      <c r="DP18" s="113"/>
      <c r="DQ18" s="464" t="str">
        <f t="shared" si="11"/>
        <v>OK</v>
      </c>
      <c r="DS18" s="344"/>
      <c r="DT18" s="315"/>
      <c r="DU18" s="317"/>
      <c r="DW18" s="317"/>
      <c r="DY18" s="317"/>
      <c r="EA18" s="316"/>
      <c r="EB18" s="487"/>
      <c r="EC18" s="489"/>
      <c r="ED18" s="497"/>
      <c r="EE18" s="113"/>
      <c r="EF18" s="464" t="str">
        <f t="shared" si="12"/>
        <v>-</v>
      </c>
      <c r="EI18" s="835" t="str">
        <f t="shared" ca="1" si="17"/>
        <v/>
      </c>
      <c r="EJ18" s="836"/>
    </row>
    <row r="19" spans="1:140" ht="24" customHeight="1" outlineLevel="2" x14ac:dyDescent="0.2">
      <c r="A19" s="85">
        <f t="shared" ca="1" si="18"/>
        <v>10</v>
      </c>
      <c r="B19" s="619" t="str">
        <f t="shared" ca="1" si="13"/>
        <v/>
      </c>
      <c r="C19" s="620"/>
      <c r="D19" s="621"/>
      <c r="E19" s="53"/>
      <c r="F19" s="58"/>
      <c r="G19" s="55" t="s">
        <v>695</v>
      </c>
      <c r="H19" s="69" t="s">
        <v>24</v>
      </c>
      <c r="I19" s="55"/>
      <c r="J19" s="1010" t="s">
        <v>13</v>
      </c>
      <c r="K19" s="1011" t="s">
        <v>24</v>
      </c>
      <c r="L19" s="252"/>
      <c r="M19" s="476">
        <f t="shared" si="5"/>
        <v>0</v>
      </c>
      <c r="N19" s="648" t="str">
        <f t="shared" si="19"/>
        <v>-</v>
      </c>
      <c r="O19" s="649" t="str">
        <f t="shared" si="20"/>
        <v>-</v>
      </c>
      <c r="P19" s="649" t="str">
        <f t="shared" si="21"/>
        <v>-</v>
      </c>
      <c r="Q19" s="649" t="str">
        <f t="shared" si="22"/>
        <v>-</v>
      </c>
      <c r="R19" s="649" t="str">
        <f t="shared" si="23"/>
        <v>-</v>
      </c>
      <c r="S19" s="168" t="str">
        <f t="shared" si="24"/>
        <v>-</v>
      </c>
      <c r="T19" s="434" t="str">
        <f t="shared" si="14"/>
        <v>OK</v>
      </c>
      <c r="U19" s="290"/>
      <c r="W19" s="515"/>
      <c r="X19" s="103"/>
      <c r="Y19" s="202"/>
      <c r="Z19" s="298"/>
      <c r="AA19" s="299"/>
      <c r="AB19" s="104"/>
      <c r="AC19" s="202"/>
      <c r="AD19" s="298"/>
      <c r="AE19" s="299"/>
      <c r="AF19" s="104"/>
      <c r="AG19" s="202"/>
      <c r="AH19" s="298"/>
      <c r="AI19" s="299"/>
      <c r="AJ19" s="478" t="str">
        <f t="shared" si="25"/>
        <v>-</v>
      </c>
      <c r="AK19" s="479" t="str">
        <f t="shared" si="26"/>
        <v>-</v>
      </c>
      <c r="AL19" s="480" t="str">
        <f t="shared" si="27"/>
        <v>-</v>
      </c>
      <c r="AM19" s="481" t="str">
        <f t="shared" si="35"/>
        <v>-</v>
      </c>
      <c r="AN19" s="113"/>
      <c r="AO19" s="464" t="str">
        <f t="shared" si="36"/>
        <v>OK</v>
      </c>
      <c r="AQ19" s="154"/>
      <c r="AR19" s="103"/>
      <c r="AS19" s="202"/>
      <c r="AT19" s="298"/>
      <c r="AU19" s="299"/>
      <c r="AV19" s="104"/>
      <c r="AW19" s="202"/>
      <c r="AX19" s="298"/>
      <c r="AY19" s="299"/>
      <c r="AZ19" s="104"/>
      <c r="BA19" s="202"/>
      <c r="BB19" s="298"/>
      <c r="BC19" s="299"/>
      <c r="BD19" s="478" t="str">
        <f t="shared" si="29"/>
        <v>-</v>
      </c>
      <c r="BE19" s="479" t="str">
        <f t="shared" si="30"/>
        <v>-</v>
      </c>
      <c r="BF19" s="480" t="str">
        <f t="shared" si="37"/>
        <v>-</v>
      </c>
      <c r="BG19" s="481" t="str">
        <f t="shared" si="38"/>
        <v>-</v>
      </c>
      <c r="BH19" s="113"/>
      <c r="BI19" s="464" t="str">
        <f t="shared" si="39"/>
        <v>OK</v>
      </c>
      <c r="BK19" s="154"/>
      <c r="BL19" s="103"/>
      <c r="BM19" s="202"/>
      <c r="BN19" s="298"/>
      <c r="BO19" s="299"/>
      <c r="BP19" s="104"/>
      <c r="BQ19" s="202"/>
      <c r="BR19" s="298"/>
      <c r="BS19" s="299"/>
      <c r="BT19" s="104"/>
      <c r="BU19" s="202"/>
      <c r="BV19" s="298"/>
      <c r="BW19" s="299"/>
      <c r="BX19" s="478" t="str">
        <f t="shared" si="32"/>
        <v>-</v>
      </c>
      <c r="BY19" s="479" t="str">
        <f t="shared" si="33"/>
        <v>-</v>
      </c>
      <c r="BZ19" s="480" t="str">
        <f t="shared" si="40"/>
        <v>-</v>
      </c>
      <c r="CA19" s="481" t="str">
        <f t="shared" si="41"/>
        <v>-</v>
      </c>
      <c r="CB19" s="113"/>
      <c r="CC19" s="464" t="str">
        <f t="shared" si="42"/>
        <v>OK</v>
      </c>
      <c r="CE19" s="1036"/>
      <c r="CF19" s="1055"/>
      <c r="CG19" s="1069"/>
      <c r="CH19" s="1046"/>
      <c r="CI19" s="1047"/>
      <c r="CJ19" s="1055"/>
      <c r="CK19" s="1069"/>
      <c r="CL19" s="1046"/>
      <c r="CM19" s="1047"/>
      <c r="CN19" s="1055"/>
      <c r="CO19" s="1069"/>
      <c r="CP19" s="1046"/>
      <c r="CQ19" s="1047"/>
      <c r="CR19" s="1000"/>
      <c r="CS19" s="1048"/>
      <c r="CT19" s="1001"/>
      <c r="CU19" s="1002"/>
      <c r="CV19" s="113"/>
      <c r="CW19" s="464" t="str">
        <f t="shared" si="10"/>
        <v>OK</v>
      </c>
      <c r="CY19" s="344"/>
      <c r="CZ19" s="315"/>
      <c r="DB19" s="316"/>
      <c r="DC19" s="317"/>
      <c r="DD19" s="315"/>
      <c r="DF19" s="316"/>
      <c r="DG19" s="317"/>
      <c r="DH19" s="315"/>
      <c r="DJ19" s="316"/>
      <c r="DK19" s="317"/>
      <c r="DL19" s="487"/>
      <c r="DM19" s="488"/>
      <c r="DN19" s="489"/>
      <c r="DO19" s="497"/>
      <c r="DP19" s="113"/>
      <c r="DQ19" s="464" t="str">
        <f t="shared" si="11"/>
        <v>OK</v>
      </c>
      <c r="DS19" s="344"/>
      <c r="DT19" s="315"/>
      <c r="DU19" s="317"/>
      <c r="DW19" s="317"/>
      <c r="DY19" s="317"/>
      <c r="EA19" s="316"/>
      <c r="EB19" s="487"/>
      <c r="EC19" s="489"/>
      <c r="ED19" s="497"/>
      <c r="EE19" s="113"/>
      <c r="EF19" s="464" t="str">
        <f t="shared" si="12"/>
        <v>-</v>
      </c>
      <c r="EI19" s="835" t="str">
        <f t="shared" ca="1" si="17"/>
        <v/>
      </c>
      <c r="EJ19" s="836"/>
    </row>
    <row r="20" spans="1:140" ht="24" customHeight="1" outlineLevel="2" x14ac:dyDescent="0.2">
      <c r="A20" s="85">
        <f t="shared" ca="1" si="18"/>
        <v>11</v>
      </c>
      <c r="B20" s="619" t="str">
        <f t="shared" ca="1" si="13"/>
        <v/>
      </c>
      <c r="C20" s="620"/>
      <c r="D20" s="621"/>
      <c r="E20" s="53"/>
      <c r="F20" s="58"/>
      <c r="G20" s="55" t="s">
        <v>696</v>
      </c>
      <c r="H20" s="69" t="s">
        <v>24</v>
      </c>
      <c r="I20" s="55"/>
      <c r="J20" s="1010" t="s">
        <v>13</v>
      </c>
      <c r="K20" s="1011" t="s">
        <v>24</v>
      </c>
      <c r="L20" s="252"/>
      <c r="M20" s="476">
        <f t="shared" si="5"/>
        <v>0</v>
      </c>
      <c r="N20" s="648" t="str">
        <f t="shared" si="19"/>
        <v>-</v>
      </c>
      <c r="O20" s="649" t="str">
        <f t="shared" si="20"/>
        <v>-</v>
      </c>
      <c r="P20" s="649" t="str">
        <f t="shared" si="21"/>
        <v>-</v>
      </c>
      <c r="Q20" s="649" t="str">
        <f t="shared" si="22"/>
        <v>-</v>
      </c>
      <c r="R20" s="649" t="str">
        <f t="shared" si="23"/>
        <v>-</v>
      </c>
      <c r="S20" s="168" t="str">
        <f t="shared" si="24"/>
        <v>-</v>
      </c>
      <c r="T20" s="434" t="str">
        <f t="shared" si="14"/>
        <v>OK</v>
      </c>
      <c r="U20" s="290"/>
      <c r="W20" s="515"/>
      <c r="X20" s="103"/>
      <c r="Y20" s="202"/>
      <c r="Z20" s="298"/>
      <c r="AA20" s="299"/>
      <c r="AB20" s="104"/>
      <c r="AC20" s="202"/>
      <c r="AD20" s="298"/>
      <c r="AE20" s="299"/>
      <c r="AF20" s="104"/>
      <c r="AG20" s="202"/>
      <c r="AH20" s="298"/>
      <c r="AI20" s="299"/>
      <c r="AJ20" s="478" t="str">
        <f t="shared" si="25"/>
        <v>-</v>
      </c>
      <c r="AK20" s="479" t="str">
        <f t="shared" si="26"/>
        <v>-</v>
      </c>
      <c r="AL20" s="480" t="str">
        <f t="shared" si="27"/>
        <v>-</v>
      </c>
      <c r="AM20" s="481" t="str">
        <f t="shared" si="35"/>
        <v>-</v>
      </c>
      <c r="AN20" s="113"/>
      <c r="AO20" s="464" t="str">
        <f t="shared" si="36"/>
        <v>OK</v>
      </c>
      <c r="AQ20" s="154"/>
      <c r="AR20" s="103"/>
      <c r="AS20" s="202"/>
      <c r="AT20" s="298"/>
      <c r="AU20" s="299"/>
      <c r="AV20" s="104"/>
      <c r="AW20" s="202"/>
      <c r="AX20" s="298"/>
      <c r="AY20" s="299"/>
      <c r="AZ20" s="104"/>
      <c r="BA20" s="202"/>
      <c r="BB20" s="298"/>
      <c r="BC20" s="299"/>
      <c r="BD20" s="478" t="str">
        <f t="shared" si="29"/>
        <v>-</v>
      </c>
      <c r="BE20" s="479" t="str">
        <f t="shared" si="30"/>
        <v>-</v>
      </c>
      <c r="BF20" s="480" t="str">
        <f t="shared" si="37"/>
        <v>-</v>
      </c>
      <c r="BG20" s="481" t="str">
        <f t="shared" si="38"/>
        <v>-</v>
      </c>
      <c r="BH20" s="113"/>
      <c r="BI20" s="464" t="str">
        <f t="shared" si="39"/>
        <v>OK</v>
      </c>
      <c r="BK20" s="154"/>
      <c r="BL20" s="103"/>
      <c r="BM20" s="202"/>
      <c r="BN20" s="298"/>
      <c r="BO20" s="299"/>
      <c r="BP20" s="104"/>
      <c r="BQ20" s="202"/>
      <c r="BR20" s="298"/>
      <c r="BS20" s="299"/>
      <c r="BT20" s="104"/>
      <c r="BU20" s="202"/>
      <c r="BV20" s="298"/>
      <c r="BW20" s="299"/>
      <c r="BX20" s="478" t="str">
        <f t="shared" si="32"/>
        <v>-</v>
      </c>
      <c r="BY20" s="479" t="str">
        <f t="shared" si="33"/>
        <v>-</v>
      </c>
      <c r="BZ20" s="480" t="str">
        <f t="shared" si="40"/>
        <v>-</v>
      </c>
      <c r="CA20" s="481" t="str">
        <f t="shared" si="41"/>
        <v>-</v>
      </c>
      <c r="CB20" s="113"/>
      <c r="CC20" s="464" t="str">
        <f t="shared" si="42"/>
        <v>OK</v>
      </c>
      <c r="CE20" s="1036"/>
      <c r="CF20" s="1055"/>
      <c r="CG20" s="1069"/>
      <c r="CH20" s="1046"/>
      <c r="CI20" s="1047"/>
      <c r="CJ20" s="1055"/>
      <c r="CK20" s="1069"/>
      <c r="CL20" s="1046"/>
      <c r="CM20" s="1047"/>
      <c r="CN20" s="1055"/>
      <c r="CO20" s="1069"/>
      <c r="CP20" s="1046"/>
      <c r="CQ20" s="1047"/>
      <c r="CR20" s="1000"/>
      <c r="CS20" s="1048"/>
      <c r="CT20" s="1001"/>
      <c r="CU20" s="1002"/>
      <c r="CV20" s="113"/>
      <c r="CW20" s="464" t="str">
        <f t="shared" si="10"/>
        <v>OK</v>
      </c>
      <c r="CY20" s="344"/>
      <c r="CZ20" s="315"/>
      <c r="DB20" s="316"/>
      <c r="DC20" s="317"/>
      <c r="DD20" s="315"/>
      <c r="DF20" s="316"/>
      <c r="DG20" s="317"/>
      <c r="DH20" s="315"/>
      <c r="DJ20" s="316"/>
      <c r="DK20" s="317"/>
      <c r="DL20" s="487"/>
      <c r="DM20" s="488"/>
      <c r="DN20" s="489"/>
      <c r="DO20" s="497"/>
      <c r="DP20" s="113"/>
      <c r="DQ20" s="464" t="str">
        <f t="shared" si="11"/>
        <v>OK</v>
      </c>
      <c r="DS20" s="344"/>
      <c r="DT20" s="315"/>
      <c r="DU20" s="317"/>
      <c r="DW20" s="317"/>
      <c r="DY20" s="317"/>
      <c r="EA20" s="316"/>
      <c r="EB20" s="487"/>
      <c r="EC20" s="489"/>
      <c r="ED20" s="497"/>
      <c r="EE20" s="113"/>
      <c r="EF20" s="464" t="str">
        <f t="shared" si="12"/>
        <v>-</v>
      </c>
      <c r="EI20" s="835" t="str">
        <f t="shared" ca="1" si="17"/>
        <v/>
      </c>
      <c r="EJ20" s="836"/>
    </row>
    <row r="21" spans="1:140" ht="24" customHeight="1" outlineLevel="2" x14ac:dyDescent="0.2">
      <c r="A21" s="85">
        <f t="shared" ca="1" si="18"/>
        <v>12</v>
      </c>
      <c r="B21" s="619" t="str">
        <f t="shared" ca="1" si="13"/>
        <v/>
      </c>
      <c r="C21" s="620"/>
      <c r="D21" s="621"/>
      <c r="E21" s="53"/>
      <c r="F21" s="58"/>
      <c r="G21" s="55" t="s">
        <v>697</v>
      </c>
      <c r="H21" s="69" t="s">
        <v>24</v>
      </c>
      <c r="I21" s="55"/>
      <c r="J21" s="1010" t="s">
        <v>13</v>
      </c>
      <c r="K21" s="1011" t="s">
        <v>24</v>
      </c>
      <c r="L21" s="252"/>
      <c r="M21" s="476">
        <f t="shared" si="5"/>
        <v>0</v>
      </c>
      <c r="N21" s="648" t="str">
        <f t="shared" si="19"/>
        <v>-</v>
      </c>
      <c r="O21" s="649" t="str">
        <f t="shared" si="20"/>
        <v>-</v>
      </c>
      <c r="P21" s="649" t="str">
        <f t="shared" si="21"/>
        <v>-</v>
      </c>
      <c r="Q21" s="649" t="str">
        <f t="shared" si="22"/>
        <v>-</v>
      </c>
      <c r="R21" s="649" t="str">
        <f t="shared" si="23"/>
        <v>-</v>
      </c>
      <c r="S21" s="168" t="str">
        <f t="shared" si="24"/>
        <v>-</v>
      </c>
      <c r="T21" s="434" t="str">
        <f t="shared" si="14"/>
        <v>OK</v>
      </c>
      <c r="U21" s="290"/>
      <c r="W21" s="515"/>
      <c r="X21" s="103"/>
      <c r="Y21" s="202"/>
      <c r="Z21" s="298"/>
      <c r="AA21" s="299"/>
      <c r="AB21" s="104"/>
      <c r="AC21" s="202"/>
      <c r="AD21" s="298"/>
      <c r="AE21" s="299"/>
      <c r="AF21" s="104"/>
      <c r="AG21" s="202"/>
      <c r="AH21" s="298"/>
      <c r="AI21" s="299"/>
      <c r="AJ21" s="478" t="str">
        <f t="shared" si="25"/>
        <v>-</v>
      </c>
      <c r="AK21" s="479" t="str">
        <f t="shared" si="26"/>
        <v>-</v>
      </c>
      <c r="AL21" s="480" t="str">
        <f t="shared" si="27"/>
        <v>-</v>
      </c>
      <c r="AM21" s="481" t="str">
        <f t="shared" si="35"/>
        <v>-</v>
      </c>
      <c r="AN21" s="113"/>
      <c r="AO21" s="464" t="str">
        <f t="shared" si="36"/>
        <v>OK</v>
      </c>
      <c r="AQ21" s="154"/>
      <c r="AR21" s="103"/>
      <c r="AS21" s="202"/>
      <c r="AT21" s="298"/>
      <c r="AU21" s="299"/>
      <c r="AV21" s="104"/>
      <c r="AW21" s="202"/>
      <c r="AX21" s="298"/>
      <c r="AY21" s="299"/>
      <c r="AZ21" s="104"/>
      <c r="BA21" s="202"/>
      <c r="BB21" s="298"/>
      <c r="BC21" s="299"/>
      <c r="BD21" s="478" t="str">
        <f t="shared" si="29"/>
        <v>-</v>
      </c>
      <c r="BE21" s="479" t="str">
        <f t="shared" si="30"/>
        <v>-</v>
      </c>
      <c r="BF21" s="480" t="str">
        <f t="shared" si="37"/>
        <v>-</v>
      </c>
      <c r="BG21" s="481" t="str">
        <f t="shared" si="38"/>
        <v>-</v>
      </c>
      <c r="BH21" s="113"/>
      <c r="BI21" s="464" t="str">
        <f t="shared" si="39"/>
        <v>OK</v>
      </c>
      <c r="BK21" s="154"/>
      <c r="BL21" s="103"/>
      <c r="BM21" s="202"/>
      <c r="BN21" s="298" t="s">
        <v>678</v>
      </c>
      <c r="BO21" s="299" t="s">
        <v>285</v>
      </c>
      <c r="BP21" s="104"/>
      <c r="BQ21" s="202"/>
      <c r="BR21" s="298"/>
      <c r="BS21" s="299"/>
      <c r="BT21" s="104"/>
      <c r="BU21" s="202"/>
      <c r="BV21" s="298"/>
      <c r="BW21" s="299"/>
      <c r="BX21" s="478" t="str">
        <f t="shared" si="32"/>
        <v>-</v>
      </c>
      <c r="BY21" s="479" t="str">
        <f t="shared" si="33"/>
        <v>-</v>
      </c>
      <c r="BZ21" s="480" t="str">
        <f t="shared" si="40"/>
        <v>-</v>
      </c>
      <c r="CA21" s="481" t="str">
        <f t="shared" si="41"/>
        <v>-</v>
      </c>
      <c r="CB21" s="113"/>
      <c r="CC21" s="464" t="str">
        <f t="shared" si="42"/>
        <v>OK</v>
      </c>
      <c r="CE21" s="1036"/>
      <c r="CF21" s="1055"/>
      <c r="CG21" s="1069"/>
      <c r="CH21" s="1046"/>
      <c r="CI21" s="1047"/>
      <c r="CJ21" s="1055"/>
      <c r="CK21" s="1069"/>
      <c r="CL21" s="1046"/>
      <c r="CM21" s="1047"/>
      <c r="CN21" s="1055"/>
      <c r="CO21" s="1069"/>
      <c r="CP21" s="1046"/>
      <c r="CQ21" s="1047"/>
      <c r="CR21" s="1000"/>
      <c r="CS21" s="1048"/>
      <c r="CT21" s="1001"/>
      <c r="CU21" s="1002"/>
      <c r="CV21" s="113"/>
      <c r="CW21" s="464" t="str">
        <f t="shared" si="10"/>
        <v>OK</v>
      </c>
      <c r="CY21" s="344"/>
      <c r="CZ21" s="315"/>
      <c r="DB21" s="316"/>
      <c r="DC21" s="317"/>
      <c r="DD21" s="315"/>
      <c r="DF21" s="316"/>
      <c r="DG21" s="317"/>
      <c r="DH21" s="315"/>
      <c r="DJ21" s="316"/>
      <c r="DK21" s="317"/>
      <c r="DL21" s="487"/>
      <c r="DM21" s="488"/>
      <c r="DN21" s="489"/>
      <c r="DO21" s="497"/>
      <c r="DP21" s="113"/>
      <c r="DQ21" s="464" t="str">
        <f t="shared" si="11"/>
        <v>OK</v>
      </c>
      <c r="DS21" s="344"/>
      <c r="DT21" s="315"/>
      <c r="DU21" s="317"/>
      <c r="DW21" s="317"/>
      <c r="DY21" s="317"/>
      <c r="EA21" s="316"/>
      <c r="EB21" s="487"/>
      <c r="EC21" s="489"/>
      <c r="ED21" s="497"/>
      <c r="EE21" s="113"/>
      <c r="EF21" s="464" t="str">
        <f t="shared" si="12"/>
        <v>-</v>
      </c>
      <c r="EI21" s="835" t="str">
        <f t="shared" ca="1" si="17"/>
        <v/>
      </c>
      <c r="EJ21" s="836"/>
    </row>
    <row r="22" spans="1:140" ht="24" customHeight="1" outlineLevel="2" x14ac:dyDescent="0.2">
      <c r="A22" s="85">
        <f t="shared" ca="1" si="18"/>
        <v>13</v>
      </c>
      <c r="B22" s="619" t="str">
        <f t="shared" ref="B22" ca="1" si="43">IF(MAX(EI22:EJ22)=0,"",MAX(EI22:EJ22))</f>
        <v/>
      </c>
      <c r="C22" s="620"/>
      <c r="D22" s="621"/>
      <c r="E22" s="53"/>
      <c r="F22" s="58"/>
      <c r="G22" s="55" t="s">
        <v>849</v>
      </c>
      <c r="H22" s="69" t="s">
        <v>24</v>
      </c>
      <c r="I22" s="55"/>
      <c r="J22" s="1010" t="s">
        <v>13</v>
      </c>
      <c r="K22" s="1011" t="s">
        <v>24</v>
      </c>
      <c r="L22" s="252" t="s">
        <v>27</v>
      </c>
      <c r="M22" s="476">
        <f t="shared" ref="M22" si="44">IF(SUM(W22,AQ22,BK22,CE22,CY22,DS22)=0,0,1)</f>
        <v>0</v>
      </c>
      <c r="N22" s="648" t="str">
        <f t="shared" ref="N22" si="45">IF(OR(W22="",W22="-"),"-",IF(W22=1,1,"POK"))</f>
        <v>-</v>
      </c>
      <c r="O22" s="649" t="str">
        <f t="shared" ref="O22" si="46">IF(OR(AQ22="",AQ22="-"),"-",IF(AQ22=1,1,"POK"))</f>
        <v>-</v>
      </c>
      <c r="P22" s="649" t="str">
        <f t="shared" ref="P22" si="47">IF(OR(BK22="",BK22="-"),"-",IF(BK22=1,1,"POK"))</f>
        <v>-</v>
      </c>
      <c r="Q22" s="649" t="str">
        <f t="shared" ref="Q22" si="48">IF(OR(CE22="",CE22="-"),"-",IF(CE22=1,1,"POK"))</f>
        <v>-</v>
      </c>
      <c r="R22" s="649" t="str">
        <f t="shared" ref="R22" si="49">IF(OR(CY22="",CY22="-"),"-",IF(CY22=1,1,"POK"))</f>
        <v>-</v>
      </c>
      <c r="S22" s="168" t="str">
        <f t="shared" ref="S22" si="50">IF(OR(DS22="",DS22="-"),"-",IF(DS22=1,1,"POK"))</f>
        <v>-</v>
      </c>
      <c r="T22" s="434" t="str">
        <f t="shared" ref="T22" si="51">IF(AND(M22="",OR(N22=1,O22=1,P22=1,Q22=1,R22=1,S22=1)),"Value is missing Cln 13","OK")</f>
        <v>OK</v>
      </c>
      <c r="U22" s="290"/>
      <c r="W22" s="515"/>
      <c r="X22" s="103"/>
      <c r="Y22" s="202"/>
      <c r="Z22" s="298"/>
      <c r="AA22" s="299"/>
      <c r="AB22" s="104"/>
      <c r="AC22" s="202"/>
      <c r="AD22" s="298"/>
      <c r="AE22" s="299"/>
      <c r="AF22" s="104"/>
      <c r="AG22" s="202"/>
      <c r="AH22" s="298"/>
      <c r="AI22" s="299"/>
      <c r="AJ22" s="478" t="str">
        <f t="shared" ref="AJ22" si="52">IF(AND(X22="",AB22="",AF22=""),"-",X22+AB22+AF22)</f>
        <v>-</v>
      </c>
      <c r="AK22" s="479" t="str">
        <f t="shared" ref="AK22" si="53">IF(AND(Y22="",AC22="",AG22=""),"-",Y22+AC22+AG22)</f>
        <v>-</v>
      </c>
      <c r="AL22" s="480" t="str">
        <f t="shared" ref="AL22" si="54">IF(AND(X22="",AB22="",AF22="",Y22="",AC22="",AG22=""),"-",SUM(X22:AG22))</f>
        <v>-</v>
      </c>
      <c r="AM22" s="481" t="str">
        <f t="shared" ref="AM22" si="55">IF(OR(AL22=0,AL22="-"),"-",AL22/CD_TOTAL_HOURS)</f>
        <v>-</v>
      </c>
      <c r="AN22" s="113"/>
      <c r="AO22" s="464" t="str">
        <f t="shared" ref="AO22" si="56">IF(AND(Type_1="Doc",OR(Y22&lt;&gt;"",AC22&lt;&gt;"",AG22&lt;&gt;"")),"Remove Value Cln 25, 29, 33",IF(AND(Type_1="Doc",OR(AA22&lt;&gt;"",AE22&lt;&gt;"",AI22&lt;&gt;"")),"Remove Value Cln 27, 31, 35",IF(OR(AND(X22&lt;&gt;"",Z22=""),AND(AB22&lt;&gt;"",AD22=""),AND(AF22&lt;&gt;"",AH22="")),"Missing Eng Function",IF(OR(AND(Y22&lt;&gt;"",AA22=""),AND(AC22&lt;&gt;"",AE22=""),AND(AG22&lt;&gt;"",AI22="")),"Missing Design Function","OK"))))</f>
        <v>OK</v>
      </c>
      <c r="AQ22" s="154"/>
      <c r="AR22" s="103"/>
      <c r="AS22" s="202"/>
      <c r="AT22" s="298" t="s">
        <v>816</v>
      </c>
      <c r="AU22" s="299" t="s">
        <v>817</v>
      </c>
      <c r="AV22" s="104"/>
      <c r="AW22" s="202"/>
      <c r="AX22" s="298"/>
      <c r="AY22" s="299"/>
      <c r="AZ22" s="104"/>
      <c r="BA22" s="202"/>
      <c r="BB22" s="298"/>
      <c r="BC22" s="299"/>
      <c r="BD22" s="478" t="str">
        <f t="shared" ref="BD22" si="57">IF(AND(AR22="",AV22="",AZ22=""),"-",AR22+AV22+AZ22)</f>
        <v>-</v>
      </c>
      <c r="BE22" s="479" t="str">
        <f t="shared" ref="BE22" si="58">IF(AND(AS22="",AW22="",BA22=""),"-",AS22+AW22+BA22)</f>
        <v>-</v>
      </c>
      <c r="BF22" s="480" t="str">
        <f t="shared" ref="BF22" si="59">IF(AND(AR22="",AV22="",AZ22="",AS22="",AW22="",BA22=""),"-",SUM(AR22:BA22))</f>
        <v>-</v>
      </c>
      <c r="BG22" s="481" t="str">
        <f t="shared" ref="BG22" si="60">IF(OR(BF22=0,BF22="-"),"-",BF22/BD_TOTAL_HOURS)</f>
        <v>-</v>
      </c>
      <c r="BH22" s="113"/>
      <c r="BI22" s="464" t="str">
        <f t="shared" ref="BI22" si="61">IF(AND(Type_1="Doc",OR(AS22&lt;&gt;"",AW22&lt;&gt;"",BA22&lt;&gt;"")),"Remove Value Cln 25, 29, 33",IF(AND(Type_1="Doc",OR(AU22&lt;&gt;"",AY22&lt;&gt;"",BC22&lt;&gt;"")),"Remove Value Cln 47, 51, 55",IF(OR(AND(AR22&lt;&gt;"",AT22=""),AND(AV22&lt;&gt;"",AX22=""),AND(AZ22&lt;&gt;"",BB22="")),"Missing Eng Function",IF(OR(AND(AS22&lt;&gt;"",AU22=""),AND(AW22&lt;&gt;"",AY22=""),AND(BA22&lt;&gt;"",BC22="")),"Missing Design Function","OK"))))</f>
        <v>OK</v>
      </c>
      <c r="BK22" s="154"/>
      <c r="BL22" s="103"/>
      <c r="BM22" s="202"/>
      <c r="BN22" s="298" t="s">
        <v>678</v>
      </c>
      <c r="BO22" s="299" t="s">
        <v>285</v>
      </c>
      <c r="BP22" s="104"/>
      <c r="BQ22" s="202"/>
      <c r="BR22" s="298"/>
      <c r="BS22" s="299"/>
      <c r="BT22" s="104"/>
      <c r="BU22" s="202"/>
      <c r="BV22" s="298"/>
      <c r="BW22" s="299"/>
      <c r="BX22" s="478" t="str">
        <f t="shared" ref="BX22" si="62">IF(AND(BL22="",BP22="",BT22=""),"-",BL22+BP22+BT22)</f>
        <v>-</v>
      </c>
      <c r="BY22" s="479" t="str">
        <f t="shared" ref="BY22" si="63">IF(AND(BM22="",BQ22="",BU22=""),"-",BM22+BQ22+BU22)</f>
        <v>-</v>
      </c>
      <c r="BZ22" s="480" t="str">
        <f t="shared" ref="BZ22" si="64">IF(AND(BL22="",BP22="",BT22="",BM22="",BQ22="",BU22=""),"-",SUM(BL22:BU22))</f>
        <v>-</v>
      </c>
      <c r="CA22" s="481" t="str">
        <f t="shared" ref="CA22" si="65">IF(OR(BZ22=0,BZ22="-"),"-",BZ22/DD_TOTAL_HOURS)</f>
        <v>-</v>
      </c>
      <c r="CB22" s="113"/>
      <c r="CC22" s="464" t="str">
        <f t="shared" ref="CC22" si="66">IF(AND(Type_1="Doc",OR(BM22&lt;&gt;"",BQ22&lt;&gt;"",BU22&lt;&gt;"")),"Remove Value Cln 65, 69, 73",IF(AND(Type_1="Doc",OR(BO22&lt;&gt;"",BS22&lt;&gt;"",BW22&lt;&gt;"")),"Remove Value Cln 67, 71, 75",IF(OR(AND(BL22&lt;&gt;"",BN22=""),AND(BP22&lt;&gt;"",BR22=""),AND(BT22&lt;&gt;"",BV22="")),"Missing Eng Function",IF(OR(AND(BM22&lt;&gt;"",BO22=""),AND(BQ22&lt;&gt;"",BS22=""),AND(BU22&lt;&gt;"",BW22="")),"Missing Design Function","OK"))))</f>
        <v>OK</v>
      </c>
      <c r="CE22" s="1036"/>
      <c r="CF22" s="1055"/>
      <c r="CG22" s="1069"/>
      <c r="CH22" s="1046"/>
      <c r="CI22" s="1047"/>
      <c r="CJ22" s="1055"/>
      <c r="CK22" s="1069"/>
      <c r="CL22" s="1046"/>
      <c r="CM22" s="1047"/>
      <c r="CN22" s="1055"/>
      <c r="CO22" s="1069"/>
      <c r="CP22" s="1046"/>
      <c r="CQ22" s="1047"/>
      <c r="CR22" s="1000"/>
      <c r="CS22" s="1048"/>
      <c r="CT22" s="1001"/>
      <c r="CU22" s="1002"/>
      <c r="CV22" s="113"/>
      <c r="CW22" s="464" t="str">
        <f t="shared" ref="CW22" si="67">IF(AND(Type_1="Doc",OR(CG22&lt;&gt;"",CK22&lt;&gt;"",CO22&lt;&gt;"")),"Remove Value Cln 85, 89, 93",IF(AND(Type_1="Doc",OR(CI22&lt;&gt;"",CM22&lt;&gt;"",CQ22&lt;&gt;"")),"Remove Value Cln 87, 91, 95",IF(OR(AND(CF22&lt;&gt;"",CH22=""),AND(CJ22&lt;&gt;"",CL22=""),AND(CN22&lt;&gt;"",CP22="")),"Missing Eng Function",IF(OR(AND(CG22&lt;&gt;"",CI22=""),AND(CK22&lt;&gt;"",CM22=""),AND(CO22&lt;&gt;"",CQ22="")),"Missing Design Function","OK"))))</f>
        <v>OK</v>
      </c>
      <c r="CY22" s="344"/>
      <c r="CZ22" s="315"/>
      <c r="DB22" s="316"/>
      <c r="DC22" s="317"/>
      <c r="DD22" s="315"/>
      <c r="DF22" s="316"/>
      <c r="DG22" s="317"/>
      <c r="DH22" s="315"/>
      <c r="DJ22" s="316"/>
      <c r="DK22" s="317"/>
      <c r="DL22" s="487"/>
      <c r="DM22" s="488"/>
      <c r="DN22" s="489"/>
      <c r="DO22" s="497"/>
      <c r="DP22" s="113"/>
      <c r="DQ22" s="464" t="str">
        <f t="shared" ref="DQ22" si="68">IF(AND(Type_1="Doc",OR(DA22&lt;&gt;"",DE22&lt;&gt;"",DI22&lt;&gt;"")),"Remove Value Cln 105, 109, 113",IF(AND(Type_1="Doc",OR(DC22&lt;&gt;"",DG22&lt;&gt;"",DK22&lt;&gt;"")),"Remove Value Cln 107, 111, 115",IF(OR(AND(CZ22&lt;&gt;"",DB22=""),AND(DD22&lt;&gt;"",DF22=""),AND(DH22&lt;&gt;"",DJ22="")),"Missing Eng Function",IF(OR(AND(DA22&lt;&gt;"",DC22=""),AND(DE22&lt;&gt;"",DG22=""),AND(DI22&lt;&gt;"",DK22="")),"Missing Design Function","OK"))))</f>
        <v>OK</v>
      </c>
      <c r="DS22" s="344"/>
      <c r="DT22" s="315"/>
      <c r="DU22" s="317"/>
      <c r="DW22" s="317"/>
      <c r="DY22" s="317"/>
      <c r="EA22" s="316"/>
      <c r="EB22" s="487"/>
      <c r="EC22" s="489"/>
      <c r="ED22" s="497"/>
      <c r="EE22" s="113"/>
      <c r="EF22" s="464" t="str">
        <f t="shared" ref="EF22" si="69">IF(AND(Type_1&lt;&gt;"Doc",Type_1&lt;&gt;"Dwg"),"-",IF(Type_1="Dwg","-",IF(Type_1="Doc",IF(OR(AND(DT22&lt;&gt;"",DU22=""),AND(DV22&lt;&gt;"",DW22=""),AND(DX22&lt;&gt;"",DY22="")),"Missing Eng Function",IF(OR(AND(DT22="",DU22&lt;&gt;""),AND(DV22="",DW22&lt;&gt;""),AND(DX22="",DY22&lt;&gt;"")),"Missing Eng Hours","OK")))))</f>
        <v>-</v>
      </c>
      <c r="EI22" s="835" t="str">
        <f t="shared" ca="1" si="17"/>
        <v/>
      </c>
      <c r="EJ22" s="836"/>
    </row>
    <row r="23" spans="1:140" ht="24" customHeight="1" outlineLevel="2" x14ac:dyDescent="0.2">
      <c r="A23" s="85">
        <f t="shared" ca="1" si="18"/>
        <v>14</v>
      </c>
      <c r="B23" s="619" t="str">
        <f t="shared" ca="1" si="13"/>
        <v/>
      </c>
      <c r="C23" s="620"/>
      <c r="D23" s="621"/>
      <c r="E23" s="53"/>
      <c r="F23" s="58" t="s">
        <v>623</v>
      </c>
      <c r="G23" s="55" t="s">
        <v>15</v>
      </c>
      <c r="H23" s="69" t="s">
        <v>24</v>
      </c>
      <c r="I23" s="55"/>
      <c r="J23" s="1010" t="s">
        <v>13</v>
      </c>
      <c r="K23" s="1011" t="s">
        <v>24</v>
      </c>
      <c r="L23" s="252" t="s">
        <v>22</v>
      </c>
      <c r="M23" s="476">
        <f t="shared" si="5"/>
        <v>0</v>
      </c>
      <c r="N23" s="648" t="str">
        <f t="shared" si="19"/>
        <v>-</v>
      </c>
      <c r="O23" s="649" t="str">
        <f t="shared" si="20"/>
        <v>-</v>
      </c>
      <c r="P23" s="649" t="str">
        <f t="shared" si="21"/>
        <v>-</v>
      </c>
      <c r="Q23" s="649" t="str">
        <f t="shared" si="22"/>
        <v>-</v>
      </c>
      <c r="R23" s="649" t="str">
        <f t="shared" si="23"/>
        <v>-</v>
      </c>
      <c r="S23" s="168" t="str">
        <f t="shared" si="24"/>
        <v>-</v>
      </c>
      <c r="T23" s="434" t="str">
        <f t="shared" si="14"/>
        <v>OK</v>
      </c>
      <c r="U23" s="290"/>
      <c r="W23" s="515"/>
      <c r="X23" s="103"/>
      <c r="Y23" s="202"/>
      <c r="Z23" s="298" t="s">
        <v>268</v>
      </c>
      <c r="AA23" s="299" t="s">
        <v>301</v>
      </c>
      <c r="AB23" s="104"/>
      <c r="AC23" s="202"/>
      <c r="AD23" s="298" t="s">
        <v>269</v>
      </c>
      <c r="AE23" s="299" t="s">
        <v>302</v>
      </c>
      <c r="AF23" s="104"/>
      <c r="AG23" s="202"/>
      <c r="AH23" s="298" t="s">
        <v>270</v>
      </c>
      <c r="AI23" s="299" t="s">
        <v>303</v>
      </c>
      <c r="AJ23" s="478" t="str">
        <f t="shared" si="25"/>
        <v>-</v>
      </c>
      <c r="AK23" s="479" t="str">
        <f t="shared" si="26"/>
        <v>-</v>
      </c>
      <c r="AL23" s="480" t="str">
        <f t="shared" si="27"/>
        <v>-</v>
      </c>
      <c r="AM23" s="481" t="str">
        <f t="shared" si="6"/>
        <v>-</v>
      </c>
      <c r="AN23" s="113"/>
      <c r="AO23" s="464" t="str">
        <f t="shared" ref="AO23:AO66" si="70">IF(AND(Type_1="Doc",OR(Y23&lt;&gt;"",AC23&lt;&gt;"",AG23&lt;&gt;"")),"Remove Value Cln 25, 29, 33",IF(AND(Type_1="Doc",OR(AA23&lt;&gt;"",AE23&lt;&gt;"",AI23&lt;&gt;"")),"Remove Value Cln 27, 31, 35",IF(OR(AND(X23&lt;&gt;"",Z23=""),AND(AB23&lt;&gt;"",AD23=""),AND(AF23&lt;&gt;"",AH23="")),"Missing Eng Function",IF(OR(AND(Y23&lt;&gt;"",AA23=""),AND(AC23&lt;&gt;"",AE23=""),AND(AG23&lt;&gt;"",AI23="")),"Missing Design Function","OK"))))</f>
        <v>OK</v>
      </c>
      <c r="AQ23" s="154"/>
      <c r="AR23" s="103"/>
      <c r="AS23" s="202"/>
      <c r="AT23" s="298" t="s">
        <v>268</v>
      </c>
      <c r="AU23" s="299" t="s">
        <v>301</v>
      </c>
      <c r="AV23" s="104"/>
      <c r="AW23" s="202"/>
      <c r="AX23" s="298" t="s">
        <v>269</v>
      </c>
      <c r="AY23" s="299" t="s">
        <v>302</v>
      </c>
      <c r="AZ23" s="104"/>
      <c r="BA23" s="202"/>
      <c r="BB23" s="298" t="s">
        <v>270</v>
      </c>
      <c r="BC23" s="299" t="s">
        <v>303</v>
      </c>
      <c r="BD23" s="478" t="str">
        <f t="shared" si="29"/>
        <v>-</v>
      </c>
      <c r="BE23" s="479" t="str">
        <f t="shared" si="30"/>
        <v>-</v>
      </c>
      <c r="BF23" s="480" t="str">
        <f t="shared" si="37"/>
        <v>-</v>
      </c>
      <c r="BG23" s="481" t="str">
        <f t="shared" si="8"/>
        <v>-</v>
      </c>
      <c r="BH23" s="113"/>
      <c r="BI23" s="464" t="str">
        <f t="shared" ref="BI23:BI66" si="71">IF(AND(Type_1="Doc",OR(AS23&lt;&gt;"",AW23&lt;&gt;"",BA23&lt;&gt;"")),"Remove Value Cln 25, 29, 33",IF(AND(Type_1="Doc",OR(AU23&lt;&gt;"",AY23&lt;&gt;"",BC23&lt;&gt;"")),"Remove Value Cln 47, 51, 55",IF(OR(AND(AR23&lt;&gt;"",AT23=""),AND(AV23&lt;&gt;"",AX23=""),AND(AZ23&lt;&gt;"",BB23="")),"Missing Eng Function",IF(OR(AND(AS23&lt;&gt;"",AU23=""),AND(AW23&lt;&gt;"",AY23=""),AND(BA23&lt;&gt;"",BC23="")),"Missing Design Function","OK"))))</f>
        <v>OK</v>
      </c>
      <c r="BK23" s="154"/>
      <c r="BL23" s="103"/>
      <c r="BM23" s="202"/>
      <c r="BN23" s="298" t="s">
        <v>268</v>
      </c>
      <c r="BO23" s="299" t="s">
        <v>301</v>
      </c>
      <c r="BP23" s="104"/>
      <c r="BQ23" s="202"/>
      <c r="BR23" s="298" t="s">
        <v>269</v>
      </c>
      <c r="BS23" s="299" t="s">
        <v>302</v>
      </c>
      <c r="BT23" s="104"/>
      <c r="BU23" s="202"/>
      <c r="BV23" s="298" t="s">
        <v>270</v>
      </c>
      <c r="BW23" s="299" t="s">
        <v>303</v>
      </c>
      <c r="BX23" s="478" t="str">
        <f t="shared" si="32"/>
        <v>-</v>
      </c>
      <c r="BY23" s="479" t="str">
        <f t="shared" si="33"/>
        <v>-</v>
      </c>
      <c r="BZ23" s="480" t="str">
        <f t="shared" si="40"/>
        <v>-</v>
      </c>
      <c r="CA23" s="481" t="str">
        <f t="shared" si="9"/>
        <v>-</v>
      </c>
      <c r="CB23" s="113"/>
      <c r="CC23" s="464" t="str">
        <f t="shared" si="16"/>
        <v>OK</v>
      </c>
      <c r="CE23" s="1036"/>
      <c r="CF23" s="1055"/>
      <c r="CG23" s="1069"/>
      <c r="CH23" s="1046"/>
      <c r="CI23" s="1047"/>
      <c r="CJ23" s="1055"/>
      <c r="CK23" s="1069"/>
      <c r="CL23" s="1046"/>
      <c r="CM23" s="1047"/>
      <c r="CN23" s="1055"/>
      <c r="CO23" s="1069"/>
      <c r="CP23" s="1046"/>
      <c r="CQ23" s="1047"/>
      <c r="CR23" s="1000"/>
      <c r="CS23" s="1048"/>
      <c r="CT23" s="1001"/>
      <c r="CU23" s="1002"/>
      <c r="CV23" s="113"/>
      <c r="CW23" s="464" t="str">
        <f t="shared" si="10"/>
        <v>OK</v>
      </c>
      <c r="CY23" s="344"/>
      <c r="CZ23" s="315"/>
      <c r="DB23" s="316"/>
      <c r="DC23" s="317"/>
      <c r="DD23" s="315"/>
      <c r="DF23" s="316"/>
      <c r="DG23" s="317"/>
      <c r="DH23" s="315"/>
      <c r="DJ23" s="316"/>
      <c r="DK23" s="317"/>
      <c r="DL23" s="487"/>
      <c r="DM23" s="488"/>
      <c r="DN23" s="489"/>
      <c r="DO23" s="497"/>
      <c r="DP23" s="113"/>
      <c r="DQ23" s="464" t="str">
        <f t="shared" si="11"/>
        <v>OK</v>
      </c>
      <c r="DS23" s="344"/>
      <c r="DT23" s="315"/>
      <c r="DU23" s="317"/>
      <c r="DW23" s="317"/>
      <c r="DY23" s="317"/>
      <c r="EA23" s="316"/>
      <c r="EB23" s="487"/>
      <c r="EC23" s="489"/>
      <c r="ED23" s="497"/>
      <c r="EE23" s="113"/>
      <c r="EF23" s="464" t="str">
        <f t="shared" si="12"/>
        <v>-</v>
      </c>
      <c r="EI23" s="835" t="str">
        <f t="shared" ca="1" si="17"/>
        <v/>
      </c>
      <c r="EJ23" s="836"/>
    </row>
    <row r="24" spans="1:140" ht="28.5" customHeight="1" outlineLevel="2" x14ac:dyDescent="0.2">
      <c r="A24" s="85">
        <f t="shared" ca="1" si="18"/>
        <v>15</v>
      </c>
      <c r="B24" s="619" t="str">
        <f t="shared" ca="1" si="13"/>
        <v/>
      </c>
      <c r="C24" s="620"/>
      <c r="D24" s="621"/>
      <c r="E24" s="53"/>
      <c r="F24" s="54"/>
      <c r="G24" s="55" t="s">
        <v>822</v>
      </c>
      <c r="H24" s="69" t="s">
        <v>24</v>
      </c>
      <c r="I24" s="55"/>
      <c r="J24" s="1010" t="s">
        <v>13</v>
      </c>
      <c r="K24" s="1011" t="s">
        <v>24</v>
      </c>
      <c r="L24" s="252" t="s">
        <v>27</v>
      </c>
      <c r="M24" s="476">
        <f t="shared" si="5"/>
        <v>0</v>
      </c>
      <c r="N24" s="648" t="str">
        <f t="shared" si="19"/>
        <v>-</v>
      </c>
      <c r="O24" s="649" t="str">
        <f t="shared" si="20"/>
        <v>-</v>
      </c>
      <c r="P24" s="649" t="str">
        <f t="shared" si="21"/>
        <v>-</v>
      </c>
      <c r="Q24" s="649" t="str">
        <f t="shared" si="22"/>
        <v>-</v>
      </c>
      <c r="R24" s="649" t="str">
        <f t="shared" si="23"/>
        <v>-</v>
      </c>
      <c r="S24" s="168" t="str">
        <f t="shared" si="24"/>
        <v>-</v>
      </c>
      <c r="T24" s="434" t="str">
        <f t="shared" si="14"/>
        <v>OK</v>
      </c>
      <c r="U24" s="290"/>
      <c r="W24" s="515"/>
      <c r="X24" s="102"/>
      <c r="Y24" s="247"/>
      <c r="Z24" s="298"/>
      <c r="AA24" s="299" t="s">
        <v>285</v>
      </c>
      <c r="AB24" s="101"/>
      <c r="AC24" s="247"/>
      <c r="AD24" s="298"/>
      <c r="AE24" s="299"/>
      <c r="AF24" s="101"/>
      <c r="AG24" s="247"/>
      <c r="AH24" s="298"/>
      <c r="AI24" s="299"/>
      <c r="AJ24" s="478" t="str">
        <f>IF(AND(X24="",AB24="",AF24=""),"-",X24+AB24+AF24)</f>
        <v>-</v>
      </c>
      <c r="AK24" s="479" t="str">
        <f>IF(AND(Y24="",AC24="",AG24=""),"-",Y24+AC24+AG24)</f>
        <v>-</v>
      </c>
      <c r="AL24" s="480" t="str">
        <f>IF(AND(X24="",AB24="",AF24="",Y24="",AC24="",AG24=""),"-",SUM(X24:AG24))</f>
        <v>-</v>
      </c>
      <c r="AM24" s="481" t="str">
        <f>IF(OR(AL24=0,AL24="-"),"-",AL24/CD_TOTAL_HOURS)</f>
        <v>-</v>
      </c>
      <c r="AN24" s="113"/>
      <c r="AO24" s="464" t="str">
        <f t="shared" si="70"/>
        <v>OK</v>
      </c>
      <c r="AQ24" s="154"/>
      <c r="AR24" s="102"/>
      <c r="AS24" s="247"/>
      <c r="AT24" s="298" t="s">
        <v>816</v>
      </c>
      <c r="AU24" s="299" t="s">
        <v>817</v>
      </c>
      <c r="AV24" s="101"/>
      <c r="AW24" s="247"/>
      <c r="AX24" s="298"/>
      <c r="AY24" s="299"/>
      <c r="AZ24" s="101"/>
      <c r="BA24" s="247"/>
      <c r="BB24" s="298"/>
      <c r="BC24" s="299"/>
      <c r="BD24" s="478" t="str">
        <f t="shared" si="29"/>
        <v>-</v>
      </c>
      <c r="BE24" s="479" t="str">
        <f t="shared" si="30"/>
        <v>-</v>
      </c>
      <c r="BF24" s="480" t="str">
        <f t="shared" ref="BF24:BF31" si="72">IF(AND(AR24="",AV24="",AZ24="",AS24="",AW24="",BA24=""),"-",SUM(AR24:BA24))</f>
        <v>-</v>
      </c>
      <c r="BG24" s="481" t="str">
        <f>IF(OR(BF24=0,BF24="-"),"-",BF24/BD_TOTAL_HOURS)</f>
        <v>-</v>
      </c>
      <c r="BH24" s="113"/>
      <c r="BI24" s="464" t="str">
        <f t="shared" si="71"/>
        <v>OK</v>
      </c>
      <c r="BK24" s="154"/>
      <c r="BL24" s="102"/>
      <c r="BM24" s="247"/>
      <c r="BN24" s="298"/>
      <c r="BO24" s="299" t="s">
        <v>285</v>
      </c>
      <c r="BP24" s="101"/>
      <c r="BQ24" s="247"/>
      <c r="BR24" s="298"/>
      <c r="BS24" s="299"/>
      <c r="BT24" s="101"/>
      <c r="BU24" s="247"/>
      <c r="BV24" s="298"/>
      <c r="BW24" s="299"/>
      <c r="BX24" s="478" t="str">
        <f t="shared" si="32"/>
        <v>-</v>
      </c>
      <c r="BY24" s="479" t="str">
        <f t="shared" si="33"/>
        <v>-</v>
      </c>
      <c r="BZ24" s="480" t="str">
        <f t="shared" ref="BZ24:BZ31" si="73">IF(AND(BL24="",BP24="",BT24="",BM24="",BQ24="",BU24=""),"-",SUM(BL24:BU24))</f>
        <v>-</v>
      </c>
      <c r="CA24" s="481" t="str">
        <f>IF(OR(BZ24=0,BZ24="-"),"-",BZ24/DD_TOTAL_HOURS)</f>
        <v>-</v>
      </c>
      <c r="CB24" s="113"/>
      <c r="CC24" s="464" t="str">
        <f>IF(AND(Type_1="Doc",OR(BM24&lt;&gt;"",BQ24&lt;&gt;"",BU24&lt;&gt;"")),"Remove Value Cln 65, 69, 73",IF(AND(Type_1="Doc",OR(BO24&lt;&gt;"",BS24&lt;&gt;"",BW24&lt;&gt;"")),"Remove Value Cln 67, 71, 75",IF(OR(AND(BL24&lt;&gt;"",BN24=""),AND(BP24&lt;&gt;"",BR24=""),AND(BT24&lt;&gt;"",BV24="")),"Missing Eng Function",IF(OR(AND(BM24&lt;&gt;"",BO24=""),AND(BQ24&lt;&gt;"",BS24=""),AND(BU24&lt;&gt;"",BW24="")),"Missing Design Function","OK"))))</f>
        <v>OK</v>
      </c>
      <c r="CE24" s="1036"/>
      <c r="CF24" s="1087"/>
      <c r="CG24" s="1046"/>
      <c r="CH24" s="1046"/>
      <c r="CI24" s="1047"/>
      <c r="CJ24" s="1087"/>
      <c r="CK24" s="1046"/>
      <c r="CL24" s="1046"/>
      <c r="CM24" s="1047"/>
      <c r="CN24" s="1087"/>
      <c r="CO24" s="1046"/>
      <c r="CP24" s="1046"/>
      <c r="CQ24" s="1047"/>
      <c r="CR24" s="1000"/>
      <c r="CS24" s="1048"/>
      <c r="CT24" s="1001"/>
      <c r="CU24" s="1002"/>
      <c r="CV24" s="113"/>
      <c r="CW24" s="464" t="str">
        <f t="shared" si="10"/>
        <v>OK</v>
      </c>
      <c r="CY24" s="344"/>
      <c r="CZ24" s="390"/>
      <c r="DA24" s="316"/>
      <c r="DB24" s="316"/>
      <c r="DC24" s="317"/>
      <c r="DD24" s="390"/>
      <c r="DE24" s="316"/>
      <c r="DF24" s="316"/>
      <c r="DG24" s="317"/>
      <c r="DH24" s="390"/>
      <c r="DI24" s="316"/>
      <c r="DJ24" s="316"/>
      <c r="DK24" s="317"/>
      <c r="DL24" s="487"/>
      <c r="DM24" s="488"/>
      <c r="DN24" s="489"/>
      <c r="DO24" s="497"/>
      <c r="DP24" s="113"/>
      <c r="DQ24" s="464" t="str">
        <f t="shared" si="11"/>
        <v>OK</v>
      </c>
      <c r="DS24" s="344"/>
      <c r="DT24" s="390"/>
      <c r="DU24" s="317"/>
      <c r="DV24" s="316"/>
      <c r="DW24" s="317"/>
      <c r="DX24" s="316"/>
      <c r="DY24" s="317"/>
      <c r="DZ24" s="316"/>
      <c r="EA24" s="316"/>
      <c r="EB24" s="487"/>
      <c r="EC24" s="489"/>
      <c r="ED24" s="497"/>
      <c r="EE24" s="113"/>
      <c r="EF24" s="464" t="str">
        <f t="shared" si="12"/>
        <v>-</v>
      </c>
      <c r="EI24" s="835" t="str">
        <f t="shared" ca="1" si="17"/>
        <v/>
      </c>
      <c r="EJ24" s="836"/>
    </row>
    <row r="25" spans="1:140" ht="28.5" customHeight="1" outlineLevel="2" x14ac:dyDescent="0.2">
      <c r="A25" s="85">
        <f t="shared" ca="1" si="18"/>
        <v>16</v>
      </c>
      <c r="B25" s="619" t="str">
        <f t="shared" ref="B25" ca="1" si="74">IF(MAX(EI25:EJ25)=0,"",MAX(EI25:EJ25))</f>
        <v/>
      </c>
      <c r="C25" s="620"/>
      <c r="D25" s="621"/>
      <c r="E25" s="53"/>
      <c r="F25" s="54"/>
      <c r="G25" s="55" t="s">
        <v>857</v>
      </c>
      <c r="H25" s="69" t="s">
        <v>24</v>
      </c>
      <c r="I25" s="55"/>
      <c r="J25" s="1010" t="s">
        <v>13</v>
      </c>
      <c r="K25" s="1011" t="s">
        <v>24</v>
      </c>
      <c r="L25" s="252" t="s">
        <v>22</v>
      </c>
      <c r="M25" s="476">
        <f t="shared" ref="M25" si="75">IF(SUM(W25,AQ25,BK25,CE25,CY25,DS25)=0,0,1)</f>
        <v>0</v>
      </c>
      <c r="N25" s="648" t="str">
        <f t="shared" ref="N25" si="76">IF(OR(W25="",W25="-"),"-",IF(W25=1,1,"POK"))</f>
        <v>-</v>
      </c>
      <c r="O25" s="649" t="str">
        <f t="shared" ref="O25" si="77">IF(OR(AQ25="",AQ25="-"),"-",IF(AQ25=1,1,"POK"))</f>
        <v>-</v>
      </c>
      <c r="P25" s="649" t="str">
        <f t="shared" ref="P25" si="78">IF(OR(BK25="",BK25="-"),"-",IF(BK25=1,1,"POK"))</f>
        <v>-</v>
      </c>
      <c r="Q25" s="649" t="str">
        <f t="shared" ref="Q25" si="79">IF(OR(CE25="",CE25="-"),"-",IF(CE25=1,1,"POK"))</f>
        <v>-</v>
      </c>
      <c r="R25" s="649" t="str">
        <f t="shared" ref="R25" si="80">IF(OR(CY25="",CY25="-"),"-",IF(CY25=1,1,"POK"))</f>
        <v>-</v>
      </c>
      <c r="S25" s="168" t="str">
        <f t="shared" ref="S25" si="81">IF(OR(DS25="",DS25="-"),"-",IF(DS25=1,1,"POK"))</f>
        <v>-</v>
      </c>
      <c r="T25" s="434" t="str">
        <f t="shared" ref="T25" si="82">IF(AND(M25="",OR(N25=1,O25=1,P25=1,Q25=1,R25=1,S25=1)),"Value is missing Cln 13","OK")</f>
        <v>OK</v>
      </c>
      <c r="U25" s="290"/>
      <c r="W25" s="515"/>
      <c r="X25" s="102"/>
      <c r="Y25" s="247"/>
      <c r="Z25" s="298"/>
      <c r="AA25" s="299" t="s">
        <v>285</v>
      </c>
      <c r="AB25" s="101"/>
      <c r="AC25" s="247"/>
      <c r="AD25" s="298"/>
      <c r="AE25" s="299"/>
      <c r="AF25" s="101"/>
      <c r="AG25" s="247"/>
      <c r="AH25" s="298"/>
      <c r="AI25" s="299"/>
      <c r="AJ25" s="478" t="str">
        <f>IF(AND(X25="",AB25="",AF25=""),"-",X25+AB25+AF25)</f>
        <v>-</v>
      </c>
      <c r="AK25" s="479" t="str">
        <f>IF(AND(Y25="",AC25="",AG25=""),"-",Y25+AC25+AG25)</f>
        <v>-</v>
      </c>
      <c r="AL25" s="480" t="str">
        <f>IF(AND(X25="",AB25="",AF25="",Y25="",AC25="",AG25=""),"-",SUM(X25:AG25))</f>
        <v>-</v>
      </c>
      <c r="AM25" s="481" t="str">
        <f>IF(OR(AL25=0,AL25="-"),"-",AL25/CD_TOTAL_HOURS)</f>
        <v>-</v>
      </c>
      <c r="AN25" s="113"/>
      <c r="AO25" s="464" t="str">
        <f t="shared" ref="AO25" si="83">IF(AND(Type_1="Doc",OR(Y25&lt;&gt;"",AC25&lt;&gt;"",AG25&lt;&gt;"")),"Remove Value Cln 25, 29, 33",IF(AND(Type_1="Doc",OR(AA25&lt;&gt;"",AE25&lt;&gt;"",AI25&lt;&gt;"")),"Remove Value Cln 27, 31, 35",IF(OR(AND(X25&lt;&gt;"",Z25=""),AND(AB25&lt;&gt;"",AD25=""),AND(AF25&lt;&gt;"",AH25="")),"Missing Eng Function",IF(OR(AND(Y25&lt;&gt;"",AA25=""),AND(AC25&lt;&gt;"",AE25=""),AND(AG25&lt;&gt;"",AI25="")),"Missing Design Function","OK"))))</f>
        <v>OK</v>
      </c>
      <c r="AQ25" s="154"/>
      <c r="AR25" s="102"/>
      <c r="AS25" s="247"/>
      <c r="AT25" s="298"/>
      <c r="AU25" s="299" t="s">
        <v>285</v>
      </c>
      <c r="AV25" s="101"/>
      <c r="AW25" s="247"/>
      <c r="AX25" s="298"/>
      <c r="AY25" s="299"/>
      <c r="AZ25" s="101"/>
      <c r="BA25" s="247"/>
      <c r="BB25" s="298"/>
      <c r="BC25" s="299"/>
      <c r="BD25" s="478" t="str">
        <f t="shared" ref="BD25" si="84">IF(AND(AR25="",AV25="",AZ25=""),"-",AR25+AV25+AZ25)</f>
        <v>-</v>
      </c>
      <c r="BE25" s="479" t="str">
        <f t="shared" ref="BE25" si="85">IF(AND(AS25="",AW25="",BA25=""),"-",AS25+AW25+BA25)</f>
        <v>-</v>
      </c>
      <c r="BF25" s="480" t="str">
        <f t="shared" ref="BF25" si="86">IF(AND(AR25="",AV25="",AZ25="",AS25="",AW25="",BA25=""),"-",SUM(AR25:BA25))</f>
        <v>-</v>
      </c>
      <c r="BG25" s="481" t="str">
        <f>IF(OR(BF25=0,BF25="-"),"-",BF25/BD_TOTAL_HOURS)</f>
        <v>-</v>
      </c>
      <c r="BH25" s="113"/>
      <c r="BI25" s="464" t="str">
        <f t="shared" ref="BI25" si="87">IF(AND(Type_1="Doc",OR(AS25&lt;&gt;"",AW25&lt;&gt;"",BA25&lt;&gt;"")),"Remove Value Cln 25, 29, 33",IF(AND(Type_1="Doc",OR(AU25&lt;&gt;"",AY25&lt;&gt;"",BC25&lt;&gt;"")),"Remove Value Cln 47, 51, 55",IF(OR(AND(AR25&lt;&gt;"",AT25=""),AND(AV25&lt;&gt;"",AX25=""),AND(AZ25&lt;&gt;"",BB25="")),"Missing Eng Function",IF(OR(AND(AS25&lt;&gt;"",AU25=""),AND(AW25&lt;&gt;"",AY25=""),AND(BA25&lt;&gt;"",BC25="")),"Missing Design Function","OK"))))</f>
        <v>OK</v>
      </c>
      <c r="BK25" s="154"/>
      <c r="BL25" s="102"/>
      <c r="BM25" s="247"/>
      <c r="BN25" s="298"/>
      <c r="BO25" s="299" t="s">
        <v>285</v>
      </c>
      <c r="BP25" s="101"/>
      <c r="BQ25" s="247"/>
      <c r="BR25" s="298"/>
      <c r="BS25" s="299"/>
      <c r="BT25" s="101"/>
      <c r="BU25" s="247"/>
      <c r="BV25" s="298"/>
      <c r="BW25" s="299"/>
      <c r="BX25" s="478" t="str">
        <f t="shared" ref="BX25" si="88">IF(AND(BL25="",BP25="",BT25=""),"-",BL25+BP25+BT25)</f>
        <v>-</v>
      </c>
      <c r="BY25" s="479" t="str">
        <f t="shared" ref="BY25" si="89">IF(AND(BM25="",BQ25="",BU25=""),"-",BM25+BQ25+BU25)</f>
        <v>-</v>
      </c>
      <c r="BZ25" s="480" t="str">
        <f t="shared" ref="BZ25" si="90">IF(AND(BL25="",BP25="",BT25="",BM25="",BQ25="",BU25=""),"-",SUM(BL25:BU25))</f>
        <v>-</v>
      </c>
      <c r="CA25" s="481" t="str">
        <f>IF(OR(BZ25=0,BZ25="-"),"-",BZ25/DD_TOTAL_HOURS)</f>
        <v>-</v>
      </c>
      <c r="CB25" s="113"/>
      <c r="CC25" s="464" t="str">
        <f>IF(AND(Type_1="Doc",OR(BM25&lt;&gt;"",BQ25&lt;&gt;"",BU25&lt;&gt;"")),"Remove Value Cln 65, 69, 73",IF(AND(Type_1="Doc",OR(BO25&lt;&gt;"",BS25&lt;&gt;"",BW25&lt;&gt;"")),"Remove Value Cln 67, 71, 75",IF(OR(AND(BL25&lt;&gt;"",BN25=""),AND(BP25&lt;&gt;"",BR25=""),AND(BT25&lt;&gt;"",BV25="")),"Missing Eng Function",IF(OR(AND(BM25&lt;&gt;"",BO25=""),AND(BQ25&lt;&gt;"",BS25=""),AND(BU25&lt;&gt;"",BW25="")),"Missing Design Function","OK"))))</f>
        <v>OK</v>
      </c>
      <c r="CE25" s="1036"/>
      <c r="CF25" s="1087"/>
      <c r="CG25" s="1046"/>
      <c r="CH25" s="1046"/>
      <c r="CI25" s="1047"/>
      <c r="CJ25" s="1087"/>
      <c r="CK25" s="1046"/>
      <c r="CL25" s="1046"/>
      <c r="CM25" s="1047"/>
      <c r="CN25" s="1087"/>
      <c r="CO25" s="1046"/>
      <c r="CP25" s="1046"/>
      <c r="CQ25" s="1047"/>
      <c r="CR25" s="1000"/>
      <c r="CS25" s="1048"/>
      <c r="CT25" s="1001"/>
      <c r="CU25" s="1002"/>
      <c r="CV25" s="113"/>
      <c r="CW25" s="464" t="str">
        <f t="shared" ref="CW25" si="91">IF(AND(Type_1="Doc",OR(CG25&lt;&gt;"",CK25&lt;&gt;"",CO25&lt;&gt;"")),"Remove Value Cln 85, 89, 93",IF(AND(Type_1="Doc",OR(CI25&lt;&gt;"",CM25&lt;&gt;"",CQ25&lt;&gt;"")),"Remove Value Cln 87, 91, 95",IF(OR(AND(CF25&lt;&gt;"",CH25=""),AND(CJ25&lt;&gt;"",CL25=""),AND(CN25&lt;&gt;"",CP25="")),"Missing Eng Function",IF(OR(AND(CG25&lt;&gt;"",CI25=""),AND(CK25&lt;&gt;"",CM25=""),AND(CO25&lt;&gt;"",CQ25="")),"Missing Design Function","OK"))))</f>
        <v>OK</v>
      </c>
      <c r="CY25" s="344"/>
      <c r="CZ25" s="390"/>
      <c r="DA25" s="316"/>
      <c r="DB25" s="316"/>
      <c r="DC25" s="317"/>
      <c r="DD25" s="390"/>
      <c r="DE25" s="316"/>
      <c r="DF25" s="316"/>
      <c r="DG25" s="317"/>
      <c r="DH25" s="390"/>
      <c r="DI25" s="316"/>
      <c r="DJ25" s="316"/>
      <c r="DK25" s="317"/>
      <c r="DL25" s="487"/>
      <c r="DM25" s="488"/>
      <c r="DN25" s="489"/>
      <c r="DO25" s="497"/>
      <c r="DP25" s="113"/>
      <c r="DQ25" s="464" t="str">
        <f t="shared" ref="DQ25" si="92">IF(AND(Type_1="Doc",OR(DA25&lt;&gt;"",DE25&lt;&gt;"",DI25&lt;&gt;"")),"Remove Value Cln 105, 109, 113",IF(AND(Type_1="Doc",OR(DC25&lt;&gt;"",DG25&lt;&gt;"",DK25&lt;&gt;"")),"Remove Value Cln 107, 111, 115",IF(OR(AND(CZ25&lt;&gt;"",DB25=""),AND(DD25&lt;&gt;"",DF25=""),AND(DH25&lt;&gt;"",DJ25="")),"Missing Eng Function",IF(OR(AND(DA25&lt;&gt;"",DC25=""),AND(DE25&lt;&gt;"",DG25=""),AND(DI25&lt;&gt;"",DK25="")),"Missing Design Function","OK"))))</f>
        <v>OK</v>
      </c>
      <c r="DS25" s="344"/>
      <c r="DT25" s="390"/>
      <c r="DU25" s="317"/>
      <c r="DV25" s="316"/>
      <c r="DW25" s="317"/>
      <c r="DX25" s="316"/>
      <c r="DY25" s="317"/>
      <c r="DZ25" s="316"/>
      <c r="EA25" s="316"/>
      <c r="EB25" s="487"/>
      <c r="EC25" s="489"/>
      <c r="ED25" s="497"/>
      <c r="EE25" s="113"/>
      <c r="EF25" s="464" t="str">
        <f t="shared" ref="EF25" si="93">IF(AND(Type_1&lt;&gt;"Doc",Type_1&lt;&gt;"Dwg"),"-",IF(Type_1="Dwg","-",IF(Type_1="Doc",IF(OR(AND(DT25&lt;&gt;"",DU25=""),AND(DV25&lt;&gt;"",DW25=""),AND(DX25&lt;&gt;"",DY25="")),"Missing Eng Function",IF(OR(AND(DT25="",DU25&lt;&gt;""),AND(DV25="",DW25&lt;&gt;""),AND(DX25="",DY25&lt;&gt;"")),"Missing Eng Hours","OK")))))</f>
        <v>-</v>
      </c>
      <c r="EI25" s="835" t="str">
        <f t="shared" ca="1" si="17"/>
        <v/>
      </c>
      <c r="EJ25" s="836"/>
    </row>
    <row r="26" spans="1:140" ht="24" customHeight="1" outlineLevel="2" x14ac:dyDescent="0.2">
      <c r="A26" s="85">
        <f t="shared" ref="A26:A32" ca="1" si="94">OFFSET(A26,-1,0,1,1)+1</f>
        <v>17</v>
      </c>
      <c r="B26" s="619" t="str">
        <f t="shared" ca="1" si="13"/>
        <v/>
      </c>
      <c r="C26" s="620"/>
      <c r="D26" s="621"/>
      <c r="E26" s="53"/>
      <c r="F26" s="58" t="s">
        <v>105</v>
      </c>
      <c r="G26" s="55" t="s">
        <v>688</v>
      </c>
      <c r="H26" s="69" t="s">
        <v>24</v>
      </c>
      <c r="I26" s="55"/>
      <c r="J26" s="1010" t="s">
        <v>13</v>
      </c>
      <c r="K26" s="1011" t="s">
        <v>24</v>
      </c>
      <c r="L26" s="252"/>
      <c r="M26" s="476">
        <f t="shared" si="5"/>
        <v>0</v>
      </c>
      <c r="N26" s="648" t="str">
        <f t="shared" si="19"/>
        <v>-</v>
      </c>
      <c r="O26" s="649" t="str">
        <f t="shared" si="20"/>
        <v>-</v>
      </c>
      <c r="P26" s="649" t="str">
        <f t="shared" si="21"/>
        <v>-</v>
      </c>
      <c r="Q26" s="649" t="str">
        <f t="shared" si="22"/>
        <v>-</v>
      </c>
      <c r="R26" s="649" t="str">
        <f t="shared" si="23"/>
        <v>-</v>
      </c>
      <c r="S26" s="168" t="str">
        <f t="shared" si="24"/>
        <v>-</v>
      </c>
      <c r="T26" s="434" t="str">
        <f t="shared" si="14"/>
        <v>OK</v>
      </c>
      <c r="U26" s="290"/>
      <c r="W26" s="515"/>
      <c r="X26" s="103"/>
      <c r="Y26" s="202"/>
      <c r="Z26" s="298" t="s">
        <v>268</v>
      </c>
      <c r="AA26" s="299" t="s">
        <v>301</v>
      </c>
      <c r="AB26" s="104"/>
      <c r="AC26" s="202"/>
      <c r="AD26" s="298" t="s">
        <v>269</v>
      </c>
      <c r="AE26" s="299" t="s">
        <v>302</v>
      </c>
      <c r="AF26" s="104"/>
      <c r="AG26" s="202"/>
      <c r="AH26" s="298" t="s">
        <v>270</v>
      </c>
      <c r="AI26" s="299" t="s">
        <v>303</v>
      </c>
      <c r="AJ26" s="478" t="str">
        <f t="shared" si="25"/>
        <v>-</v>
      </c>
      <c r="AK26" s="479" t="str">
        <f t="shared" si="26"/>
        <v>-</v>
      </c>
      <c r="AL26" s="480" t="str">
        <f t="shared" si="27"/>
        <v>-</v>
      </c>
      <c r="AM26" s="481" t="str">
        <f t="shared" si="6"/>
        <v>-</v>
      </c>
      <c r="AN26" s="113"/>
      <c r="AO26" s="464" t="str">
        <f t="shared" si="70"/>
        <v>OK</v>
      </c>
      <c r="AQ26" s="154"/>
      <c r="AR26" s="103"/>
      <c r="AS26" s="202"/>
      <c r="AT26" s="298" t="s">
        <v>268</v>
      </c>
      <c r="AU26" s="299" t="s">
        <v>301</v>
      </c>
      <c r="AV26" s="104"/>
      <c r="AW26" s="202"/>
      <c r="AX26" s="298" t="s">
        <v>269</v>
      </c>
      <c r="AY26" s="299" t="s">
        <v>302</v>
      </c>
      <c r="AZ26" s="104"/>
      <c r="BA26" s="202"/>
      <c r="BB26" s="298" t="s">
        <v>270</v>
      </c>
      <c r="BC26" s="299" t="s">
        <v>303</v>
      </c>
      <c r="BD26" s="478" t="str">
        <f t="shared" si="29"/>
        <v>-</v>
      </c>
      <c r="BE26" s="479" t="str">
        <f t="shared" si="30"/>
        <v>-</v>
      </c>
      <c r="BF26" s="480" t="str">
        <f t="shared" si="72"/>
        <v>-</v>
      </c>
      <c r="BG26" s="481" t="str">
        <f t="shared" si="8"/>
        <v>-</v>
      </c>
      <c r="BH26" s="113"/>
      <c r="BI26" s="464" t="str">
        <f t="shared" si="71"/>
        <v>OK</v>
      </c>
      <c r="BK26" s="154"/>
      <c r="BL26" s="103"/>
      <c r="BM26" s="202"/>
      <c r="BN26" s="298" t="s">
        <v>268</v>
      </c>
      <c r="BO26" s="299" t="s">
        <v>301</v>
      </c>
      <c r="BP26" s="104"/>
      <c r="BQ26" s="202"/>
      <c r="BR26" s="298" t="s">
        <v>269</v>
      </c>
      <c r="BS26" s="299" t="s">
        <v>302</v>
      </c>
      <c r="BT26" s="104"/>
      <c r="BU26" s="202"/>
      <c r="BV26" s="298" t="s">
        <v>270</v>
      </c>
      <c r="BW26" s="299" t="s">
        <v>303</v>
      </c>
      <c r="BX26" s="478" t="str">
        <f t="shared" si="32"/>
        <v>-</v>
      </c>
      <c r="BY26" s="479" t="str">
        <f t="shared" si="33"/>
        <v>-</v>
      </c>
      <c r="BZ26" s="480" t="str">
        <f t="shared" si="73"/>
        <v>-</v>
      </c>
      <c r="CA26" s="481" t="str">
        <f t="shared" si="9"/>
        <v>-</v>
      </c>
      <c r="CB26" s="113"/>
      <c r="CC26" s="464" t="str">
        <f t="shared" si="16"/>
        <v>OK</v>
      </c>
      <c r="CE26" s="1036"/>
      <c r="CF26" s="1055"/>
      <c r="CG26" s="1069"/>
      <c r="CH26" s="1046"/>
      <c r="CI26" s="1047"/>
      <c r="CJ26" s="1055"/>
      <c r="CK26" s="1069"/>
      <c r="CL26" s="1046"/>
      <c r="CM26" s="1047"/>
      <c r="CN26" s="1055"/>
      <c r="CO26" s="1069"/>
      <c r="CP26" s="1046"/>
      <c r="CQ26" s="1047"/>
      <c r="CR26" s="1000"/>
      <c r="CS26" s="1048"/>
      <c r="CT26" s="1001"/>
      <c r="CU26" s="1002"/>
      <c r="CV26" s="113"/>
      <c r="CW26" s="464" t="str">
        <f t="shared" si="10"/>
        <v>OK</v>
      </c>
      <c r="CY26" s="344"/>
      <c r="CZ26" s="315"/>
      <c r="DB26" s="316"/>
      <c r="DC26" s="317"/>
      <c r="DD26" s="315"/>
      <c r="DF26" s="316"/>
      <c r="DG26" s="317"/>
      <c r="DH26" s="315"/>
      <c r="DJ26" s="316"/>
      <c r="DK26" s="317"/>
      <c r="DL26" s="487"/>
      <c r="DM26" s="488"/>
      <c r="DN26" s="489"/>
      <c r="DO26" s="497"/>
      <c r="DP26" s="113"/>
      <c r="DQ26" s="464" t="str">
        <f t="shared" si="11"/>
        <v>OK</v>
      </c>
      <c r="DS26" s="344"/>
      <c r="DT26" s="315"/>
      <c r="DU26" s="317"/>
      <c r="DW26" s="317"/>
      <c r="DY26" s="317"/>
      <c r="EA26" s="316"/>
      <c r="EB26" s="487"/>
      <c r="EC26" s="489"/>
      <c r="ED26" s="497"/>
      <c r="EE26" s="113"/>
      <c r="EF26" s="464" t="str">
        <f t="shared" si="12"/>
        <v>-</v>
      </c>
      <c r="EI26" s="835" t="str">
        <f t="shared" ca="1" si="17"/>
        <v/>
      </c>
      <c r="EJ26" s="836"/>
    </row>
    <row r="27" spans="1:140" ht="16.5" customHeight="1" outlineLevel="2" x14ac:dyDescent="0.2">
      <c r="A27" s="85">
        <f t="shared" ca="1" si="94"/>
        <v>18</v>
      </c>
      <c r="B27" s="619" t="str">
        <f t="shared" ca="1" si="13"/>
        <v/>
      </c>
      <c r="C27" s="620"/>
      <c r="D27" s="621"/>
      <c r="E27" s="161"/>
      <c r="F27" s="160"/>
      <c r="G27" s="55" t="s">
        <v>689</v>
      </c>
      <c r="H27" s="69" t="s">
        <v>24</v>
      </c>
      <c r="I27" s="55"/>
      <c r="J27" s="1010" t="s">
        <v>13</v>
      </c>
      <c r="K27" s="1011" t="s">
        <v>24</v>
      </c>
      <c r="L27" s="252"/>
      <c r="M27" s="476">
        <f t="shared" si="5"/>
        <v>0</v>
      </c>
      <c r="N27" s="648" t="str">
        <f t="shared" si="19"/>
        <v>-</v>
      </c>
      <c r="O27" s="649" t="str">
        <f t="shared" si="20"/>
        <v>-</v>
      </c>
      <c r="P27" s="649" t="str">
        <f t="shared" si="21"/>
        <v>-</v>
      </c>
      <c r="Q27" s="649" t="str">
        <f t="shared" si="22"/>
        <v>-</v>
      </c>
      <c r="R27" s="649" t="str">
        <f t="shared" si="23"/>
        <v>-</v>
      </c>
      <c r="S27" s="168" t="str">
        <f t="shared" si="24"/>
        <v>-</v>
      </c>
      <c r="T27" s="434" t="str">
        <f t="shared" si="14"/>
        <v>OK</v>
      </c>
      <c r="U27" s="290"/>
      <c r="W27" s="515"/>
      <c r="X27" s="103"/>
      <c r="Y27" s="202"/>
      <c r="Z27" s="298"/>
      <c r="AA27" s="299"/>
      <c r="AB27" s="104"/>
      <c r="AC27" s="202"/>
      <c r="AD27" s="298"/>
      <c r="AE27" s="299"/>
      <c r="AF27" s="104"/>
      <c r="AG27" s="202"/>
      <c r="AH27" s="298"/>
      <c r="AI27" s="299"/>
      <c r="AJ27" s="478" t="str">
        <f t="shared" si="25"/>
        <v>-</v>
      </c>
      <c r="AK27" s="479" t="str">
        <f t="shared" si="26"/>
        <v>-</v>
      </c>
      <c r="AL27" s="480" t="str">
        <f t="shared" si="27"/>
        <v>-</v>
      </c>
      <c r="AM27" s="481" t="str">
        <f>IF(OR(AL27=0,AL27="-"),"-",AL27/CD_TOTAL_HOURS)</f>
        <v>-</v>
      </c>
      <c r="AN27" s="113"/>
      <c r="AO27" s="464" t="str">
        <f t="shared" si="70"/>
        <v>OK</v>
      </c>
      <c r="AQ27" s="154"/>
      <c r="AR27" s="103"/>
      <c r="AS27" s="202"/>
      <c r="AT27" s="298"/>
      <c r="AU27" s="299"/>
      <c r="AV27" s="104"/>
      <c r="AW27" s="202"/>
      <c r="AX27" s="298"/>
      <c r="AY27" s="299"/>
      <c r="AZ27" s="104"/>
      <c r="BA27" s="202"/>
      <c r="BB27" s="298"/>
      <c r="BC27" s="299"/>
      <c r="BD27" s="478" t="str">
        <f t="shared" si="29"/>
        <v>-</v>
      </c>
      <c r="BE27" s="479" t="str">
        <f t="shared" si="30"/>
        <v>-</v>
      </c>
      <c r="BF27" s="480" t="str">
        <f t="shared" si="72"/>
        <v>-</v>
      </c>
      <c r="BG27" s="481" t="str">
        <f>IF(OR(BF27=0,BF27="-"),"-",BF27/BD_TOTAL_HOURS)</f>
        <v>-</v>
      </c>
      <c r="BH27" s="113"/>
      <c r="BI27" s="464" t="str">
        <f t="shared" si="71"/>
        <v>OK</v>
      </c>
      <c r="BK27" s="154"/>
      <c r="BL27" s="103"/>
      <c r="BM27" s="202"/>
      <c r="BN27" s="298"/>
      <c r="BO27" s="299"/>
      <c r="BP27" s="104"/>
      <c r="BQ27" s="202"/>
      <c r="BR27" s="298"/>
      <c r="BS27" s="299"/>
      <c r="BT27" s="104"/>
      <c r="BU27" s="202"/>
      <c r="BV27" s="298"/>
      <c r="BW27" s="299"/>
      <c r="BX27" s="478" t="str">
        <f t="shared" si="32"/>
        <v>-</v>
      </c>
      <c r="BY27" s="479" t="str">
        <f t="shared" si="33"/>
        <v>-</v>
      </c>
      <c r="BZ27" s="480" t="str">
        <f t="shared" si="73"/>
        <v>-</v>
      </c>
      <c r="CA27" s="481" t="str">
        <f>IF(OR(BZ27=0,BZ27="-"),"-",BZ27/DD_TOTAL_HOURS)</f>
        <v>-</v>
      </c>
      <c r="CB27" s="113"/>
      <c r="CC27" s="464" t="str">
        <f>IF(AND(Type_1="Doc",OR(BM27&lt;&gt;"",BQ27&lt;&gt;"",BU27&lt;&gt;"")),"Remove Value Cln 65, 69, 73",IF(AND(Type_1="Doc",OR(BO27&lt;&gt;"",BS27&lt;&gt;"",BW27&lt;&gt;"")),"Remove Value Cln 67, 71, 75",IF(OR(AND(BL27&lt;&gt;"",BN27=""),AND(BP27&lt;&gt;"",BR27=""),AND(BT27&lt;&gt;"",BV27="")),"Missing Eng Function",IF(OR(AND(BM27&lt;&gt;"",BO27=""),AND(BQ27&lt;&gt;"",BS27=""),AND(BU27&lt;&gt;"",BW27="")),"Missing Design Function","OK"))))</f>
        <v>OK</v>
      </c>
      <c r="CE27" s="1036"/>
      <c r="CF27" s="1055"/>
      <c r="CG27" s="1069"/>
      <c r="CH27" s="1046"/>
      <c r="CI27" s="1047"/>
      <c r="CJ27" s="1055"/>
      <c r="CK27" s="1069"/>
      <c r="CL27" s="1046"/>
      <c r="CM27" s="1047"/>
      <c r="CN27" s="1055"/>
      <c r="CO27" s="1069"/>
      <c r="CP27" s="1046"/>
      <c r="CQ27" s="1047"/>
      <c r="CR27" s="1000"/>
      <c r="CS27" s="1048"/>
      <c r="CT27" s="1001"/>
      <c r="CU27" s="1002"/>
      <c r="CV27" s="113"/>
      <c r="CW27" s="464" t="str">
        <f t="shared" si="10"/>
        <v>OK</v>
      </c>
      <c r="CY27" s="344"/>
      <c r="CZ27" s="315"/>
      <c r="DB27" s="316"/>
      <c r="DC27" s="317"/>
      <c r="DD27" s="315"/>
      <c r="DF27" s="316"/>
      <c r="DG27" s="317"/>
      <c r="DH27" s="315"/>
      <c r="DJ27" s="316"/>
      <c r="DK27" s="317"/>
      <c r="DL27" s="487"/>
      <c r="DM27" s="488"/>
      <c r="DN27" s="489"/>
      <c r="DO27" s="497"/>
      <c r="DP27" s="113"/>
      <c r="DQ27" s="464" t="str">
        <f t="shared" si="11"/>
        <v>OK</v>
      </c>
      <c r="DS27" s="344"/>
      <c r="DT27" s="315"/>
      <c r="DU27" s="317"/>
      <c r="DW27" s="317"/>
      <c r="DY27" s="317"/>
      <c r="EA27" s="316"/>
      <c r="EB27" s="487"/>
      <c r="EC27" s="489"/>
      <c r="ED27" s="497"/>
      <c r="EE27" s="113"/>
      <c r="EF27" s="464" t="str">
        <f t="shared" si="12"/>
        <v>-</v>
      </c>
      <c r="EI27" s="835" t="str">
        <f t="shared" ca="1" si="17"/>
        <v/>
      </c>
      <c r="EJ27" s="836"/>
    </row>
    <row r="28" spans="1:140" ht="16.5" customHeight="1" outlineLevel="2" x14ac:dyDescent="0.2">
      <c r="A28" s="85">
        <f t="shared" ca="1" si="94"/>
        <v>19</v>
      </c>
      <c r="B28" s="619" t="str">
        <f t="shared" ca="1" si="13"/>
        <v/>
      </c>
      <c r="C28" s="620"/>
      <c r="D28" s="621"/>
      <c r="E28" s="161"/>
      <c r="F28" s="160"/>
      <c r="G28" s="55" t="s">
        <v>708</v>
      </c>
      <c r="H28" s="69" t="s">
        <v>24</v>
      </c>
      <c r="I28" s="55"/>
      <c r="J28" s="1010" t="s">
        <v>13</v>
      </c>
      <c r="K28" s="1011" t="s">
        <v>24</v>
      </c>
      <c r="L28" s="252" t="s">
        <v>22</v>
      </c>
      <c r="M28" s="476">
        <f t="shared" si="5"/>
        <v>0</v>
      </c>
      <c r="N28" s="648" t="str">
        <f t="shared" si="19"/>
        <v>-</v>
      </c>
      <c r="O28" s="649" t="str">
        <f t="shared" si="20"/>
        <v>-</v>
      </c>
      <c r="P28" s="649" t="str">
        <f t="shared" si="21"/>
        <v>-</v>
      </c>
      <c r="Q28" s="649" t="str">
        <f t="shared" si="22"/>
        <v>-</v>
      </c>
      <c r="R28" s="649" t="str">
        <f t="shared" si="23"/>
        <v>-</v>
      </c>
      <c r="S28" s="168" t="str">
        <f t="shared" si="24"/>
        <v>-</v>
      </c>
      <c r="T28" s="434" t="str">
        <f t="shared" si="14"/>
        <v>OK</v>
      </c>
      <c r="U28" s="290"/>
      <c r="W28" s="515"/>
      <c r="X28" s="103"/>
      <c r="Y28" s="202"/>
      <c r="Z28" s="298"/>
      <c r="AA28" s="299"/>
      <c r="AB28" s="104"/>
      <c r="AC28" s="202"/>
      <c r="AD28" s="298"/>
      <c r="AE28" s="299"/>
      <c r="AF28" s="104"/>
      <c r="AG28" s="202"/>
      <c r="AH28" s="298"/>
      <c r="AI28" s="299"/>
      <c r="AJ28" s="478" t="str">
        <f>IF(AND(X28="",AB28="",AF28=""),"-",X28+AB28+AF28)</f>
        <v>-</v>
      </c>
      <c r="AK28" s="479" t="str">
        <f>IF(AND(Y28="",AC28="",AG28=""),"-",Y28+AC28+AG28)</f>
        <v>-</v>
      </c>
      <c r="AL28" s="480" t="str">
        <f>IF(AND(X28="",AB28="",AF28="",Y28="",AC28="",AG28=""),"-",SUM(X28:AG28))</f>
        <v>-</v>
      </c>
      <c r="AM28" s="481" t="str">
        <f>IF(OR(AL28=0,AL28="-"),"-",AL28/CD_TOTAL_HOURS)</f>
        <v>-</v>
      </c>
      <c r="AN28" s="113"/>
      <c r="AO28" s="464" t="str">
        <f t="shared" si="70"/>
        <v>OK</v>
      </c>
      <c r="AQ28" s="154"/>
      <c r="AR28" s="103"/>
      <c r="AS28" s="202"/>
      <c r="AT28" s="298"/>
      <c r="AU28" s="299"/>
      <c r="AV28" s="104"/>
      <c r="AW28" s="202"/>
      <c r="AX28" s="298"/>
      <c r="AY28" s="299"/>
      <c r="AZ28" s="104"/>
      <c r="BA28" s="202"/>
      <c r="BB28" s="298"/>
      <c r="BC28" s="299"/>
      <c r="BD28" s="478" t="str">
        <f t="shared" si="29"/>
        <v>-</v>
      </c>
      <c r="BE28" s="479" t="str">
        <f t="shared" si="30"/>
        <v>-</v>
      </c>
      <c r="BF28" s="480" t="str">
        <f t="shared" si="72"/>
        <v>-</v>
      </c>
      <c r="BG28" s="481" t="str">
        <f>IF(OR(BF28=0,BF28="-"),"-",BF28/BD_TOTAL_HOURS)</f>
        <v>-</v>
      </c>
      <c r="BH28" s="113"/>
      <c r="BI28" s="464" t="str">
        <f t="shared" si="71"/>
        <v>OK</v>
      </c>
      <c r="BK28" s="154"/>
      <c r="BL28" s="103"/>
      <c r="BM28" s="202"/>
      <c r="BN28" s="298"/>
      <c r="BO28" s="299"/>
      <c r="BP28" s="104"/>
      <c r="BQ28" s="202"/>
      <c r="BR28" s="298"/>
      <c r="BS28" s="299"/>
      <c r="BT28" s="104"/>
      <c r="BU28" s="202"/>
      <c r="BV28" s="298"/>
      <c r="BW28" s="299"/>
      <c r="BX28" s="478" t="str">
        <f t="shared" si="32"/>
        <v>-</v>
      </c>
      <c r="BY28" s="479" t="str">
        <f t="shared" si="33"/>
        <v>-</v>
      </c>
      <c r="BZ28" s="480" t="str">
        <f t="shared" si="73"/>
        <v>-</v>
      </c>
      <c r="CA28" s="481" t="str">
        <f>IF(OR(BZ28=0,BZ28="-"),"-",BZ28/DD_TOTAL_HOURS)</f>
        <v>-</v>
      </c>
      <c r="CB28" s="113"/>
      <c r="CC28" s="464" t="str">
        <f>IF(AND(Type_1="Doc",OR(BM28&lt;&gt;"",BQ28&lt;&gt;"",BU28&lt;&gt;"")),"Remove Value Cln 65, 69, 73",IF(AND(Type_1="Doc",OR(BO28&lt;&gt;"",BS28&lt;&gt;"",BW28&lt;&gt;"")),"Remove Value Cln 67, 71, 75",IF(OR(AND(BL28&lt;&gt;"",BN28=""),AND(BP28&lt;&gt;"",BR28=""),AND(BT28&lt;&gt;"",BV28="")),"Missing Eng Function",IF(OR(AND(BM28&lt;&gt;"",BO28=""),AND(BQ28&lt;&gt;"",BS28=""),AND(BU28&lt;&gt;"",BW28="")),"Missing Design Function","OK"))))</f>
        <v>OK</v>
      </c>
      <c r="CE28" s="1036"/>
      <c r="CF28" s="1055"/>
      <c r="CG28" s="1069"/>
      <c r="CH28" s="1046"/>
      <c r="CI28" s="1047"/>
      <c r="CJ28" s="1055"/>
      <c r="CK28" s="1069"/>
      <c r="CL28" s="1046"/>
      <c r="CM28" s="1047"/>
      <c r="CN28" s="1055"/>
      <c r="CO28" s="1069"/>
      <c r="CP28" s="1046"/>
      <c r="CQ28" s="1047"/>
      <c r="CR28" s="1000"/>
      <c r="CS28" s="1048"/>
      <c r="CT28" s="1001"/>
      <c r="CU28" s="1002"/>
      <c r="CV28" s="113"/>
      <c r="CW28" s="464" t="str">
        <f t="shared" si="10"/>
        <v>OK</v>
      </c>
      <c r="CY28" s="344"/>
      <c r="CZ28" s="315"/>
      <c r="DB28" s="316"/>
      <c r="DC28" s="317"/>
      <c r="DD28" s="315"/>
      <c r="DF28" s="316"/>
      <c r="DG28" s="317"/>
      <c r="DH28" s="315"/>
      <c r="DJ28" s="316"/>
      <c r="DK28" s="317"/>
      <c r="DL28" s="487"/>
      <c r="DM28" s="488"/>
      <c r="DN28" s="489"/>
      <c r="DO28" s="497"/>
      <c r="DP28" s="113"/>
      <c r="DQ28" s="464" t="str">
        <f t="shared" si="11"/>
        <v>OK</v>
      </c>
      <c r="DS28" s="344"/>
      <c r="DT28" s="315"/>
      <c r="DU28" s="317"/>
      <c r="DW28" s="317"/>
      <c r="DY28" s="317"/>
      <c r="EA28" s="316"/>
      <c r="EB28" s="487"/>
      <c r="EC28" s="489"/>
      <c r="ED28" s="497"/>
      <c r="EE28" s="113"/>
      <c r="EF28" s="464" t="str">
        <f t="shared" si="12"/>
        <v>-</v>
      </c>
      <c r="EI28" s="835" t="str">
        <f t="shared" ca="1" si="17"/>
        <v/>
      </c>
      <c r="EJ28" s="836"/>
    </row>
    <row r="29" spans="1:140" ht="16.5" customHeight="1" outlineLevel="2" x14ac:dyDescent="0.2">
      <c r="A29" s="85">
        <f t="shared" ca="1" si="94"/>
        <v>20</v>
      </c>
      <c r="B29" s="619" t="str">
        <f t="shared" ca="1" si="13"/>
        <v/>
      </c>
      <c r="C29" s="620"/>
      <c r="D29" s="621"/>
      <c r="E29" s="161"/>
      <c r="F29" s="160"/>
      <c r="G29" s="55" t="s">
        <v>690</v>
      </c>
      <c r="H29" s="69" t="s">
        <v>24</v>
      </c>
      <c r="I29" s="55"/>
      <c r="J29" s="1010" t="s">
        <v>13</v>
      </c>
      <c r="K29" s="1011" t="s">
        <v>24</v>
      </c>
      <c r="L29" s="252" t="s">
        <v>22</v>
      </c>
      <c r="M29" s="476">
        <f t="shared" si="5"/>
        <v>0</v>
      </c>
      <c r="N29" s="648" t="str">
        <f t="shared" si="19"/>
        <v>-</v>
      </c>
      <c r="O29" s="649" t="str">
        <f t="shared" si="20"/>
        <v>-</v>
      </c>
      <c r="P29" s="649" t="str">
        <f t="shared" si="21"/>
        <v>-</v>
      </c>
      <c r="Q29" s="649" t="str">
        <f t="shared" si="22"/>
        <v>-</v>
      </c>
      <c r="R29" s="649" t="str">
        <f t="shared" si="23"/>
        <v>-</v>
      </c>
      <c r="S29" s="168" t="str">
        <f t="shared" si="24"/>
        <v>-</v>
      </c>
      <c r="T29" s="434" t="str">
        <f t="shared" si="14"/>
        <v>OK</v>
      </c>
      <c r="U29" s="290"/>
      <c r="W29" s="515"/>
      <c r="X29" s="103"/>
      <c r="Y29" s="202"/>
      <c r="Z29" s="298"/>
      <c r="AA29" s="299"/>
      <c r="AB29" s="104"/>
      <c r="AC29" s="202"/>
      <c r="AD29" s="298"/>
      <c r="AE29" s="299"/>
      <c r="AF29" s="104"/>
      <c r="AG29" s="202"/>
      <c r="AH29" s="298"/>
      <c r="AI29" s="299"/>
      <c r="AJ29" s="478" t="str">
        <f t="shared" si="25"/>
        <v>-</v>
      </c>
      <c r="AK29" s="479" t="str">
        <f t="shared" si="26"/>
        <v>-</v>
      </c>
      <c r="AL29" s="480" t="str">
        <f t="shared" si="27"/>
        <v>-</v>
      </c>
      <c r="AM29" s="481" t="str">
        <f>IF(OR(AL29=0,AL29="-"),"-",AL29/CD_TOTAL_HOURS)</f>
        <v>-</v>
      </c>
      <c r="AN29" s="113"/>
      <c r="AO29" s="464" t="str">
        <f t="shared" si="70"/>
        <v>OK</v>
      </c>
      <c r="AQ29" s="154"/>
      <c r="AR29" s="103"/>
      <c r="AS29" s="202"/>
      <c r="AT29" s="298"/>
      <c r="AU29" s="299"/>
      <c r="AV29" s="104"/>
      <c r="AW29" s="202"/>
      <c r="AX29" s="298"/>
      <c r="AY29" s="299"/>
      <c r="AZ29" s="104"/>
      <c r="BA29" s="202"/>
      <c r="BB29" s="298"/>
      <c r="BC29" s="299"/>
      <c r="BD29" s="478" t="str">
        <f t="shared" si="29"/>
        <v>-</v>
      </c>
      <c r="BE29" s="479" t="str">
        <f t="shared" si="30"/>
        <v>-</v>
      </c>
      <c r="BF29" s="480" t="str">
        <f t="shared" si="72"/>
        <v>-</v>
      </c>
      <c r="BG29" s="481" t="str">
        <f>IF(OR(BF29=0,BF29="-"),"-",BF29/BD_TOTAL_HOURS)</f>
        <v>-</v>
      </c>
      <c r="BH29" s="113"/>
      <c r="BI29" s="464" t="str">
        <f t="shared" si="71"/>
        <v>OK</v>
      </c>
      <c r="BK29" s="154"/>
      <c r="BL29" s="103"/>
      <c r="BM29" s="202"/>
      <c r="BN29" s="298"/>
      <c r="BO29" s="299"/>
      <c r="BP29" s="104"/>
      <c r="BQ29" s="202"/>
      <c r="BR29" s="298"/>
      <c r="BS29" s="299"/>
      <c r="BT29" s="104"/>
      <c r="BU29" s="202"/>
      <c r="BV29" s="298"/>
      <c r="BW29" s="299"/>
      <c r="BX29" s="478" t="str">
        <f t="shared" si="32"/>
        <v>-</v>
      </c>
      <c r="BY29" s="479" t="str">
        <f t="shared" si="33"/>
        <v>-</v>
      </c>
      <c r="BZ29" s="480" t="str">
        <f t="shared" si="73"/>
        <v>-</v>
      </c>
      <c r="CA29" s="481" t="str">
        <f>IF(OR(BZ29=0,BZ29="-"),"-",BZ29/DD_TOTAL_HOURS)</f>
        <v>-</v>
      </c>
      <c r="CB29" s="113"/>
      <c r="CC29" s="464" t="str">
        <f>IF(AND(Type_1="Doc",OR(BM29&lt;&gt;"",BQ29&lt;&gt;"",BU29&lt;&gt;"")),"Remove Value Cln 65, 69, 73",IF(AND(Type_1="Doc",OR(BO29&lt;&gt;"",BS29&lt;&gt;"",BW29&lt;&gt;"")),"Remove Value Cln 67, 71, 75",IF(OR(AND(BL29&lt;&gt;"",BN29=""),AND(BP29&lt;&gt;"",BR29=""),AND(BT29&lt;&gt;"",BV29="")),"Missing Eng Function",IF(OR(AND(BM29&lt;&gt;"",BO29=""),AND(BQ29&lt;&gt;"",BS29=""),AND(BU29&lt;&gt;"",BW29="")),"Missing Design Function","OK"))))</f>
        <v>OK</v>
      </c>
      <c r="CE29" s="1036"/>
      <c r="CF29" s="1055"/>
      <c r="CG29" s="1069"/>
      <c r="CH29" s="1046"/>
      <c r="CI29" s="1047"/>
      <c r="CJ29" s="1055"/>
      <c r="CK29" s="1069"/>
      <c r="CL29" s="1046"/>
      <c r="CM29" s="1047"/>
      <c r="CN29" s="1055"/>
      <c r="CO29" s="1069"/>
      <c r="CP29" s="1046"/>
      <c r="CQ29" s="1047"/>
      <c r="CR29" s="1000"/>
      <c r="CS29" s="1048"/>
      <c r="CT29" s="1001"/>
      <c r="CU29" s="1002"/>
      <c r="CV29" s="113"/>
      <c r="CW29" s="464" t="str">
        <f t="shared" si="10"/>
        <v>OK</v>
      </c>
      <c r="CY29" s="344"/>
      <c r="CZ29" s="315"/>
      <c r="DB29" s="316"/>
      <c r="DC29" s="317"/>
      <c r="DD29" s="315"/>
      <c r="DF29" s="316"/>
      <c r="DG29" s="317"/>
      <c r="DH29" s="315"/>
      <c r="DJ29" s="316"/>
      <c r="DK29" s="317"/>
      <c r="DL29" s="487"/>
      <c r="DM29" s="488"/>
      <c r="DN29" s="489"/>
      <c r="DO29" s="497"/>
      <c r="DP29" s="113"/>
      <c r="DQ29" s="464" t="str">
        <f t="shared" si="11"/>
        <v>OK</v>
      </c>
      <c r="DS29" s="344"/>
      <c r="DT29" s="315"/>
      <c r="DU29" s="317"/>
      <c r="DW29" s="317"/>
      <c r="DY29" s="317"/>
      <c r="EA29" s="316"/>
      <c r="EB29" s="487"/>
      <c r="EC29" s="489"/>
      <c r="ED29" s="497"/>
      <c r="EE29" s="113"/>
      <c r="EF29" s="464" t="str">
        <f t="shared" si="12"/>
        <v>-</v>
      </c>
      <c r="EI29" s="835" t="str">
        <f t="shared" ca="1" si="17"/>
        <v/>
      </c>
      <c r="EJ29" s="836"/>
    </row>
    <row r="30" spans="1:140" ht="16.5" customHeight="1" outlineLevel="2" x14ac:dyDescent="0.2">
      <c r="A30" s="85">
        <f t="shared" ca="1" si="94"/>
        <v>21</v>
      </c>
      <c r="B30" s="619" t="str">
        <f t="shared" ca="1" si="13"/>
        <v/>
      </c>
      <c r="C30" s="620"/>
      <c r="D30" s="621"/>
      <c r="E30" s="161"/>
      <c r="F30" s="160"/>
      <c r="G30" s="55" t="s">
        <v>691</v>
      </c>
      <c r="H30" s="69" t="s">
        <v>24</v>
      </c>
      <c r="I30" s="55"/>
      <c r="J30" s="1010" t="s">
        <v>13</v>
      </c>
      <c r="K30" s="1011" t="s">
        <v>24</v>
      </c>
      <c r="L30" s="252" t="s">
        <v>22</v>
      </c>
      <c r="M30" s="476">
        <f t="shared" si="5"/>
        <v>0</v>
      </c>
      <c r="N30" s="648" t="str">
        <f t="shared" si="19"/>
        <v>-</v>
      </c>
      <c r="O30" s="649" t="str">
        <f t="shared" si="20"/>
        <v>-</v>
      </c>
      <c r="P30" s="649" t="str">
        <f t="shared" si="21"/>
        <v>-</v>
      </c>
      <c r="Q30" s="649" t="str">
        <f t="shared" si="22"/>
        <v>-</v>
      </c>
      <c r="R30" s="649" t="str">
        <f t="shared" si="23"/>
        <v>-</v>
      </c>
      <c r="S30" s="168" t="str">
        <f t="shared" si="24"/>
        <v>-</v>
      </c>
      <c r="T30" s="434" t="str">
        <f t="shared" si="14"/>
        <v>OK</v>
      </c>
      <c r="U30" s="290"/>
      <c r="W30" s="515"/>
      <c r="X30" s="103"/>
      <c r="Y30" s="202"/>
      <c r="Z30" s="298"/>
      <c r="AA30" s="299"/>
      <c r="AB30" s="104"/>
      <c r="AC30" s="202"/>
      <c r="AD30" s="298"/>
      <c r="AE30" s="299"/>
      <c r="AF30" s="104"/>
      <c r="AG30" s="202"/>
      <c r="AH30" s="298"/>
      <c r="AI30" s="299"/>
      <c r="AJ30" s="478" t="str">
        <f t="shared" si="25"/>
        <v>-</v>
      </c>
      <c r="AK30" s="479" t="str">
        <f t="shared" si="26"/>
        <v>-</v>
      </c>
      <c r="AL30" s="480" t="str">
        <f t="shared" si="27"/>
        <v>-</v>
      </c>
      <c r="AM30" s="481" t="str">
        <f>IF(OR(AL30=0,AL30="-"),"-",AL30/CD_TOTAL_HOURS)</f>
        <v>-</v>
      </c>
      <c r="AN30" s="113"/>
      <c r="AO30" s="464" t="str">
        <f t="shared" si="70"/>
        <v>OK</v>
      </c>
      <c r="AQ30" s="154"/>
      <c r="AR30" s="103"/>
      <c r="AS30" s="202"/>
      <c r="AT30" s="298"/>
      <c r="AU30" s="299"/>
      <c r="AV30" s="104"/>
      <c r="AW30" s="202"/>
      <c r="AX30" s="298"/>
      <c r="AY30" s="299"/>
      <c r="AZ30" s="104"/>
      <c r="BA30" s="202"/>
      <c r="BB30" s="298"/>
      <c r="BC30" s="299"/>
      <c r="BD30" s="478" t="str">
        <f t="shared" si="29"/>
        <v>-</v>
      </c>
      <c r="BE30" s="479" t="str">
        <f t="shared" si="30"/>
        <v>-</v>
      </c>
      <c r="BF30" s="480" t="str">
        <f t="shared" si="72"/>
        <v>-</v>
      </c>
      <c r="BG30" s="481" t="str">
        <f>IF(OR(BF30=0,BF30="-"),"-",BF30/BD_TOTAL_HOURS)</f>
        <v>-</v>
      </c>
      <c r="BH30" s="113"/>
      <c r="BI30" s="464" t="str">
        <f t="shared" si="71"/>
        <v>OK</v>
      </c>
      <c r="BK30" s="154"/>
      <c r="BL30" s="103"/>
      <c r="BM30" s="202"/>
      <c r="BN30" s="298" t="s">
        <v>262</v>
      </c>
      <c r="BO30" s="299" t="s">
        <v>295</v>
      </c>
      <c r="BP30" s="104"/>
      <c r="BQ30" s="202"/>
      <c r="BR30" s="298"/>
      <c r="BS30" s="299"/>
      <c r="BT30" s="104"/>
      <c r="BU30" s="202"/>
      <c r="BV30" s="298"/>
      <c r="BW30" s="299"/>
      <c r="BX30" s="478" t="str">
        <f t="shared" si="32"/>
        <v>-</v>
      </c>
      <c r="BY30" s="479" t="str">
        <f t="shared" si="33"/>
        <v>-</v>
      </c>
      <c r="BZ30" s="480" t="str">
        <f t="shared" si="73"/>
        <v>-</v>
      </c>
      <c r="CA30" s="481" t="str">
        <f>IF(OR(BZ30=0,BZ30="-"),"-",BZ30/DD_TOTAL_HOURS)</f>
        <v>-</v>
      </c>
      <c r="CB30" s="113"/>
      <c r="CC30" s="464" t="str">
        <f>IF(AND(Type_1="Doc",OR(BM30&lt;&gt;"",BQ30&lt;&gt;"",BU30&lt;&gt;"")),"Remove Value Cln 65, 69, 73",IF(AND(Type_1="Doc",OR(BO30&lt;&gt;"",BS30&lt;&gt;"",BW30&lt;&gt;"")),"Remove Value Cln 67, 71, 75",IF(OR(AND(BL30&lt;&gt;"",BN30=""),AND(BP30&lt;&gt;"",BR30=""),AND(BT30&lt;&gt;"",BV30="")),"Missing Eng Function",IF(OR(AND(BM30&lt;&gt;"",BO30=""),AND(BQ30&lt;&gt;"",BS30=""),AND(BU30&lt;&gt;"",BW30="")),"Missing Design Function","OK"))))</f>
        <v>OK</v>
      </c>
      <c r="CE30" s="1036"/>
      <c r="CF30" s="1055"/>
      <c r="CG30" s="1069"/>
      <c r="CH30" s="1046"/>
      <c r="CI30" s="1047"/>
      <c r="CJ30" s="1055"/>
      <c r="CK30" s="1069"/>
      <c r="CL30" s="1046"/>
      <c r="CM30" s="1047"/>
      <c r="CN30" s="1055"/>
      <c r="CO30" s="1069"/>
      <c r="CP30" s="1046"/>
      <c r="CQ30" s="1047"/>
      <c r="CR30" s="1000"/>
      <c r="CS30" s="1048"/>
      <c r="CT30" s="1001"/>
      <c r="CU30" s="1002"/>
      <c r="CV30" s="113"/>
      <c r="CW30" s="464" t="str">
        <f t="shared" si="10"/>
        <v>OK</v>
      </c>
      <c r="CY30" s="344"/>
      <c r="CZ30" s="315"/>
      <c r="DB30" s="316"/>
      <c r="DC30" s="317"/>
      <c r="DD30" s="315"/>
      <c r="DF30" s="316"/>
      <c r="DG30" s="317"/>
      <c r="DH30" s="315"/>
      <c r="DJ30" s="316"/>
      <c r="DK30" s="317"/>
      <c r="DL30" s="487"/>
      <c r="DM30" s="488"/>
      <c r="DN30" s="489"/>
      <c r="DO30" s="497"/>
      <c r="DP30" s="113"/>
      <c r="DQ30" s="464" t="str">
        <f t="shared" si="11"/>
        <v>OK</v>
      </c>
      <c r="DS30" s="344"/>
      <c r="DT30" s="315"/>
      <c r="DU30" s="317"/>
      <c r="DW30" s="317"/>
      <c r="DY30" s="317"/>
      <c r="EA30" s="316"/>
      <c r="EB30" s="487"/>
      <c r="EC30" s="489"/>
      <c r="ED30" s="497"/>
      <c r="EE30" s="113"/>
      <c r="EF30" s="464" t="str">
        <f t="shared" si="12"/>
        <v>-</v>
      </c>
      <c r="EI30" s="835" t="str">
        <f t="shared" ca="1" si="17"/>
        <v/>
      </c>
      <c r="EJ30" s="836"/>
    </row>
    <row r="31" spans="1:140" ht="16.5" customHeight="1" outlineLevel="2" x14ac:dyDescent="0.2">
      <c r="A31" s="85">
        <f t="shared" ca="1" si="94"/>
        <v>22</v>
      </c>
      <c r="B31" s="619" t="str">
        <f t="shared" ca="1" si="13"/>
        <v/>
      </c>
      <c r="C31" s="620"/>
      <c r="D31" s="621"/>
      <c r="E31" s="161" t="s">
        <v>280</v>
      </c>
      <c r="F31" s="160"/>
      <c r="G31" s="55"/>
      <c r="H31" s="69" t="s">
        <v>24</v>
      </c>
      <c r="I31" s="55"/>
      <c r="J31" s="1010" t="s">
        <v>13</v>
      </c>
      <c r="K31" s="1011" t="s">
        <v>24</v>
      </c>
      <c r="L31" s="443"/>
      <c r="M31" s="477">
        <f t="shared" si="5"/>
        <v>0</v>
      </c>
      <c r="N31" s="648" t="str">
        <f t="shared" si="19"/>
        <v>-</v>
      </c>
      <c r="O31" s="649" t="str">
        <f t="shared" si="20"/>
        <v>-</v>
      </c>
      <c r="P31" s="649" t="str">
        <f t="shared" si="21"/>
        <v>-</v>
      </c>
      <c r="Q31" s="649" t="str">
        <f t="shared" si="22"/>
        <v>-</v>
      </c>
      <c r="R31" s="649" t="str">
        <f t="shared" si="23"/>
        <v>-</v>
      </c>
      <c r="S31" s="168" t="str">
        <f t="shared" si="24"/>
        <v>-</v>
      </c>
      <c r="T31" s="367" t="str">
        <f t="shared" si="14"/>
        <v>OK</v>
      </c>
      <c r="U31" s="290"/>
      <c r="W31" s="515"/>
      <c r="X31" s="445"/>
      <c r="Y31" s="443"/>
      <c r="Z31" s="298"/>
      <c r="AA31" s="444"/>
      <c r="AB31" s="443"/>
      <c r="AC31" s="443"/>
      <c r="AD31" s="298"/>
      <c r="AE31" s="444"/>
      <c r="AF31" s="443"/>
      <c r="AG31" s="443"/>
      <c r="AH31" s="298"/>
      <c r="AI31" s="444"/>
      <c r="AJ31" s="478" t="str">
        <f t="shared" si="25"/>
        <v>-</v>
      </c>
      <c r="AK31" s="479" t="str">
        <f t="shared" si="26"/>
        <v>-</v>
      </c>
      <c r="AL31" s="480" t="str">
        <f t="shared" si="27"/>
        <v>-</v>
      </c>
      <c r="AM31" s="481" t="str">
        <f t="shared" si="6"/>
        <v>-</v>
      </c>
      <c r="AN31" s="113"/>
      <c r="AO31" s="464" t="str">
        <f t="shared" si="70"/>
        <v>OK</v>
      </c>
      <c r="AQ31" s="154"/>
      <c r="AR31" s="445"/>
      <c r="AS31" s="443"/>
      <c r="AT31" s="298"/>
      <c r="AU31" s="444"/>
      <c r="AV31" s="443"/>
      <c r="AW31" s="443"/>
      <c r="AX31" s="298"/>
      <c r="AY31" s="444"/>
      <c r="AZ31" s="443"/>
      <c r="BA31" s="443"/>
      <c r="BB31" s="298"/>
      <c r="BC31" s="444"/>
      <c r="BD31" s="478" t="str">
        <f t="shared" si="29"/>
        <v>-</v>
      </c>
      <c r="BE31" s="479" t="str">
        <f t="shared" si="30"/>
        <v>-</v>
      </c>
      <c r="BF31" s="480" t="str">
        <f t="shared" si="72"/>
        <v>-</v>
      </c>
      <c r="BG31" s="481" t="str">
        <f t="shared" si="8"/>
        <v>-</v>
      </c>
      <c r="BH31" s="113"/>
      <c r="BI31" s="464" t="str">
        <f t="shared" si="71"/>
        <v>OK</v>
      </c>
      <c r="BK31" s="154"/>
      <c r="BL31" s="447"/>
      <c r="BM31" s="448"/>
      <c r="BN31" s="298"/>
      <c r="BO31" s="444"/>
      <c r="BP31" s="448"/>
      <c r="BQ31" s="448"/>
      <c r="BR31" s="298"/>
      <c r="BS31" s="444"/>
      <c r="BT31" s="448"/>
      <c r="BU31" s="448"/>
      <c r="BV31" s="298"/>
      <c r="BW31" s="444"/>
      <c r="BX31" s="478" t="str">
        <f t="shared" si="32"/>
        <v>-</v>
      </c>
      <c r="BY31" s="479" t="str">
        <f t="shared" si="33"/>
        <v>-</v>
      </c>
      <c r="BZ31" s="480" t="str">
        <f t="shared" si="73"/>
        <v>-</v>
      </c>
      <c r="CA31" s="481" t="str">
        <f t="shared" si="9"/>
        <v>-</v>
      </c>
      <c r="CB31" s="113"/>
      <c r="CC31" s="464" t="str">
        <f t="shared" si="16"/>
        <v>OK</v>
      </c>
      <c r="CE31" s="1049"/>
      <c r="CF31" s="1061"/>
      <c r="CG31" s="1071"/>
      <c r="CH31" s="1052"/>
      <c r="CI31" s="1053"/>
      <c r="CJ31" s="1061"/>
      <c r="CK31" s="1071"/>
      <c r="CL31" s="1052"/>
      <c r="CM31" s="1053"/>
      <c r="CN31" s="1061"/>
      <c r="CO31" s="1071"/>
      <c r="CP31" s="1052"/>
      <c r="CQ31" s="1053"/>
      <c r="CR31" s="997"/>
      <c r="CS31" s="1054"/>
      <c r="CT31" s="998"/>
      <c r="CU31" s="999"/>
      <c r="CV31" s="113"/>
      <c r="CW31" s="464" t="str">
        <f t="shared" si="10"/>
        <v>OK</v>
      </c>
      <c r="CY31" s="344"/>
      <c r="CZ31" s="315"/>
      <c r="DB31" s="316"/>
      <c r="DC31" s="317"/>
      <c r="DD31" s="315"/>
      <c r="DF31" s="316"/>
      <c r="DG31" s="317"/>
      <c r="DH31" s="315"/>
      <c r="DJ31" s="316"/>
      <c r="DK31" s="317"/>
      <c r="DL31" s="487"/>
      <c r="DM31" s="488"/>
      <c r="DN31" s="489"/>
      <c r="DO31" s="497"/>
      <c r="DP31" s="113"/>
      <c r="DQ31" s="464" t="str">
        <f t="shared" si="11"/>
        <v>OK</v>
      </c>
      <c r="DS31" s="344"/>
      <c r="DT31" s="315"/>
      <c r="DU31" s="317"/>
      <c r="DW31" s="321"/>
      <c r="DY31" s="321"/>
      <c r="EA31" s="316"/>
      <c r="EB31" s="487"/>
      <c r="EC31" s="489"/>
      <c r="ED31" s="497"/>
      <c r="EE31" s="113"/>
      <c r="EF31" s="464" t="str">
        <f t="shared" si="12"/>
        <v>-</v>
      </c>
      <c r="EI31" s="835" t="str">
        <f t="shared" ca="1" si="17"/>
        <v/>
      </c>
      <c r="EJ31" s="836"/>
    </row>
    <row r="32" spans="1:140" s="71" customFormat="1" ht="15.75" outlineLevel="1" x14ac:dyDescent="0.2">
      <c r="A32" s="88">
        <f t="shared" ca="1" si="94"/>
        <v>23</v>
      </c>
      <c r="B32" s="616" t="str">
        <f t="shared" ca="1" si="13"/>
        <v/>
      </c>
      <c r="C32" s="622"/>
      <c r="D32" s="623"/>
      <c r="E32" s="94" t="s">
        <v>704</v>
      </c>
      <c r="F32" s="95" t="s">
        <v>705</v>
      </c>
      <c r="G32" s="96"/>
      <c r="H32" s="918" t="s">
        <v>24</v>
      </c>
      <c r="I32" s="98"/>
      <c r="J32" s="97" t="s">
        <v>10</v>
      </c>
      <c r="K32" s="99" t="s">
        <v>24</v>
      </c>
      <c r="L32" s="446"/>
      <c r="M32" s="460">
        <f t="shared" si="5"/>
        <v>0</v>
      </c>
      <c r="N32" s="694" t="str">
        <f>IF(OR(W32="",W32=0,W32="-"),"-",IF(W32=1,1,"POK"))</f>
        <v>-</v>
      </c>
      <c r="O32" s="695" t="str">
        <f>IF(OR(AQ32="",AQ32=0,AQ32="-"),"-",IF(AQ32=1,1,"POK"))</f>
        <v>-</v>
      </c>
      <c r="P32" s="695" t="str">
        <f>IF(OR(BK32="",BK32=0,BK32="-"),"-",IF(BK32=1,1,"POK"))</f>
        <v>-</v>
      </c>
      <c r="Q32" s="695" t="str">
        <f>IF(OR(CE32="",CE32=0,CE32="-"),"-",IF(CE32=1,1,"POK"))</f>
        <v>-</v>
      </c>
      <c r="R32" s="695" t="str">
        <f>IF(OR(CY32="",CY32=0,CY32="-"),"-",IF(CY32=1,1,"POK"))</f>
        <v>-</v>
      </c>
      <c r="S32" s="696" t="str">
        <f>IF(OR(DS32="",DS32=0,DS32="-"),"-",IF(DS32=1,1,"POK"))</f>
        <v>-</v>
      </c>
      <c r="T32" s="730" t="str">
        <f t="shared" si="14"/>
        <v>OK</v>
      </c>
      <c r="U32" s="289"/>
      <c r="V32" s="8"/>
      <c r="W32" s="665">
        <f>IF(SUM(W33:W35)=0,0,1)</f>
        <v>0</v>
      </c>
      <c r="X32" s="520"/>
      <c r="Y32" s="521"/>
      <c r="Z32" s="521"/>
      <c r="AA32" s="521"/>
      <c r="AB32" s="521"/>
      <c r="AC32" s="521"/>
      <c r="AD32" s="521"/>
      <c r="AE32" s="521"/>
      <c r="AF32" s="521"/>
      <c r="AG32" s="521"/>
      <c r="AH32" s="521"/>
      <c r="AI32" s="522"/>
      <c r="AJ32" s="231">
        <f>SUM(AJ33:AJ35)</f>
        <v>0</v>
      </c>
      <c r="AK32" s="232">
        <f>SUM(AK33:AK35)</f>
        <v>0</v>
      </c>
      <c r="AL32" s="233">
        <f>AJ32+AK32</f>
        <v>0</v>
      </c>
      <c r="AM32" s="234" t="str">
        <f>IF(OR(AL32=0,AL32="-"),"-",AL32/CD_TOTAL_HOURS)</f>
        <v>-</v>
      </c>
      <c r="AN32" s="112"/>
      <c r="AO32" s="468" t="str">
        <f t="shared" si="70"/>
        <v>OK</v>
      </c>
      <c r="AP32" s="8"/>
      <c r="AQ32" s="664">
        <f>IF(SUM(AQ33:AQ35)=0,0,1)</f>
        <v>0</v>
      </c>
      <c r="AR32" s="520"/>
      <c r="AS32" s="521"/>
      <c r="AT32" s="521"/>
      <c r="AU32" s="521"/>
      <c r="AV32" s="521"/>
      <c r="AW32" s="521"/>
      <c r="AX32" s="521"/>
      <c r="AY32" s="521"/>
      <c r="AZ32" s="521"/>
      <c r="BA32" s="521"/>
      <c r="BB32" s="521"/>
      <c r="BC32" s="522"/>
      <c r="BD32" s="231">
        <f>SUM(BD33:BD35)</f>
        <v>0</v>
      </c>
      <c r="BE32" s="232">
        <f>SUM(BE33:BE35)</f>
        <v>0</v>
      </c>
      <c r="BF32" s="233">
        <f>BD32+BE32</f>
        <v>0</v>
      </c>
      <c r="BG32" s="234" t="str">
        <f>IF(OR(BF32=0,BF32="-"),"-",BF32/BD_TOTAL_HOURS)</f>
        <v>-</v>
      </c>
      <c r="BH32" s="112"/>
      <c r="BI32" s="468" t="str">
        <f t="shared" si="71"/>
        <v>OK</v>
      </c>
      <c r="BJ32" s="8"/>
      <c r="BK32" s="664">
        <f>IF(SUM(BK33:BK35)=0,0,1)</f>
        <v>0</v>
      </c>
      <c r="BL32" s="520"/>
      <c r="BM32" s="521"/>
      <c r="BN32" s="521"/>
      <c r="BO32" s="521"/>
      <c r="BP32" s="521"/>
      <c r="BQ32" s="521"/>
      <c r="BR32" s="521"/>
      <c r="BS32" s="521"/>
      <c r="BT32" s="521"/>
      <c r="BU32" s="521"/>
      <c r="BV32" s="521"/>
      <c r="BW32" s="522"/>
      <c r="BX32" s="231">
        <f>SUM(BX33:BX35)</f>
        <v>0</v>
      </c>
      <c r="BY32" s="232">
        <f>SUM(BY33:BY35)</f>
        <v>0</v>
      </c>
      <c r="BZ32" s="233">
        <f>BX32+BY32</f>
        <v>0</v>
      </c>
      <c r="CA32" s="234" t="str">
        <f>IF(OR(BZ32=0,BZ32="-"),"-",BZ32/DD_TOTAL_HOURS)</f>
        <v>-</v>
      </c>
      <c r="CB32" s="112"/>
      <c r="CC32" s="464" t="str">
        <f>IF(AND(Type_1="Doc",OR(BM32&lt;&gt;"",BQ32&lt;&gt;"",BU32&lt;&gt;"")),"Remove Value Cln 65, 69, 73",IF(AND(Type_1="Doc",OR(BO32&lt;&gt;"",BS32&lt;&gt;"",BW32&lt;&gt;"")),"Remove Value Cln 67, 71, 75",IF(OR(AND(BL32&lt;&gt;"",BN32=""),AND(BP32&lt;&gt;"",BR32=""),AND(BT32&lt;&gt;"",BV32="")),"Missing Eng Function",IF(OR(AND(BM32&lt;&gt;"",BO32=""),AND(BQ32&lt;&gt;"",BS32=""),AND(BU32&lt;&gt;"",BW32="")),"Missing Design Function","OK"))))</f>
        <v>OK</v>
      </c>
      <c r="CD32" s="8"/>
      <c r="CE32" s="665">
        <f>IF(SUM(CE33:CE35)=0,0,1)</f>
        <v>0</v>
      </c>
      <c r="CF32" s="520"/>
      <c r="CG32" s="521"/>
      <c r="CH32" s="521"/>
      <c r="CI32" s="521"/>
      <c r="CJ32" s="521"/>
      <c r="CK32" s="521"/>
      <c r="CL32" s="521"/>
      <c r="CM32" s="521"/>
      <c r="CN32" s="521"/>
      <c r="CO32" s="521"/>
      <c r="CP32" s="521"/>
      <c r="CQ32" s="522"/>
      <c r="CR32" s="231">
        <f>SUM(CR33:CR35)</f>
        <v>0</v>
      </c>
      <c r="CS32" s="232">
        <f>SUM(CS33:CS35)</f>
        <v>0</v>
      </c>
      <c r="CT32" s="233">
        <f>CR32+CS32</f>
        <v>0</v>
      </c>
      <c r="CU32" s="234"/>
      <c r="CV32" s="112"/>
      <c r="CW32" s="468" t="str">
        <f t="shared" si="10"/>
        <v>OK</v>
      </c>
      <c r="CX32" s="8"/>
      <c r="CY32" s="665">
        <f>IF(SUM(CY33:CY35)=0,0,1)</f>
        <v>0</v>
      </c>
      <c r="CZ32" s="523"/>
      <c r="DA32" s="524"/>
      <c r="DB32" s="524"/>
      <c r="DC32" s="524"/>
      <c r="DD32" s="524"/>
      <c r="DE32" s="524"/>
      <c r="DF32" s="524"/>
      <c r="DG32" s="524"/>
      <c r="DH32" s="524"/>
      <c r="DI32" s="524"/>
      <c r="DJ32" s="524"/>
      <c r="DK32" s="525"/>
      <c r="DL32" s="932">
        <f>SUM(DL33:DL35)</f>
        <v>0</v>
      </c>
      <c r="DM32" s="933">
        <f>SUM(DM33:DM35)</f>
        <v>0</v>
      </c>
      <c r="DN32" s="910">
        <f>DL32+DM32</f>
        <v>0</v>
      </c>
      <c r="DO32" s="470" t="str">
        <f>IF(OR(DN32=0,DN32="-"),"-",DN32/CONSTR_TOTAL_HOURS)</f>
        <v>-</v>
      </c>
      <c r="DP32" s="112"/>
      <c r="DQ32" s="464" t="str">
        <f t="shared" si="11"/>
        <v>OK</v>
      </c>
      <c r="DR32" s="8"/>
      <c r="DS32" s="662">
        <f>IF(SUM(DS33:DS35)=0,0,1)</f>
        <v>0</v>
      </c>
      <c r="DT32" s="523"/>
      <c r="DU32" s="524"/>
      <c r="DV32" s="524"/>
      <c r="DW32" s="524"/>
      <c r="DX32" s="524"/>
      <c r="DY32" s="524"/>
      <c r="DZ32" s="524"/>
      <c r="EA32" s="524"/>
      <c r="EB32" s="932">
        <f>SUM(EB33:EB35)</f>
        <v>0</v>
      </c>
      <c r="EC32" s="565">
        <f>EB32</f>
        <v>0</v>
      </c>
      <c r="ED32" s="470" t="str">
        <f>IF(OR(EC32=0,EC32="-"),"-",EC32/QUALIF_TOTAL_HOURS)</f>
        <v>-</v>
      </c>
      <c r="EE32" s="112"/>
      <c r="EF32" s="464" t="str">
        <f t="shared" si="12"/>
        <v>-</v>
      </c>
      <c r="EG32" s="8"/>
      <c r="EI32" s="835" t="str">
        <f t="shared" ca="1" si="17"/>
        <v/>
      </c>
      <c r="EJ32" s="836"/>
    </row>
    <row r="33" spans="1:140" ht="24" customHeight="1" outlineLevel="2" x14ac:dyDescent="0.2">
      <c r="A33" s="85">
        <f t="shared" ca="1" si="18"/>
        <v>24</v>
      </c>
      <c r="B33" s="619" t="str">
        <f t="shared" ca="1" si="13"/>
        <v/>
      </c>
      <c r="C33" s="620"/>
      <c r="D33" s="621"/>
      <c r="E33" s="53"/>
      <c r="F33" s="58"/>
      <c r="G33" s="55" t="s">
        <v>706</v>
      </c>
      <c r="H33" s="69" t="s">
        <v>24</v>
      </c>
      <c r="I33" s="55"/>
      <c r="J33" s="1010" t="s">
        <v>224</v>
      </c>
      <c r="K33" s="1011" t="s">
        <v>24</v>
      </c>
      <c r="L33" s="252" t="s">
        <v>22</v>
      </c>
      <c r="M33" s="454">
        <f t="shared" si="5"/>
        <v>0</v>
      </c>
      <c r="N33" s="691" t="str">
        <f t="shared" si="19"/>
        <v>-</v>
      </c>
      <c r="O33" s="692" t="str">
        <f t="shared" si="20"/>
        <v>-</v>
      </c>
      <c r="P33" s="692" t="str">
        <f t="shared" si="21"/>
        <v>-</v>
      </c>
      <c r="Q33" s="692" t="str">
        <f t="shared" si="22"/>
        <v>-</v>
      </c>
      <c r="R33" s="692" t="str">
        <f t="shared" si="23"/>
        <v>-</v>
      </c>
      <c r="S33" s="693" t="str">
        <f t="shared" si="24"/>
        <v>-</v>
      </c>
      <c r="T33" s="434" t="str">
        <f t="shared" si="14"/>
        <v>OK</v>
      </c>
      <c r="U33" s="290"/>
      <c r="W33" s="154"/>
      <c r="X33" s="103"/>
      <c r="Y33" s="202"/>
      <c r="Z33" s="298"/>
      <c r="AA33" s="299"/>
      <c r="AB33" s="104"/>
      <c r="AC33" s="202"/>
      <c r="AD33" s="298"/>
      <c r="AE33" s="299"/>
      <c r="AF33" s="104"/>
      <c r="AG33" s="202"/>
      <c r="AH33" s="298"/>
      <c r="AI33" s="299"/>
      <c r="AJ33" s="203" t="str">
        <f>IF(AND(X33="",AB33="",AF33=""),"-",X33+AB33+AF33)</f>
        <v>-</v>
      </c>
      <c r="AK33" s="204" t="str">
        <f>IF(AND(Y33="",AC33="",AG33=""),"-",Y33+AC33+AG33)</f>
        <v>-</v>
      </c>
      <c r="AL33" s="205" t="str">
        <f>IF(AND(X33="",AB33="",AF33="",Y33="",AC33="",AG33=""),"-",SUM(X33:AG33))</f>
        <v>-</v>
      </c>
      <c r="AM33" s="199" t="str">
        <f>IF(OR(AL33=0,AL33="-"),"-",AL33/CD_TOTAL_HOURS)</f>
        <v>-</v>
      </c>
      <c r="AN33" s="475"/>
      <c r="AO33" s="258" t="str">
        <f t="shared" si="70"/>
        <v>OK</v>
      </c>
      <c r="AQ33" s="154"/>
      <c r="AR33" s="103"/>
      <c r="AS33" s="202"/>
      <c r="AT33" s="298"/>
      <c r="AU33" s="299"/>
      <c r="AV33" s="104"/>
      <c r="AW33" s="202"/>
      <c r="AX33" s="298"/>
      <c r="AY33" s="299"/>
      <c r="AZ33" s="104"/>
      <c r="BA33" s="202"/>
      <c r="BB33" s="298"/>
      <c r="BC33" s="299"/>
      <c r="BD33" s="203" t="str">
        <f>IF(AND(AR33="",AV33="",AZ33=""),"-",AR33+AV33+AZ33)</f>
        <v>-</v>
      </c>
      <c r="BE33" s="204" t="str">
        <f>IF(AND(AS33="",AW33="",BA33=""),"-",AS33+AW33+BA33)</f>
        <v>-</v>
      </c>
      <c r="BF33" s="205" t="str">
        <f>IF(AND(AR33="",AV33="",AZ33="",AS33="",AW33="",BA33=""),"-",SUM(AR33:BA33))</f>
        <v>-</v>
      </c>
      <c r="BG33" s="199" t="str">
        <f>IF(OR(BF33=0,BF33="-"),"-",BF33/BD_TOTAL_HOURS)</f>
        <v>-</v>
      </c>
      <c r="BH33" s="113"/>
      <c r="BI33" s="258" t="str">
        <f t="shared" si="71"/>
        <v>OK</v>
      </c>
      <c r="BK33" s="154"/>
      <c r="BL33" s="103"/>
      <c r="BM33" s="202"/>
      <c r="BN33" s="298" t="s">
        <v>678</v>
      </c>
      <c r="BO33" s="299" t="s">
        <v>285</v>
      </c>
      <c r="BP33" s="104"/>
      <c r="BQ33" s="202"/>
      <c r="BR33" s="298"/>
      <c r="BS33" s="299"/>
      <c r="BT33" s="104"/>
      <c r="BU33" s="202"/>
      <c r="BV33" s="298"/>
      <c r="BW33" s="299"/>
      <c r="BX33" s="203" t="str">
        <f>IF(AND(BL33="",BP33="",BT33=""),"-",BL33+BP33+BT33)</f>
        <v>-</v>
      </c>
      <c r="BY33" s="204" t="str">
        <f>IF(AND(BM33="",BQ33="",BU33=""),"-",BM33+BQ33+BU33)</f>
        <v>-</v>
      </c>
      <c r="BZ33" s="205" t="str">
        <f>IF(AND(BL33="",BP33="",BT33="",BM33="",BQ33="",BU33=""),"-",SUM(BL33:BU33))</f>
        <v>-</v>
      </c>
      <c r="CA33" s="199" t="str">
        <f>IF(OR(BZ33=0,BZ33="-"),"-",BZ33/DD_TOTAL_HOURS)</f>
        <v>-</v>
      </c>
      <c r="CB33" s="113"/>
      <c r="CC33" s="258" t="str">
        <f>IF(AND(Type_1="Doc",OR(BM33&lt;&gt;"",BQ33&lt;&gt;"",BU33&lt;&gt;"")),"Remove Value Cln 65, 69, 73",IF(AND(Type_1="Doc",OR(BO33&lt;&gt;"",BS33&lt;&gt;"",BW33&lt;&gt;"")),"Remove Value Cln 67, 71, 75",IF(OR(AND(BL33&lt;&gt;"",BN33=""),AND(BP33&lt;&gt;"",BR33=""),AND(BT33&lt;&gt;"",BV33="")),"Missing Eng Function",IF(OR(AND(BM33&lt;&gt;"",BO33=""),AND(BQ33&lt;&gt;"",BS33=""),AND(BU33&lt;&gt;"",BW33="")),"Missing Design Function","OK"))))</f>
        <v>OK</v>
      </c>
      <c r="CE33" s="1036"/>
      <c r="CF33" s="1073"/>
      <c r="CG33" s="1030"/>
      <c r="CH33" s="1039"/>
      <c r="CI33" s="1040"/>
      <c r="CJ33" s="1073"/>
      <c r="CK33" s="1030"/>
      <c r="CL33" s="1039"/>
      <c r="CM33" s="1040"/>
      <c r="CN33" s="1073"/>
      <c r="CO33" s="1030"/>
      <c r="CP33" s="1039"/>
      <c r="CQ33" s="1040"/>
      <c r="CR33" s="1088"/>
      <c r="CS33" s="1089"/>
      <c r="CT33" s="1090"/>
      <c r="CU33" s="1091"/>
      <c r="CV33" s="113"/>
      <c r="CW33" s="258" t="str">
        <f t="shared" si="10"/>
        <v>OK</v>
      </c>
      <c r="CY33" s="325"/>
      <c r="CZ33" s="440"/>
      <c r="DA33" s="312"/>
      <c r="DB33" s="313"/>
      <c r="DC33" s="441"/>
      <c r="DD33" s="440"/>
      <c r="DE33" s="312"/>
      <c r="DF33" s="313"/>
      <c r="DG33" s="441"/>
      <c r="DH33" s="440"/>
      <c r="DI33" s="312"/>
      <c r="DJ33" s="313"/>
      <c r="DK33" s="441"/>
      <c r="DL33" s="558"/>
      <c r="DM33" s="324"/>
      <c r="DN33" s="559"/>
      <c r="DO33" s="363"/>
      <c r="DP33" s="113"/>
      <c r="DQ33" s="258" t="str">
        <f t="shared" si="11"/>
        <v>OK</v>
      </c>
      <c r="DS33" s="325"/>
      <c r="DT33" s="440"/>
      <c r="DU33" s="313"/>
      <c r="DV33" s="440"/>
      <c r="DW33" s="313"/>
      <c r="DX33" s="440"/>
      <c r="DY33" s="313"/>
      <c r="DZ33" s="440"/>
      <c r="EA33" s="313"/>
      <c r="EB33" s="558"/>
      <c r="EC33" s="559"/>
      <c r="ED33" s="363"/>
      <c r="EE33" s="113"/>
      <c r="EF33" s="258" t="str">
        <f t="shared" si="12"/>
        <v>-</v>
      </c>
      <c r="EI33" s="835" t="str">
        <f t="shared" ca="1" si="17"/>
        <v/>
      </c>
      <c r="EJ33" s="836"/>
    </row>
    <row r="34" spans="1:140" ht="15.75" customHeight="1" outlineLevel="2" x14ac:dyDescent="0.2">
      <c r="A34" s="85">
        <f ca="1">OFFSET(A34,-1,0,1,1)+1</f>
        <v>25</v>
      </c>
      <c r="B34" s="619" t="str">
        <f t="shared" ca="1" si="13"/>
        <v/>
      </c>
      <c r="C34" s="620"/>
      <c r="D34" s="621"/>
      <c r="E34" s="161"/>
      <c r="F34" s="160"/>
      <c r="G34" s="55" t="s">
        <v>707</v>
      </c>
      <c r="H34" s="69" t="s">
        <v>24</v>
      </c>
      <c r="I34" s="55"/>
      <c r="J34" s="1010" t="s">
        <v>224</v>
      </c>
      <c r="K34" s="1011" t="s">
        <v>24</v>
      </c>
      <c r="L34" s="443" t="s">
        <v>22</v>
      </c>
      <c r="M34" s="455">
        <f t="shared" si="5"/>
        <v>0</v>
      </c>
      <c r="N34" s="648" t="str">
        <f t="shared" si="19"/>
        <v>-</v>
      </c>
      <c r="O34" s="649" t="str">
        <f t="shared" si="20"/>
        <v>-</v>
      </c>
      <c r="P34" s="649" t="str">
        <f t="shared" si="21"/>
        <v>-</v>
      </c>
      <c r="Q34" s="649" t="str">
        <f t="shared" si="22"/>
        <v>-</v>
      </c>
      <c r="R34" s="649" t="str">
        <f t="shared" si="23"/>
        <v>-</v>
      </c>
      <c r="S34" s="168" t="str">
        <f t="shared" si="24"/>
        <v>-</v>
      </c>
      <c r="T34" s="434" t="str">
        <f t="shared" si="14"/>
        <v>OK</v>
      </c>
      <c r="U34" s="290"/>
      <c r="W34" s="154"/>
      <c r="X34" s="1019"/>
      <c r="Y34" s="202"/>
      <c r="Z34" s="1020"/>
      <c r="AA34" s="299"/>
      <c r="AB34" s="1021"/>
      <c r="AC34" s="202"/>
      <c r="AD34" s="1020"/>
      <c r="AE34" s="299"/>
      <c r="AF34" s="1021"/>
      <c r="AG34" s="202"/>
      <c r="AH34" s="1020"/>
      <c r="AI34" s="299"/>
      <c r="AJ34" s="42"/>
      <c r="AK34" s="1084"/>
      <c r="AL34" s="40" t="str">
        <f>IF(AND(X34="",AB34="",AF34="",Y34="",AC34="",AG34=""),"-",SUM(X34:AG34))</f>
        <v>-</v>
      </c>
      <c r="AM34" s="199" t="str">
        <f>IF(OR(AL34=0,AL34="-"),"-",AL34/CD_TOTAL_HOURS)</f>
        <v>-</v>
      </c>
      <c r="AN34" s="475"/>
      <c r="AO34" s="258" t="str">
        <f t="shared" si="70"/>
        <v>OK</v>
      </c>
      <c r="AQ34" s="154"/>
      <c r="AR34" s="1019"/>
      <c r="AS34" s="202"/>
      <c r="AT34" s="1020"/>
      <c r="AU34" s="299"/>
      <c r="AV34" s="1021"/>
      <c r="AW34" s="202"/>
      <c r="AX34" s="1020"/>
      <c r="AY34" s="299"/>
      <c r="AZ34" s="1021"/>
      <c r="BA34" s="202"/>
      <c r="BB34" s="1020"/>
      <c r="BC34" s="299"/>
      <c r="BD34" s="1022"/>
      <c r="BE34" s="43" t="str">
        <f>IF(AND(AS34="",AW34="",BA34=""),"-",AS34+AW34+BA34)</f>
        <v>-</v>
      </c>
      <c r="BF34" s="40" t="str">
        <f>IF(AND(AR34="",AV34="",AZ34="",AS34="",AW34="",BA34=""),"-",SUM(AR34:BA34))</f>
        <v>-</v>
      </c>
      <c r="BG34" s="199" t="str">
        <f>IF(OR(BF34=0,BF34="-"),"-",BF34/BD_TOTAL_HOURS)</f>
        <v>-</v>
      </c>
      <c r="BH34" s="113"/>
      <c r="BI34" s="258" t="str">
        <f t="shared" si="71"/>
        <v>OK</v>
      </c>
      <c r="BK34" s="154"/>
      <c r="BL34" s="33"/>
      <c r="BM34" s="202"/>
      <c r="BN34" s="303"/>
      <c r="BO34" s="299"/>
      <c r="BP34" s="16"/>
      <c r="BQ34" s="202"/>
      <c r="BR34" s="303"/>
      <c r="BS34" s="299"/>
      <c r="BT34" s="16"/>
      <c r="BU34" s="202"/>
      <c r="BV34" s="303"/>
      <c r="BW34" s="299"/>
      <c r="BX34" s="42"/>
      <c r="BY34" s="43" t="str">
        <f>IF(AND(BM34="",BQ34="",BU34=""),"-",BM34+BQ34+BU34)</f>
        <v>-</v>
      </c>
      <c r="BZ34" s="40" t="str">
        <f>IF(AND(BL34="",BP34="",BT34="",BM34="",BQ34="",BU34=""),"-",SUM(BL34:BU34))</f>
        <v>-</v>
      </c>
      <c r="CA34" s="199" t="str">
        <f>IF(OR(BZ34=0,BZ34="-"),"-",BZ34/DD_TOTAL_HOURS)</f>
        <v>-</v>
      </c>
      <c r="CB34" s="113"/>
      <c r="CC34" s="258" t="str">
        <f>IF(AND(Type_1="Doc",OR(BM34&lt;&gt;"",BQ34&lt;&gt;"",BU34&lt;&gt;"")),"Remove Value Cln 65, 69, 73",IF(AND(Type_1="Doc",OR(BO34&lt;&gt;"",BS34&lt;&gt;"",BW34&lt;&gt;"")),"Remove Value Cln 67, 71, 75",IF(OR(AND(BL34&lt;&gt;"",BN34=""),AND(BP34&lt;&gt;"",BR34=""),AND(BT34&lt;&gt;"",BV34="")),"Missing Eng Function",IF(OR(AND(BM34&lt;&gt;"",BO34=""),AND(BQ34&lt;&gt;"",BS34=""),AND(BU34&lt;&gt;"",BW34="")),"Missing Design Function","OK"))))</f>
        <v>OK</v>
      </c>
      <c r="CE34" s="1036"/>
      <c r="CF34" s="1055"/>
      <c r="CG34" s="1069"/>
      <c r="CH34" s="1046"/>
      <c r="CI34" s="1047"/>
      <c r="CJ34" s="1055"/>
      <c r="CK34" s="1069"/>
      <c r="CL34" s="1046"/>
      <c r="CM34" s="1047"/>
      <c r="CN34" s="1055"/>
      <c r="CO34" s="1069"/>
      <c r="CP34" s="1046"/>
      <c r="CQ34" s="1047"/>
      <c r="CR34" s="1092"/>
      <c r="CS34" s="1093"/>
      <c r="CT34" s="1094"/>
      <c r="CU34" s="1095"/>
      <c r="CV34" s="113"/>
      <c r="CW34" s="258" t="str">
        <f t="shared" si="10"/>
        <v>OK</v>
      </c>
      <c r="CY34" s="325"/>
      <c r="CZ34" s="315"/>
      <c r="DB34" s="316"/>
      <c r="DC34" s="317"/>
      <c r="DD34" s="315"/>
      <c r="DF34" s="316"/>
      <c r="DG34" s="317"/>
      <c r="DH34" s="315"/>
      <c r="DJ34" s="316"/>
      <c r="DK34" s="317"/>
      <c r="DL34" s="437"/>
      <c r="DM34" s="438"/>
      <c r="DN34" s="439"/>
      <c r="DO34" s="374"/>
      <c r="DP34" s="113"/>
      <c r="DQ34" s="258" t="str">
        <f t="shared" si="11"/>
        <v>OK</v>
      </c>
      <c r="DS34" s="325"/>
      <c r="DT34" s="315"/>
      <c r="DU34" s="316"/>
      <c r="DV34" s="315"/>
      <c r="DW34" s="316"/>
      <c r="DX34" s="315"/>
      <c r="DY34" s="316"/>
      <c r="DZ34" s="315"/>
      <c r="EA34" s="316"/>
      <c r="EB34" s="437"/>
      <c r="EC34" s="439"/>
      <c r="ED34" s="374"/>
      <c r="EE34" s="113"/>
      <c r="EF34" s="258" t="str">
        <f t="shared" si="12"/>
        <v>-</v>
      </c>
      <c r="EI34" s="835" t="str">
        <f t="shared" ca="1" si="17"/>
        <v/>
      </c>
      <c r="EJ34" s="836"/>
    </row>
    <row r="35" spans="1:140" ht="15.75" customHeight="1" outlineLevel="2" x14ac:dyDescent="0.2">
      <c r="A35" s="85">
        <f ca="1">OFFSET(A35,-1,0,1,1)+1</f>
        <v>26</v>
      </c>
      <c r="B35" s="619" t="str">
        <f t="shared" ca="1" si="13"/>
        <v/>
      </c>
      <c r="C35" s="620"/>
      <c r="D35" s="621"/>
      <c r="E35" s="161" t="s">
        <v>280</v>
      </c>
      <c r="F35" s="160"/>
      <c r="G35" s="55"/>
      <c r="H35" s="69" t="s">
        <v>24</v>
      </c>
      <c r="I35" s="55"/>
      <c r="J35" s="1010" t="s">
        <v>13</v>
      </c>
      <c r="K35" s="1011" t="s">
        <v>24</v>
      </c>
      <c r="L35" s="443" t="s">
        <v>22</v>
      </c>
      <c r="M35" s="477">
        <f t="shared" si="5"/>
        <v>0</v>
      </c>
      <c r="N35" s="648" t="str">
        <f t="shared" si="19"/>
        <v>-</v>
      </c>
      <c r="O35" s="649" t="str">
        <f t="shared" si="20"/>
        <v>-</v>
      </c>
      <c r="P35" s="649" t="str">
        <f t="shared" si="21"/>
        <v>-</v>
      </c>
      <c r="Q35" s="649" t="str">
        <f t="shared" si="22"/>
        <v>-</v>
      </c>
      <c r="R35" s="649" t="str">
        <f t="shared" si="23"/>
        <v>-</v>
      </c>
      <c r="S35" s="168" t="str">
        <f t="shared" si="24"/>
        <v>-</v>
      </c>
      <c r="T35" s="434" t="str">
        <f t="shared" si="14"/>
        <v>OK</v>
      </c>
      <c r="U35" s="290"/>
      <c r="W35" s="515"/>
      <c r="X35" s="445"/>
      <c r="Y35" s="443"/>
      <c r="Z35" s="298"/>
      <c r="AA35" s="444"/>
      <c r="AB35" s="443"/>
      <c r="AC35" s="443"/>
      <c r="AD35" s="298"/>
      <c r="AE35" s="444"/>
      <c r="AF35" s="443"/>
      <c r="AG35" s="443"/>
      <c r="AH35" s="298"/>
      <c r="AI35" s="444"/>
      <c r="AJ35" s="478" t="str">
        <f>IF(AND(X35="",AB35="",AF35=""),"-",X35+AB35+AF35)</f>
        <v>-</v>
      </c>
      <c r="AK35" s="479" t="str">
        <f>IF(AND(Y35="",AC35="",AG35=""),"-",Y35+AC35+AG35)</f>
        <v>-</v>
      </c>
      <c r="AL35" s="480" t="str">
        <f>IF(AND(X35="",AB35="",AF35="",Y35="",AC35="",AG35=""),"-",SUM(X35:AG35))</f>
        <v>-</v>
      </c>
      <c r="AM35" s="481" t="str">
        <f>IF(OR(AL35=0,AL35="-"),"-",AL35/CD_TOTAL_HOURS)</f>
        <v>-</v>
      </c>
      <c r="AN35" s="113"/>
      <c r="AO35" s="464" t="str">
        <f t="shared" si="70"/>
        <v>OK</v>
      </c>
      <c r="AQ35" s="154"/>
      <c r="AR35" s="103"/>
      <c r="AS35" s="202"/>
      <c r="AT35" s="298"/>
      <c r="AU35" s="299"/>
      <c r="AV35" s="104"/>
      <c r="AW35" s="202"/>
      <c r="AX35" s="298"/>
      <c r="AY35" s="299"/>
      <c r="AZ35" s="104"/>
      <c r="BA35" s="202"/>
      <c r="BB35" s="298"/>
      <c r="BC35" s="299"/>
      <c r="BD35" s="478" t="str">
        <f>IF(AND(AR35="",AV35="",AZ35=""),"-",AR35+AV35+AZ35)</f>
        <v>-</v>
      </c>
      <c r="BE35" s="479" t="str">
        <f>IF(AND(AS35="",AW35="",BA35=""),"-",AS35+AW35+BA35)</f>
        <v>-</v>
      </c>
      <c r="BF35" s="480" t="str">
        <f>IF(AND(AR35="",AV35="",AZ35="",AS35="",AW35="",BA35=""),"-",SUM(AR35:BA35))</f>
        <v>-</v>
      </c>
      <c r="BG35" s="481" t="str">
        <f>IF(OR(BF35=0,BF35="-"),"-",BF35/BD_TOTAL_HOURS)</f>
        <v>-</v>
      </c>
      <c r="BH35" s="113"/>
      <c r="BI35" s="464" t="str">
        <f t="shared" si="71"/>
        <v>OK</v>
      </c>
      <c r="BK35" s="154"/>
      <c r="BL35" s="103"/>
      <c r="BM35" s="202"/>
      <c r="BN35" s="298"/>
      <c r="BO35" s="299"/>
      <c r="BP35" s="104"/>
      <c r="BQ35" s="202"/>
      <c r="BR35" s="298"/>
      <c r="BS35" s="299"/>
      <c r="BT35" s="104"/>
      <c r="BU35" s="202"/>
      <c r="BV35" s="298"/>
      <c r="BW35" s="299"/>
      <c r="BX35" s="478" t="str">
        <f>IF(AND(BL35="",BP35="",BT35=""),"-",BL35+BP35+BT35)</f>
        <v>-</v>
      </c>
      <c r="BY35" s="479" t="str">
        <f>IF(AND(BM35="",BQ35="",BU35=""),"-",BM35+BQ35+BU35)</f>
        <v>-</v>
      </c>
      <c r="BZ35" s="480" t="str">
        <f>IF(AND(BL35="",BP35="",BT35="",BM35="",BQ35="",BU35=""),"-",SUM(BL35:BU35))</f>
        <v>-</v>
      </c>
      <c r="CA35" s="481" t="str">
        <f>IF(OR(BZ35=0,BZ35="-"),"-",BZ35/DD_TOTAL_HOURS)</f>
        <v>-</v>
      </c>
      <c r="CB35" s="113"/>
      <c r="CC35" s="464" t="str">
        <f>IF(AND(Type_1="Doc",OR(BM35&lt;&gt;"",BQ35&lt;&gt;"",BU35&lt;&gt;"")),"Remove Value Cln 65, 69, 73",IF(AND(Type_1="Doc",OR(BO35&lt;&gt;"",BS35&lt;&gt;"",BW35&lt;&gt;"")),"Remove Value Cln 67, 71, 75",IF(OR(AND(BL35&lt;&gt;"",BN35=""),AND(BP35&lt;&gt;"",BR35=""),AND(BT35&lt;&gt;"",BV35="")),"Missing Eng Function",IF(OR(AND(BM35&lt;&gt;"",BO35=""),AND(BQ35&lt;&gt;"",BS35=""),AND(BU35&lt;&gt;"",BW35="")),"Missing Design Function","OK"))))</f>
        <v>OK</v>
      </c>
      <c r="CE35" s="1036"/>
      <c r="CF35" s="1061"/>
      <c r="CG35" s="1071"/>
      <c r="CH35" s="1052"/>
      <c r="CI35" s="1053"/>
      <c r="CJ35" s="1061"/>
      <c r="CK35" s="1071"/>
      <c r="CL35" s="1052"/>
      <c r="CM35" s="1053"/>
      <c r="CN35" s="1061"/>
      <c r="CO35" s="1071"/>
      <c r="CP35" s="1052"/>
      <c r="CQ35" s="1053"/>
      <c r="CR35" s="997"/>
      <c r="CS35" s="1054"/>
      <c r="CT35" s="998"/>
      <c r="CU35" s="999"/>
      <c r="CV35" s="113"/>
      <c r="CW35" s="464" t="str">
        <f t="shared" si="10"/>
        <v>OK</v>
      </c>
      <c r="CY35" s="344"/>
      <c r="CZ35" s="315"/>
      <c r="DB35" s="316"/>
      <c r="DC35" s="317"/>
      <c r="DD35" s="315"/>
      <c r="DF35" s="316"/>
      <c r="DG35" s="317"/>
      <c r="DH35" s="315"/>
      <c r="DJ35" s="316"/>
      <c r="DK35" s="317"/>
      <c r="DL35" s="437"/>
      <c r="DM35" s="438"/>
      <c r="DN35" s="439"/>
      <c r="DO35" s="374"/>
      <c r="DP35" s="113"/>
      <c r="DQ35" s="464" t="str">
        <f t="shared" si="11"/>
        <v>OK</v>
      </c>
      <c r="DS35" s="344"/>
      <c r="DT35" s="315"/>
      <c r="DU35" s="317"/>
      <c r="DW35" s="321"/>
      <c r="DY35" s="321"/>
      <c r="EA35" s="316"/>
      <c r="EB35" s="437"/>
      <c r="EC35" s="439"/>
      <c r="ED35" s="374"/>
      <c r="EE35" s="113"/>
      <c r="EF35" s="464" t="str">
        <f t="shared" si="12"/>
        <v>-</v>
      </c>
      <c r="EI35" s="835" t="str">
        <f t="shared" ca="1" si="17"/>
        <v/>
      </c>
      <c r="EJ35" s="836"/>
    </row>
    <row r="36" spans="1:140" s="71" customFormat="1" ht="15.75" outlineLevel="1" x14ac:dyDescent="0.2">
      <c r="A36" s="88">
        <f t="shared" ca="1" si="18"/>
        <v>27</v>
      </c>
      <c r="B36" s="616" t="str">
        <f t="shared" ca="1" si="13"/>
        <v/>
      </c>
      <c r="C36" s="622"/>
      <c r="D36" s="623"/>
      <c r="E36" s="93" t="s">
        <v>183</v>
      </c>
      <c r="F36" s="77" t="s">
        <v>185</v>
      </c>
      <c r="G36" s="78"/>
      <c r="H36" s="918" t="s">
        <v>24</v>
      </c>
      <c r="I36" s="79"/>
      <c r="J36" s="91" t="s">
        <v>10</v>
      </c>
      <c r="K36" s="92" t="s">
        <v>24</v>
      </c>
      <c r="L36" s="251"/>
      <c r="M36" s="461">
        <f t="shared" si="5"/>
        <v>1</v>
      </c>
      <c r="N36" s="694">
        <f>IF(OR(W36="",W36=0,W36="-"),"-",IF(W36=1,1,"POK"))</f>
        <v>1</v>
      </c>
      <c r="O36" s="695" t="str">
        <f>IF(OR(AQ36="",AQ36=0,AQ36="-"),"-",IF(AQ36=1,1,"POK"))</f>
        <v>-</v>
      </c>
      <c r="P36" s="695" t="str">
        <f>IF(OR(BK36="",BK36=0,BK36="-"),"-",IF(BK36=1,1,"POK"))</f>
        <v>-</v>
      </c>
      <c r="Q36" s="695" t="str">
        <f>IF(OR(CE36="",CE36=0,CE36="-"),"-",IF(CE36=1,1,"POK"))</f>
        <v>-</v>
      </c>
      <c r="R36" s="695" t="str">
        <f>IF(OR(CY36="",CY36=0,CY36="-"),"-",IF(CY36=1,1,"POK"))</f>
        <v>-</v>
      </c>
      <c r="S36" s="696" t="str">
        <f>IF(OR(DS36="",DS36=0,DS36="-"),"-",IF(DS36=1,1,"POK"))</f>
        <v>-</v>
      </c>
      <c r="T36" s="434" t="str">
        <f t="shared" si="14"/>
        <v>OK</v>
      </c>
      <c r="U36" s="290"/>
      <c r="V36" s="8"/>
      <c r="W36" s="662">
        <f>IF(SUM(W37:W46)=0,0,1)</f>
        <v>1</v>
      </c>
      <c r="X36" s="208"/>
      <c r="Y36" s="209"/>
      <c r="Z36" s="209"/>
      <c r="AA36" s="209"/>
      <c r="AB36" s="209"/>
      <c r="AC36" s="209"/>
      <c r="AD36" s="209"/>
      <c r="AE36" s="209"/>
      <c r="AF36" s="209"/>
      <c r="AG36" s="209"/>
      <c r="AH36" s="209"/>
      <c r="AI36" s="210"/>
      <c r="AJ36" s="235">
        <f>SUM(AJ37:AJ46)</f>
        <v>0</v>
      </c>
      <c r="AK36" s="236">
        <f>SUM(AK37:AK46)</f>
        <v>0</v>
      </c>
      <c r="AL36" s="233">
        <f>AJ36+AK36</f>
        <v>0</v>
      </c>
      <c r="AM36" s="237" t="str">
        <f t="shared" si="6"/>
        <v>-</v>
      </c>
      <c r="AN36" s="114"/>
      <c r="AO36" s="468" t="str">
        <f t="shared" si="70"/>
        <v>OK</v>
      </c>
      <c r="AP36" s="8"/>
      <c r="AQ36" s="662">
        <f>IF(SUM(AQ37:AQ46)=0,0,1)</f>
        <v>0</v>
      </c>
      <c r="AR36" s="208"/>
      <c r="AS36" s="209"/>
      <c r="AT36" s="209"/>
      <c r="AU36" s="209"/>
      <c r="AV36" s="209"/>
      <c r="AW36" s="209"/>
      <c r="AX36" s="209"/>
      <c r="AY36" s="209"/>
      <c r="AZ36" s="209"/>
      <c r="BA36" s="209"/>
      <c r="BB36" s="209"/>
      <c r="BC36" s="210"/>
      <c r="BD36" s="235">
        <f>SUM(BD37:BD46)</f>
        <v>0</v>
      </c>
      <c r="BE36" s="236">
        <f>SUM(BE38:BE46)</f>
        <v>0</v>
      </c>
      <c r="BF36" s="233">
        <f>BD36+BE36</f>
        <v>0</v>
      </c>
      <c r="BG36" s="237" t="str">
        <f t="shared" si="8"/>
        <v>-</v>
      </c>
      <c r="BH36" s="114"/>
      <c r="BI36" s="468" t="str">
        <f t="shared" si="71"/>
        <v>OK</v>
      </c>
      <c r="BJ36" s="8"/>
      <c r="BK36" s="662">
        <f>IF(SUM(BK37:BK46)=0,0,1)</f>
        <v>0</v>
      </c>
      <c r="BL36" s="208"/>
      <c r="BM36" s="209"/>
      <c r="BN36" s="209"/>
      <c r="BO36" s="209"/>
      <c r="BP36" s="209"/>
      <c r="BQ36" s="209"/>
      <c r="BR36" s="209"/>
      <c r="BS36" s="209"/>
      <c r="BT36" s="209"/>
      <c r="BU36" s="209"/>
      <c r="BV36" s="209"/>
      <c r="BW36" s="210"/>
      <c r="BX36" s="235">
        <f>SUM(BX37:BX46)</f>
        <v>0</v>
      </c>
      <c r="BY36" s="236">
        <f>SUM(BY38:BY46)</f>
        <v>0</v>
      </c>
      <c r="BZ36" s="233">
        <f>BX36+BY36</f>
        <v>0</v>
      </c>
      <c r="CA36" s="237" t="str">
        <f t="shared" si="9"/>
        <v>-</v>
      </c>
      <c r="CB36" s="114"/>
      <c r="CC36" s="464" t="str">
        <f t="shared" si="16"/>
        <v>OK</v>
      </c>
      <c r="CD36" s="8"/>
      <c r="CE36" s="665">
        <f>IF(SUM(CE37:CE46)=0,0,1)</f>
        <v>0</v>
      </c>
      <c r="CF36" s="208"/>
      <c r="CG36" s="209"/>
      <c r="CH36" s="209"/>
      <c r="CI36" s="209"/>
      <c r="CJ36" s="209"/>
      <c r="CK36" s="209"/>
      <c r="CL36" s="209"/>
      <c r="CM36" s="209"/>
      <c r="CN36" s="209"/>
      <c r="CO36" s="209"/>
      <c r="CP36" s="209"/>
      <c r="CQ36" s="210"/>
      <c r="CR36" s="235">
        <f>SUM(CR37:CR46)</f>
        <v>0</v>
      </c>
      <c r="CS36" s="236">
        <f>SUM(CS38:CS46)</f>
        <v>0</v>
      </c>
      <c r="CT36" s="233">
        <f>CR36+CS36</f>
        <v>0</v>
      </c>
      <c r="CU36" s="237"/>
      <c r="CV36" s="114"/>
      <c r="CW36" s="468" t="str">
        <f t="shared" si="10"/>
        <v>OK</v>
      </c>
      <c r="CX36" s="8"/>
      <c r="CY36" s="665">
        <f>IF(SUM(CY37:CY46)=0,0,1)</f>
        <v>0</v>
      </c>
      <c r="CZ36" s="208"/>
      <c r="DA36" s="209"/>
      <c r="DB36" s="209"/>
      <c r="DC36" s="209"/>
      <c r="DD36" s="209"/>
      <c r="DE36" s="209"/>
      <c r="DF36" s="209"/>
      <c r="DG36" s="209"/>
      <c r="DH36" s="209"/>
      <c r="DI36" s="209"/>
      <c r="DJ36" s="209"/>
      <c r="DK36" s="210"/>
      <c r="DL36" s="235">
        <f>SUM(DL37:DL46)</f>
        <v>0</v>
      </c>
      <c r="DM36" s="236">
        <f>SUM(DM37:DM46)</f>
        <v>0</v>
      </c>
      <c r="DN36" s="467">
        <f>DL36+DM36</f>
        <v>0</v>
      </c>
      <c r="DO36" s="237" t="str">
        <f>IF(OR(DN36=0,DN36="-"),"-",DN36/CONSTR_TOTAL_HOURS)</f>
        <v>-</v>
      </c>
      <c r="DP36" s="114"/>
      <c r="DQ36" s="464" t="str">
        <f t="shared" si="11"/>
        <v>OK</v>
      </c>
      <c r="DR36" s="8"/>
      <c r="DS36" s="662">
        <f>IF(SUM(DS37:DS46)=0,0,1)</f>
        <v>0</v>
      </c>
      <c r="DT36" s="208"/>
      <c r="DU36" s="209"/>
      <c r="DV36" s="209"/>
      <c r="DW36" s="209"/>
      <c r="DX36" s="209"/>
      <c r="DY36" s="209"/>
      <c r="DZ36" s="209"/>
      <c r="EA36" s="209"/>
      <c r="EB36" s="583">
        <f>SUM(EB37:EB46)</f>
        <v>0</v>
      </c>
      <c r="EC36" s="565">
        <f>EB36</f>
        <v>0</v>
      </c>
      <c r="ED36" s="237" t="str">
        <f>IF(OR(EC36=0,EC36="-"),"-",EC36/QUALIF_TOTAL_HOURS)</f>
        <v>-</v>
      </c>
      <c r="EE36" s="114"/>
      <c r="EF36" s="464" t="str">
        <f t="shared" si="12"/>
        <v>-</v>
      </c>
      <c r="EG36" s="8"/>
      <c r="EI36" s="835" t="str">
        <f t="shared" ca="1" si="17"/>
        <v/>
      </c>
      <c r="EJ36" s="836"/>
    </row>
    <row r="37" spans="1:140" ht="36" customHeight="1" outlineLevel="2" x14ac:dyDescent="0.2">
      <c r="A37" s="85">
        <f t="shared" ca="1" si="18"/>
        <v>28</v>
      </c>
      <c r="B37" s="619" t="str">
        <f t="shared" ca="1" si="13"/>
        <v/>
      </c>
      <c r="C37" s="620"/>
      <c r="D37" s="621"/>
      <c r="E37" s="53"/>
      <c r="F37" s="58"/>
      <c r="G37" s="55" t="s">
        <v>624</v>
      </c>
      <c r="H37" s="69" t="s">
        <v>24</v>
      </c>
      <c r="I37" s="55"/>
      <c r="J37" s="1010" t="s">
        <v>11</v>
      </c>
      <c r="K37" s="1011" t="s">
        <v>24</v>
      </c>
      <c r="L37" s="252" t="s">
        <v>22</v>
      </c>
      <c r="M37" s="476">
        <f t="shared" si="5"/>
        <v>1</v>
      </c>
      <c r="N37" s="691">
        <f t="shared" si="19"/>
        <v>1</v>
      </c>
      <c r="O37" s="692" t="str">
        <f t="shared" si="20"/>
        <v>-</v>
      </c>
      <c r="P37" s="692" t="str">
        <f t="shared" si="21"/>
        <v>-</v>
      </c>
      <c r="Q37" s="692" t="str">
        <f t="shared" si="22"/>
        <v>-</v>
      </c>
      <c r="R37" s="692" t="str">
        <f t="shared" si="23"/>
        <v>-</v>
      </c>
      <c r="S37" s="693" t="str">
        <f t="shared" si="24"/>
        <v>-</v>
      </c>
      <c r="T37" s="434" t="str">
        <f t="shared" si="14"/>
        <v>OK</v>
      </c>
      <c r="U37" s="290"/>
      <c r="W37" s="515">
        <v>1</v>
      </c>
      <c r="X37" s="103"/>
      <c r="Y37" s="1023"/>
      <c r="Z37" s="298" t="s">
        <v>259</v>
      </c>
      <c r="AA37" s="1026"/>
      <c r="AB37" s="1029"/>
      <c r="AC37" s="1030"/>
      <c r="AD37" s="1031"/>
      <c r="AE37" s="1032"/>
      <c r="AF37" s="1029"/>
      <c r="AG37" s="1030"/>
      <c r="AH37" s="1031"/>
      <c r="AI37" s="1032"/>
      <c r="AJ37" s="478" t="str">
        <f t="shared" ref="AJ37" si="95">IF(AND(X37="",AB37="",AF37=""),"-",X37+AB37+AF37)</f>
        <v>-</v>
      </c>
      <c r="AK37" s="1033"/>
      <c r="AL37" s="480" t="str">
        <f t="shared" ref="AL37" si="96">IF(AND(X37="",AB37="",AF37="",Y37="",AC37="",AG37=""),"-",SUM(X37:AG37))</f>
        <v>-</v>
      </c>
      <c r="AM37" s="481" t="str">
        <f t="shared" si="6"/>
        <v>-</v>
      </c>
      <c r="AN37" s="113"/>
      <c r="AO37" s="464" t="str">
        <f t="shared" si="70"/>
        <v>OK</v>
      </c>
      <c r="AQ37" s="154"/>
      <c r="AR37" s="103"/>
      <c r="AS37" s="1023"/>
      <c r="AT37" s="298" t="s">
        <v>259</v>
      </c>
      <c r="AU37" s="1026"/>
      <c r="AV37" s="1029"/>
      <c r="AW37" s="1030"/>
      <c r="AX37" s="1031"/>
      <c r="AY37" s="1032"/>
      <c r="AZ37" s="1029"/>
      <c r="BA37" s="1030"/>
      <c r="BB37" s="1031"/>
      <c r="BC37" s="1032"/>
      <c r="BD37" s="478" t="str">
        <f t="shared" ref="BD37:BD46" si="97">IF(AND(AR37="",AV37="",AZ37=""),"-",AR37+AV37+AZ37)</f>
        <v>-</v>
      </c>
      <c r="BE37" s="1033"/>
      <c r="BF37" s="480" t="str">
        <f t="shared" ref="BF37:BF46" si="98">IF(AND(AR37="",AV37="",AZ37="",AS37="",AW37="",BA37=""),"-",SUM(AR37:BA37))</f>
        <v>-</v>
      </c>
      <c r="BG37" s="481" t="str">
        <f t="shared" si="8"/>
        <v>-</v>
      </c>
      <c r="BH37" s="113"/>
      <c r="BI37" s="464" t="str">
        <f t="shared" si="71"/>
        <v>OK</v>
      </c>
      <c r="BK37" s="154"/>
      <c r="BL37" s="103"/>
      <c r="BM37" s="305"/>
      <c r="BN37" s="298" t="s">
        <v>259</v>
      </c>
      <c r="BO37" s="308"/>
      <c r="BP37" s="104"/>
      <c r="BQ37" s="305"/>
      <c r="BR37" s="298" t="s">
        <v>260</v>
      </c>
      <c r="BS37" s="308"/>
      <c r="BT37" s="248"/>
      <c r="BU37" s="305"/>
      <c r="BV37" s="298" t="s">
        <v>261</v>
      </c>
      <c r="BW37" s="308"/>
      <c r="BX37" s="478" t="str">
        <f t="shared" ref="BX37:BX46" si="99">IF(AND(BL37="",BP37="",BT37=""),"-",BL37+BP37+BT37)</f>
        <v>-</v>
      </c>
      <c r="BY37" s="482"/>
      <c r="BZ37" s="480" t="str">
        <f t="shared" ref="BZ37:BZ46" si="100">IF(AND(BL37="",BP37="",BT37="",BM37="",BQ37="",BU37=""),"-",SUM(BL37:BU37))</f>
        <v>-</v>
      </c>
      <c r="CA37" s="481" t="str">
        <f t="shared" si="9"/>
        <v>-</v>
      </c>
      <c r="CB37" s="113"/>
      <c r="CC37" s="464" t="str">
        <f t="shared" si="16"/>
        <v>OK</v>
      </c>
      <c r="CE37" s="1036"/>
      <c r="CF37" s="1073"/>
      <c r="CG37" s="1030"/>
      <c r="CH37" s="1039"/>
      <c r="CI37" s="1040"/>
      <c r="CJ37" s="1073"/>
      <c r="CK37" s="1030"/>
      <c r="CL37" s="1039"/>
      <c r="CM37" s="1040"/>
      <c r="CN37" s="1073"/>
      <c r="CO37" s="1030"/>
      <c r="CP37" s="1039"/>
      <c r="CQ37" s="1040"/>
      <c r="CR37" s="1041"/>
      <c r="CS37" s="1042"/>
      <c r="CT37" s="1043"/>
      <c r="CU37" s="996"/>
      <c r="CV37" s="113"/>
      <c r="CW37" s="464" t="str">
        <f t="shared" si="10"/>
        <v>OK</v>
      </c>
      <c r="CY37" s="344"/>
      <c r="CZ37" s="440"/>
      <c r="DA37" s="312"/>
      <c r="DB37" s="313"/>
      <c r="DC37" s="441"/>
      <c r="DD37" s="440"/>
      <c r="DE37" s="312"/>
      <c r="DF37" s="313"/>
      <c r="DG37" s="441"/>
      <c r="DH37" s="440"/>
      <c r="DI37" s="312"/>
      <c r="DJ37" s="313"/>
      <c r="DK37" s="441"/>
      <c r="DL37" s="494"/>
      <c r="DM37" s="509"/>
      <c r="DN37" s="495"/>
      <c r="DO37" s="496"/>
      <c r="DP37" s="113"/>
      <c r="DQ37" s="464" t="str">
        <f t="shared" si="11"/>
        <v>OK</v>
      </c>
      <c r="DS37" s="325"/>
      <c r="DT37" s="440"/>
      <c r="DU37" s="441"/>
      <c r="DV37" s="440"/>
      <c r="DW37" s="441"/>
      <c r="DX37" s="440"/>
      <c r="DY37" s="441"/>
      <c r="DZ37" s="440"/>
      <c r="EA37" s="441"/>
      <c r="EB37" s="494"/>
      <c r="EC37" s="495"/>
      <c r="ED37" s="496"/>
      <c r="EE37" s="113"/>
      <c r="EF37" s="464" t="str">
        <f t="shared" si="12"/>
        <v>OK</v>
      </c>
      <c r="EI37" s="835" t="str">
        <f t="shared" ca="1" si="17"/>
        <v/>
      </c>
      <c r="EJ37" s="836"/>
    </row>
    <row r="38" spans="1:140" ht="36" customHeight="1" outlineLevel="2" x14ac:dyDescent="0.2">
      <c r="A38" s="85">
        <f t="shared" ca="1" si="18"/>
        <v>29</v>
      </c>
      <c r="B38" s="619" t="str">
        <f t="shared" ca="1" si="13"/>
        <v/>
      </c>
      <c r="C38" s="620"/>
      <c r="D38" s="621"/>
      <c r="E38" s="53"/>
      <c r="F38" s="58" t="s">
        <v>32</v>
      </c>
      <c r="G38" s="55" t="s">
        <v>33</v>
      </c>
      <c r="H38" s="69" t="s">
        <v>24</v>
      </c>
      <c r="I38" s="55"/>
      <c r="J38" s="1010" t="s">
        <v>11</v>
      </c>
      <c r="K38" s="1011" t="s">
        <v>24</v>
      </c>
      <c r="L38" s="252" t="s">
        <v>22</v>
      </c>
      <c r="M38" s="476">
        <f t="shared" si="5"/>
        <v>0</v>
      </c>
      <c r="N38" s="648" t="str">
        <f t="shared" si="19"/>
        <v>-</v>
      </c>
      <c r="O38" s="649" t="str">
        <f t="shared" si="20"/>
        <v>-</v>
      </c>
      <c r="P38" s="649" t="str">
        <f t="shared" si="21"/>
        <v>-</v>
      </c>
      <c r="Q38" s="649" t="str">
        <f t="shared" si="22"/>
        <v>-</v>
      </c>
      <c r="R38" s="649" t="str">
        <f t="shared" si="23"/>
        <v>-</v>
      </c>
      <c r="S38" s="168" t="str">
        <f t="shared" si="24"/>
        <v>-</v>
      </c>
      <c r="T38" s="367" t="str">
        <f t="shared" si="14"/>
        <v>OK</v>
      </c>
      <c r="U38" s="290"/>
      <c r="W38" s="515"/>
      <c r="X38" s="103"/>
      <c r="Y38" s="1024"/>
      <c r="Z38" s="298" t="s">
        <v>259</v>
      </c>
      <c r="AA38" s="1027"/>
      <c r="AB38" s="104"/>
      <c r="AC38" s="1024"/>
      <c r="AD38" s="298" t="s">
        <v>260</v>
      </c>
      <c r="AE38" s="1027"/>
      <c r="AF38" s="248"/>
      <c r="AG38" s="1024"/>
      <c r="AH38" s="298" t="s">
        <v>261</v>
      </c>
      <c r="AI38" s="1027"/>
      <c r="AJ38" s="478" t="str">
        <f t="shared" ref="AJ38:AJ46" si="101">IF(AND(X38="",AB38="",AF38=""),"-",X38+AB38+AF38)</f>
        <v>-</v>
      </c>
      <c r="AK38" s="1034"/>
      <c r="AL38" s="480" t="str">
        <f t="shared" ref="AL38:AL46" si="102">IF(AND(X38="",AB38="",AF38="",Y38="",AC38="",AG38=""),"-",SUM(X38:AG38))</f>
        <v>-</v>
      </c>
      <c r="AM38" s="481" t="str">
        <f t="shared" si="6"/>
        <v>-</v>
      </c>
      <c r="AN38" s="113"/>
      <c r="AO38" s="464" t="str">
        <f t="shared" si="70"/>
        <v>OK</v>
      </c>
      <c r="AQ38" s="154"/>
      <c r="AR38" s="103"/>
      <c r="AS38" s="1024"/>
      <c r="AT38" s="298" t="s">
        <v>259</v>
      </c>
      <c r="AU38" s="1027"/>
      <c r="AV38" s="104"/>
      <c r="AW38" s="1024"/>
      <c r="AX38" s="298" t="s">
        <v>260</v>
      </c>
      <c r="AY38" s="1027"/>
      <c r="AZ38" s="248"/>
      <c r="BA38" s="1024"/>
      <c r="BB38" s="298" t="s">
        <v>261</v>
      </c>
      <c r="BC38" s="1027"/>
      <c r="BD38" s="478" t="str">
        <f t="shared" si="97"/>
        <v>-</v>
      </c>
      <c r="BE38" s="1034"/>
      <c r="BF38" s="480" t="str">
        <f t="shared" si="98"/>
        <v>-</v>
      </c>
      <c r="BG38" s="481" t="str">
        <f t="shared" si="8"/>
        <v>-</v>
      </c>
      <c r="BH38" s="113"/>
      <c r="BI38" s="464" t="str">
        <f t="shared" si="71"/>
        <v>OK</v>
      </c>
      <c r="BK38" s="154"/>
      <c r="BL38" s="103"/>
      <c r="BM38" s="306"/>
      <c r="BN38" s="298" t="s">
        <v>259</v>
      </c>
      <c r="BO38" s="309"/>
      <c r="BP38" s="104"/>
      <c r="BQ38" s="306"/>
      <c r="BR38" s="298" t="s">
        <v>260</v>
      </c>
      <c r="BS38" s="309"/>
      <c r="BT38" s="248"/>
      <c r="BU38" s="306"/>
      <c r="BV38" s="298" t="s">
        <v>261</v>
      </c>
      <c r="BW38" s="309"/>
      <c r="BX38" s="478" t="str">
        <f t="shared" si="99"/>
        <v>-</v>
      </c>
      <c r="BY38" s="483"/>
      <c r="BZ38" s="480" t="str">
        <f t="shared" si="100"/>
        <v>-</v>
      </c>
      <c r="CA38" s="481" t="str">
        <f t="shared" si="9"/>
        <v>-</v>
      </c>
      <c r="CB38" s="113"/>
      <c r="CC38" s="464" t="str">
        <f t="shared" si="16"/>
        <v>OK</v>
      </c>
      <c r="CE38" s="1036"/>
      <c r="CF38" s="1055"/>
      <c r="CG38" s="1069"/>
      <c r="CH38" s="1046"/>
      <c r="CI38" s="1047"/>
      <c r="CJ38" s="1055"/>
      <c r="CK38" s="1069"/>
      <c r="CL38" s="1046"/>
      <c r="CM38" s="1047"/>
      <c r="CN38" s="1055"/>
      <c r="CO38" s="1069"/>
      <c r="CP38" s="1046"/>
      <c r="CQ38" s="1047"/>
      <c r="CR38" s="1000"/>
      <c r="CS38" s="1048"/>
      <c r="CT38" s="1001"/>
      <c r="CU38" s="1002"/>
      <c r="CV38" s="113"/>
      <c r="CW38" s="464" t="str">
        <f t="shared" si="10"/>
        <v>OK</v>
      </c>
      <c r="CY38" s="344"/>
      <c r="CZ38" s="315"/>
      <c r="DB38" s="316"/>
      <c r="DC38" s="317"/>
      <c r="DD38" s="315"/>
      <c r="DF38" s="316"/>
      <c r="DG38" s="317"/>
      <c r="DH38" s="315"/>
      <c r="DJ38" s="316"/>
      <c r="DK38" s="317"/>
      <c r="DL38" s="487"/>
      <c r="DM38" s="504"/>
      <c r="DN38" s="489"/>
      <c r="DO38" s="497"/>
      <c r="DP38" s="113"/>
      <c r="DQ38" s="464" t="str">
        <f t="shared" si="11"/>
        <v>OK</v>
      </c>
      <c r="DS38" s="325"/>
      <c r="DT38" s="315"/>
      <c r="DU38" s="317"/>
      <c r="DV38" s="315"/>
      <c r="DW38" s="317"/>
      <c r="DX38" s="315"/>
      <c r="DY38" s="317"/>
      <c r="DZ38" s="315"/>
      <c r="EA38" s="317"/>
      <c r="EB38" s="487"/>
      <c r="EC38" s="489"/>
      <c r="ED38" s="497"/>
      <c r="EE38" s="113"/>
      <c r="EF38" s="464" t="str">
        <f t="shared" si="12"/>
        <v>OK</v>
      </c>
      <c r="EI38" s="835" t="str">
        <f t="shared" ca="1" si="17"/>
        <v/>
      </c>
      <c r="EJ38" s="836"/>
    </row>
    <row r="39" spans="1:140" ht="12" customHeight="1" outlineLevel="2" x14ac:dyDescent="0.2">
      <c r="A39" s="85">
        <f ca="1">OFFSET(A39,-1,0,1,1)+1</f>
        <v>30</v>
      </c>
      <c r="B39" s="619" t="str">
        <f t="shared" ca="1" si="13"/>
        <v/>
      </c>
      <c r="C39" s="620"/>
      <c r="D39" s="621"/>
      <c r="E39" s="53"/>
      <c r="F39" s="58"/>
      <c r="G39" s="55" t="s">
        <v>625</v>
      </c>
      <c r="H39" s="69" t="s">
        <v>24</v>
      </c>
      <c r="I39" s="55"/>
      <c r="J39" s="1010" t="s">
        <v>11</v>
      </c>
      <c r="K39" s="1011" t="s">
        <v>24</v>
      </c>
      <c r="L39" s="252" t="s">
        <v>22</v>
      </c>
      <c r="M39" s="476">
        <f t="shared" si="5"/>
        <v>0</v>
      </c>
      <c r="N39" s="648" t="str">
        <f t="shared" si="19"/>
        <v>-</v>
      </c>
      <c r="O39" s="649" t="str">
        <f t="shared" si="20"/>
        <v>-</v>
      </c>
      <c r="P39" s="649" t="str">
        <f t="shared" si="21"/>
        <v>-</v>
      </c>
      <c r="Q39" s="649" t="str">
        <f t="shared" si="22"/>
        <v>-</v>
      </c>
      <c r="R39" s="649" t="str">
        <f t="shared" si="23"/>
        <v>-</v>
      </c>
      <c r="S39" s="168" t="str">
        <f t="shared" si="24"/>
        <v>-</v>
      </c>
      <c r="T39" s="179" t="str">
        <f t="shared" si="14"/>
        <v>OK</v>
      </c>
      <c r="U39" s="290"/>
      <c r="W39" s="515"/>
      <c r="X39" s="103"/>
      <c r="Y39" s="1024"/>
      <c r="Z39" s="298" t="s">
        <v>259</v>
      </c>
      <c r="AA39" s="1027"/>
      <c r="AB39" s="104"/>
      <c r="AC39" s="1024"/>
      <c r="AD39" s="298" t="s">
        <v>260</v>
      </c>
      <c r="AE39" s="1027"/>
      <c r="AF39" s="248"/>
      <c r="AG39" s="1024"/>
      <c r="AH39" s="298" t="s">
        <v>261</v>
      </c>
      <c r="AI39" s="1027"/>
      <c r="AJ39" s="478" t="str">
        <f t="shared" si="101"/>
        <v>-</v>
      </c>
      <c r="AK39" s="1034"/>
      <c r="AL39" s="480" t="str">
        <f t="shared" si="102"/>
        <v>-</v>
      </c>
      <c r="AM39" s="481" t="str">
        <f t="shared" si="6"/>
        <v>-</v>
      </c>
      <c r="AN39" s="113"/>
      <c r="AO39" s="464" t="str">
        <f t="shared" si="70"/>
        <v>OK</v>
      </c>
      <c r="AQ39" s="154"/>
      <c r="AR39" s="103"/>
      <c r="AS39" s="1024"/>
      <c r="AT39" s="298" t="s">
        <v>259</v>
      </c>
      <c r="AU39" s="1027"/>
      <c r="AV39" s="104"/>
      <c r="AW39" s="1024"/>
      <c r="AX39" s="298" t="s">
        <v>260</v>
      </c>
      <c r="AY39" s="1027"/>
      <c r="AZ39" s="248"/>
      <c r="BA39" s="1024"/>
      <c r="BB39" s="298" t="s">
        <v>261</v>
      </c>
      <c r="BC39" s="1027"/>
      <c r="BD39" s="478" t="str">
        <f t="shared" si="97"/>
        <v>-</v>
      </c>
      <c r="BE39" s="1034"/>
      <c r="BF39" s="480" t="str">
        <f t="shared" si="98"/>
        <v>-</v>
      </c>
      <c r="BG39" s="481" t="str">
        <f t="shared" si="8"/>
        <v>-</v>
      </c>
      <c r="BH39" s="113"/>
      <c r="BI39" s="464" t="str">
        <f t="shared" si="71"/>
        <v>OK</v>
      </c>
      <c r="BK39" s="154"/>
      <c r="BL39" s="103"/>
      <c r="BM39" s="306"/>
      <c r="BN39" s="298" t="s">
        <v>259</v>
      </c>
      <c r="BO39" s="309"/>
      <c r="BP39" s="104"/>
      <c r="BQ39" s="306"/>
      <c r="BR39" s="298" t="s">
        <v>260</v>
      </c>
      <c r="BS39" s="309"/>
      <c r="BT39" s="248"/>
      <c r="BU39" s="306"/>
      <c r="BV39" s="298" t="s">
        <v>261</v>
      </c>
      <c r="BW39" s="309"/>
      <c r="BX39" s="478" t="str">
        <f t="shared" si="99"/>
        <v>-</v>
      </c>
      <c r="BY39" s="483"/>
      <c r="BZ39" s="480" t="str">
        <f t="shared" si="100"/>
        <v>-</v>
      </c>
      <c r="CA39" s="481" t="str">
        <f t="shared" si="9"/>
        <v>-</v>
      </c>
      <c r="CB39" s="113"/>
      <c r="CC39" s="464" t="str">
        <f t="shared" si="16"/>
        <v>OK</v>
      </c>
      <c r="CE39" s="1036"/>
      <c r="CF39" s="1055"/>
      <c r="CG39" s="1069"/>
      <c r="CH39" s="1046"/>
      <c r="CI39" s="1047"/>
      <c r="CJ39" s="1055"/>
      <c r="CK39" s="1069"/>
      <c r="CL39" s="1046"/>
      <c r="CM39" s="1047"/>
      <c r="CN39" s="1055"/>
      <c r="CO39" s="1069"/>
      <c r="CP39" s="1046"/>
      <c r="CQ39" s="1047"/>
      <c r="CR39" s="1000"/>
      <c r="CS39" s="1048"/>
      <c r="CT39" s="1001"/>
      <c r="CU39" s="1002"/>
      <c r="CV39" s="113"/>
      <c r="CW39" s="464" t="str">
        <f t="shared" si="10"/>
        <v>OK</v>
      </c>
      <c r="CY39" s="344"/>
      <c r="CZ39" s="315"/>
      <c r="DB39" s="316"/>
      <c r="DC39" s="317"/>
      <c r="DD39" s="315"/>
      <c r="DF39" s="316"/>
      <c r="DG39" s="317"/>
      <c r="DH39" s="315"/>
      <c r="DJ39" s="316"/>
      <c r="DK39" s="317"/>
      <c r="DL39" s="487"/>
      <c r="DM39" s="504"/>
      <c r="DN39" s="489"/>
      <c r="DO39" s="497"/>
      <c r="DP39" s="113"/>
      <c r="DQ39" s="464" t="str">
        <f t="shared" si="11"/>
        <v>OK</v>
      </c>
      <c r="DS39" s="325"/>
      <c r="DT39" s="315"/>
      <c r="DU39" s="317"/>
      <c r="DV39" s="315"/>
      <c r="DW39" s="317"/>
      <c r="DX39" s="315"/>
      <c r="DY39" s="317"/>
      <c r="DZ39" s="315"/>
      <c r="EA39" s="317"/>
      <c r="EB39" s="487"/>
      <c r="EC39" s="489"/>
      <c r="ED39" s="497"/>
      <c r="EE39" s="113"/>
      <c r="EF39" s="464" t="str">
        <f t="shared" si="12"/>
        <v>OK</v>
      </c>
      <c r="EI39" s="835" t="str">
        <f t="shared" ca="1" si="17"/>
        <v/>
      </c>
      <c r="EJ39" s="836"/>
    </row>
    <row r="40" spans="1:140" ht="12" customHeight="1" outlineLevel="2" x14ac:dyDescent="0.2">
      <c r="A40" s="85">
        <f t="shared" ca="1" si="18"/>
        <v>31</v>
      </c>
      <c r="B40" s="619" t="str">
        <f t="shared" ca="1" si="13"/>
        <v/>
      </c>
      <c r="C40" s="620"/>
      <c r="D40" s="621"/>
      <c r="E40" s="53"/>
      <c r="F40" s="58"/>
      <c r="G40" s="55" t="s">
        <v>35</v>
      </c>
      <c r="H40" s="69" t="s">
        <v>24</v>
      </c>
      <c r="I40" s="55"/>
      <c r="J40" s="1010" t="s">
        <v>11</v>
      </c>
      <c r="K40" s="1011" t="s">
        <v>24</v>
      </c>
      <c r="L40" s="252" t="s">
        <v>22</v>
      </c>
      <c r="M40" s="476">
        <f t="shared" si="5"/>
        <v>1</v>
      </c>
      <c r="N40" s="648">
        <f t="shared" si="19"/>
        <v>1</v>
      </c>
      <c r="O40" s="649" t="str">
        <f t="shared" si="20"/>
        <v>-</v>
      </c>
      <c r="P40" s="649" t="str">
        <f t="shared" si="21"/>
        <v>-</v>
      </c>
      <c r="Q40" s="649" t="str">
        <f t="shared" si="22"/>
        <v>-</v>
      </c>
      <c r="R40" s="649" t="str">
        <f t="shared" si="23"/>
        <v>-</v>
      </c>
      <c r="S40" s="168" t="str">
        <f t="shared" si="24"/>
        <v>-</v>
      </c>
      <c r="T40" s="179" t="str">
        <f t="shared" si="14"/>
        <v>OK</v>
      </c>
      <c r="U40" s="290"/>
      <c r="W40" s="515">
        <v>1</v>
      </c>
      <c r="X40" s="103"/>
      <c r="Y40" s="1024"/>
      <c r="Z40" s="298" t="s">
        <v>259</v>
      </c>
      <c r="AA40" s="1027"/>
      <c r="AB40" s="104"/>
      <c r="AC40" s="1024"/>
      <c r="AD40" s="298" t="s">
        <v>260</v>
      </c>
      <c r="AE40" s="1027"/>
      <c r="AF40" s="248"/>
      <c r="AG40" s="1024"/>
      <c r="AH40" s="298" t="s">
        <v>261</v>
      </c>
      <c r="AI40" s="1027"/>
      <c r="AJ40" s="478" t="str">
        <f t="shared" si="101"/>
        <v>-</v>
      </c>
      <c r="AK40" s="1034"/>
      <c r="AL40" s="480" t="str">
        <f t="shared" si="102"/>
        <v>-</v>
      </c>
      <c r="AM40" s="481" t="str">
        <f t="shared" si="6"/>
        <v>-</v>
      </c>
      <c r="AN40" s="113"/>
      <c r="AO40" s="464" t="str">
        <f t="shared" si="70"/>
        <v>OK</v>
      </c>
      <c r="AQ40" s="154"/>
      <c r="AR40" s="103"/>
      <c r="AS40" s="1024"/>
      <c r="AT40" s="298" t="s">
        <v>259</v>
      </c>
      <c r="AU40" s="1027"/>
      <c r="AV40" s="104"/>
      <c r="AW40" s="1024"/>
      <c r="AX40" s="298" t="s">
        <v>260</v>
      </c>
      <c r="AY40" s="1027"/>
      <c r="AZ40" s="248"/>
      <c r="BA40" s="1024"/>
      <c r="BB40" s="298" t="s">
        <v>261</v>
      </c>
      <c r="BC40" s="1027"/>
      <c r="BD40" s="478" t="str">
        <f t="shared" si="97"/>
        <v>-</v>
      </c>
      <c r="BE40" s="1034"/>
      <c r="BF40" s="480" t="str">
        <f t="shared" si="98"/>
        <v>-</v>
      </c>
      <c r="BG40" s="481" t="str">
        <f t="shared" si="8"/>
        <v>-</v>
      </c>
      <c r="BH40" s="113"/>
      <c r="BI40" s="464" t="str">
        <f t="shared" si="71"/>
        <v>OK</v>
      </c>
      <c r="BK40" s="154"/>
      <c r="BL40" s="103"/>
      <c r="BM40" s="306"/>
      <c r="BN40" s="298" t="s">
        <v>259</v>
      </c>
      <c r="BO40" s="309"/>
      <c r="BP40" s="104"/>
      <c r="BQ40" s="306"/>
      <c r="BR40" s="298" t="s">
        <v>260</v>
      </c>
      <c r="BS40" s="309"/>
      <c r="BT40" s="248"/>
      <c r="BU40" s="306"/>
      <c r="BV40" s="298" t="s">
        <v>261</v>
      </c>
      <c r="BW40" s="309"/>
      <c r="BX40" s="478" t="str">
        <f t="shared" si="99"/>
        <v>-</v>
      </c>
      <c r="BY40" s="483"/>
      <c r="BZ40" s="480" t="str">
        <f t="shared" si="100"/>
        <v>-</v>
      </c>
      <c r="CA40" s="481" t="str">
        <f t="shared" si="9"/>
        <v>-</v>
      </c>
      <c r="CB40" s="113"/>
      <c r="CC40" s="464" t="str">
        <f t="shared" si="16"/>
        <v>OK</v>
      </c>
      <c r="CE40" s="1036"/>
      <c r="CF40" s="1055"/>
      <c r="CG40" s="1069"/>
      <c r="CH40" s="1046"/>
      <c r="CI40" s="1047"/>
      <c r="CJ40" s="1055"/>
      <c r="CK40" s="1069"/>
      <c r="CL40" s="1046"/>
      <c r="CM40" s="1047"/>
      <c r="CN40" s="1055"/>
      <c r="CO40" s="1069"/>
      <c r="CP40" s="1046"/>
      <c r="CQ40" s="1047"/>
      <c r="CR40" s="1000"/>
      <c r="CS40" s="1048"/>
      <c r="CT40" s="1001"/>
      <c r="CU40" s="1002"/>
      <c r="CV40" s="113"/>
      <c r="CW40" s="464" t="str">
        <f t="shared" si="10"/>
        <v>OK</v>
      </c>
      <c r="CY40" s="344"/>
      <c r="CZ40" s="315"/>
      <c r="DB40" s="316"/>
      <c r="DC40" s="317"/>
      <c r="DD40" s="315"/>
      <c r="DF40" s="316"/>
      <c r="DG40" s="317"/>
      <c r="DH40" s="315"/>
      <c r="DJ40" s="316"/>
      <c r="DK40" s="317"/>
      <c r="DL40" s="487"/>
      <c r="DM40" s="504"/>
      <c r="DN40" s="489"/>
      <c r="DO40" s="497"/>
      <c r="DP40" s="113"/>
      <c r="DQ40" s="464" t="str">
        <f t="shared" si="11"/>
        <v>OK</v>
      </c>
      <c r="DS40" s="325"/>
      <c r="DT40" s="315"/>
      <c r="DU40" s="317"/>
      <c r="DV40" s="315"/>
      <c r="DW40" s="317"/>
      <c r="DX40" s="315"/>
      <c r="DY40" s="317"/>
      <c r="DZ40" s="315"/>
      <c r="EA40" s="317"/>
      <c r="EB40" s="487"/>
      <c r="EC40" s="489"/>
      <c r="ED40" s="497"/>
      <c r="EE40" s="113"/>
      <c r="EF40" s="464" t="str">
        <f t="shared" si="12"/>
        <v>OK</v>
      </c>
      <c r="EI40" s="835" t="str">
        <f t="shared" ca="1" si="17"/>
        <v/>
      </c>
      <c r="EJ40" s="836"/>
    </row>
    <row r="41" spans="1:140" ht="12" customHeight="1" outlineLevel="2" x14ac:dyDescent="0.2">
      <c r="A41" s="85">
        <f t="shared" ca="1" si="18"/>
        <v>32</v>
      </c>
      <c r="B41" s="619" t="str">
        <f t="shared" ca="1" si="13"/>
        <v/>
      </c>
      <c r="C41" s="620"/>
      <c r="D41" s="621"/>
      <c r="E41" s="53"/>
      <c r="F41" s="58"/>
      <c r="G41" s="55" t="s">
        <v>34</v>
      </c>
      <c r="H41" s="69" t="s">
        <v>24</v>
      </c>
      <c r="I41" s="55"/>
      <c r="J41" s="1010" t="s">
        <v>11</v>
      </c>
      <c r="K41" s="1011" t="s">
        <v>24</v>
      </c>
      <c r="L41" s="252" t="s">
        <v>22</v>
      </c>
      <c r="M41" s="476">
        <f t="shared" si="5"/>
        <v>0</v>
      </c>
      <c r="N41" s="648" t="str">
        <f t="shared" si="19"/>
        <v>-</v>
      </c>
      <c r="O41" s="649" t="str">
        <f t="shared" si="20"/>
        <v>-</v>
      </c>
      <c r="P41" s="649" t="str">
        <f t="shared" si="21"/>
        <v>-</v>
      </c>
      <c r="Q41" s="649" t="str">
        <f t="shared" si="22"/>
        <v>-</v>
      </c>
      <c r="R41" s="649" t="str">
        <f t="shared" si="23"/>
        <v>-</v>
      </c>
      <c r="S41" s="168" t="str">
        <f t="shared" si="24"/>
        <v>-</v>
      </c>
      <c r="T41" s="179" t="str">
        <f t="shared" si="14"/>
        <v>OK</v>
      </c>
      <c r="U41" s="290"/>
      <c r="W41" s="515"/>
      <c r="X41" s="103"/>
      <c r="Y41" s="1024"/>
      <c r="Z41" s="298" t="s">
        <v>259</v>
      </c>
      <c r="AA41" s="1027"/>
      <c r="AB41" s="104"/>
      <c r="AC41" s="1024"/>
      <c r="AD41" s="298" t="s">
        <v>260</v>
      </c>
      <c r="AE41" s="1027"/>
      <c r="AF41" s="248"/>
      <c r="AG41" s="1024"/>
      <c r="AH41" s="298" t="s">
        <v>261</v>
      </c>
      <c r="AI41" s="1027"/>
      <c r="AJ41" s="478" t="str">
        <f t="shared" si="101"/>
        <v>-</v>
      </c>
      <c r="AK41" s="1034"/>
      <c r="AL41" s="480" t="str">
        <f t="shared" si="102"/>
        <v>-</v>
      </c>
      <c r="AM41" s="481" t="str">
        <f t="shared" si="6"/>
        <v>-</v>
      </c>
      <c r="AN41" s="113"/>
      <c r="AO41" s="464" t="str">
        <f t="shared" si="70"/>
        <v>OK</v>
      </c>
      <c r="AQ41" s="154"/>
      <c r="AR41" s="103"/>
      <c r="AS41" s="1024"/>
      <c r="AT41" s="298" t="s">
        <v>259</v>
      </c>
      <c r="AU41" s="1027"/>
      <c r="AV41" s="104"/>
      <c r="AW41" s="1024"/>
      <c r="AX41" s="298" t="s">
        <v>260</v>
      </c>
      <c r="AY41" s="1027"/>
      <c r="AZ41" s="248"/>
      <c r="BA41" s="1024"/>
      <c r="BB41" s="298" t="s">
        <v>261</v>
      </c>
      <c r="BC41" s="1027"/>
      <c r="BD41" s="478" t="str">
        <f t="shared" si="97"/>
        <v>-</v>
      </c>
      <c r="BE41" s="1034"/>
      <c r="BF41" s="480" t="str">
        <f t="shared" si="98"/>
        <v>-</v>
      </c>
      <c r="BG41" s="481" t="str">
        <f t="shared" si="8"/>
        <v>-</v>
      </c>
      <c r="BH41" s="113"/>
      <c r="BI41" s="464" t="str">
        <f t="shared" si="71"/>
        <v>OK</v>
      </c>
      <c r="BK41" s="154"/>
      <c r="BL41" s="103"/>
      <c r="BM41" s="306"/>
      <c r="BN41" s="298" t="s">
        <v>259</v>
      </c>
      <c r="BO41" s="309"/>
      <c r="BP41" s="104"/>
      <c r="BQ41" s="306"/>
      <c r="BR41" s="298" t="s">
        <v>260</v>
      </c>
      <c r="BS41" s="309"/>
      <c r="BT41" s="248"/>
      <c r="BU41" s="306"/>
      <c r="BV41" s="298" t="s">
        <v>261</v>
      </c>
      <c r="BW41" s="309"/>
      <c r="BX41" s="478" t="str">
        <f t="shared" si="99"/>
        <v>-</v>
      </c>
      <c r="BY41" s="483"/>
      <c r="BZ41" s="480" t="str">
        <f t="shared" si="100"/>
        <v>-</v>
      </c>
      <c r="CA41" s="481" t="str">
        <f t="shared" si="9"/>
        <v>-</v>
      </c>
      <c r="CB41" s="113"/>
      <c r="CC41" s="464" t="str">
        <f t="shared" si="16"/>
        <v>OK</v>
      </c>
      <c r="CE41" s="1036"/>
      <c r="CF41" s="1055"/>
      <c r="CG41" s="1069"/>
      <c r="CH41" s="1046"/>
      <c r="CI41" s="1047"/>
      <c r="CJ41" s="1055"/>
      <c r="CK41" s="1069"/>
      <c r="CL41" s="1046"/>
      <c r="CM41" s="1047"/>
      <c r="CN41" s="1055"/>
      <c r="CO41" s="1069"/>
      <c r="CP41" s="1046"/>
      <c r="CQ41" s="1047"/>
      <c r="CR41" s="1000"/>
      <c r="CS41" s="1048"/>
      <c r="CT41" s="1001"/>
      <c r="CU41" s="1002"/>
      <c r="CV41" s="113"/>
      <c r="CW41" s="464" t="str">
        <f t="shared" si="10"/>
        <v>OK</v>
      </c>
      <c r="CY41" s="344"/>
      <c r="CZ41" s="315"/>
      <c r="DB41" s="316"/>
      <c r="DC41" s="317"/>
      <c r="DD41" s="315"/>
      <c r="DF41" s="316"/>
      <c r="DG41" s="317"/>
      <c r="DH41" s="315"/>
      <c r="DJ41" s="316"/>
      <c r="DK41" s="317"/>
      <c r="DL41" s="487"/>
      <c r="DM41" s="504"/>
      <c r="DN41" s="489"/>
      <c r="DO41" s="497"/>
      <c r="DP41" s="113"/>
      <c r="DQ41" s="464" t="str">
        <f t="shared" si="11"/>
        <v>OK</v>
      </c>
      <c r="DS41" s="325"/>
      <c r="DT41" s="315"/>
      <c r="DU41" s="317"/>
      <c r="DV41" s="315"/>
      <c r="DW41" s="317"/>
      <c r="DX41" s="315"/>
      <c r="DY41" s="317"/>
      <c r="DZ41" s="315"/>
      <c r="EA41" s="317"/>
      <c r="EB41" s="487"/>
      <c r="EC41" s="489"/>
      <c r="ED41" s="497"/>
      <c r="EE41" s="113"/>
      <c r="EF41" s="464" t="str">
        <f t="shared" si="12"/>
        <v>OK</v>
      </c>
      <c r="EI41" s="835" t="str">
        <f t="shared" ca="1" si="17"/>
        <v/>
      </c>
      <c r="EJ41" s="836"/>
    </row>
    <row r="42" spans="1:140" ht="30" customHeight="1" outlineLevel="2" x14ac:dyDescent="0.2">
      <c r="A42" s="85">
        <f t="shared" ca="1" si="18"/>
        <v>33</v>
      </c>
      <c r="B42" s="619" t="str">
        <f t="shared" ca="1" si="13"/>
        <v/>
      </c>
      <c r="C42" s="620"/>
      <c r="D42" s="621"/>
      <c r="E42" s="53"/>
      <c r="F42" s="58" t="s">
        <v>61</v>
      </c>
      <c r="G42" s="55" t="s">
        <v>20</v>
      </c>
      <c r="H42" s="69" t="s">
        <v>24</v>
      </c>
      <c r="I42" s="55"/>
      <c r="J42" s="1010" t="s">
        <v>11</v>
      </c>
      <c r="K42" s="1011" t="s">
        <v>24</v>
      </c>
      <c r="L42" s="252" t="s">
        <v>22</v>
      </c>
      <c r="M42" s="476">
        <f t="shared" si="5"/>
        <v>0</v>
      </c>
      <c r="N42" s="648" t="str">
        <f t="shared" si="19"/>
        <v>-</v>
      </c>
      <c r="O42" s="649" t="str">
        <f t="shared" si="20"/>
        <v>-</v>
      </c>
      <c r="P42" s="649" t="str">
        <f t="shared" si="21"/>
        <v>-</v>
      </c>
      <c r="Q42" s="649" t="str">
        <f t="shared" si="22"/>
        <v>-</v>
      </c>
      <c r="R42" s="649" t="str">
        <f t="shared" si="23"/>
        <v>-</v>
      </c>
      <c r="S42" s="168" t="str">
        <f t="shared" si="24"/>
        <v>-</v>
      </c>
      <c r="T42" s="179" t="str">
        <f t="shared" si="14"/>
        <v>OK</v>
      </c>
      <c r="U42" s="290"/>
      <c r="W42" s="515"/>
      <c r="X42" s="103"/>
      <c r="Y42" s="1024"/>
      <c r="Z42" s="298"/>
      <c r="AA42" s="1027"/>
      <c r="AB42" s="104"/>
      <c r="AC42" s="1024"/>
      <c r="AD42" s="298"/>
      <c r="AE42" s="1027"/>
      <c r="AF42" s="248"/>
      <c r="AG42" s="1024"/>
      <c r="AH42" s="298"/>
      <c r="AI42" s="1027"/>
      <c r="AJ42" s="478" t="str">
        <f t="shared" si="101"/>
        <v>-</v>
      </c>
      <c r="AK42" s="1034"/>
      <c r="AL42" s="480" t="str">
        <f t="shared" si="102"/>
        <v>-</v>
      </c>
      <c r="AM42" s="481" t="str">
        <f t="shared" si="6"/>
        <v>-</v>
      </c>
      <c r="AN42" s="113"/>
      <c r="AO42" s="464" t="str">
        <f t="shared" si="70"/>
        <v>OK</v>
      </c>
      <c r="AQ42" s="154"/>
      <c r="AR42" s="103"/>
      <c r="AS42" s="1024"/>
      <c r="AT42" s="298" t="s">
        <v>268</v>
      </c>
      <c r="AU42" s="1027"/>
      <c r="AV42" s="104"/>
      <c r="AW42" s="1024"/>
      <c r="AX42" s="298"/>
      <c r="AY42" s="1027"/>
      <c r="AZ42" s="248"/>
      <c r="BA42" s="1024"/>
      <c r="BB42" s="298"/>
      <c r="BC42" s="1027"/>
      <c r="BD42" s="478" t="str">
        <f t="shared" si="97"/>
        <v>-</v>
      </c>
      <c r="BE42" s="1034"/>
      <c r="BF42" s="480" t="str">
        <f t="shared" si="98"/>
        <v>-</v>
      </c>
      <c r="BG42" s="481" t="str">
        <f t="shared" si="8"/>
        <v>-</v>
      </c>
      <c r="BH42" s="113"/>
      <c r="BI42" s="464" t="str">
        <f t="shared" si="71"/>
        <v>OK</v>
      </c>
      <c r="BK42" s="154"/>
      <c r="BL42" s="103"/>
      <c r="BM42" s="306"/>
      <c r="BN42" s="298" t="s">
        <v>678</v>
      </c>
      <c r="BO42" s="309"/>
      <c r="BP42" s="104"/>
      <c r="BQ42" s="306"/>
      <c r="BR42" s="298"/>
      <c r="BS42" s="309"/>
      <c r="BT42" s="248"/>
      <c r="BU42" s="306"/>
      <c r="BV42" s="298"/>
      <c r="BW42" s="309"/>
      <c r="BX42" s="478" t="str">
        <f t="shared" si="99"/>
        <v>-</v>
      </c>
      <c r="BY42" s="483"/>
      <c r="BZ42" s="480" t="str">
        <f t="shared" si="100"/>
        <v>-</v>
      </c>
      <c r="CA42" s="481" t="str">
        <f t="shared" si="9"/>
        <v>-</v>
      </c>
      <c r="CB42" s="113"/>
      <c r="CC42" s="464" t="str">
        <f t="shared" si="16"/>
        <v>OK</v>
      </c>
      <c r="CE42" s="1036"/>
      <c r="CF42" s="1055"/>
      <c r="CG42" s="1069"/>
      <c r="CH42" s="1046"/>
      <c r="CI42" s="1047"/>
      <c r="CJ42" s="1055"/>
      <c r="CK42" s="1069"/>
      <c r="CL42" s="1046"/>
      <c r="CM42" s="1047"/>
      <c r="CN42" s="1055"/>
      <c r="CO42" s="1069"/>
      <c r="CP42" s="1046"/>
      <c r="CQ42" s="1047"/>
      <c r="CR42" s="1000"/>
      <c r="CS42" s="1048"/>
      <c r="CT42" s="1001"/>
      <c r="CU42" s="1002"/>
      <c r="CV42" s="113"/>
      <c r="CW42" s="464" t="str">
        <f t="shared" si="10"/>
        <v>OK</v>
      </c>
      <c r="CY42" s="344"/>
      <c r="CZ42" s="315"/>
      <c r="DB42" s="316"/>
      <c r="DC42" s="317"/>
      <c r="DD42" s="315"/>
      <c r="DF42" s="316"/>
      <c r="DG42" s="317"/>
      <c r="DH42" s="315"/>
      <c r="DJ42" s="316"/>
      <c r="DK42" s="317"/>
      <c r="DL42" s="487"/>
      <c r="DM42" s="504"/>
      <c r="DN42" s="489"/>
      <c r="DO42" s="497"/>
      <c r="DP42" s="113"/>
      <c r="DQ42" s="464" t="str">
        <f t="shared" si="11"/>
        <v>OK</v>
      </c>
      <c r="DS42" s="325"/>
      <c r="DT42" s="315"/>
      <c r="DU42" s="317"/>
      <c r="DV42" s="315"/>
      <c r="DW42" s="317"/>
      <c r="DX42" s="315"/>
      <c r="DY42" s="317"/>
      <c r="DZ42" s="315"/>
      <c r="EA42" s="317"/>
      <c r="EB42" s="487"/>
      <c r="EC42" s="489"/>
      <c r="ED42" s="497"/>
      <c r="EE42" s="113"/>
      <c r="EF42" s="464" t="str">
        <f t="shared" si="12"/>
        <v>OK</v>
      </c>
      <c r="EI42" s="835" t="str">
        <f t="shared" ca="1" si="17"/>
        <v/>
      </c>
      <c r="EJ42" s="836"/>
    </row>
    <row r="43" spans="1:140" ht="12" customHeight="1" outlineLevel="2" x14ac:dyDescent="0.2">
      <c r="A43" s="85">
        <f t="shared" ca="1" si="18"/>
        <v>34</v>
      </c>
      <c r="B43" s="619" t="str">
        <f t="shared" ca="1" si="13"/>
        <v/>
      </c>
      <c r="C43" s="620"/>
      <c r="D43" s="621"/>
      <c r="E43" s="53"/>
      <c r="F43" s="58"/>
      <c r="G43" s="55" t="s">
        <v>96</v>
      </c>
      <c r="H43" s="69" t="s">
        <v>24</v>
      </c>
      <c r="I43" s="55"/>
      <c r="J43" s="1010" t="s">
        <v>11</v>
      </c>
      <c r="K43" s="1011" t="s">
        <v>24</v>
      </c>
      <c r="L43" s="252" t="s">
        <v>22</v>
      </c>
      <c r="M43" s="476">
        <f t="shared" si="5"/>
        <v>0</v>
      </c>
      <c r="N43" s="648" t="str">
        <f t="shared" si="19"/>
        <v>-</v>
      </c>
      <c r="O43" s="649" t="str">
        <f t="shared" si="20"/>
        <v>-</v>
      </c>
      <c r="P43" s="649" t="str">
        <f t="shared" si="21"/>
        <v>-</v>
      </c>
      <c r="Q43" s="649" t="str">
        <f t="shared" si="22"/>
        <v>-</v>
      </c>
      <c r="R43" s="649" t="str">
        <f t="shared" si="23"/>
        <v>-</v>
      </c>
      <c r="S43" s="168" t="str">
        <f t="shared" si="24"/>
        <v>-</v>
      </c>
      <c r="T43" s="179" t="str">
        <f t="shared" si="14"/>
        <v>OK</v>
      </c>
      <c r="U43" s="290"/>
      <c r="W43" s="515"/>
      <c r="X43" s="103"/>
      <c r="Y43" s="1024"/>
      <c r="Z43" s="298" t="s">
        <v>268</v>
      </c>
      <c r="AA43" s="1027"/>
      <c r="AB43" s="104"/>
      <c r="AC43" s="1024"/>
      <c r="AD43" s="298" t="s">
        <v>269</v>
      </c>
      <c r="AE43" s="1027"/>
      <c r="AF43" s="248"/>
      <c r="AG43" s="1024"/>
      <c r="AH43" s="298" t="s">
        <v>270</v>
      </c>
      <c r="AI43" s="1027"/>
      <c r="AJ43" s="478" t="str">
        <f t="shared" si="101"/>
        <v>-</v>
      </c>
      <c r="AK43" s="1034"/>
      <c r="AL43" s="480" t="str">
        <f t="shared" si="102"/>
        <v>-</v>
      </c>
      <c r="AM43" s="481" t="str">
        <f t="shared" si="6"/>
        <v>-</v>
      </c>
      <c r="AN43" s="113"/>
      <c r="AO43" s="464" t="str">
        <f t="shared" si="70"/>
        <v>OK</v>
      </c>
      <c r="AQ43" s="154"/>
      <c r="AR43" s="103"/>
      <c r="AS43" s="1024"/>
      <c r="AT43" s="298" t="s">
        <v>268</v>
      </c>
      <c r="AU43" s="1027"/>
      <c r="AV43" s="104"/>
      <c r="AW43" s="1024"/>
      <c r="AX43" s="298"/>
      <c r="AY43" s="1027"/>
      <c r="AZ43" s="248"/>
      <c r="BA43" s="1024"/>
      <c r="BB43" s="298"/>
      <c r="BC43" s="1027"/>
      <c r="BD43" s="478" t="str">
        <f t="shared" si="97"/>
        <v>-</v>
      </c>
      <c r="BE43" s="1034"/>
      <c r="BF43" s="480" t="str">
        <f t="shared" si="98"/>
        <v>-</v>
      </c>
      <c r="BG43" s="481" t="str">
        <f t="shared" si="8"/>
        <v>-</v>
      </c>
      <c r="BH43" s="113"/>
      <c r="BI43" s="464" t="str">
        <f t="shared" si="71"/>
        <v>OK</v>
      </c>
      <c r="BK43" s="154"/>
      <c r="BL43" s="103"/>
      <c r="BM43" s="306"/>
      <c r="BN43" s="298"/>
      <c r="BO43" s="309"/>
      <c r="BP43" s="104"/>
      <c r="BQ43" s="306"/>
      <c r="BR43" s="298"/>
      <c r="BS43" s="309"/>
      <c r="BT43" s="248"/>
      <c r="BU43" s="306"/>
      <c r="BV43" s="298"/>
      <c r="BW43" s="309"/>
      <c r="BX43" s="478" t="str">
        <f t="shared" si="99"/>
        <v>-</v>
      </c>
      <c r="BY43" s="483"/>
      <c r="BZ43" s="480" t="str">
        <f t="shared" si="100"/>
        <v>-</v>
      </c>
      <c r="CA43" s="481" t="str">
        <f t="shared" si="9"/>
        <v>-</v>
      </c>
      <c r="CB43" s="113"/>
      <c r="CC43" s="464" t="str">
        <f t="shared" si="16"/>
        <v>OK</v>
      </c>
      <c r="CE43" s="1036"/>
      <c r="CF43" s="1055"/>
      <c r="CG43" s="1069"/>
      <c r="CH43" s="1046"/>
      <c r="CI43" s="1047"/>
      <c r="CJ43" s="1055"/>
      <c r="CK43" s="1069"/>
      <c r="CL43" s="1046"/>
      <c r="CM43" s="1047"/>
      <c r="CN43" s="1055"/>
      <c r="CO43" s="1069"/>
      <c r="CP43" s="1046"/>
      <c r="CQ43" s="1047"/>
      <c r="CR43" s="1000"/>
      <c r="CS43" s="1048"/>
      <c r="CT43" s="1001"/>
      <c r="CU43" s="1002"/>
      <c r="CV43" s="113"/>
      <c r="CW43" s="464" t="str">
        <f t="shared" si="10"/>
        <v>OK</v>
      </c>
      <c r="CY43" s="344"/>
      <c r="CZ43" s="315"/>
      <c r="DB43" s="316"/>
      <c r="DC43" s="317"/>
      <c r="DD43" s="315"/>
      <c r="DF43" s="316"/>
      <c r="DG43" s="317"/>
      <c r="DH43" s="315"/>
      <c r="DJ43" s="316"/>
      <c r="DK43" s="317"/>
      <c r="DL43" s="487"/>
      <c r="DM43" s="504"/>
      <c r="DN43" s="489"/>
      <c r="DO43" s="497"/>
      <c r="DP43" s="113"/>
      <c r="DQ43" s="464" t="str">
        <f t="shared" si="11"/>
        <v>OK</v>
      </c>
      <c r="DS43" s="325"/>
      <c r="DT43" s="315"/>
      <c r="DU43" s="317"/>
      <c r="DV43" s="315"/>
      <c r="DW43" s="317"/>
      <c r="DX43" s="315"/>
      <c r="DY43" s="317"/>
      <c r="DZ43" s="315"/>
      <c r="EA43" s="317"/>
      <c r="EB43" s="487"/>
      <c r="EC43" s="489"/>
      <c r="ED43" s="497"/>
      <c r="EE43" s="113"/>
      <c r="EF43" s="464" t="str">
        <f t="shared" si="12"/>
        <v>OK</v>
      </c>
      <c r="EI43" s="835" t="str">
        <f t="shared" ca="1" si="17"/>
        <v/>
      </c>
      <c r="EJ43" s="836"/>
    </row>
    <row r="44" spans="1:140" ht="12" customHeight="1" outlineLevel="2" x14ac:dyDescent="0.2">
      <c r="A44" s="85">
        <f t="shared" ca="1" si="18"/>
        <v>35</v>
      </c>
      <c r="B44" s="619" t="str">
        <f t="shared" ca="1" si="13"/>
        <v/>
      </c>
      <c r="C44" s="620"/>
      <c r="D44" s="621"/>
      <c r="E44" s="53"/>
      <c r="F44" s="58"/>
      <c r="G44" s="55" t="s">
        <v>95</v>
      </c>
      <c r="H44" s="69" t="s">
        <v>24</v>
      </c>
      <c r="I44" s="55"/>
      <c r="J44" s="1010" t="s">
        <v>11</v>
      </c>
      <c r="K44" s="1011" t="s">
        <v>24</v>
      </c>
      <c r="L44" s="252" t="s">
        <v>22</v>
      </c>
      <c r="M44" s="476">
        <f t="shared" si="5"/>
        <v>0</v>
      </c>
      <c r="N44" s="648" t="str">
        <f t="shared" si="19"/>
        <v>-</v>
      </c>
      <c r="O44" s="649" t="str">
        <f t="shared" si="20"/>
        <v>-</v>
      </c>
      <c r="P44" s="649" t="str">
        <f t="shared" si="21"/>
        <v>-</v>
      </c>
      <c r="Q44" s="649" t="str">
        <f t="shared" si="22"/>
        <v>-</v>
      </c>
      <c r="R44" s="649" t="str">
        <f t="shared" si="23"/>
        <v>-</v>
      </c>
      <c r="S44" s="168" t="str">
        <f t="shared" si="24"/>
        <v>-</v>
      </c>
      <c r="T44" s="179" t="str">
        <f t="shared" si="14"/>
        <v>OK</v>
      </c>
      <c r="U44" s="290"/>
      <c r="W44" s="515"/>
      <c r="X44" s="103"/>
      <c r="Y44" s="1024"/>
      <c r="Z44" s="298" t="s">
        <v>268</v>
      </c>
      <c r="AA44" s="1027"/>
      <c r="AB44" s="104"/>
      <c r="AC44" s="1024"/>
      <c r="AD44" s="298" t="s">
        <v>269</v>
      </c>
      <c r="AE44" s="1027"/>
      <c r="AF44" s="248"/>
      <c r="AG44" s="1024"/>
      <c r="AH44" s="298" t="s">
        <v>270</v>
      </c>
      <c r="AI44" s="1027"/>
      <c r="AJ44" s="478" t="str">
        <f t="shared" si="101"/>
        <v>-</v>
      </c>
      <c r="AK44" s="1034"/>
      <c r="AL44" s="480" t="str">
        <f t="shared" si="102"/>
        <v>-</v>
      </c>
      <c r="AM44" s="481" t="str">
        <f t="shared" si="6"/>
        <v>-</v>
      </c>
      <c r="AN44" s="113"/>
      <c r="AO44" s="464" t="str">
        <f t="shared" si="70"/>
        <v>OK</v>
      </c>
      <c r="AQ44" s="154"/>
      <c r="AR44" s="103"/>
      <c r="AS44" s="1024"/>
      <c r="AT44" s="298" t="s">
        <v>268</v>
      </c>
      <c r="AU44" s="1027"/>
      <c r="AV44" s="104"/>
      <c r="AW44" s="1024"/>
      <c r="AX44" s="298"/>
      <c r="AY44" s="1027"/>
      <c r="AZ44" s="248"/>
      <c r="BA44" s="1024"/>
      <c r="BB44" s="298"/>
      <c r="BC44" s="1027"/>
      <c r="BD44" s="478" t="str">
        <f t="shared" si="97"/>
        <v>-</v>
      </c>
      <c r="BE44" s="1034"/>
      <c r="BF44" s="480" t="str">
        <f t="shared" si="98"/>
        <v>-</v>
      </c>
      <c r="BG44" s="481" t="str">
        <f t="shared" si="8"/>
        <v>-</v>
      </c>
      <c r="BH44" s="113"/>
      <c r="BI44" s="464" t="str">
        <f t="shared" si="71"/>
        <v>OK</v>
      </c>
      <c r="BK44" s="154"/>
      <c r="BL44" s="103"/>
      <c r="BM44" s="306"/>
      <c r="BN44" s="298" t="s">
        <v>268</v>
      </c>
      <c r="BO44" s="309"/>
      <c r="BP44" s="104"/>
      <c r="BQ44" s="306"/>
      <c r="BR44" s="298"/>
      <c r="BS44" s="309"/>
      <c r="BT44" s="248"/>
      <c r="BU44" s="306"/>
      <c r="BV44" s="298"/>
      <c r="BW44" s="309"/>
      <c r="BX44" s="478" t="str">
        <f t="shared" si="99"/>
        <v>-</v>
      </c>
      <c r="BY44" s="483"/>
      <c r="BZ44" s="480" t="str">
        <f t="shared" si="100"/>
        <v>-</v>
      </c>
      <c r="CA44" s="481" t="str">
        <f t="shared" si="9"/>
        <v>-</v>
      </c>
      <c r="CB44" s="113"/>
      <c r="CC44" s="464" t="str">
        <f t="shared" si="16"/>
        <v>OK</v>
      </c>
      <c r="CE44" s="1036"/>
      <c r="CF44" s="1055"/>
      <c r="CG44" s="1069"/>
      <c r="CH44" s="1046"/>
      <c r="CI44" s="1047"/>
      <c r="CJ44" s="1055"/>
      <c r="CK44" s="1069"/>
      <c r="CL44" s="1046"/>
      <c r="CM44" s="1047"/>
      <c r="CN44" s="1055"/>
      <c r="CO44" s="1069"/>
      <c r="CP44" s="1046"/>
      <c r="CQ44" s="1047"/>
      <c r="CR44" s="1000"/>
      <c r="CS44" s="1048"/>
      <c r="CT44" s="1001"/>
      <c r="CU44" s="1002"/>
      <c r="CV44" s="113"/>
      <c r="CW44" s="464" t="str">
        <f t="shared" si="10"/>
        <v>OK</v>
      </c>
      <c r="CY44" s="344"/>
      <c r="CZ44" s="315"/>
      <c r="DB44" s="316"/>
      <c r="DC44" s="317"/>
      <c r="DD44" s="315"/>
      <c r="DF44" s="316"/>
      <c r="DG44" s="317"/>
      <c r="DH44" s="315"/>
      <c r="DJ44" s="316"/>
      <c r="DK44" s="317"/>
      <c r="DL44" s="487"/>
      <c r="DM44" s="504"/>
      <c r="DN44" s="489"/>
      <c r="DO44" s="497"/>
      <c r="DP44" s="113"/>
      <c r="DQ44" s="464" t="str">
        <f t="shared" si="11"/>
        <v>OK</v>
      </c>
      <c r="DS44" s="325"/>
      <c r="DT44" s="315"/>
      <c r="DU44" s="317"/>
      <c r="DV44" s="315"/>
      <c r="DW44" s="317"/>
      <c r="DX44" s="315"/>
      <c r="DY44" s="317"/>
      <c r="DZ44" s="315"/>
      <c r="EA44" s="317"/>
      <c r="EB44" s="487"/>
      <c r="EC44" s="489"/>
      <c r="ED44" s="497"/>
      <c r="EE44" s="113"/>
      <c r="EF44" s="464" t="str">
        <f t="shared" si="12"/>
        <v>OK</v>
      </c>
      <c r="EI44" s="835" t="str">
        <f t="shared" ca="1" si="17"/>
        <v/>
      </c>
      <c r="EJ44" s="836"/>
    </row>
    <row r="45" spans="1:140" ht="15.75" customHeight="1" outlineLevel="2" x14ac:dyDescent="0.2">
      <c r="A45" s="85">
        <f t="shared" ref="A45:A66" ca="1" si="103">OFFSET(A45,-1,0,1,1)+1</f>
        <v>36</v>
      </c>
      <c r="B45" s="619" t="str">
        <f t="shared" ref="B45" ca="1" si="104">IF(MAX(EI45:EJ45)=0,"",MAX(EI45:EJ45))</f>
        <v/>
      </c>
      <c r="C45" s="620"/>
      <c r="D45" s="621"/>
      <c r="E45" s="161"/>
      <c r="F45" s="160"/>
      <c r="G45" s="55" t="s">
        <v>856</v>
      </c>
      <c r="H45" s="69" t="s">
        <v>24</v>
      </c>
      <c r="I45" s="55"/>
      <c r="J45" s="1010" t="s">
        <v>11</v>
      </c>
      <c r="K45" s="1011" t="s">
        <v>24</v>
      </c>
      <c r="L45" s="252" t="s">
        <v>22</v>
      </c>
      <c r="M45" s="476">
        <f t="shared" ref="M45" si="105">IF(SUM(W45,AQ45,BK45,CE45,CY45,DS45)=0,0,1)</f>
        <v>0</v>
      </c>
      <c r="N45" s="648" t="str">
        <f t="shared" ref="N45" si="106">IF(OR(W45="",W45="-"),"-",IF(W45=1,1,"POK"))</f>
        <v>-</v>
      </c>
      <c r="O45" s="649" t="str">
        <f t="shared" ref="O45" si="107">IF(OR(AQ45="",AQ45="-"),"-",IF(AQ45=1,1,"POK"))</f>
        <v>-</v>
      </c>
      <c r="P45" s="649" t="str">
        <f t="shared" ref="P45" si="108">IF(OR(BK45="",BK45="-"),"-",IF(BK45=1,1,"POK"))</f>
        <v>-</v>
      </c>
      <c r="Q45" s="649" t="str">
        <f t="shared" ref="Q45" si="109">IF(OR(CE45="",CE45="-"),"-",IF(CE45=1,1,"POK"))</f>
        <v>-</v>
      </c>
      <c r="R45" s="649" t="str">
        <f t="shared" ref="R45" si="110">IF(OR(CY45="",CY45="-"),"-",IF(CY45=1,1,"POK"))</f>
        <v>-</v>
      </c>
      <c r="S45" s="168" t="str">
        <f t="shared" ref="S45" si="111">IF(OR(DS45="",DS45="-"),"-",IF(DS45=1,1,"POK"))</f>
        <v>-</v>
      </c>
      <c r="T45" s="179" t="str">
        <f t="shared" ref="T45" si="112">IF(AND(M45="",OR(N45=1,O45=1,P45=1,Q45=1,R45=1,S45=1)),"Value is missing Cln 13","OK")</f>
        <v>OK</v>
      </c>
      <c r="U45" s="290"/>
      <c r="W45" s="515"/>
      <c r="X45" s="103"/>
      <c r="Y45" s="1024"/>
      <c r="Z45" s="298"/>
      <c r="AA45" s="1027"/>
      <c r="AB45" s="104"/>
      <c r="AC45" s="1024"/>
      <c r="AD45" s="298"/>
      <c r="AE45" s="1027"/>
      <c r="AF45" s="104"/>
      <c r="AG45" s="1024"/>
      <c r="AH45" s="298"/>
      <c r="AI45" s="1027"/>
      <c r="AJ45" s="478" t="str">
        <f t="shared" ref="AJ45" si="113">IF(AND(X45="",AB45="",AF45=""),"-",X45+AB45+AF45)</f>
        <v>-</v>
      </c>
      <c r="AK45" s="1034"/>
      <c r="AL45" s="480" t="str">
        <f t="shared" ref="AL45" si="114">IF(AND(X45="",AB45="",AF45="",Y45="",AC45="",AG45=""),"-",SUM(X45:AG45))</f>
        <v>-</v>
      </c>
      <c r="AM45" s="481" t="str">
        <f t="shared" ref="AM45" si="115">IF(OR(AL45=0,AL45="-"),"-",AL45/CD_TOTAL_HOURS)</f>
        <v>-</v>
      </c>
      <c r="AN45" s="113"/>
      <c r="AO45" s="464" t="str">
        <f t="shared" ref="AO45" si="116">IF(AND(Type_1="Doc",OR(Y45&lt;&gt;"",AC45&lt;&gt;"",AG45&lt;&gt;"")),"Remove Value Cln 25, 29, 33",IF(AND(Type_1="Doc",OR(AA45&lt;&gt;"",AE45&lt;&gt;"",AI45&lt;&gt;"")),"Remove Value Cln 27, 31, 35",IF(OR(AND(X45&lt;&gt;"",Z45=""),AND(AB45&lt;&gt;"",AD45=""),AND(AF45&lt;&gt;"",AH45="")),"Missing Eng Function",IF(OR(AND(Y45&lt;&gt;"",AA45=""),AND(AC45&lt;&gt;"",AE45=""),AND(AG45&lt;&gt;"",AI45="")),"Missing Design Function","OK"))))</f>
        <v>OK</v>
      </c>
      <c r="AQ45" s="154"/>
      <c r="AR45" s="103"/>
      <c r="AS45" s="1024"/>
      <c r="AT45" s="298" t="s">
        <v>259</v>
      </c>
      <c r="AU45" s="1027"/>
      <c r="AV45" s="104"/>
      <c r="AW45" s="1024"/>
      <c r="AX45" s="298"/>
      <c r="AY45" s="1027"/>
      <c r="AZ45" s="104"/>
      <c r="BA45" s="1024"/>
      <c r="BB45" s="298"/>
      <c r="BC45" s="1027"/>
      <c r="BD45" s="478" t="str">
        <f t="shared" ref="BD45" si="117">IF(AND(AR45="",AV45="",AZ45=""),"-",AR45+AV45+AZ45)</f>
        <v>-</v>
      </c>
      <c r="BE45" s="1034"/>
      <c r="BF45" s="480" t="str">
        <f t="shared" ref="BF45" si="118">IF(AND(AR45="",AV45="",AZ45="",AS45="",AW45="",BA45=""),"-",SUM(AR45:BA45))</f>
        <v>-</v>
      </c>
      <c r="BG45" s="481" t="str">
        <f t="shared" ref="BG45" si="119">IF(OR(BF45=0,BF45="-"),"-",BF45/BD_TOTAL_HOURS)</f>
        <v>-</v>
      </c>
      <c r="BH45" s="113"/>
      <c r="BI45" s="464" t="str">
        <f t="shared" ref="BI45" si="120">IF(AND(Type_1="Doc",OR(AS45&lt;&gt;"",AW45&lt;&gt;"",BA45&lt;&gt;"")),"Remove Value Cln 25, 29, 33",IF(AND(Type_1="Doc",OR(AU45&lt;&gt;"",AY45&lt;&gt;"",BC45&lt;&gt;"")),"Remove Value Cln 47, 51, 55",IF(OR(AND(AR45&lt;&gt;"",AT45=""),AND(AV45&lt;&gt;"",AX45=""),AND(AZ45&lt;&gt;"",BB45="")),"Missing Eng Function",IF(OR(AND(AS45&lt;&gt;"",AU45=""),AND(AW45&lt;&gt;"",AY45=""),AND(BA45&lt;&gt;"",BC45="")),"Missing Design Function","OK"))))</f>
        <v>OK</v>
      </c>
      <c r="BK45" s="154"/>
      <c r="BL45" s="103"/>
      <c r="BM45" s="307"/>
      <c r="BN45" s="298"/>
      <c r="BO45" s="310"/>
      <c r="BP45" s="104"/>
      <c r="BQ45" s="307"/>
      <c r="BR45" s="298"/>
      <c r="BS45" s="310"/>
      <c r="BT45" s="104"/>
      <c r="BU45" s="307"/>
      <c r="BV45" s="298"/>
      <c r="BW45" s="310"/>
      <c r="BX45" s="478" t="str">
        <f t="shared" ref="BX45" si="121">IF(AND(BL45="",BP45="",BT45=""),"-",BL45+BP45+BT45)</f>
        <v>-</v>
      </c>
      <c r="BY45" s="351"/>
      <c r="BZ45" s="480" t="str">
        <f t="shared" ref="BZ45" si="122">IF(AND(BL45="",BP45="",BT45="",BM45="",BQ45="",BU45=""),"-",SUM(BL45:BU45))</f>
        <v>-</v>
      </c>
      <c r="CA45" s="481" t="str">
        <f t="shared" ref="CA45" si="123">IF(OR(BZ45=0,BZ45="-"),"-",BZ45/DD_TOTAL_HOURS)</f>
        <v>-</v>
      </c>
      <c r="CB45" s="113"/>
      <c r="CC45" s="464" t="str">
        <f t="shared" ref="CC45" si="124">IF(AND(Type_1="Doc",OR(BM45&lt;&gt;"",BQ45&lt;&gt;"",BU45&lt;&gt;"")),"Remove Value Cln 65, 69, 73",IF(AND(Type_1="Doc",OR(BO45&lt;&gt;"",BS45&lt;&gt;"",BW45&lt;&gt;"")),"Remove Value Cln 67, 71, 75",IF(OR(AND(BL45&lt;&gt;"",BN45=""),AND(BP45&lt;&gt;"",BR45=""),AND(BT45&lt;&gt;"",BV45="")),"Missing Eng Function",IF(OR(AND(BM45&lt;&gt;"",BO45=""),AND(BQ45&lt;&gt;"",BS45=""),AND(BU45&lt;&gt;"",BW45="")),"Missing Design Function","OK"))))</f>
        <v>OK</v>
      </c>
      <c r="CE45" s="1036"/>
      <c r="CF45" s="1055"/>
      <c r="CG45" s="1069"/>
      <c r="CH45" s="1046"/>
      <c r="CI45" s="1047"/>
      <c r="CJ45" s="1055"/>
      <c r="CK45" s="1069"/>
      <c r="CL45" s="1046"/>
      <c r="CM45" s="1047"/>
      <c r="CN45" s="1055"/>
      <c r="CO45" s="1069"/>
      <c r="CP45" s="1046"/>
      <c r="CQ45" s="1047"/>
      <c r="CR45" s="1000"/>
      <c r="CS45" s="1048"/>
      <c r="CT45" s="1001"/>
      <c r="CU45" s="1002"/>
      <c r="CV45" s="113"/>
      <c r="CW45" s="464" t="str">
        <f t="shared" ref="CW45" si="125">IF(AND(Type_1="Doc",OR(CG45&lt;&gt;"",CK45&lt;&gt;"",CO45&lt;&gt;"")),"Remove Value Cln 85, 89, 93",IF(AND(Type_1="Doc",OR(CI45&lt;&gt;"",CM45&lt;&gt;"",CQ45&lt;&gt;"")),"Remove Value Cln 87, 91, 95",IF(OR(AND(CF45&lt;&gt;"",CH45=""),AND(CJ45&lt;&gt;"",CL45=""),AND(CN45&lt;&gt;"",CP45="")),"Missing Eng Function",IF(OR(AND(CG45&lt;&gt;"",CI45=""),AND(CK45&lt;&gt;"",CM45=""),AND(CO45&lt;&gt;"",CQ45="")),"Missing Design Function","OK"))))</f>
        <v>OK</v>
      </c>
      <c r="CY45" s="344"/>
      <c r="CZ45" s="315"/>
      <c r="DB45" s="316"/>
      <c r="DC45" s="317"/>
      <c r="DD45" s="315"/>
      <c r="DF45" s="316"/>
      <c r="DG45" s="317"/>
      <c r="DH45" s="315"/>
      <c r="DJ45" s="316"/>
      <c r="DK45" s="317"/>
      <c r="DL45" s="487"/>
      <c r="DM45" s="504"/>
      <c r="DN45" s="489"/>
      <c r="DO45" s="497"/>
      <c r="DP45" s="113"/>
      <c r="DQ45" s="464" t="str">
        <f t="shared" ref="DQ45" si="126">IF(AND(Type_1="Doc",OR(DA45&lt;&gt;"",DE45&lt;&gt;"",DI45&lt;&gt;"")),"Remove Value Cln 105, 109, 113",IF(AND(Type_1="Doc",OR(DC45&lt;&gt;"",DG45&lt;&gt;"",DK45&lt;&gt;"")),"Remove Value Cln 107, 111, 115",IF(OR(AND(CZ45&lt;&gt;"",DB45=""),AND(DD45&lt;&gt;"",DF45=""),AND(DH45&lt;&gt;"",DJ45="")),"Missing Eng Function",IF(OR(AND(DA45&lt;&gt;"",DC45=""),AND(DE45&lt;&gt;"",DG45=""),AND(DI45&lt;&gt;"",DK45="")),"Missing Design Function","OK"))))</f>
        <v>OK</v>
      </c>
      <c r="DS45" s="325"/>
      <c r="DT45" s="315"/>
      <c r="DU45" s="317"/>
      <c r="DV45" s="315"/>
      <c r="DW45" s="317"/>
      <c r="DX45" s="315"/>
      <c r="DY45" s="317"/>
      <c r="DZ45" s="315"/>
      <c r="EA45" s="317"/>
      <c r="EB45" s="487"/>
      <c r="EC45" s="489"/>
      <c r="ED45" s="497"/>
      <c r="EE45" s="113"/>
      <c r="EF45" s="464" t="str">
        <f t="shared" ref="EF45" si="127">IF(AND(Type_1&lt;&gt;"Doc",Type_1&lt;&gt;"Dwg"),"-",IF(Type_1="Dwg","-",IF(Type_1="Doc",IF(OR(AND(DT45&lt;&gt;"",DU45=""),AND(DV45&lt;&gt;"",DW45=""),AND(DX45&lt;&gt;"",DY45="")),"Missing Eng Function",IF(OR(AND(DT45="",DU45&lt;&gt;""),AND(DV45="",DW45&lt;&gt;""),AND(DX45="",DY45&lt;&gt;"")),"Missing Eng Hours","OK")))))</f>
        <v>OK</v>
      </c>
      <c r="EI45" s="835" t="str">
        <f t="shared" ca="1" si="17"/>
        <v/>
      </c>
      <c r="EJ45" s="836"/>
    </row>
    <row r="46" spans="1:140" ht="15.75" customHeight="1" outlineLevel="2" x14ac:dyDescent="0.2">
      <c r="A46" s="85">
        <f t="shared" ca="1" si="103"/>
        <v>37</v>
      </c>
      <c r="B46" s="619" t="str">
        <f t="shared" ca="1" si="13"/>
        <v/>
      </c>
      <c r="C46" s="620"/>
      <c r="D46" s="621"/>
      <c r="E46" s="161" t="s">
        <v>280</v>
      </c>
      <c r="F46" s="160"/>
      <c r="G46" s="55"/>
      <c r="H46" s="69" t="s">
        <v>24</v>
      </c>
      <c r="I46" s="55"/>
      <c r="J46" s="1010" t="s">
        <v>11</v>
      </c>
      <c r="K46" s="1011" t="s">
        <v>24</v>
      </c>
      <c r="L46" s="252"/>
      <c r="M46" s="476">
        <f t="shared" si="5"/>
        <v>0</v>
      </c>
      <c r="N46" s="648" t="str">
        <f t="shared" si="19"/>
        <v>-</v>
      </c>
      <c r="O46" s="649" t="str">
        <f t="shared" si="20"/>
        <v>-</v>
      </c>
      <c r="P46" s="649" t="str">
        <f t="shared" si="21"/>
        <v>-</v>
      </c>
      <c r="Q46" s="649" t="str">
        <f t="shared" si="22"/>
        <v>-</v>
      </c>
      <c r="R46" s="649" t="str">
        <f t="shared" si="23"/>
        <v>-</v>
      </c>
      <c r="S46" s="168" t="str">
        <f t="shared" si="24"/>
        <v>-</v>
      </c>
      <c r="T46" s="179" t="str">
        <f t="shared" si="14"/>
        <v>OK</v>
      </c>
      <c r="U46" s="290"/>
      <c r="W46" s="515"/>
      <c r="X46" s="103"/>
      <c r="Y46" s="1025"/>
      <c r="Z46" s="298"/>
      <c r="AA46" s="1028"/>
      <c r="AB46" s="104"/>
      <c r="AC46" s="307"/>
      <c r="AD46" s="298"/>
      <c r="AE46" s="1028"/>
      <c r="AF46" s="104"/>
      <c r="AG46" s="1025"/>
      <c r="AH46" s="298"/>
      <c r="AI46" s="1028"/>
      <c r="AJ46" s="478" t="str">
        <f t="shared" si="101"/>
        <v>-</v>
      </c>
      <c r="AK46" s="1035"/>
      <c r="AL46" s="480" t="str">
        <f t="shared" si="102"/>
        <v>-</v>
      </c>
      <c r="AM46" s="481" t="str">
        <f t="shared" si="6"/>
        <v>-</v>
      </c>
      <c r="AN46" s="113"/>
      <c r="AO46" s="464" t="str">
        <f t="shared" si="70"/>
        <v>OK</v>
      </c>
      <c r="AQ46" s="154"/>
      <c r="AR46" s="103"/>
      <c r="AS46" s="1025"/>
      <c r="AT46" s="298"/>
      <c r="AU46" s="1028"/>
      <c r="AV46" s="104"/>
      <c r="AW46" s="1025"/>
      <c r="AX46" s="298"/>
      <c r="AY46" s="1028"/>
      <c r="AZ46" s="104"/>
      <c r="BA46" s="1025"/>
      <c r="BB46" s="298"/>
      <c r="BC46" s="1028"/>
      <c r="BD46" s="478" t="str">
        <f t="shared" si="97"/>
        <v>-</v>
      </c>
      <c r="BE46" s="1035"/>
      <c r="BF46" s="480" t="str">
        <f t="shared" si="98"/>
        <v>-</v>
      </c>
      <c r="BG46" s="481" t="str">
        <f t="shared" si="8"/>
        <v>-</v>
      </c>
      <c r="BH46" s="113"/>
      <c r="BI46" s="464" t="str">
        <f t="shared" si="71"/>
        <v>OK</v>
      </c>
      <c r="BK46" s="154"/>
      <c r="BL46" s="103"/>
      <c r="BM46" s="307"/>
      <c r="BN46" s="298"/>
      <c r="BO46" s="310"/>
      <c r="BP46" s="104"/>
      <c r="BQ46" s="307"/>
      <c r="BR46" s="298"/>
      <c r="BS46" s="310"/>
      <c r="BT46" s="104"/>
      <c r="BU46" s="307"/>
      <c r="BV46" s="298"/>
      <c r="BW46" s="310"/>
      <c r="BX46" s="478" t="str">
        <f t="shared" si="99"/>
        <v>-</v>
      </c>
      <c r="BY46" s="351"/>
      <c r="BZ46" s="480" t="str">
        <f t="shared" si="100"/>
        <v>-</v>
      </c>
      <c r="CA46" s="481" t="str">
        <f t="shared" si="9"/>
        <v>-</v>
      </c>
      <c r="CB46" s="113"/>
      <c r="CC46" s="464" t="str">
        <f t="shared" si="16"/>
        <v>OK</v>
      </c>
      <c r="CE46" s="1036"/>
      <c r="CF46" s="1055"/>
      <c r="CG46" s="1069"/>
      <c r="CH46" s="1046"/>
      <c r="CI46" s="1047"/>
      <c r="CJ46" s="1055"/>
      <c r="CK46" s="1069"/>
      <c r="CL46" s="1046"/>
      <c r="CM46" s="1047"/>
      <c r="CN46" s="1055"/>
      <c r="CO46" s="1069"/>
      <c r="CP46" s="1046"/>
      <c r="CQ46" s="1047"/>
      <c r="CR46" s="1000"/>
      <c r="CS46" s="1048"/>
      <c r="CT46" s="998"/>
      <c r="CU46" s="1002"/>
      <c r="CV46" s="113"/>
      <c r="CW46" s="464" t="str">
        <f t="shared" si="10"/>
        <v>OK</v>
      </c>
      <c r="CY46" s="344"/>
      <c r="CZ46" s="315"/>
      <c r="DB46" s="316"/>
      <c r="DC46" s="317"/>
      <c r="DD46" s="315"/>
      <c r="DF46" s="316"/>
      <c r="DG46" s="317"/>
      <c r="DH46" s="315"/>
      <c r="DJ46" s="316"/>
      <c r="DK46" s="317"/>
      <c r="DL46" s="487"/>
      <c r="DM46" s="504"/>
      <c r="DN46" s="489"/>
      <c r="DO46" s="497"/>
      <c r="DP46" s="113"/>
      <c r="DQ46" s="464" t="str">
        <f t="shared" si="11"/>
        <v>OK</v>
      </c>
      <c r="DS46" s="325"/>
      <c r="DT46" s="315"/>
      <c r="DU46" s="317"/>
      <c r="DV46" s="315"/>
      <c r="DW46" s="317"/>
      <c r="DX46" s="315"/>
      <c r="DY46" s="317"/>
      <c r="DZ46" s="315"/>
      <c r="EA46" s="317"/>
      <c r="EB46" s="487"/>
      <c r="EC46" s="489"/>
      <c r="ED46" s="497"/>
      <c r="EE46" s="113"/>
      <c r="EF46" s="464" t="str">
        <f t="shared" si="12"/>
        <v>OK</v>
      </c>
      <c r="EI46" s="835" t="str">
        <f t="shared" ca="1" si="17"/>
        <v/>
      </c>
      <c r="EJ46" s="836"/>
    </row>
    <row r="47" spans="1:140" s="71" customFormat="1" ht="15.75" outlineLevel="1" x14ac:dyDescent="0.2">
      <c r="A47" s="88">
        <f t="shared" ca="1" si="103"/>
        <v>38</v>
      </c>
      <c r="B47" s="616" t="str">
        <f t="shared" ca="1" si="13"/>
        <v/>
      </c>
      <c r="C47" s="622"/>
      <c r="D47" s="623"/>
      <c r="E47" s="93" t="s">
        <v>681</v>
      </c>
      <c r="F47" s="77" t="s">
        <v>28</v>
      </c>
      <c r="G47" s="78"/>
      <c r="H47" s="918" t="s">
        <v>24</v>
      </c>
      <c r="I47" s="79"/>
      <c r="J47" s="91" t="s">
        <v>10</v>
      </c>
      <c r="K47" s="92" t="s">
        <v>24</v>
      </c>
      <c r="L47" s="251"/>
      <c r="M47" s="461">
        <f t="shared" si="5"/>
        <v>0</v>
      </c>
      <c r="N47" s="694" t="str">
        <f>IF(OR(W47="",W47=0,W47="-"),"-",IF(W47=1,1,"POK"))</f>
        <v>-</v>
      </c>
      <c r="O47" s="695" t="str">
        <f>IF(OR(AQ47="",AQ47=0,AQ47="-"),"-",IF(AQ47=1,1,"POK"))</f>
        <v>-</v>
      </c>
      <c r="P47" s="695" t="str">
        <f>IF(OR(BK47="",BK47=0,BK47="-"),"-",IF(BK47=1,1,"POK"))</f>
        <v>-</v>
      </c>
      <c r="Q47" s="695" t="str">
        <f>IF(OR(CE47="",CE47=0,CE47="-"),"-",IF(CE47=1,1,"POK"))</f>
        <v>-</v>
      </c>
      <c r="R47" s="695" t="str">
        <f>IF(OR(CY47="",CY47=0,CY47="-"),"-",IF(CY47=1,1,"POK"))</f>
        <v>-</v>
      </c>
      <c r="S47" s="696" t="str">
        <f>IF(OR(DS47="",DS47=0,DS47="-"),"-",IF(DS47=1,1,"POK"))</f>
        <v>-</v>
      </c>
      <c r="T47" s="179" t="str">
        <f t="shared" si="14"/>
        <v>OK</v>
      </c>
      <c r="U47" s="291"/>
      <c r="V47" s="8"/>
      <c r="W47" s="665">
        <f>IF(SUM(W48:W56)=0,0,1)</f>
        <v>0</v>
      </c>
      <c r="X47" s="208"/>
      <c r="Y47" s="209"/>
      <c r="Z47" s="209"/>
      <c r="AA47" s="209"/>
      <c r="AB47" s="209"/>
      <c r="AC47" s="209"/>
      <c r="AD47" s="209"/>
      <c r="AE47" s="209"/>
      <c r="AF47" s="209"/>
      <c r="AG47" s="209"/>
      <c r="AH47" s="209"/>
      <c r="AI47" s="210"/>
      <c r="AJ47" s="235">
        <f>SUM(AJ48:AJ56)</f>
        <v>0</v>
      </c>
      <c r="AK47" s="236">
        <f>SUM(AK48:AK56)</f>
        <v>0</v>
      </c>
      <c r="AL47" s="233">
        <f>AJ47+AK47</f>
        <v>0</v>
      </c>
      <c r="AM47" s="237" t="str">
        <f t="shared" si="6"/>
        <v>-</v>
      </c>
      <c r="AN47" s="114"/>
      <c r="AO47" s="468" t="str">
        <f t="shared" si="70"/>
        <v>OK</v>
      </c>
      <c r="AP47" s="8"/>
      <c r="AQ47" s="665">
        <f>IF(SUM(AQ48:AQ56)=0,0,1)</f>
        <v>0</v>
      </c>
      <c r="AR47" s="208"/>
      <c r="AS47" s="209"/>
      <c r="AT47" s="209"/>
      <c r="AU47" s="209"/>
      <c r="AV47" s="209"/>
      <c r="AW47" s="209"/>
      <c r="AX47" s="209"/>
      <c r="AY47" s="209"/>
      <c r="AZ47" s="209"/>
      <c r="BA47" s="209"/>
      <c r="BB47" s="209"/>
      <c r="BC47" s="210"/>
      <c r="BD47" s="235">
        <f>SUM(BD48:BD56)</f>
        <v>0</v>
      </c>
      <c r="BE47" s="236">
        <f>SUM(BE48:BE56)</f>
        <v>0</v>
      </c>
      <c r="BF47" s="233">
        <f>BD47+BE47</f>
        <v>0</v>
      </c>
      <c r="BG47" s="237" t="str">
        <f t="shared" si="8"/>
        <v>-</v>
      </c>
      <c r="BH47" s="114"/>
      <c r="BI47" s="468" t="str">
        <f t="shared" si="71"/>
        <v>OK</v>
      </c>
      <c r="BJ47" s="8"/>
      <c r="BK47" s="666">
        <f>IF(SUM(BK48:BK56)=0,0,1)</f>
        <v>0</v>
      </c>
      <c r="BL47" s="208"/>
      <c r="BM47" s="209"/>
      <c r="BN47" s="209"/>
      <c r="BO47" s="209"/>
      <c r="BP47" s="209"/>
      <c r="BQ47" s="209"/>
      <c r="BR47" s="209"/>
      <c r="BS47" s="209"/>
      <c r="BT47" s="209"/>
      <c r="BU47" s="209"/>
      <c r="BV47" s="209"/>
      <c r="BW47" s="210"/>
      <c r="BX47" s="235">
        <f>SUM(BX48:BX56)</f>
        <v>0</v>
      </c>
      <c r="BY47" s="236">
        <f>SUM(BY48:BY56)</f>
        <v>0</v>
      </c>
      <c r="BZ47" s="233">
        <f>BX47+BY47</f>
        <v>0</v>
      </c>
      <c r="CA47" s="237" t="str">
        <f t="shared" si="9"/>
        <v>-</v>
      </c>
      <c r="CB47" s="114"/>
      <c r="CC47" s="464" t="str">
        <f t="shared" si="16"/>
        <v>OK</v>
      </c>
      <c r="CD47" s="8"/>
      <c r="CE47" s="665">
        <f>IF(SUM(CE48:CE56)=0,0,1)</f>
        <v>0</v>
      </c>
      <c r="CF47" s="208"/>
      <c r="CG47" s="209"/>
      <c r="CH47" s="209"/>
      <c r="CI47" s="209"/>
      <c r="CJ47" s="209"/>
      <c r="CK47" s="209"/>
      <c r="CL47" s="209"/>
      <c r="CM47" s="209"/>
      <c r="CN47" s="209"/>
      <c r="CO47" s="209"/>
      <c r="CP47" s="209"/>
      <c r="CQ47" s="210"/>
      <c r="CR47" s="235">
        <f>SUM(CR48:CR56)</f>
        <v>0</v>
      </c>
      <c r="CS47" s="236">
        <f>SUM(CS48:CS56)</f>
        <v>0</v>
      </c>
      <c r="CT47" s="233">
        <f>CR47+CS47</f>
        <v>0</v>
      </c>
      <c r="CU47" s="237"/>
      <c r="CV47" s="114"/>
      <c r="CW47" s="468" t="str">
        <f t="shared" si="10"/>
        <v>OK</v>
      </c>
      <c r="CX47" s="8"/>
      <c r="CY47" s="667">
        <f>IF(SUM(CY48:CY56)=0,0,1)</f>
        <v>0</v>
      </c>
      <c r="CZ47" s="208"/>
      <c r="DA47" s="209"/>
      <c r="DB47" s="209"/>
      <c r="DC47" s="209"/>
      <c r="DD47" s="209"/>
      <c r="DE47" s="209"/>
      <c r="DF47" s="209"/>
      <c r="DG47" s="209"/>
      <c r="DH47" s="209"/>
      <c r="DI47" s="209"/>
      <c r="DJ47" s="209"/>
      <c r="DK47" s="210"/>
      <c r="DL47" s="235">
        <f>SUM(DL48:DL56)</f>
        <v>0</v>
      </c>
      <c r="DM47" s="236">
        <f>SUM(DM48:DM56)</f>
        <v>0</v>
      </c>
      <c r="DN47" s="467">
        <f>DL47+DM47</f>
        <v>0</v>
      </c>
      <c r="DO47" s="237" t="str">
        <f>IF(OR(DN47=0,DN47="-"),"-",DN47/CONSTR_TOTAL_HOURS)</f>
        <v>-</v>
      </c>
      <c r="DP47" s="114"/>
      <c r="DQ47" s="464" t="str">
        <f t="shared" si="11"/>
        <v>OK</v>
      </c>
      <c r="DR47" s="8"/>
      <c r="DS47" s="662">
        <f>IF(SUM(DS48:DS56)=0,0,1)</f>
        <v>0</v>
      </c>
      <c r="DT47" s="208"/>
      <c r="DU47" s="209"/>
      <c r="DV47" s="209"/>
      <c r="DW47" s="209"/>
      <c r="DX47" s="209"/>
      <c r="DY47" s="209"/>
      <c r="DZ47" s="209"/>
      <c r="EA47" s="209"/>
      <c r="EB47" s="583">
        <f>SUM(EB48:EB56)</f>
        <v>0</v>
      </c>
      <c r="EC47" s="565">
        <f>EB47</f>
        <v>0</v>
      </c>
      <c r="ED47" s="237" t="str">
        <f>IF(OR(EC47=0,EC47="-"),"-",EC47/QUALIF_TOTAL_HOURS)</f>
        <v>-</v>
      </c>
      <c r="EE47" s="114"/>
      <c r="EF47" s="464" t="str">
        <f t="shared" si="12"/>
        <v>-</v>
      </c>
      <c r="EG47" s="8"/>
      <c r="EI47" s="835" t="str">
        <f t="shared" ca="1" si="17"/>
        <v/>
      </c>
      <c r="EJ47" s="836"/>
    </row>
    <row r="48" spans="1:140" ht="12" customHeight="1" outlineLevel="2" x14ac:dyDescent="0.2">
      <c r="A48" s="85">
        <f t="shared" ca="1" si="103"/>
        <v>39</v>
      </c>
      <c r="B48" s="619" t="str">
        <f t="shared" ca="1" si="13"/>
        <v/>
      </c>
      <c r="C48" s="620"/>
      <c r="D48" s="621"/>
      <c r="E48" s="53"/>
      <c r="F48" s="909"/>
      <c r="G48" s="55" t="s">
        <v>711</v>
      </c>
      <c r="H48" s="69" t="s">
        <v>24</v>
      </c>
      <c r="I48" s="55"/>
      <c r="J48" s="1010" t="s">
        <v>11</v>
      </c>
      <c r="K48" s="1012" t="s">
        <v>24</v>
      </c>
      <c r="L48" s="252" t="s">
        <v>22</v>
      </c>
      <c r="M48" s="476">
        <f t="shared" si="5"/>
        <v>0</v>
      </c>
      <c r="N48" s="691" t="str">
        <f t="shared" si="19"/>
        <v>-</v>
      </c>
      <c r="O48" s="692" t="str">
        <f t="shared" si="20"/>
        <v>-</v>
      </c>
      <c r="P48" s="692" t="str">
        <f t="shared" si="21"/>
        <v>-</v>
      </c>
      <c r="Q48" s="692" t="str">
        <f t="shared" si="22"/>
        <v>-</v>
      </c>
      <c r="R48" s="692" t="str">
        <f t="shared" si="23"/>
        <v>-</v>
      </c>
      <c r="S48" s="693" t="str">
        <f t="shared" si="24"/>
        <v>-</v>
      </c>
      <c r="T48" s="179" t="str">
        <f t="shared" si="14"/>
        <v>OK</v>
      </c>
      <c r="U48" s="290"/>
      <c r="W48" s="1081"/>
      <c r="X48" s="1073"/>
      <c r="Y48" s="1030"/>
      <c r="Z48" s="1039"/>
      <c r="AA48" s="1040"/>
      <c r="AB48" s="1073"/>
      <c r="AC48" s="1030"/>
      <c r="AD48" s="1039"/>
      <c r="AE48" s="1040"/>
      <c r="AF48" s="1073"/>
      <c r="AG48" s="1030"/>
      <c r="AH48" s="1039"/>
      <c r="AI48" s="1040"/>
      <c r="AJ48" s="1041"/>
      <c r="AK48" s="1042"/>
      <c r="AL48" s="1043"/>
      <c r="AM48" s="1041"/>
      <c r="AN48" s="113"/>
      <c r="AO48" s="464" t="str">
        <f t="shared" si="70"/>
        <v>OK</v>
      </c>
      <c r="AQ48" s="1036"/>
      <c r="AR48" s="1037"/>
      <c r="AS48" s="1038"/>
      <c r="AT48" s="1039"/>
      <c r="AU48" s="1040"/>
      <c r="AV48" s="1037"/>
      <c r="AW48" s="1038"/>
      <c r="AX48" s="1039"/>
      <c r="AY48" s="1040"/>
      <c r="AZ48" s="1037"/>
      <c r="BA48" s="1038"/>
      <c r="BB48" s="1039"/>
      <c r="BC48" s="1040"/>
      <c r="BD48" s="1041"/>
      <c r="BE48" s="1042"/>
      <c r="BF48" s="1043"/>
      <c r="BG48" s="1041"/>
      <c r="BH48" s="113"/>
      <c r="BI48" s="464" t="str">
        <f t="shared" si="71"/>
        <v>OK</v>
      </c>
      <c r="BK48" s="154"/>
      <c r="BL48" s="103"/>
      <c r="BM48" s="327"/>
      <c r="BN48" s="368" t="s">
        <v>678</v>
      </c>
      <c r="BO48" s="314"/>
      <c r="BP48" s="103"/>
      <c r="BQ48" s="327"/>
      <c r="BR48" s="368" t="s">
        <v>678</v>
      </c>
      <c r="BS48" s="314"/>
      <c r="BT48" s="103"/>
      <c r="BU48" s="327"/>
      <c r="BV48" s="368" t="s">
        <v>678</v>
      </c>
      <c r="BW48" s="314"/>
      <c r="BX48" s="478" t="str">
        <f t="shared" ref="BX48:BX56" si="128">IF(AND(BL48="",BP48="",BT48=""),"-",BL48+BP48+BT48)</f>
        <v>-</v>
      </c>
      <c r="BY48" s="483"/>
      <c r="BZ48" s="480" t="str">
        <f t="shared" ref="BZ48:BZ56" si="129">IF(AND(BL48="",BP48="",BT48="",BM48="",BQ48="",BU48=""),"-",SUM(BL48:BU48))</f>
        <v>-</v>
      </c>
      <c r="CA48" s="481" t="str">
        <f t="shared" si="9"/>
        <v>-</v>
      </c>
      <c r="CB48" s="113"/>
      <c r="CC48" s="464" t="str">
        <f t="shared" si="16"/>
        <v>OK</v>
      </c>
      <c r="CE48" s="1036"/>
      <c r="CF48" s="1055"/>
      <c r="CG48" s="1069"/>
      <c r="CH48" s="1046"/>
      <c r="CI48" s="1047"/>
      <c r="CJ48" s="1055"/>
      <c r="CK48" s="1069"/>
      <c r="CL48" s="1046"/>
      <c r="CM48" s="1047"/>
      <c r="CN48" s="1055"/>
      <c r="CO48" s="1069"/>
      <c r="CP48" s="1046"/>
      <c r="CQ48" s="1047"/>
      <c r="CR48" s="1000"/>
      <c r="CS48" s="1048"/>
      <c r="CT48" s="1001"/>
      <c r="CU48" s="1002"/>
      <c r="CV48" s="113"/>
      <c r="CW48" s="464" t="str">
        <f t="shared" si="10"/>
        <v>OK</v>
      </c>
      <c r="CY48" s="344"/>
      <c r="CZ48" s="440"/>
      <c r="DA48" s="327"/>
      <c r="DB48" s="313"/>
      <c r="DC48" s="441"/>
      <c r="DD48" s="440"/>
      <c r="DE48" s="327"/>
      <c r="DF48" s="313"/>
      <c r="DG48" s="441"/>
      <c r="DH48" s="440"/>
      <c r="DI48" s="327"/>
      <c r="DJ48" s="313"/>
      <c r="DK48" s="441"/>
      <c r="DL48" s="484"/>
      <c r="DM48" s="485"/>
      <c r="DN48" s="486"/>
      <c r="DO48" s="496"/>
      <c r="DP48" s="113"/>
      <c r="DQ48" s="464" t="str">
        <f t="shared" si="11"/>
        <v>OK</v>
      </c>
      <c r="DS48" s="325"/>
      <c r="DT48" s="440"/>
      <c r="DU48" s="441"/>
      <c r="DV48" s="312"/>
      <c r="DW48" s="441"/>
      <c r="DX48" s="312"/>
      <c r="DY48" s="441"/>
      <c r="DZ48" s="312"/>
      <c r="EA48" s="313"/>
      <c r="EB48" s="494"/>
      <c r="EC48" s="495"/>
      <c r="ED48" s="496"/>
      <c r="EE48" s="113"/>
      <c r="EF48" s="464" t="str">
        <f t="shared" si="12"/>
        <v>OK</v>
      </c>
      <c r="EI48" s="835" t="str">
        <f t="shared" ca="1" si="17"/>
        <v/>
      </c>
      <c r="EJ48" s="836"/>
    </row>
    <row r="49" spans="1:140" ht="12" customHeight="1" outlineLevel="2" x14ac:dyDescent="0.2">
      <c r="A49" s="85">
        <f t="shared" ca="1" si="103"/>
        <v>40</v>
      </c>
      <c r="B49" s="619" t="str">
        <f t="shared" ca="1" si="13"/>
        <v/>
      </c>
      <c r="C49" s="620"/>
      <c r="D49" s="621"/>
      <c r="E49" s="53"/>
      <c r="F49" s="909"/>
      <c r="G49" s="55" t="s">
        <v>712</v>
      </c>
      <c r="H49" s="69" t="s">
        <v>24</v>
      </c>
      <c r="I49" s="55"/>
      <c r="J49" s="1010" t="s">
        <v>11</v>
      </c>
      <c r="K49" s="1012" t="s">
        <v>24</v>
      </c>
      <c r="L49" s="252" t="s">
        <v>22</v>
      </c>
      <c r="M49" s="476">
        <f t="shared" si="5"/>
        <v>0</v>
      </c>
      <c r="N49" s="648" t="str">
        <f t="shared" si="19"/>
        <v>-</v>
      </c>
      <c r="O49" s="649" t="str">
        <f t="shared" si="20"/>
        <v>-</v>
      </c>
      <c r="P49" s="649" t="str">
        <f t="shared" si="21"/>
        <v>-</v>
      </c>
      <c r="Q49" s="649" t="str">
        <f t="shared" si="22"/>
        <v>-</v>
      </c>
      <c r="R49" s="649" t="str">
        <f t="shared" si="23"/>
        <v>-</v>
      </c>
      <c r="S49" s="168" t="str">
        <f t="shared" si="24"/>
        <v>-</v>
      </c>
      <c r="T49" s="179" t="str">
        <f t="shared" si="14"/>
        <v>OK</v>
      </c>
      <c r="U49" s="290"/>
      <c r="W49" s="1081"/>
      <c r="X49" s="1055"/>
      <c r="Y49" s="1069"/>
      <c r="Z49" s="1046"/>
      <c r="AA49" s="1047"/>
      <c r="AB49" s="1055"/>
      <c r="AC49" s="1069"/>
      <c r="AD49" s="1046"/>
      <c r="AE49" s="1047"/>
      <c r="AF49" s="1055"/>
      <c r="AG49" s="1069"/>
      <c r="AH49" s="1046"/>
      <c r="AI49" s="1047"/>
      <c r="AJ49" s="1000"/>
      <c r="AK49" s="1048"/>
      <c r="AL49" s="1001"/>
      <c r="AM49" s="1000"/>
      <c r="AN49" s="113"/>
      <c r="AO49" s="464" t="str">
        <f t="shared" si="70"/>
        <v>OK</v>
      </c>
      <c r="AQ49" s="1036"/>
      <c r="AR49" s="1044"/>
      <c r="AS49" s="1045"/>
      <c r="AT49" s="1046"/>
      <c r="AU49" s="1047"/>
      <c r="AV49" s="1044"/>
      <c r="AW49" s="1045"/>
      <c r="AX49" s="1046"/>
      <c r="AY49" s="1047"/>
      <c r="AZ49" s="1044"/>
      <c r="BA49" s="1045"/>
      <c r="BB49" s="1046"/>
      <c r="BC49" s="1047"/>
      <c r="BD49" s="1000"/>
      <c r="BE49" s="1048"/>
      <c r="BF49" s="1001"/>
      <c r="BG49" s="1000"/>
      <c r="BH49" s="113"/>
      <c r="BI49" s="464" t="str">
        <f t="shared" si="71"/>
        <v>OK</v>
      </c>
      <c r="BK49" s="154"/>
      <c r="BL49" s="103"/>
      <c r="BM49" s="8"/>
      <c r="BN49" s="368" t="s">
        <v>678</v>
      </c>
      <c r="BO49" s="317"/>
      <c r="BP49" s="103"/>
      <c r="BQ49" s="8"/>
      <c r="BR49" s="368" t="s">
        <v>678</v>
      </c>
      <c r="BS49" s="317"/>
      <c r="BT49" s="103"/>
      <c r="BU49" s="8"/>
      <c r="BV49" s="368" t="s">
        <v>678</v>
      </c>
      <c r="BW49" s="317"/>
      <c r="BX49" s="478" t="str">
        <f t="shared" si="128"/>
        <v>-</v>
      </c>
      <c r="BY49" s="483"/>
      <c r="BZ49" s="480" t="str">
        <f t="shared" si="129"/>
        <v>-</v>
      </c>
      <c r="CA49" s="481" t="str">
        <f t="shared" si="9"/>
        <v>-</v>
      </c>
      <c r="CB49" s="113"/>
      <c r="CC49" s="464" t="str">
        <f t="shared" si="16"/>
        <v>OK</v>
      </c>
      <c r="CE49" s="1036"/>
      <c r="CF49" s="1055"/>
      <c r="CG49" s="1069"/>
      <c r="CH49" s="1046"/>
      <c r="CI49" s="1047"/>
      <c r="CJ49" s="1055"/>
      <c r="CK49" s="1069"/>
      <c r="CL49" s="1046"/>
      <c r="CM49" s="1047"/>
      <c r="CN49" s="1055"/>
      <c r="CO49" s="1069"/>
      <c r="CP49" s="1046"/>
      <c r="CQ49" s="1047"/>
      <c r="CR49" s="1000"/>
      <c r="CS49" s="1048"/>
      <c r="CT49" s="1001"/>
      <c r="CU49" s="1002"/>
      <c r="CV49" s="113"/>
      <c r="CW49" s="464" t="str">
        <f t="shared" si="10"/>
        <v>OK</v>
      </c>
      <c r="CY49" s="344"/>
      <c r="CZ49" s="315"/>
      <c r="DA49" s="8"/>
      <c r="DB49" s="316"/>
      <c r="DC49" s="317"/>
      <c r="DD49" s="315"/>
      <c r="DE49" s="8"/>
      <c r="DF49" s="316"/>
      <c r="DG49" s="317"/>
      <c r="DH49" s="315"/>
      <c r="DI49" s="8"/>
      <c r="DJ49" s="316"/>
      <c r="DK49" s="317"/>
      <c r="DL49" s="487"/>
      <c r="DM49" s="488"/>
      <c r="DN49" s="489"/>
      <c r="DO49" s="497"/>
      <c r="DP49" s="113"/>
      <c r="DQ49" s="464" t="str">
        <f t="shared" si="11"/>
        <v>OK</v>
      </c>
      <c r="DS49" s="325"/>
      <c r="DT49" s="315"/>
      <c r="DU49" s="317"/>
      <c r="DW49" s="317"/>
      <c r="DY49" s="317"/>
      <c r="EA49" s="316"/>
      <c r="EB49" s="487"/>
      <c r="EC49" s="489"/>
      <c r="ED49" s="497"/>
      <c r="EE49" s="113"/>
      <c r="EF49" s="464" t="str">
        <f t="shared" si="12"/>
        <v>OK</v>
      </c>
      <c r="EI49" s="835" t="str">
        <f t="shared" ca="1" si="17"/>
        <v/>
      </c>
      <c r="EJ49" s="836"/>
    </row>
    <row r="50" spans="1:140" ht="12" customHeight="1" outlineLevel="2" x14ac:dyDescent="0.2">
      <c r="A50" s="85">
        <f t="shared" ca="1" si="103"/>
        <v>41</v>
      </c>
      <c r="B50" s="619" t="str">
        <f t="shared" ca="1" si="13"/>
        <v/>
      </c>
      <c r="C50" s="620"/>
      <c r="D50" s="621"/>
      <c r="E50" s="53"/>
      <c r="F50" s="909"/>
      <c r="G50" s="55" t="s">
        <v>713</v>
      </c>
      <c r="H50" s="69" t="s">
        <v>24</v>
      </c>
      <c r="I50" s="55"/>
      <c r="J50" s="1010" t="s">
        <v>11</v>
      </c>
      <c r="K50" s="1012" t="s">
        <v>24</v>
      </c>
      <c r="L50" s="252" t="s">
        <v>22</v>
      </c>
      <c r="M50" s="476">
        <f t="shared" si="5"/>
        <v>0</v>
      </c>
      <c r="N50" s="648" t="str">
        <f t="shared" si="19"/>
        <v>-</v>
      </c>
      <c r="O50" s="649" t="str">
        <f t="shared" si="20"/>
        <v>-</v>
      </c>
      <c r="P50" s="649" t="str">
        <f t="shared" si="21"/>
        <v>-</v>
      </c>
      <c r="Q50" s="649" t="str">
        <f t="shared" si="22"/>
        <v>-</v>
      </c>
      <c r="R50" s="649" t="str">
        <f t="shared" si="23"/>
        <v>-</v>
      </c>
      <c r="S50" s="168" t="str">
        <f t="shared" si="24"/>
        <v>-</v>
      </c>
      <c r="T50" s="179" t="str">
        <f t="shared" si="14"/>
        <v>OK</v>
      </c>
      <c r="U50" s="290"/>
      <c r="W50" s="1081"/>
      <c r="X50" s="1055"/>
      <c r="Y50" s="1069"/>
      <c r="Z50" s="1046"/>
      <c r="AA50" s="1047"/>
      <c r="AB50" s="1055"/>
      <c r="AC50" s="1069"/>
      <c r="AD50" s="1046"/>
      <c r="AE50" s="1047"/>
      <c r="AF50" s="1055"/>
      <c r="AG50" s="1069"/>
      <c r="AH50" s="1046"/>
      <c r="AI50" s="1047"/>
      <c r="AJ50" s="1000"/>
      <c r="AK50" s="1048"/>
      <c r="AL50" s="1001"/>
      <c r="AM50" s="1000"/>
      <c r="AN50" s="113"/>
      <c r="AO50" s="464" t="str">
        <f t="shared" si="70"/>
        <v>OK</v>
      </c>
      <c r="AQ50" s="1036"/>
      <c r="AR50" s="1044"/>
      <c r="AS50" s="1045"/>
      <c r="AT50" s="1046"/>
      <c r="AU50" s="1047"/>
      <c r="AV50" s="1044"/>
      <c r="AW50" s="1045"/>
      <c r="AX50" s="1046"/>
      <c r="AY50" s="1047"/>
      <c r="AZ50" s="1044"/>
      <c r="BA50" s="1045"/>
      <c r="BB50" s="1046"/>
      <c r="BC50" s="1047"/>
      <c r="BD50" s="1000"/>
      <c r="BE50" s="1048"/>
      <c r="BF50" s="1001"/>
      <c r="BG50" s="1000"/>
      <c r="BH50" s="113"/>
      <c r="BI50" s="464" t="str">
        <f t="shared" si="71"/>
        <v>OK</v>
      </c>
      <c r="BK50" s="154"/>
      <c r="BL50" s="103"/>
      <c r="BM50" s="8"/>
      <c r="BN50" s="368" t="s">
        <v>678</v>
      </c>
      <c r="BO50" s="317"/>
      <c r="BP50" s="103"/>
      <c r="BQ50" s="8"/>
      <c r="BR50" s="368" t="s">
        <v>678</v>
      </c>
      <c r="BS50" s="317"/>
      <c r="BT50" s="103"/>
      <c r="BU50" s="8"/>
      <c r="BV50" s="368" t="s">
        <v>678</v>
      </c>
      <c r="BW50" s="317"/>
      <c r="BX50" s="478" t="str">
        <f t="shared" si="128"/>
        <v>-</v>
      </c>
      <c r="BY50" s="483"/>
      <c r="BZ50" s="480" t="str">
        <f t="shared" si="129"/>
        <v>-</v>
      </c>
      <c r="CA50" s="481" t="str">
        <f t="shared" si="9"/>
        <v>-</v>
      </c>
      <c r="CB50" s="113"/>
      <c r="CC50" s="464" t="str">
        <f t="shared" si="16"/>
        <v>OK</v>
      </c>
      <c r="CE50" s="1036"/>
      <c r="CF50" s="1055"/>
      <c r="CG50" s="1069"/>
      <c r="CH50" s="1046"/>
      <c r="CI50" s="1047"/>
      <c r="CJ50" s="1055"/>
      <c r="CK50" s="1069"/>
      <c r="CL50" s="1046"/>
      <c r="CM50" s="1047"/>
      <c r="CN50" s="1055"/>
      <c r="CO50" s="1069"/>
      <c r="CP50" s="1046"/>
      <c r="CQ50" s="1047"/>
      <c r="CR50" s="1000"/>
      <c r="CS50" s="1048"/>
      <c r="CT50" s="1001"/>
      <c r="CU50" s="1002"/>
      <c r="CV50" s="113"/>
      <c r="CW50" s="464" t="str">
        <f t="shared" si="10"/>
        <v>OK</v>
      </c>
      <c r="CY50" s="344"/>
      <c r="CZ50" s="315"/>
      <c r="DA50" s="8"/>
      <c r="DB50" s="316"/>
      <c r="DC50" s="317"/>
      <c r="DD50" s="315"/>
      <c r="DE50" s="8"/>
      <c r="DF50" s="316"/>
      <c r="DG50" s="317"/>
      <c r="DH50" s="315"/>
      <c r="DI50" s="8"/>
      <c r="DJ50" s="316"/>
      <c r="DK50" s="317"/>
      <c r="DL50" s="487"/>
      <c r="DM50" s="488"/>
      <c r="DN50" s="489"/>
      <c r="DO50" s="497"/>
      <c r="DP50" s="113"/>
      <c r="DQ50" s="464" t="str">
        <f t="shared" si="11"/>
        <v>OK</v>
      </c>
      <c r="DS50" s="325"/>
      <c r="DT50" s="315"/>
      <c r="DU50" s="317"/>
      <c r="DW50" s="317"/>
      <c r="DY50" s="317"/>
      <c r="EA50" s="316"/>
      <c r="EB50" s="487"/>
      <c r="EC50" s="489"/>
      <c r="ED50" s="497"/>
      <c r="EE50" s="113"/>
      <c r="EF50" s="464" t="str">
        <f t="shared" si="12"/>
        <v>OK</v>
      </c>
      <c r="EI50" s="835" t="str">
        <f t="shared" ca="1" si="17"/>
        <v/>
      </c>
      <c r="EJ50" s="836"/>
    </row>
    <row r="51" spans="1:140" ht="12" customHeight="1" outlineLevel="2" x14ac:dyDescent="0.2">
      <c r="A51" s="85">
        <f t="shared" ca="1" si="103"/>
        <v>42</v>
      </c>
      <c r="B51" s="619" t="str">
        <f t="shared" ca="1" si="13"/>
        <v/>
      </c>
      <c r="C51" s="620"/>
      <c r="D51" s="621"/>
      <c r="E51" s="53"/>
      <c r="F51" s="909"/>
      <c r="G51" s="55" t="s">
        <v>714</v>
      </c>
      <c r="H51" s="69" t="s">
        <v>24</v>
      </c>
      <c r="I51" s="55"/>
      <c r="J51" s="1010" t="s">
        <v>11</v>
      </c>
      <c r="K51" s="1012" t="s">
        <v>24</v>
      </c>
      <c r="L51" s="252" t="s">
        <v>22</v>
      </c>
      <c r="M51" s="476">
        <f t="shared" si="5"/>
        <v>0</v>
      </c>
      <c r="N51" s="648" t="str">
        <f t="shared" si="19"/>
        <v>-</v>
      </c>
      <c r="O51" s="649" t="str">
        <f t="shared" si="20"/>
        <v>-</v>
      </c>
      <c r="P51" s="649" t="str">
        <f t="shared" si="21"/>
        <v>-</v>
      </c>
      <c r="Q51" s="649" t="str">
        <f t="shared" si="22"/>
        <v>-</v>
      </c>
      <c r="R51" s="649" t="str">
        <f t="shared" si="23"/>
        <v>-</v>
      </c>
      <c r="S51" s="168" t="str">
        <f t="shared" si="24"/>
        <v>-</v>
      </c>
      <c r="T51" s="179" t="str">
        <f t="shared" si="14"/>
        <v>OK</v>
      </c>
      <c r="U51" s="290"/>
      <c r="W51" s="1081"/>
      <c r="X51" s="1055"/>
      <c r="Y51" s="1069"/>
      <c r="Z51" s="1046"/>
      <c r="AA51" s="1047"/>
      <c r="AB51" s="1055"/>
      <c r="AC51" s="1069"/>
      <c r="AD51" s="1046"/>
      <c r="AE51" s="1047"/>
      <c r="AF51" s="1055"/>
      <c r="AG51" s="1069"/>
      <c r="AH51" s="1046"/>
      <c r="AI51" s="1047"/>
      <c r="AJ51" s="1000"/>
      <c r="AK51" s="1048"/>
      <c r="AL51" s="1001"/>
      <c r="AM51" s="1000"/>
      <c r="AN51" s="113"/>
      <c r="AO51" s="464" t="str">
        <f t="shared" si="70"/>
        <v>OK</v>
      </c>
      <c r="AQ51" s="1036"/>
      <c r="AR51" s="1044"/>
      <c r="AS51" s="1045"/>
      <c r="AT51" s="1046"/>
      <c r="AU51" s="1047"/>
      <c r="AV51" s="1044"/>
      <c r="AW51" s="1045"/>
      <c r="AX51" s="1046"/>
      <c r="AY51" s="1047"/>
      <c r="AZ51" s="1044"/>
      <c r="BA51" s="1045"/>
      <c r="BB51" s="1046"/>
      <c r="BC51" s="1047"/>
      <c r="BD51" s="1000"/>
      <c r="BE51" s="1048"/>
      <c r="BF51" s="1001"/>
      <c r="BG51" s="1000"/>
      <c r="BH51" s="113"/>
      <c r="BI51" s="464" t="str">
        <f t="shared" si="71"/>
        <v>OK</v>
      </c>
      <c r="BK51" s="154"/>
      <c r="BL51" s="103"/>
      <c r="BM51" s="8"/>
      <c r="BN51" s="368" t="s">
        <v>678</v>
      </c>
      <c r="BO51" s="317"/>
      <c r="BP51" s="103"/>
      <c r="BQ51" s="8"/>
      <c r="BR51" s="368" t="s">
        <v>678</v>
      </c>
      <c r="BS51" s="317"/>
      <c r="BT51" s="103"/>
      <c r="BU51" s="8"/>
      <c r="BV51" s="368" t="s">
        <v>678</v>
      </c>
      <c r="BW51" s="317"/>
      <c r="BX51" s="478" t="str">
        <f t="shared" si="128"/>
        <v>-</v>
      </c>
      <c r="BY51" s="483"/>
      <c r="BZ51" s="480" t="str">
        <f t="shared" si="129"/>
        <v>-</v>
      </c>
      <c r="CA51" s="481" t="str">
        <f t="shared" si="9"/>
        <v>-</v>
      </c>
      <c r="CB51" s="113"/>
      <c r="CC51" s="464" t="str">
        <f t="shared" si="16"/>
        <v>OK</v>
      </c>
      <c r="CE51" s="1036"/>
      <c r="CF51" s="1055"/>
      <c r="CG51" s="1069"/>
      <c r="CH51" s="1046"/>
      <c r="CI51" s="1047"/>
      <c r="CJ51" s="1055"/>
      <c r="CK51" s="1069"/>
      <c r="CL51" s="1046"/>
      <c r="CM51" s="1047"/>
      <c r="CN51" s="1055"/>
      <c r="CO51" s="1069"/>
      <c r="CP51" s="1046"/>
      <c r="CQ51" s="1047"/>
      <c r="CR51" s="1000"/>
      <c r="CS51" s="1048"/>
      <c r="CT51" s="1001"/>
      <c r="CU51" s="1002"/>
      <c r="CV51" s="113"/>
      <c r="CW51" s="464" t="str">
        <f t="shared" si="10"/>
        <v>OK</v>
      </c>
      <c r="CY51" s="344"/>
      <c r="CZ51" s="315"/>
      <c r="DA51" s="8"/>
      <c r="DB51" s="316"/>
      <c r="DC51" s="317"/>
      <c r="DD51" s="315"/>
      <c r="DE51" s="8"/>
      <c r="DF51" s="316"/>
      <c r="DG51" s="317"/>
      <c r="DH51" s="315"/>
      <c r="DI51" s="8"/>
      <c r="DJ51" s="316"/>
      <c r="DK51" s="317"/>
      <c r="DL51" s="487"/>
      <c r="DM51" s="488"/>
      <c r="DN51" s="489"/>
      <c r="DO51" s="497"/>
      <c r="DP51" s="113"/>
      <c r="DQ51" s="464" t="str">
        <f t="shared" si="11"/>
        <v>OK</v>
      </c>
      <c r="DS51" s="325"/>
      <c r="DT51" s="315"/>
      <c r="DU51" s="317"/>
      <c r="DW51" s="317"/>
      <c r="DY51" s="317"/>
      <c r="EA51" s="316"/>
      <c r="EB51" s="487"/>
      <c r="EC51" s="489"/>
      <c r="ED51" s="497"/>
      <c r="EE51" s="113"/>
      <c r="EF51" s="464" t="str">
        <f t="shared" si="12"/>
        <v>OK</v>
      </c>
      <c r="EI51" s="835" t="str">
        <f t="shared" ca="1" si="17"/>
        <v/>
      </c>
      <c r="EJ51" s="836"/>
    </row>
    <row r="52" spans="1:140" ht="12" customHeight="1" outlineLevel="2" x14ac:dyDescent="0.2">
      <c r="A52" s="85">
        <f t="shared" ca="1" si="103"/>
        <v>43</v>
      </c>
      <c r="B52" s="619" t="str">
        <f t="shared" ca="1" si="13"/>
        <v/>
      </c>
      <c r="C52" s="620"/>
      <c r="D52" s="621"/>
      <c r="E52" s="53"/>
      <c r="F52" s="909"/>
      <c r="G52" s="55" t="s">
        <v>44</v>
      </c>
      <c r="H52" s="69" t="s">
        <v>24</v>
      </c>
      <c r="I52" s="55"/>
      <c r="J52" s="1010" t="s">
        <v>11</v>
      </c>
      <c r="K52" s="1012" t="s">
        <v>24</v>
      </c>
      <c r="L52" s="252" t="s">
        <v>22</v>
      </c>
      <c r="M52" s="476">
        <f t="shared" si="5"/>
        <v>0</v>
      </c>
      <c r="N52" s="648" t="str">
        <f t="shared" si="19"/>
        <v>-</v>
      </c>
      <c r="O52" s="649" t="str">
        <f t="shared" si="20"/>
        <v>-</v>
      </c>
      <c r="P52" s="649" t="str">
        <f t="shared" si="21"/>
        <v>-</v>
      </c>
      <c r="Q52" s="649" t="str">
        <f t="shared" si="22"/>
        <v>-</v>
      </c>
      <c r="R52" s="649" t="str">
        <f t="shared" si="23"/>
        <v>-</v>
      </c>
      <c r="S52" s="168" t="str">
        <f t="shared" si="24"/>
        <v>-</v>
      </c>
      <c r="T52" s="179" t="str">
        <f t="shared" si="14"/>
        <v>OK</v>
      </c>
      <c r="U52" s="290"/>
      <c r="W52" s="1081"/>
      <c r="X52" s="1055"/>
      <c r="Y52" s="1069"/>
      <c r="Z52" s="1046"/>
      <c r="AA52" s="1047"/>
      <c r="AB52" s="1055"/>
      <c r="AC52" s="1069"/>
      <c r="AD52" s="1046"/>
      <c r="AE52" s="1047"/>
      <c r="AF52" s="1055"/>
      <c r="AG52" s="1069"/>
      <c r="AH52" s="1046"/>
      <c r="AI52" s="1047"/>
      <c r="AJ52" s="1000"/>
      <c r="AK52" s="1048"/>
      <c r="AL52" s="1001"/>
      <c r="AM52" s="1000"/>
      <c r="AN52" s="113"/>
      <c r="AO52" s="464" t="str">
        <f t="shared" si="70"/>
        <v>OK</v>
      </c>
      <c r="AQ52" s="1036"/>
      <c r="AR52" s="1044"/>
      <c r="AS52" s="1045"/>
      <c r="AT52" s="1046"/>
      <c r="AU52" s="1047"/>
      <c r="AV52" s="1044"/>
      <c r="AW52" s="1045"/>
      <c r="AX52" s="1046"/>
      <c r="AY52" s="1047"/>
      <c r="AZ52" s="1044"/>
      <c r="BA52" s="1045"/>
      <c r="BB52" s="1046"/>
      <c r="BC52" s="1047"/>
      <c r="BD52" s="1000"/>
      <c r="BE52" s="1048"/>
      <c r="BF52" s="1001"/>
      <c r="BG52" s="1000"/>
      <c r="BH52" s="113"/>
      <c r="BI52" s="464" t="str">
        <f t="shared" si="71"/>
        <v>OK</v>
      </c>
      <c r="BK52" s="154"/>
      <c r="BL52" s="103"/>
      <c r="BM52" s="8"/>
      <c r="BN52" s="368" t="s">
        <v>678</v>
      </c>
      <c r="BO52" s="317"/>
      <c r="BP52" s="103"/>
      <c r="BQ52" s="8"/>
      <c r="BR52" s="368" t="s">
        <v>678</v>
      </c>
      <c r="BS52" s="317"/>
      <c r="BT52" s="103"/>
      <c r="BU52" s="8"/>
      <c r="BV52" s="368" t="s">
        <v>678</v>
      </c>
      <c r="BW52" s="317"/>
      <c r="BX52" s="478" t="str">
        <f t="shared" si="128"/>
        <v>-</v>
      </c>
      <c r="BY52" s="483"/>
      <c r="BZ52" s="480" t="str">
        <f t="shared" si="129"/>
        <v>-</v>
      </c>
      <c r="CA52" s="481" t="str">
        <f t="shared" si="9"/>
        <v>-</v>
      </c>
      <c r="CB52" s="113"/>
      <c r="CC52" s="464" t="str">
        <f t="shared" si="16"/>
        <v>OK</v>
      </c>
      <c r="CE52" s="1036"/>
      <c r="CF52" s="1055"/>
      <c r="CG52" s="1069"/>
      <c r="CH52" s="1046"/>
      <c r="CI52" s="1047"/>
      <c r="CJ52" s="1055"/>
      <c r="CK52" s="1069"/>
      <c r="CL52" s="1046"/>
      <c r="CM52" s="1047"/>
      <c r="CN52" s="1055"/>
      <c r="CO52" s="1069"/>
      <c r="CP52" s="1046"/>
      <c r="CQ52" s="1047"/>
      <c r="CR52" s="1000"/>
      <c r="CS52" s="1048"/>
      <c r="CT52" s="1001"/>
      <c r="CU52" s="1002"/>
      <c r="CV52" s="113"/>
      <c r="CW52" s="464" t="str">
        <f t="shared" si="10"/>
        <v>OK</v>
      </c>
      <c r="CY52" s="344"/>
      <c r="CZ52" s="315"/>
      <c r="DA52" s="8"/>
      <c r="DB52" s="316"/>
      <c r="DC52" s="317"/>
      <c r="DD52" s="315"/>
      <c r="DE52" s="8"/>
      <c r="DF52" s="316"/>
      <c r="DG52" s="317"/>
      <c r="DH52" s="315"/>
      <c r="DI52" s="8"/>
      <c r="DJ52" s="316"/>
      <c r="DK52" s="317"/>
      <c r="DL52" s="487"/>
      <c r="DM52" s="488"/>
      <c r="DN52" s="489"/>
      <c r="DO52" s="497"/>
      <c r="DP52" s="113"/>
      <c r="DQ52" s="464" t="str">
        <f t="shared" si="11"/>
        <v>OK</v>
      </c>
      <c r="DS52" s="325"/>
      <c r="DT52" s="315"/>
      <c r="DU52" s="317"/>
      <c r="DW52" s="317"/>
      <c r="DY52" s="317"/>
      <c r="EA52" s="316"/>
      <c r="EB52" s="487"/>
      <c r="EC52" s="489"/>
      <c r="ED52" s="497"/>
      <c r="EE52" s="113"/>
      <c r="EF52" s="464" t="str">
        <f t="shared" si="12"/>
        <v>OK</v>
      </c>
      <c r="EI52" s="835" t="str">
        <f t="shared" ca="1" si="17"/>
        <v/>
      </c>
      <c r="EJ52" s="836"/>
    </row>
    <row r="53" spans="1:140" ht="12" customHeight="1" outlineLevel="2" x14ac:dyDescent="0.2">
      <c r="A53" s="85">
        <f t="shared" ca="1" si="103"/>
        <v>44</v>
      </c>
      <c r="B53" s="619" t="str">
        <f t="shared" ca="1" si="13"/>
        <v/>
      </c>
      <c r="C53" s="620"/>
      <c r="D53" s="621"/>
      <c r="E53" s="53"/>
      <c r="F53" s="909"/>
      <c r="G53" s="55" t="s">
        <v>715</v>
      </c>
      <c r="H53" s="69" t="s">
        <v>24</v>
      </c>
      <c r="I53" s="55"/>
      <c r="J53" s="1010" t="s">
        <v>11</v>
      </c>
      <c r="K53" s="1012" t="s">
        <v>24</v>
      </c>
      <c r="L53" s="252" t="s">
        <v>22</v>
      </c>
      <c r="M53" s="476">
        <f t="shared" si="5"/>
        <v>0</v>
      </c>
      <c r="N53" s="648" t="str">
        <f t="shared" si="19"/>
        <v>-</v>
      </c>
      <c r="O53" s="649" t="str">
        <f t="shared" si="20"/>
        <v>-</v>
      </c>
      <c r="P53" s="649" t="str">
        <f t="shared" si="21"/>
        <v>-</v>
      </c>
      <c r="Q53" s="649" t="str">
        <f t="shared" si="22"/>
        <v>-</v>
      </c>
      <c r="R53" s="649" t="str">
        <f t="shared" si="23"/>
        <v>-</v>
      </c>
      <c r="S53" s="168" t="str">
        <f t="shared" si="24"/>
        <v>-</v>
      </c>
      <c r="T53" s="179" t="str">
        <f t="shared" si="14"/>
        <v>OK</v>
      </c>
      <c r="U53" s="290"/>
      <c r="W53" s="1081"/>
      <c r="X53" s="1055"/>
      <c r="Y53" s="1069"/>
      <c r="Z53" s="1046"/>
      <c r="AA53" s="1047"/>
      <c r="AB53" s="1055"/>
      <c r="AC53" s="1069"/>
      <c r="AD53" s="1046"/>
      <c r="AE53" s="1047"/>
      <c r="AF53" s="1055"/>
      <c r="AG53" s="1069"/>
      <c r="AH53" s="1046"/>
      <c r="AI53" s="1047"/>
      <c r="AJ53" s="1000"/>
      <c r="AK53" s="1048"/>
      <c r="AL53" s="1001"/>
      <c r="AM53" s="1000"/>
      <c r="AN53" s="113"/>
      <c r="AO53" s="464" t="str">
        <f t="shared" si="70"/>
        <v>OK</v>
      </c>
      <c r="AQ53" s="1036"/>
      <c r="AR53" s="1044"/>
      <c r="AS53" s="1045"/>
      <c r="AT53" s="1046"/>
      <c r="AU53" s="1047"/>
      <c r="AV53" s="1044"/>
      <c r="AW53" s="1045"/>
      <c r="AX53" s="1046"/>
      <c r="AY53" s="1047"/>
      <c r="AZ53" s="1044"/>
      <c r="BA53" s="1045"/>
      <c r="BB53" s="1046"/>
      <c r="BC53" s="1047"/>
      <c r="BD53" s="1000"/>
      <c r="BE53" s="1048"/>
      <c r="BF53" s="1001"/>
      <c r="BG53" s="1000"/>
      <c r="BH53" s="113"/>
      <c r="BI53" s="464" t="str">
        <f t="shared" si="71"/>
        <v>OK</v>
      </c>
      <c r="BK53" s="154"/>
      <c r="BL53" s="103"/>
      <c r="BM53" s="8"/>
      <c r="BN53" s="368" t="s">
        <v>678</v>
      </c>
      <c r="BO53" s="317"/>
      <c r="BP53" s="103"/>
      <c r="BQ53" s="8"/>
      <c r="BR53" s="368" t="s">
        <v>678</v>
      </c>
      <c r="BS53" s="317"/>
      <c r="BT53" s="103"/>
      <c r="BU53" s="8"/>
      <c r="BV53" s="368" t="s">
        <v>678</v>
      </c>
      <c r="BW53" s="317"/>
      <c r="BX53" s="478" t="str">
        <f t="shared" si="128"/>
        <v>-</v>
      </c>
      <c r="BY53" s="483"/>
      <c r="BZ53" s="480" t="str">
        <f t="shared" si="129"/>
        <v>-</v>
      </c>
      <c r="CA53" s="481" t="str">
        <f t="shared" si="9"/>
        <v>-</v>
      </c>
      <c r="CB53" s="113"/>
      <c r="CC53" s="464" t="str">
        <f t="shared" si="16"/>
        <v>OK</v>
      </c>
      <c r="CE53" s="1036"/>
      <c r="CF53" s="1055"/>
      <c r="CG53" s="1069"/>
      <c r="CH53" s="1046"/>
      <c r="CI53" s="1047"/>
      <c r="CJ53" s="1055"/>
      <c r="CK53" s="1069"/>
      <c r="CL53" s="1046"/>
      <c r="CM53" s="1047"/>
      <c r="CN53" s="1055"/>
      <c r="CO53" s="1069"/>
      <c r="CP53" s="1046"/>
      <c r="CQ53" s="1047"/>
      <c r="CR53" s="1000"/>
      <c r="CS53" s="1048"/>
      <c r="CT53" s="1001"/>
      <c r="CU53" s="1002"/>
      <c r="CV53" s="113"/>
      <c r="CW53" s="464" t="str">
        <f t="shared" si="10"/>
        <v>OK</v>
      </c>
      <c r="CY53" s="344"/>
      <c r="CZ53" s="315"/>
      <c r="DA53" s="8"/>
      <c r="DB53" s="316"/>
      <c r="DC53" s="317"/>
      <c r="DD53" s="315"/>
      <c r="DE53" s="8"/>
      <c r="DF53" s="316"/>
      <c r="DG53" s="317"/>
      <c r="DH53" s="315"/>
      <c r="DI53" s="8"/>
      <c r="DJ53" s="316"/>
      <c r="DK53" s="317"/>
      <c r="DL53" s="487"/>
      <c r="DM53" s="488"/>
      <c r="DN53" s="489"/>
      <c r="DO53" s="497"/>
      <c r="DP53" s="113"/>
      <c r="DQ53" s="464" t="str">
        <f t="shared" si="11"/>
        <v>OK</v>
      </c>
      <c r="DS53" s="325"/>
      <c r="DT53" s="315"/>
      <c r="DU53" s="317"/>
      <c r="DW53" s="317"/>
      <c r="DY53" s="317"/>
      <c r="EA53" s="316"/>
      <c r="EB53" s="487"/>
      <c r="EC53" s="489"/>
      <c r="ED53" s="497"/>
      <c r="EE53" s="113"/>
      <c r="EF53" s="464" t="str">
        <f t="shared" si="12"/>
        <v>OK</v>
      </c>
      <c r="EI53" s="835" t="str">
        <f t="shared" ca="1" si="17"/>
        <v/>
      </c>
      <c r="EJ53" s="836"/>
    </row>
    <row r="54" spans="1:140" ht="12" customHeight="1" outlineLevel="2" x14ac:dyDescent="0.2">
      <c r="A54" s="85">
        <f t="shared" ca="1" si="103"/>
        <v>45</v>
      </c>
      <c r="B54" s="619" t="str">
        <f t="shared" ca="1" si="13"/>
        <v/>
      </c>
      <c r="C54" s="620"/>
      <c r="D54" s="621"/>
      <c r="E54" s="53"/>
      <c r="F54" s="909"/>
      <c r="G54" s="55" t="s">
        <v>674</v>
      </c>
      <c r="H54" s="69" t="s">
        <v>24</v>
      </c>
      <c r="I54" s="55"/>
      <c r="J54" s="1010" t="s">
        <v>11</v>
      </c>
      <c r="K54" s="1012" t="s">
        <v>24</v>
      </c>
      <c r="L54" s="252" t="s">
        <v>22</v>
      </c>
      <c r="M54" s="476">
        <f t="shared" si="5"/>
        <v>0</v>
      </c>
      <c r="N54" s="648" t="str">
        <f t="shared" si="19"/>
        <v>-</v>
      </c>
      <c r="O54" s="649" t="str">
        <f t="shared" si="20"/>
        <v>-</v>
      </c>
      <c r="P54" s="649" t="str">
        <f t="shared" si="21"/>
        <v>-</v>
      </c>
      <c r="Q54" s="649" t="str">
        <f t="shared" si="22"/>
        <v>-</v>
      </c>
      <c r="R54" s="649" t="str">
        <f t="shared" si="23"/>
        <v>-</v>
      </c>
      <c r="S54" s="168" t="str">
        <f t="shared" si="24"/>
        <v>-</v>
      </c>
      <c r="T54" s="179" t="str">
        <f t="shared" si="14"/>
        <v>OK</v>
      </c>
      <c r="U54" s="290"/>
      <c r="W54" s="1081"/>
      <c r="X54" s="1055"/>
      <c r="Y54" s="1069"/>
      <c r="Z54" s="1046"/>
      <c r="AA54" s="1047"/>
      <c r="AB54" s="1055"/>
      <c r="AC54" s="1069"/>
      <c r="AD54" s="1046"/>
      <c r="AE54" s="1047"/>
      <c r="AF54" s="1055"/>
      <c r="AG54" s="1069"/>
      <c r="AH54" s="1046"/>
      <c r="AI54" s="1047"/>
      <c r="AJ54" s="1000"/>
      <c r="AK54" s="1048"/>
      <c r="AL54" s="1001"/>
      <c r="AM54" s="1000"/>
      <c r="AN54" s="113"/>
      <c r="AO54" s="464" t="str">
        <f t="shared" si="70"/>
        <v>OK</v>
      </c>
      <c r="AQ54" s="1036"/>
      <c r="AR54" s="1044"/>
      <c r="AS54" s="1045"/>
      <c r="AT54" s="1046"/>
      <c r="AU54" s="1047"/>
      <c r="AV54" s="1044"/>
      <c r="AW54" s="1045"/>
      <c r="AX54" s="1046"/>
      <c r="AY54" s="1047"/>
      <c r="AZ54" s="1044"/>
      <c r="BA54" s="1045"/>
      <c r="BB54" s="1046"/>
      <c r="BC54" s="1047"/>
      <c r="BD54" s="1000"/>
      <c r="BE54" s="1048"/>
      <c r="BF54" s="1001"/>
      <c r="BG54" s="1000"/>
      <c r="BH54" s="113"/>
      <c r="BI54" s="464" t="str">
        <f t="shared" si="71"/>
        <v>OK</v>
      </c>
      <c r="BK54" s="154"/>
      <c r="BL54" s="103"/>
      <c r="BM54" s="8"/>
      <c r="BN54" s="368" t="s">
        <v>678</v>
      </c>
      <c r="BO54" s="317"/>
      <c r="BP54" s="103"/>
      <c r="BQ54" s="8"/>
      <c r="BR54" s="368" t="s">
        <v>678</v>
      </c>
      <c r="BS54" s="317"/>
      <c r="BT54" s="103"/>
      <c r="BU54" s="8"/>
      <c r="BV54" s="368" t="s">
        <v>678</v>
      </c>
      <c r="BW54" s="317"/>
      <c r="BX54" s="478" t="str">
        <f t="shared" si="128"/>
        <v>-</v>
      </c>
      <c r="BY54" s="483"/>
      <c r="BZ54" s="480" t="str">
        <f t="shared" si="129"/>
        <v>-</v>
      </c>
      <c r="CA54" s="481" t="str">
        <f t="shared" si="9"/>
        <v>-</v>
      </c>
      <c r="CB54" s="113"/>
      <c r="CC54" s="464" t="str">
        <f t="shared" si="16"/>
        <v>OK</v>
      </c>
      <c r="CE54" s="1036"/>
      <c r="CF54" s="1055"/>
      <c r="CG54" s="1069"/>
      <c r="CH54" s="1046"/>
      <c r="CI54" s="1047"/>
      <c r="CJ54" s="1055"/>
      <c r="CK54" s="1069"/>
      <c r="CL54" s="1046"/>
      <c r="CM54" s="1047"/>
      <c r="CN54" s="1055"/>
      <c r="CO54" s="1069"/>
      <c r="CP54" s="1046"/>
      <c r="CQ54" s="1047"/>
      <c r="CR54" s="1000"/>
      <c r="CS54" s="1048"/>
      <c r="CT54" s="1001"/>
      <c r="CU54" s="1002"/>
      <c r="CV54" s="113"/>
      <c r="CW54" s="464" t="str">
        <f t="shared" si="10"/>
        <v>OK</v>
      </c>
      <c r="CY54" s="344"/>
      <c r="CZ54" s="315"/>
      <c r="DA54" s="8"/>
      <c r="DB54" s="316"/>
      <c r="DC54" s="317"/>
      <c r="DD54" s="315"/>
      <c r="DE54" s="8"/>
      <c r="DF54" s="316"/>
      <c r="DG54" s="317"/>
      <c r="DH54" s="315"/>
      <c r="DI54" s="8"/>
      <c r="DJ54" s="316"/>
      <c r="DK54" s="317"/>
      <c r="DL54" s="487"/>
      <c r="DM54" s="488"/>
      <c r="DN54" s="489"/>
      <c r="DO54" s="497"/>
      <c r="DP54" s="113"/>
      <c r="DQ54" s="464" t="str">
        <f t="shared" si="11"/>
        <v>OK</v>
      </c>
      <c r="DS54" s="325"/>
      <c r="DT54" s="315"/>
      <c r="DU54" s="317"/>
      <c r="DW54" s="317"/>
      <c r="DY54" s="317"/>
      <c r="EA54" s="316"/>
      <c r="EB54" s="487"/>
      <c r="EC54" s="489"/>
      <c r="ED54" s="497"/>
      <c r="EE54" s="113"/>
      <c r="EF54" s="464" t="str">
        <f t="shared" si="12"/>
        <v>OK</v>
      </c>
      <c r="EI54" s="835" t="str">
        <f t="shared" ca="1" si="17"/>
        <v/>
      </c>
      <c r="EJ54" s="836"/>
    </row>
    <row r="55" spans="1:140" ht="12" customHeight="1" outlineLevel="2" x14ac:dyDescent="0.2">
      <c r="A55" s="85">
        <f t="shared" ca="1" si="103"/>
        <v>46</v>
      </c>
      <c r="B55" s="619" t="str">
        <f t="shared" ca="1" si="13"/>
        <v/>
      </c>
      <c r="C55" s="620"/>
      <c r="D55" s="621"/>
      <c r="E55" s="53"/>
      <c r="F55" s="58"/>
      <c r="G55" s="55" t="s">
        <v>716</v>
      </c>
      <c r="H55" s="69" t="s">
        <v>24</v>
      </c>
      <c r="I55" s="435" t="s">
        <v>45</v>
      </c>
      <c r="J55" s="1010" t="s">
        <v>11</v>
      </c>
      <c r="K55" s="1012" t="s">
        <v>24</v>
      </c>
      <c r="L55" s="252" t="s">
        <v>22</v>
      </c>
      <c r="M55" s="476">
        <f t="shared" si="5"/>
        <v>0</v>
      </c>
      <c r="N55" s="648" t="str">
        <f t="shared" si="19"/>
        <v>-</v>
      </c>
      <c r="O55" s="649" t="str">
        <f t="shared" si="20"/>
        <v>-</v>
      </c>
      <c r="P55" s="649" t="str">
        <f t="shared" si="21"/>
        <v>-</v>
      </c>
      <c r="Q55" s="649" t="str">
        <f t="shared" si="22"/>
        <v>-</v>
      </c>
      <c r="R55" s="649" t="str">
        <f t="shared" si="23"/>
        <v>-</v>
      </c>
      <c r="S55" s="168" t="str">
        <f t="shared" si="24"/>
        <v>-</v>
      </c>
      <c r="T55" s="179" t="str">
        <f t="shared" si="14"/>
        <v>OK</v>
      </c>
      <c r="U55" s="290"/>
      <c r="W55" s="1081"/>
      <c r="X55" s="1055"/>
      <c r="Y55" s="1069"/>
      <c r="Z55" s="1046"/>
      <c r="AA55" s="1047"/>
      <c r="AB55" s="1055"/>
      <c r="AC55" s="1069"/>
      <c r="AD55" s="1046"/>
      <c r="AE55" s="1047"/>
      <c r="AF55" s="1055"/>
      <c r="AG55" s="1069"/>
      <c r="AH55" s="1046"/>
      <c r="AI55" s="1047"/>
      <c r="AJ55" s="1000"/>
      <c r="AK55" s="1048"/>
      <c r="AL55" s="1001"/>
      <c r="AM55" s="1000"/>
      <c r="AN55" s="113"/>
      <c r="AO55" s="464" t="str">
        <f t="shared" si="70"/>
        <v>OK</v>
      </c>
      <c r="AQ55" s="1036"/>
      <c r="AR55" s="1044"/>
      <c r="AS55" s="1045"/>
      <c r="AT55" s="1046"/>
      <c r="AU55" s="1047"/>
      <c r="AV55" s="1044"/>
      <c r="AW55" s="1045"/>
      <c r="AX55" s="1046"/>
      <c r="AY55" s="1047"/>
      <c r="AZ55" s="1044"/>
      <c r="BA55" s="1045"/>
      <c r="BB55" s="1046"/>
      <c r="BC55" s="1047"/>
      <c r="BD55" s="1000"/>
      <c r="BE55" s="1048"/>
      <c r="BF55" s="1001"/>
      <c r="BG55" s="1000"/>
      <c r="BH55" s="113"/>
      <c r="BI55" s="464" t="str">
        <f t="shared" si="71"/>
        <v>OK</v>
      </c>
      <c r="BK55" s="154"/>
      <c r="BL55" s="103"/>
      <c r="BM55" s="8"/>
      <c r="BN55" s="368" t="s">
        <v>678</v>
      </c>
      <c r="BO55" s="317"/>
      <c r="BP55" s="103"/>
      <c r="BQ55" s="8"/>
      <c r="BR55" s="368" t="s">
        <v>678</v>
      </c>
      <c r="BS55" s="317"/>
      <c r="BT55" s="103"/>
      <c r="BU55" s="8"/>
      <c r="BV55" s="368" t="s">
        <v>678</v>
      </c>
      <c r="BW55" s="317"/>
      <c r="BX55" s="478" t="str">
        <f t="shared" si="128"/>
        <v>-</v>
      </c>
      <c r="BY55" s="483"/>
      <c r="BZ55" s="480" t="str">
        <f t="shared" si="129"/>
        <v>-</v>
      </c>
      <c r="CA55" s="481" t="str">
        <f t="shared" si="9"/>
        <v>-</v>
      </c>
      <c r="CB55" s="113"/>
      <c r="CC55" s="464" t="str">
        <f t="shared" si="16"/>
        <v>OK</v>
      </c>
      <c r="CE55" s="1036"/>
      <c r="CF55" s="1055"/>
      <c r="CG55" s="1069"/>
      <c r="CH55" s="1046"/>
      <c r="CI55" s="1047"/>
      <c r="CJ55" s="1055"/>
      <c r="CK55" s="1069"/>
      <c r="CL55" s="1046"/>
      <c r="CM55" s="1047"/>
      <c r="CN55" s="1055"/>
      <c r="CO55" s="1069"/>
      <c r="CP55" s="1046"/>
      <c r="CQ55" s="1047"/>
      <c r="CR55" s="1000"/>
      <c r="CS55" s="1048"/>
      <c r="CT55" s="1001"/>
      <c r="CU55" s="1002"/>
      <c r="CV55" s="113"/>
      <c r="CW55" s="464" t="str">
        <f t="shared" si="10"/>
        <v>OK</v>
      </c>
      <c r="CY55" s="344"/>
      <c r="CZ55" s="315"/>
      <c r="DA55" s="8"/>
      <c r="DB55" s="316"/>
      <c r="DC55" s="317"/>
      <c r="DD55" s="315"/>
      <c r="DE55" s="8"/>
      <c r="DF55" s="316"/>
      <c r="DG55" s="317"/>
      <c r="DH55" s="315"/>
      <c r="DI55" s="8"/>
      <c r="DJ55" s="316"/>
      <c r="DK55" s="317"/>
      <c r="DL55" s="487"/>
      <c r="DM55" s="488"/>
      <c r="DN55" s="489"/>
      <c r="DO55" s="497"/>
      <c r="DP55" s="113"/>
      <c r="DQ55" s="464" t="str">
        <f t="shared" si="11"/>
        <v>OK</v>
      </c>
      <c r="DS55" s="325"/>
      <c r="DT55" s="315"/>
      <c r="DU55" s="317"/>
      <c r="DW55" s="317"/>
      <c r="DY55" s="317"/>
      <c r="EA55" s="316"/>
      <c r="EB55" s="487"/>
      <c r="EC55" s="489"/>
      <c r="ED55" s="497"/>
      <c r="EE55" s="113"/>
      <c r="EF55" s="464" t="str">
        <f t="shared" si="12"/>
        <v>OK</v>
      </c>
      <c r="EI55" s="835" t="str">
        <f t="shared" ca="1" si="17"/>
        <v/>
      </c>
      <c r="EJ55" s="836"/>
    </row>
    <row r="56" spans="1:140" ht="15.75" customHeight="1" outlineLevel="2" x14ac:dyDescent="0.2">
      <c r="A56" s="85">
        <f t="shared" ca="1" si="103"/>
        <v>47</v>
      </c>
      <c r="B56" s="619" t="str">
        <f t="shared" ca="1" si="13"/>
        <v/>
      </c>
      <c r="C56" s="620"/>
      <c r="D56" s="621"/>
      <c r="E56" s="161" t="s">
        <v>280</v>
      </c>
      <c r="F56" s="160"/>
      <c r="G56" s="55"/>
      <c r="H56" s="69" t="s">
        <v>24</v>
      </c>
      <c r="I56" s="55"/>
      <c r="J56" s="1010" t="s">
        <v>11</v>
      </c>
      <c r="K56" s="1012" t="s">
        <v>24</v>
      </c>
      <c r="L56" s="252" t="s">
        <v>22</v>
      </c>
      <c r="M56" s="476">
        <f t="shared" si="5"/>
        <v>0</v>
      </c>
      <c r="N56" s="648" t="str">
        <f t="shared" si="19"/>
        <v>-</v>
      </c>
      <c r="O56" s="649" t="str">
        <f t="shared" si="20"/>
        <v>-</v>
      </c>
      <c r="P56" s="649" t="str">
        <f t="shared" si="21"/>
        <v>-</v>
      </c>
      <c r="Q56" s="649" t="str">
        <f t="shared" si="22"/>
        <v>-</v>
      </c>
      <c r="R56" s="649" t="str">
        <f t="shared" si="23"/>
        <v>-</v>
      </c>
      <c r="S56" s="168" t="str">
        <f t="shared" si="24"/>
        <v>-</v>
      </c>
      <c r="T56" s="179" t="str">
        <f t="shared" si="14"/>
        <v>OK</v>
      </c>
      <c r="U56" s="290"/>
      <c r="W56" s="1082"/>
      <c r="X56" s="1061"/>
      <c r="Y56" s="1071"/>
      <c r="Z56" s="1052"/>
      <c r="AA56" s="1053"/>
      <c r="AB56" s="1061"/>
      <c r="AC56" s="1071"/>
      <c r="AD56" s="1052"/>
      <c r="AE56" s="1053"/>
      <c r="AF56" s="1061"/>
      <c r="AG56" s="1071"/>
      <c r="AH56" s="1052"/>
      <c r="AI56" s="1053"/>
      <c r="AJ56" s="997"/>
      <c r="AK56" s="1054"/>
      <c r="AL56" s="998"/>
      <c r="AM56" s="997"/>
      <c r="AN56" s="113"/>
      <c r="AO56" s="464" t="str">
        <f t="shared" si="70"/>
        <v>OK</v>
      </c>
      <c r="AQ56" s="1049"/>
      <c r="AR56" s="1050"/>
      <c r="AS56" s="1051"/>
      <c r="AT56" s="1052"/>
      <c r="AU56" s="1053"/>
      <c r="AV56" s="1050"/>
      <c r="AW56" s="1051"/>
      <c r="AX56" s="1052"/>
      <c r="AY56" s="1053"/>
      <c r="AZ56" s="1050"/>
      <c r="BA56" s="1051"/>
      <c r="BB56" s="1052"/>
      <c r="BC56" s="1053"/>
      <c r="BD56" s="997"/>
      <c r="BE56" s="1054"/>
      <c r="BF56" s="998"/>
      <c r="BG56" s="997"/>
      <c r="BH56" s="113"/>
      <c r="BI56" s="464" t="str">
        <f t="shared" si="71"/>
        <v>OK</v>
      </c>
      <c r="BK56" s="154"/>
      <c r="BL56" s="103"/>
      <c r="BM56" s="332"/>
      <c r="BN56" s="368"/>
      <c r="BO56" s="321"/>
      <c r="BP56" s="103"/>
      <c r="BQ56" s="332"/>
      <c r="BR56" s="368"/>
      <c r="BS56" s="321"/>
      <c r="BT56" s="103"/>
      <c r="BU56" s="332"/>
      <c r="BV56" s="368"/>
      <c r="BW56" s="321"/>
      <c r="BX56" s="478" t="str">
        <f t="shared" si="128"/>
        <v>-</v>
      </c>
      <c r="BY56" s="483"/>
      <c r="BZ56" s="480" t="str">
        <f t="shared" si="129"/>
        <v>-</v>
      </c>
      <c r="CA56" s="481" t="str">
        <f t="shared" si="9"/>
        <v>-</v>
      </c>
      <c r="CB56" s="113"/>
      <c r="CC56" s="464" t="str">
        <f t="shared" si="16"/>
        <v>OK</v>
      </c>
      <c r="CE56" s="1036"/>
      <c r="CF56" s="1055"/>
      <c r="CG56" s="1069"/>
      <c r="CH56" s="1046"/>
      <c r="CI56" s="1047"/>
      <c r="CJ56" s="1055"/>
      <c r="CK56" s="1069"/>
      <c r="CL56" s="1046"/>
      <c r="CM56" s="1047"/>
      <c r="CN56" s="1055"/>
      <c r="CO56" s="1069"/>
      <c r="CP56" s="1046"/>
      <c r="CQ56" s="1047"/>
      <c r="CR56" s="1000"/>
      <c r="CS56" s="1048"/>
      <c r="CT56" s="998"/>
      <c r="CU56" s="1002"/>
      <c r="CV56" s="113"/>
      <c r="CW56" s="464" t="str">
        <f t="shared" si="10"/>
        <v>OK</v>
      </c>
      <c r="CY56" s="344"/>
      <c r="CZ56" s="315"/>
      <c r="DA56" s="8"/>
      <c r="DB56" s="316"/>
      <c r="DC56" s="317"/>
      <c r="DD56" s="315"/>
      <c r="DE56" s="8"/>
      <c r="DF56" s="316"/>
      <c r="DG56" s="317"/>
      <c r="DH56" s="315"/>
      <c r="DI56" s="8"/>
      <c r="DJ56" s="316"/>
      <c r="DK56" s="317"/>
      <c r="DL56" s="487"/>
      <c r="DM56" s="488"/>
      <c r="DN56" s="489"/>
      <c r="DO56" s="497"/>
      <c r="DP56" s="113"/>
      <c r="DQ56" s="464" t="str">
        <f t="shared" si="11"/>
        <v>OK</v>
      </c>
      <c r="DS56" s="325"/>
      <c r="DT56" s="315"/>
      <c r="DU56" s="317"/>
      <c r="DW56" s="321"/>
      <c r="DY56" s="321"/>
      <c r="EA56" s="316"/>
      <c r="EB56" s="487"/>
      <c r="EC56" s="489"/>
      <c r="ED56" s="497"/>
      <c r="EE56" s="113"/>
      <c r="EF56" s="464" t="str">
        <f t="shared" si="12"/>
        <v>OK</v>
      </c>
      <c r="EI56" s="835" t="str">
        <f t="shared" ca="1" si="17"/>
        <v/>
      </c>
      <c r="EJ56" s="836"/>
    </row>
    <row r="57" spans="1:140" s="71" customFormat="1" ht="15.75" outlineLevel="1" x14ac:dyDescent="0.2">
      <c r="A57" s="88">
        <f t="shared" ca="1" si="103"/>
        <v>48</v>
      </c>
      <c r="B57" s="616" t="str">
        <f t="shared" ca="1" si="13"/>
        <v/>
      </c>
      <c r="C57" s="622"/>
      <c r="D57" s="623"/>
      <c r="E57" s="90" t="s">
        <v>680</v>
      </c>
      <c r="F57" s="77" t="s">
        <v>97</v>
      </c>
      <c r="G57" s="78"/>
      <c r="H57" s="918" t="s">
        <v>24</v>
      </c>
      <c r="I57" s="79"/>
      <c r="J57" s="91" t="s">
        <v>10</v>
      </c>
      <c r="K57" s="92" t="s">
        <v>24</v>
      </c>
      <c r="L57" s="251"/>
      <c r="M57" s="461">
        <f t="shared" si="5"/>
        <v>0</v>
      </c>
      <c r="N57" s="694" t="str">
        <f>IF(OR(W57="",W57=0,W57="-"),"-",IF(W57=1,1,"POK"))</f>
        <v>-</v>
      </c>
      <c r="O57" s="695" t="str">
        <f>IF(OR(AQ57="",AQ57=0,AQ57="-"),"-",IF(AQ57=1,1,"POK"))</f>
        <v>-</v>
      </c>
      <c r="P57" s="695" t="str">
        <f>IF(OR(BK57="",BK57=0,BK57="-"),"-",IF(BK57=1,1,"POK"))</f>
        <v>-</v>
      </c>
      <c r="Q57" s="695" t="str">
        <f>IF(OR(CE57="",CE57=0,CE57="-"),"-",IF(CE57=1,1,"POK"))</f>
        <v>-</v>
      </c>
      <c r="R57" s="695" t="str">
        <f>IF(OR(CY57="",CY57=0,CY57="-"),"-",IF(CY57=1,1,"POK"))</f>
        <v>-</v>
      </c>
      <c r="S57" s="696" t="str">
        <f>IF(OR(DS57="",DS57=0,DS57="-"),"-",IF(DS57=1,1,"POK"))</f>
        <v>-</v>
      </c>
      <c r="T57" s="179" t="str">
        <f t="shared" si="14"/>
        <v>OK</v>
      </c>
      <c r="U57" s="291"/>
      <c r="V57" s="8"/>
      <c r="W57" s="662">
        <f>IF(SUM(W58:W66)=0,0,1)</f>
        <v>0</v>
      </c>
      <c r="X57" s="208"/>
      <c r="Y57" s="209"/>
      <c r="Z57" s="209"/>
      <c r="AA57" s="209"/>
      <c r="AB57" s="209"/>
      <c r="AC57" s="209"/>
      <c r="AD57" s="209"/>
      <c r="AE57" s="209"/>
      <c r="AF57" s="209"/>
      <c r="AG57" s="209"/>
      <c r="AH57" s="209"/>
      <c r="AI57" s="210"/>
      <c r="AJ57" s="235">
        <f>SUM(AJ58:AJ66)</f>
        <v>0</v>
      </c>
      <c r="AK57" s="236">
        <f>SUM(AK58:AK66)</f>
        <v>0</v>
      </c>
      <c r="AL57" s="233">
        <f>AJ57+AK57</f>
        <v>0</v>
      </c>
      <c r="AM57" s="237" t="str">
        <f>IF(OR(AL57=0,AL57="-"),"-",AL57/CD_TOTAL_HOURS)</f>
        <v>-</v>
      </c>
      <c r="AN57" s="114"/>
      <c r="AO57" s="468" t="str">
        <f t="shared" si="70"/>
        <v>OK</v>
      </c>
      <c r="AP57" s="8"/>
      <c r="AQ57" s="662">
        <f>IF(SUM(AQ58:AQ66)=0,0,1)</f>
        <v>0</v>
      </c>
      <c r="AR57" s="208"/>
      <c r="AS57" s="209"/>
      <c r="AT57" s="209"/>
      <c r="AU57" s="209"/>
      <c r="AV57" s="209"/>
      <c r="AW57" s="209"/>
      <c r="AX57" s="209"/>
      <c r="AY57" s="209"/>
      <c r="AZ57" s="209"/>
      <c r="BA57" s="209"/>
      <c r="BB57" s="209"/>
      <c r="BC57" s="210"/>
      <c r="BD57" s="235">
        <f>SUM(BD58:BD66)</f>
        <v>0</v>
      </c>
      <c r="BE57" s="236">
        <f>SUM(BE58:BE66)</f>
        <v>0</v>
      </c>
      <c r="BF57" s="233">
        <f>BD57+BE57</f>
        <v>0</v>
      </c>
      <c r="BG57" s="237" t="str">
        <f t="shared" ref="BG57:BG62" si="130">IF(OR(BF57=0,BF57="-"),"-",BF57/BD_TOTAL_HOURS)</f>
        <v>-</v>
      </c>
      <c r="BH57" s="114"/>
      <c r="BI57" s="468" t="str">
        <f t="shared" si="71"/>
        <v>OK</v>
      </c>
      <c r="BJ57" s="8"/>
      <c r="BK57" s="662">
        <f>IF(SUM(BK58:BK66)=0,0,1)</f>
        <v>0</v>
      </c>
      <c r="BL57" s="208"/>
      <c r="BM57" s="209"/>
      <c r="BN57" s="209"/>
      <c r="BO57" s="209"/>
      <c r="BP57" s="209"/>
      <c r="BQ57" s="209"/>
      <c r="BR57" s="209"/>
      <c r="BS57" s="209"/>
      <c r="BT57" s="209"/>
      <c r="BU57" s="209"/>
      <c r="BV57" s="209"/>
      <c r="BW57" s="210"/>
      <c r="BX57" s="235">
        <f>SUM(BX58:BX66)</f>
        <v>0</v>
      </c>
      <c r="BY57" s="236">
        <f>SUM(BY58:BY66)</f>
        <v>0</v>
      </c>
      <c r="BZ57" s="233">
        <f>BX57+BY57</f>
        <v>0</v>
      </c>
      <c r="CA57" s="237" t="str">
        <f t="shared" si="9"/>
        <v>-</v>
      </c>
      <c r="CB57" s="114"/>
      <c r="CC57" s="464" t="str">
        <f t="shared" si="16"/>
        <v>OK</v>
      </c>
      <c r="CD57" s="8"/>
      <c r="CE57" s="665">
        <f>IF(SUM(CE58:CE66)=0,0,1)</f>
        <v>0</v>
      </c>
      <c r="CF57" s="208"/>
      <c r="CG57" s="209"/>
      <c r="CH57" s="209"/>
      <c r="CI57" s="209"/>
      <c r="CJ57" s="209"/>
      <c r="CK57" s="209"/>
      <c r="CL57" s="209"/>
      <c r="CM57" s="209"/>
      <c r="CN57" s="209"/>
      <c r="CO57" s="209"/>
      <c r="CP57" s="209"/>
      <c r="CQ57" s="210"/>
      <c r="CR57" s="235">
        <f>SUM(CR58:CR66)</f>
        <v>0</v>
      </c>
      <c r="CS57" s="236">
        <f>SUM(CS58:CS66)</f>
        <v>0</v>
      </c>
      <c r="CT57" s="233">
        <f>CR57+CS57</f>
        <v>0</v>
      </c>
      <c r="CU57" s="237"/>
      <c r="CV57" s="114"/>
      <c r="CW57" s="468" t="str">
        <f t="shared" si="10"/>
        <v>OK</v>
      </c>
      <c r="CX57" s="8"/>
      <c r="CY57" s="662">
        <f>IF(SUM(CY58:CY66)=0,0,1)</f>
        <v>0</v>
      </c>
      <c r="CZ57" s="208"/>
      <c r="DA57" s="209"/>
      <c r="DB57" s="209"/>
      <c r="DC57" s="209"/>
      <c r="DD57" s="209"/>
      <c r="DE57" s="209"/>
      <c r="DF57" s="209"/>
      <c r="DG57" s="209"/>
      <c r="DH57" s="209"/>
      <c r="DI57" s="209"/>
      <c r="DJ57" s="209"/>
      <c r="DK57" s="210"/>
      <c r="DL57" s="235">
        <f>SUM(DL58:DL66)</f>
        <v>0</v>
      </c>
      <c r="DM57" s="236">
        <f>SUM(DM58:DM66)</f>
        <v>0</v>
      </c>
      <c r="DN57" s="467">
        <f>DL57+DM57</f>
        <v>0</v>
      </c>
      <c r="DO57" s="237" t="str">
        <f>IF(OR(DN57=0,DN57="-"),"-",DN57/CONSTR_TOTAL_HOURS)</f>
        <v>-</v>
      </c>
      <c r="DP57" s="114"/>
      <c r="DQ57" s="464" t="str">
        <f t="shared" si="11"/>
        <v>OK</v>
      </c>
      <c r="DR57" s="8"/>
      <c r="DS57" s="662">
        <f>IF(SUM(DS58:DS66)=0,0,1)</f>
        <v>0</v>
      </c>
      <c r="DT57" s="208"/>
      <c r="DU57" s="209"/>
      <c r="DV57" s="209"/>
      <c r="DW57" s="209"/>
      <c r="DX57" s="209"/>
      <c r="DY57" s="209"/>
      <c r="DZ57" s="209"/>
      <c r="EA57" s="209"/>
      <c r="EB57" s="583">
        <f>SUM(EB58:EB66)</f>
        <v>0</v>
      </c>
      <c r="EC57" s="565">
        <f>EB57</f>
        <v>0</v>
      </c>
      <c r="ED57" s="237" t="str">
        <f>IF(OR(EC57=0,EC57="-"),"-",EC57/QUALIF_TOTAL_HOURS)</f>
        <v>-</v>
      </c>
      <c r="EE57" s="114"/>
      <c r="EF57" s="464" t="str">
        <f>IF(AND(Type_1&lt;&gt;"Doc",Type_1&lt;&gt;"Dwg"),"-",IF(Type_1="Dwg","-",IF(AND(OR(DS57="-",DS57=""),EB57&lt;&gt;"-"),"Entry 1 Cln 123",IF(Type_1="Doc",IF(OR(AND(DT57&lt;&gt;"",DU57=""),AND(DV57&lt;&gt;"",DW57=""),AND(DX57&lt;&gt;"",DY57="")),"Missing Eng Function",IF(OR(AND(DT57="",DU57&lt;&gt;""),AND(DV57="",DW57&lt;&gt;""),AND(DX57="",DY57&lt;&gt;"")),"Missing Eng Hours","OK"))))))</f>
        <v>-</v>
      </c>
      <c r="EG57" s="8"/>
      <c r="EI57" s="835" t="str">
        <f t="shared" ca="1" si="17"/>
        <v/>
      </c>
      <c r="EJ57" s="836"/>
    </row>
    <row r="58" spans="1:140" ht="12" customHeight="1" outlineLevel="2" x14ac:dyDescent="0.2">
      <c r="A58" s="85">
        <f t="shared" ca="1" si="103"/>
        <v>49</v>
      </c>
      <c r="B58" s="619" t="str">
        <f t="shared" ca="1" si="13"/>
        <v/>
      </c>
      <c r="C58" s="620"/>
      <c r="D58" s="621"/>
      <c r="E58" s="53"/>
      <c r="F58" s="54"/>
      <c r="G58" s="55" t="s">
        <v>626</v>
      </c>
      <c r="H58" s="69" t="s">
        <v>24</v>
      </c>
      <c r="I58" s="55"/>
      <c r="J58" s="1010" t="s">
        <v>11</v>
      </c>
      <c r="K58" s="1011" t="s">
        <v>24</v>
      </c>
      <c r="L58" s="252" t="s">
        <v>22</v>
      </c>
      <c r="M58" s="476">
        <f t="shared" si="5"/>
        <v>0</v>
      </c>
      <c r="N58" s="691" t="str">
        <f t="shared" si="19"/>
        <v>-</v>
      </c>
      <c r="O58" s="692" t="str">
        <f t="shared" si="20"/>
        <v>-</v>
      </c>
      <c r="P58" s="692" t="str">
        <f t="shared" si="21"/>
        <v>-</v>
      </c>
      <c r="Q58" s="692" t="str">
        <f t="shared" si="22"/>
        <v>-</v>
      </c>
      <c r="R58" s="692" t="str">
        <f t="shared" si="23"/>
        <v>-</v>
      </c>
      <c r="S58" s="693" t="str">
        <f t="shared" si="24"/>
        <v>-</v>
      </c>
      <c r="T58" s="179" t="str">
        <f t="shared" si="14"/>
        <v>OK</v>
      </c>
      <c r="U58" s="290"/>
      <c r="W58" s="515" t="s">
        <v>30</v>
      </c>
      <c r="X58" s="103"/>
      <c r="Y58" s="1056"/>
      <c r="Z58" s="368" t="s">
        <v>246</v>
      </c>
      <c r="AA58" s="1047"/>
      <c r="AB58" s="1073"/>
      <c r="AC58" s="1058"/>
      <c r="AD58" s="1039"/>
      <c r="AE58" s="1040"/>
      <c r="AF58" s="1073"/>
      <c r="AG58" s="1058"/>
      <c r="AH58" s="1039"/>
      <c r="AI58" s="1040"/>
      <c r="AJ58" s="478" t="str">
        <f>IF(AND(X58="",AB58="",AF58=""),"-",X58+AB58+AF58)</f>
        <v>-</v>
      </c>
      <c r="AK58" s="1059"/>
      <c r="AL58" s="480" t="str">
        <f>IF(AND(X58="",AB58="",AF58="",Y58="",AC58="",AG58=""),"-",SUM(X58:AG58))</f>
        <v>-</v>
      </c>
      <c r="AM58" s="481" t="str">
        <f>IF(OR(AL58=0,AL58="-"),"-",AL58/CD_TOTAL_HOURS)</f>
        <v>-</v>
      </c>
      <c r="AN58" s="113"/>
      <c r="AO58" s="464" t="str">
        <f t="shared" si="70"/>
        <v>OK</v>
      </c>
      <c r="AQ58" s="154"/>
      <c r="AR58" s="103"/>
      <c r="AS58" s="1056"/>
      <c r="AT58" s="368" t="s">
        <v>246</v>
      </c>
      <c r="AU58" s="1047"/>
      <c r="AV58" s="1057"/>
      <c r="AW58" s="1058"/>
      <c r="AX58" s="1039"/>
      <c r="AY58" s="1032"/>
      <c r="AZ58" s="1057"/>
      <c r="BA58" s="1058"/>
      <c r="BB58" s="1039"/>
      <c r="BC58" s="1032"/>
      <c r="BD58" s="478" t="str">
        <f>IF(AND(AR58="",AV58="",AZ58=""),"-",AR58+AV58+AZ58)</f>
        <v>-</v>
      </c>
      <c r="BE58" s="1059"/>
      <c r="BF58" s="480" t="str">
        <f>IF(AND(AR58="",AV58="",AZ58="",AS58="",AW58="",BA58=""),"-",SUM(AR58:BA58))</f>
        <v>-</v>
      </c>
      <c r="BG58" s="481" t="str">
        <f t="shared" si="130"/>
        <v>-</v>
      </c>
      <c r="BH58" s="113"/>
      <c r="BI58" s="464" t="str">
        <f t="shared" si="71"/>
        <v>OK</v>
      </c>
      <c r="BK58" s="154"/>
      <c r="BL58" s="103"/>
      <c r="BM58" s="334"/>
      <c r="BN58" s="368" t="s">
        <v>246</v>
      </c>
      <c r="BO58" s="317"/>
      <c r="BP58" s="311"/>
      <c r="BQ58" s="333"/>
      <c r="BR58" s="313"/>
      <c r="BS58" s="314"/>
      <c r="BT58" s="311"/>
      <c r="BU58" s="333"/>
      <c r="BV58" s="313"/>
      <c r="BW58" s="314"/>
      <c r="BX58" s="478" t="str">
        <f>IF(AND(BL58="",BP58="",BT58=""),"-",BL58+BP58+BT58)</f>
        <v>-</v>
      </c>
      <c r="BY58" s="493"/>
      <c r="BZ58" s="480" t="str">
        <f>IF(AND(BL58="",BP58="",BT58="",BM58="",BQ58="",BU58=""),"-",SUM(BL58:BU58))</f>
        <v>-</v>
      </c>
      <c r="CA58" s="481" t="str">
        <f t="shared" si="9"/>
        <v>-</v>
      </c>
      <c r="CB58" s="113"/>
      <c r="CC58" s="464" t="str">
        <f t="shared" si="16"/>
        <v>OK</v>
      </c>
      <c r="CE58" s="1036"/>
      <c r="CF58" s="1055"/>
      <c r="CG58" s="1069"/>
      <c r="CH58" s="1046"/>
      <c r="CI58" s="1047"/>
      <c r="CJ58" s="1055"/>
      <c r="CK58" s="1069"/>
      <c r="CL58" s="1046"/>
      <c r="CM58" s="1047"/>
      <c r="CN58" s="1055"/>
      <c r="CO58" s="1069"/>
      <c r="CP58" s="1046"/>
      <c r="CQ58" s="1047"/>
      <c r="CR58" s="1000"/>
      <c r="CS58" s="1048"/>
      <c r="CT58" s="1001"/>
      <c r="CU58" s="1002"/>
      <c r="CV58" s="113"/>
      <c r="CW58" s="464" t="str">
        <f t="shared" si="10"/>
        <v>OK</v>
      </c>
      <c r="CY58" s="154"/>
      <c r="CZ58" s="103"/>
      <c r="DA58" s="334"/>
      <c r="DB58" s="368" t="s">
        <v>246</v>
      </c>
      <c r="DC58" s="317"/>
      <c r="DD58" s="311"/>
      <c r="DE58" s="333"/>
      <c r="DF58" s="313"/>
      <c r="DG58" s="314"/>
      <c r="DH58" s="311"/>
      <c r="DI58" s="333"/>
      <c r="DJ58" s="313"/>
      <c r="DK58" s="314"/>
      <c r="DL58" s="478" t="str">
        <f>IF(AND(CZ58="",DD58="",DH58=""),"-",CZ58+DD58+DH58)</f>
        <v>-</v>
      </c>
      <c r="DM58" s="700"/>
      <c r="DN58" s="480" t="str">
        <f>IF(AND(CZ58="",DD58="",DH58="",DA58="",DE58="",DI58=""),"-",SUM(CZ58:DI58))</f>
        <v>-</v>
      </c>
      <c r="DO58" s="481" t="str">
        <f>IF(OR(DN58=0,DN58="-"),"-",DN58/CONSTR_TOTAL_HOURS)</f>
        <v>-</v>
      </c>
      <c r="DP58" s="113"/>
      <c r="DQ58" s="464" t="str">
        <f t="shared" si="11"/>
        <v>OK</v>
      </c>
      <c r="DS58" s="154"/>
      <c r="DT58" s="103"/>
      <c r="DU58" s="574" t="s">
        <v>246</v>
      </c>
      <c r="DV58" s="312"/>
      <c r="DW58" s="441"/>
      <c r="DX58" s="312"/>
      <c r="DY58" s="441"/>
      <c r="DZ58" s="312"/>
      <c r="EA58" s="313"/>
      <c r="EB58" s="567" t="str">
        <f>IF(AND(DT58="",DV58="",DX58="",DZ58=""),"-",DT58+DV58+DX58+DZ58)</f>
        <v>-</v>
      </c>
      <c r="EC58" s="563" t="str">
        <f>EB58</f>
        <v>-</v>
      </c>
      <c r="ED58" s="481" t="str">
        <f>IF(OR(EC58=0,EC58="-"),"-",EC58/QUALIF_TOTAL_HOURS)</f>
        <v>-</v>
      </c>
      <c r="EE58" s="113"/>
      <c r="EF58" s="464" t="str">
        <f>IF(AND(Type_1&lt;&gt;"Doc",Type_1&lt;&gt;"Dwg"),"-",IF(Type_1="Dwg","-",IF(AND(OR(DS58="-",DS58=""),EB58&lt;&gt;"-"),"Entry 1 Cln 123",IF(Type_1="Doc",IF(OR(AND(DT58&lt;&gt;"",DU58=""),AND(DV58&lt;&gt;"",DW58=""),AND(DX58&lt;&gt;"",DY58="")),"Missing Eng Function",IF(OR(AND(DT58="",DU58&lt;&gt;""),AND(DV58="",DW58&lt;&gt;""),AND(DX58="",DY58&lt;&gt;"")),"Missing Eng Hours","OK"))))))</f>
        <v>Missing Eng Hours</v>
      </c>
      <c r="EI58" s="835" t="str">
        <f t="shared" ca="1" si="17"/>
        <v/>
      </c>
      <c r="EJ58" s="836"/>
    </row>
    <row r="59" spans="1:140" ht="24" customHeight="1" outlineLevel="2" x14ac:dyDescent="0.2">
      <c r="A59" s="85">
        <f t="shared" ca="1" si="103"/>
        <v>50</v>
      </c>
      <c r="B59" s="624" t="str">
        <f t="shared" ref="B59:B60" ca="1" si="131">IF(MAX(EI59:EJ59)=0,"",MAX(EI59:EJ59))</f>
        <v/>
      </c>
      <c r="C59" s="620"/>
      <c r="D59" s="621"/>
      <c r="E59" s="105"/>
      <c r="F59" s="106"/>
      <c r="G59" s="107" t="s">
        <v>820</v>
      </c>
      <c r="H59" s="69" t="s">
        <v>24</v>
      </c>
      <c r="I59" s="107"/>
      <c r="J59" s="1013" t="s">
        <v>11</v>
      </c>
      <c r="K59" s="1014" t="s">
        <v>24</v>
      </c>
      <c r="L59" s="252"/>
      <c r="M59" s="476">
        <f t="shared" ref="M59:M60" si="132">IF(SUM(W59,AQ59,BK59,CE59,CY59,DS59)=0,0,1)</f>
        <v>0</v>
      </c>
      <c r="N59" s="648" t="str">
        <f t="shared" ref="N59:N60" si="133">IF(OR(W59="",W59="-"),"-",IF(W59=1,1,"POK"))</f>
        <v>-</v>
      </c>
      <c r="O59" s="649" t="str">
        <f t="shared" ref="O59:O60" si="134">IF(OR(AQ59="",AQ59="-"),"-",IF(AQ59=1,1,"POK"))</f>
        <v>-</v>
      </c>
      <c r="P59" s="649" t="str">
        <f t="shared" ref="P59:P60" si="135">IF(OR(BK59="",BK59="-"),"-",IF(BK59=1,1,"POK"))</f>
        <v>-</v>
      </c>
      <c r="Q59" s="649" t="str">
        <f t="shared" ref="Q59:Q60" si="136">IF(OR(CE59="",CE59="-"),"-",IF(CE59=1,1,"POK"))</f>
        <v>-</v>
      </c>
      <c r="R59" s="649" t="str">
        <f t="shared" ref="R59:R60" si="137">IF(OR(CY59="",CY59="-"),"-",IF(CY59=1,1,"POK"))</f>
        <v>-</v>
      </c>
      <c r="S59" s="168" t="str">
        <f t="shared" ref="S59:S60" si="138">IF(OR(DS59="",DS59="-"),"-",IF(DS59=1,1,"POK"))</f>
        <v>-</v>
      </c>
      <c r="T59" s="179" t="str">
        <f t="shared" ref="T59:T60" si="139">IF(AND(M59="",OR(N59=1,O59=1,P59=1,Q59=1,R59=1,S59=1)),"Value is missing Cln 13","OK")</f>
        <v>OK</v>
      </c>
      <c r="U59" s="290"/>
      <c r="W59" s="1081"/>
      <c r="X59" s="1055"/>
      <c r="Y59" s="1056"/>
      <c r="Z59" s="1046"/>
      <c r="AA59" s="1047"/>
      <c r="AB59" s="1055"/>
      <c r="AC59" s="1056"/>
      <c r="AD59" s="1046"/>
      <c r="AE59" s="1047"/>
      <c r="AF59" s="1055"/>
      <c r="AG59" s="1056"/>
      <c r="AH59" s="1046"/>
      <c r="AI59" s="1047"/>
      <c r="AJ59" s="994"/>
      <c r="AK59" s="1048"/>
      <c r="AL59" s="995"/>
      <c r="AM59" s="996"/>
      <c r="AN59" s="113"/>
      <c r="AO59" s="464" t="str">
        <f t="shared" ref="AO59:AO60" si="140">IF(AND(Type_1="Doc",OR(Y59&lt;&gt;"",AC59&lt;&gt;"",AG59&lt;&gt;"")),"Remove Value Cln 25, 29, 33",IF(AND(Type_1="Doc",OR(AA59&lt;&gt;"",AE59&lt;&gt;"",AI59&lt;&gt;"")),"Remove Value Cln 27, 31, 35",IF(OR(AND(X59&lt;&gt;"",Z59=""),AND(AB59&lt;&gt;"",AD59=""),AND(AF59&lt;&gt;"",AH59="")),"Missing Eng Function",IF(OR(AND(Y59&lt;&gt;"",AA59=""),AND(AC59&lt;&gt;"",AE59=""),AND(AG59&lt;&gt;"",AI59="")),"Missing Design Function","OK"))))</f>
        <v>OK</v>
      </c>
      <c r="AQ59" s="154"/>
      <c r="AR59" s="103"/>
      <c r="AS59" s="1056"/>
      <c r="AT59" s="368" t="s">
        <v>246</v>
      </c>
      <c r="AU59" s="1047"/>
      <c r="AV59" s="1055"/>
      <c r="AW59" s="1056"/>
      <c r="AX59" s="1046"/>
      <c r="AY59" s="1047"/>
      <c r="AZ59" s="1055"/>
      <c r="BA59" s="1056"/>
      <c r="BB59" s="1046"/>
      <c r="BC59" s="1047"/>
      <c r="BD59" s="478" t="str">
        <f t="shared" ref="BD59:BD60" si="141">IF(AND(AR59="",AV59="",AZ59=""),"-",AR59+AV59+AZ59)</f>
        <v>-</v>
      </c>
      <c r="BE59" s="1060"/>
      <c r="BF59" s="480" t="str">
        <f t="shared" ref="BF59:BF60" si="142">IF(AND(AR59="",AV59="",AZ59="",AS59="",AW59="",BA59=""),"-",SUM(AR59:BA59))</f>
        <v>-</v>
      </c>
      <c r="BG59" s="481" t="str">
        <f t="shared" si="130"/>
        <v>-</v>
      </c>
      <c r="BH59" s="113"/>
      <c r="BI59" s="464" t="str">
        <f t="shared" ref="BI59:BI60" si="143">IF(AND(Type_1="Doc",OR(AS59&lt;&gt;"",AW59&lt;&gt;"",BA59&lt;&gt;"")),"Remove Value Cln 25, 29, 33",IF(AND(Type_1="Doc",OR(AU59&lt;&gt;"",AY59&lt;&gt;"",BC59&lt;&gt;"")),"Remove Value Cln 47, 51, 55",IF(OR(AND(AR59&lt;&gt;"",AT59=""),AND(AV59&lt;&gt;"",AX59=""),AND(AZ59&lt;&gt;"",BB59="")),"Missing Eng Function",IF(OR(AND(AS59&lt;&gt;"",AU59=""),AND(AW59&lt;&gt;"",AY59=""),AND(BA59&lt;&gt;"",BC59="")),"Missing Design Function","OK"))))</f>
        <v>OK</v>
      </c>
      <c r="BK59" s="325"/>
      <c r="BL59" s="348"/>
      <c r="BM59" s="334"/>
      <c r="BN59" s="349"/>
      <c r="BO59" s="317"/>
      <c r="BP59" s="315"/>
      <c r="BQ59" s="334"/>
      <c r="BR59" s="316"/>
      <c r="BS59" s="317"/>
      <c r="BT59" s="315"/>
      <c r="BU59" s="334"/>
      <c r="BV59" s="316"/>
      <c r="BW59" s="317"/>
      <c r="BX59" s="494"/>
      <c r="BY59" s="488"/>
      <c r="BZ59" s="495"/>
      <c r="CA59" s="496"/>
      <c r="CB59" s="113"/>
      <c r="CC59" s="464" t="str">
        <f t="shared" ref="CC59:CC60" si="144">IF(AND(Type_1="Doc",OR(BM59&lt;&gt;"",BQ59&lt;&gt;"",BU59&lt;&gt;"")),"Remove Value Cln 65, 69, 73",IF(AND(Type_1="Doc",OR(BO59&lt;&gt;"",BS59&lt;&gt;"",BW59&lt;&gt;"")),"Remove Value Cln 67, 71, 75",IF(OR(AND(BL59&lt;&gt;"",BN59=""),AND(BP59&lt;&gt;"",BR59=""),AND(BT59&lt;&gt;"",BV59="")),"Missing Eng Function",IF(OR(AND(BM59&lt;&gt;"",BO59=""),AND(BQ59&lt;&gt;"",BS59=""),AND(BU59&lt;&gt;"",BW59="")),"Missing Design Function","OK"))))</f>
        <v>OK</v>
      </c>
      <c r="CE59" s="1036"/>
      <c r="CF59" s="1055"/>
      <c r="CG59" s="1069"/>
      <c r="CH59" s="1046"/>
      <c r="CI59" s="1047"/>
      <c r="CJ59" s="1055"/>
      <c r="CK59" s="1069"/>
      <c r="CL59" s="1046"/>
      <c r="CM59" s="1047"/>
      <c r="CN59" s="1055"/>
      <c r="CO59" s="1069"/>
      <c r="CP59" s="1046"/>
      <c r="CQ59" s="1047"/>
      <c r="CR59" s="1000"/>
      <c r="CS59" s="1048"/>
      <c r="CT59" s="1001"/>
      <c r="CU59" s="1002"/>
      <c r="CV59" s="113"/>
      <c r="CW59" s="464" t="str">
        <f t="shared" ref="CW59:CW60" si="145">IF(AND(Type_1="Doc",OR(CG59&lt;&gt;"",CK59&lt;&gt;"",CO59&lt;&gt;"")),"Remove Value Cln 85, 89, 93",IF(AND(Type_1="Doc",OR(CI59&lt;&gt;"",CM59&lt;&gt;"",CQ59&lt;&gt;"")),"Remove Value Cln 87, 91, 95",IF(OR(AND(CF59&lt;&gt;"",CH59=""),AND(CJ59&lt;&gt;"",CL59=""),AND(CN59&lt;&gt;"",CP59="")),"Missing Eng Function",IF(OR(AND(CG59&lt;&gt;"",CI59=""),AND(CK59&lt;&gt;"",CM59=""),AND(CO59&lt;&gt;"",CQ59="")),"Missing Design Function","OK"))))</f>
        <v>OK</v>
      </c>
      <c r="CY59" s="325"/>
      <c r="CZ59" s="440"/>
      <c r="DA59" s="334"/>
      <c r="DB59" s="313"/>
      <c r="DC59" s="317"/>
      <c r="DD59" s="315"/>
      <c r="DE59" s="334"/>
      <c r="DF59" s="316"/>
      <c r="DG59" s="317"/>
      <c r="DH59" s="315"/>
      <c r="DI59" s="334"/>
      <c r="DJ59" s="316"/>
      <c r="DK59" s="317"/>
      <c r="DL59" s="494"/>
      <c r="DM59" s="488"/>
      <c r="DN59" s="495"/>
      <c r="DO59" s="496"/>
      <c r="DP59" s="113"/>
      <c r="DQ59" s="464" t="str">
        <f t="shared" ref="DQ59:DQ60" si="146">IF(AND(Type_1="Doc",OR(DA59&lt;&gt;"",DE59&lt;&gt;"",DI59&lt;&gt;"")),"Remove Value Cln 105, 109, 113",IF(AND(Type_1="Doc",OR(DC59&lt;&gt;"",DG59&lt;&gt;"",DK59&lt;&gt;"")),"Remove Value Cln 107, 111, 115",IF(OR(AND(CZ59&lt;&gt;"",DB59=""),AND(DD59&lt;&gt;"",DF59=""),AND(DH59&lt;&gt;"",DJ59="")),"Missing Eng Function",IF(OR(AND(DA59&lt;&gt;"",DC59=""),AND(DE59&lt;&gt;"",DG59=""),AND(DI59&lt;&gt;"",DK59="")),"Missing Design Function","OK"))))</f>
        <v>OK</v>
      </c>
      <c r="DS59" s="325"/>
      <c r="DT59" s="440"/>
      <c r="DU59" s="441"/>
      <c r="DW59" s="317"/>
      <c r="DY59" s="317"/>
      <c r="EA59" s="316"/>
      <c r="EB59" s="494"/>
      <c r="EC59" s="495"/>
      <c r="ED59" s="496"/>
      <c r="EE59" s="113"/>
      <c r="EF59" s="464" t="str">
        <f t="shared" ref="EF59:EF60" si="147">IF(AND(Type_1&lt;&gt;"Doc",Type_1&lt;&gt;"Dwg"),"-",IF(Type_1="Dwg","-",IF(Type_1="Doc",IF(OR(AND(DT59&lt;&gt;"",DU59=""),AND(DV59&lt;&gt;"",DW59=""),AND(DX59&lt;&gt;"",DY59="")),"Missing Eng Function",IF(OR(AND(DT59="",DU59&lt;&gt;""),AND(DV59="",DW59&lt;&gt;""),AND(DX59="",DY59&lt;&gt;"")),"Missing Eng Hours","OK")))))</f>
        <v>OK</v>
      </c>
      <c r="EI59" s="835" t="str">
        <f t="shared" ca="1" si="17"/>
        <v/>
      </c>
      <c r="EJ59" s="836"/>
    </row>
    <row r="60" spans="1:140" ht="24" customHeight="1" outlineLevel="2" x14ac:dyDescent="0.2">
      <c r="A60" s="85">
        <f t="shared" ca="1" si="103"/>
        <v>51</v>
      </c>
      <c r="B60" s="624" t="str">
        <f t="shared" ca="1" si="131"/>
        <v/>
      </c>
      <c r="C60" s="620"/>
      <c r="D60" s="621"/>
      <c r="E60" s="105"/>
      <c r="F60" s="106"/>
      <c r="G60" s="107" t="s">
        <v>821</v>
      </c>
      <c r="H60" s="69" t="s">
        <v>24</v>
      </c>
      <c r="I60" s="107"/>
      <c r="J60" s="1013" t="s">
        <v>11</v>
      </c>
      <c r="K60" s="1014" t="s">
        <v>24</v>
      </c>
      <c r="L60" s="252"/>
      <c r="M60" s="476">
        <f t="shared" si="132"/>
        <v>0</v>
      </c>
      <c r="N60" s="648" t="str">
        <f t="shared" si="133"/>
        <v>-</v>
      </c>
      <c r="O60" s="649" t="str">
        <f t="shared" si="134"/>
        <v>-</v>
      </c>
      <c r="P60" s="649" t="str">
        <f t="shared" si="135"/>
        <v>-</v>
      </c>
      <c r="Q60" s="649" t="str">
        <f t="shared" si="136"/>
        <v>-</v>
      </c>
      <c r="R60" s="649" t="str">
        <f t="shared" si="137"/>
        <v>-</v>
      </c>
      <c r="S60" s="168" t="str">
        <f t="shared" si="138"/>
        <v>-</v>
      </c>
      <c r="T60" s="179" t="str">
        <f t="shared" si="139"/>
        <v>OK</v>
      </c>
      <c r="U60" s="290"/>
      <c r="W60" s="1081"/>
      <c r="X60" s="1055"/>
      <c r="Y60" s="1056"/>
      <c r="Z60" s="1046"/>
      <c r="AA60" s="1047"/>
      <c r="AB60" s="1055"/>
      <c r="AC60" s="1056"/>
      <c r="AD60" s="1046"/>
      <c r="AE60" s="1047"/>
      <c r="AF60" s="1055"/>
      <c r="AG60" s="1056"/>
      <c r="AH60" s="1046"/>
      <c r="AI60" s="1047"/>
      <c r="AJ60" s="1000"/>
      <c r="AK60" s="1048"/>
      <c r="AL60" s="1001"/>
      <c r="AM60" s="1002"/>
      <c r="AN60" s="113"/>
      <c r="AO60" s="464" t="str">
        <f t="shared" si="140"/>
        <v>OK</v>
      </c>
      <c r="AQ60" s="154"/>
      <c r="AR60" s="103"/>
      <c r="AS60" s="1056"/>
      <c r="AT60" s="368" t="s">
        <v>246</v>
      </c>
      <c r="AU60" s="1047"/>
      <c r="AV60" s="1055"/>
      <c r="AW60" s="1056"/>
      <c r="AX60" s="1046"/>
      <c r="AY60" s="1047"/>
      <c r="AZ60" s="1055"/>
      <c r="BA60" s="1056"/>
      <c r="BB60" s="1046"/>
      <c r="BC60" s="1047"/>
      <c r="BD60" s="478" t="str">
        <f t="shared" si="141"/>
        <v>-</v>
      </c>
      <c r="BE60" s="1060"/>
      <c r="BF60" s="480" t="str">
        <f t="shared" si="142"/>
        <v>-</v>
      </c>
      <c r="BG60" s="481" t="str">
        <f t="shared" si="130"/>
        <v>-</v>
      </c>
      <c r="BH60" s="113"/>
      <c r="BI60" s="464" t="str">
        <f t="shared" si="143"/>
        <v>OK</v>
      </c>
      <c r="BK60" s="325"/>
      <c r="BL60" s="348"/>
      <c r="BM60" s="334"/>
      <c r="BN60" s="349"/>
      <c r="BO60" s="317"/>
      <c r="BP60" s="315"/>
      <c r="BQ60" s="334"/>
      <c r="BR60" s="316"/>
      <c r="BS60" s="317"/>
      <c r="BT60" s="315"/>
      <c r="BU60" s="334"/>
      <c r="BV60" s="316"/>
      <c r="BW60" s="317"/>
      <c r="BX60" s="487"/>
      <c r="BY60" s="488"/>
      <c r="BZ60" s="489"/>
      <c r="CA60" s="497"/>
      <c r="CB60" s="113"/>
      <c r="CC60" s="464" t="str">
        <f t="shared" si="144"/>
        <v>OK</v>
      </c>
      <c r="CE60" s="1036"/>
      <c r="CF60" s="1055"/>
      <c r="CG60" s="1069"/>
      <c r="CH60" s="1046"/>
      <c r="CI60" s="1047"/>
      <c r="CJ60" s="1055"/>
      <c r="CK60" s="1069"/>
      <c r="CL60" s="1046"/>
      <c r="CM60" s="1047"/>
      <c r="CN60" s="1055"/>
      <c r="CO60" s="1069"/>
      <c r="CP60" s="1046"/>
      <c r="CQ60" s="1047"/>
      <c r="CR60" s="1000"/>
      <c r="CS60" s="1048"/>
      <c r="CT60" s="1001"/>
      <c r="CU60" s="1002"/>
      <c r="CV60" s="113"/>
      <c r="CW60" s="464" t="str">
        <f t="shared" si="145"/>
        <v>OK</v>
      </c>
      <c r="CY60" s="325"/>
      <c r="CZ60" s="315"/>
      <c r="DA60" s="334"/>
      <c r="DB60" s="316"/>
      <c r="DC60" s="317"/>
      <c r="DD60" s="315"/>
      <c r="DE60" s="334"/>
      <c r="DF60" s="316"/>
      <c r="DG60" s="317"/>
      <c r="DH60" s="315"/>
      <c r="DI60" s="334"/>
      <c r="DJ60" s="316"/>
      <c r="DK60" s="317"/>
      <c r="DL60" s="487"/>
      <c r="DM60" s="488"/>
      <c r="DN60" s="489"/>
      <c r="DO60" s="497"/>
      <c r="DP60" s="113"/>
      <c r="DQ60" s="464" t="str">
        <f t="shared" si="146"/>
        <v>OK</v>
      </c>
      <c r="DS60" s="325"/>
      <c r="DT60" s="315"/>
      <c r="DU60" s="317"/>
      <c r="DW60" s="317"/>
      <c r="DY60" s="317"/>
      <c r="EA60" s="316"/>
      <c r="EB60" s="487"/>
      <c r="EC60" s="489"/>
      <c r="ED60" s="497"/>
      <c r="EE60" s="113"/>
      <c r="EF60" s="464" t="str">
        <f t="shared" si="147"/>
        <v>OK</v>
      </c>
      <c r="EI60" s="835" t="str">
        <f t="shared" ca="1" si="17"/>
        <v/>
      </c>
      <c r="EJ60" s="836"/>
    </row>
    <row r="61" spans="1:140" ht="24" customHeight="1" outlineLevel="2" x14ac:dyDescent="0.2">
      <c r="A61" s="85">
        <f t="shared" ca="1" si="103"/>
        <v>52</v>
      </c>
      <c r="B61" s="624" t="str">
        <f t="shared" ref="B61:B62" ca="1" si="148">IF(MAX(EI61:EJ61)=0,"",MAX(EI61:EJ61))</f>
        <v/>
      </c>
      <c r="C61" s="620"/>
      <c r="D61" s="621"/>
      <c r="E61" s="105"/>
      <c r="F61" s="106"/>
      <c r="G61" s="107" t="s">
        <v>854</v>
      </c>
      <c r="H61" s="69" t="s">
        <v>24</v>
      </c>
      <c r="I61" s="107"/>
      <c r="J61" s="1013" t="s">
        <v>11</v>
      </c>
      <c r="K61" s="1014" t="s">
        <v>24</v>
      </c>
      <c r="L61" s="252"/>
      <c r="M61" s="476">
        <f t="shared" ref="M61:M62" si="149">IF(SUM(W61,AQ61,BK61,CE61,CY61,DS61)=0,0,1)</f>
        <v>0</v>
      </c>
      <c r="N61" s="648" t="str">
        <f t="shared" ref="N61:N62" si="150">IF(OR(W61="",W61="-"),"-",IF(W61=1,1,"POK"))</f>
        <v>-</v>
      </c>
      <c r="O61" s="649" t="str">
        <f t="shared" ref="O61:O62" si="151">IF(OR(AQ61="",AQ61="-"),"-",IF(AQ61=1,1,"POK"))</f>
        <v>-</v>
      </c>
      <c r="P61" s="649" t="str">
        <f t="shared" ref="P61:P62" si="152">IF(OR(BK61="",BK61="-"),"-",IF(BK61=1,1,"POK"))</f>
        <v>-</v>
      </c>
      <c r="Q61" s="649" t="str">
        <f t="shared" ref="Q61:Q62" si="153">IF(OR(CE61="",CE61="-"),"-",IF(CE61=1,1,"POK"))</f>
        <v>-</v>
      </c>
      <c r="R61" s="649" t="str">
        <f t="shared" ref="R61:R62" si="154">IF(OR(CY61="",CY61="-"),"-",IF(CY61=1,1,"POK"))</f>
        <v>-</v>
      </c>
      <c r="S61" s="168" t="str">
        <f t="shared" ref="S61:S62" si="155">IF(OR(DS61="",DS61="-"),"-",IF(DS61=1,1,"POK"))</f>
        <v>-</v>
      </c>
      <c r="T61" s="179" t="str">
        <f t="shared" ref="T61:T62" si="156">IF(AND(M61="",OR(N61=1,O61=1,P61=1,Q61=1,R61=1,S61=1)),"Value is missing Cln 13","OK")</f>
        <v>OK</v>
      </c>
      <c r="U61" s="290"/>
      <c r="W61" s="1081"/>
      <c r="X61" s="1055"/>
      <c r="Y61" s="1056"/>
      <c r="Z61" s="1046"/>
      <c r="AA61" s="1047"/>
      <c r="AB61" s="1055"/>
      <c r="AC61" s="1056"/>
      <c r="AD61" s="1046"/>
      <c r="AE61" s="1047"/>
      <c r="AF61" s="1055"/>
      <c r="AG61" s="1056"/>
      <c r="AH61" s="1046"/>
      <c r="AI61" s="1047"/>
      <c r="AJ61" s="1000"/>
      <c r="AK61" s="1048"/>
      <c r="AL61" s="1001"/>
      <c r="AM61" s="1002"/>
      <c r="AN61" s="113"/>
      <c r="AO61" s="464" t="str">
        <f t="shared" ref="AO61:AO62" si="157">IF(AND(Type_1="Doc",OR(Y61&lt;&gt;"",AC61&lt;&gt;"",AG61&lt;&gt;"")),"Remove Value Cln 25, 29, 33",IF(AND(Type_1="Doc",OR(AA61&lt;&gt;"",AE61&lt;&gt;"",AI61&lt;&gt;"")),"Remove Value Cln 27, 31, 35",IF(OR(AND(X61&lt;&gt;"",Z61=""),AND(AB61&lt;&gt;"",AD61=""),AND(AF61&lt;&gt;"",AH61="")),"Missing Eng Function",IF(OR(AND(Y61&lt;&gt;"",AA61=""),AND(AC61&lt;&gt;"",AE61=""),AND(AG61&lt;&gt;"",AI61="")),"Missing Design Function","OK"))))</f>
        <v>OK</v>
      </c>
      <c r="AQ61" s="154"/>
      <c r="AR61" s="103"/>
      <c r="AS61" s="1056"/>
      <c r="AT61" s="368" t="s">
        <v>816</v>
      </c>
      <c r="AU61" s="1047"/>
      <c r="AV61" s="1055"/>
      <c r="AW61" s="1056"/>
      <c r="AX61" s="1046"/>
      <c r="AY61" s="1047"/>
      <c r="AZ61" s="1055"/>
      <c r="BA61" s="1056"/>
      <c r="BB61" s="1046"/>
      <c r="BC61" s="1047"/>
      <c r="BD61" s="478" t="str">
        <f t="shared" ref="BD61:BD62" si="158">IF(AND(AR61="",AV61="",AZ61=""),"-",AR61+AV61+AZ61)</f>
        <v>-</v>
      </c>
      <c r="BE61" s="1060"/>
      <c r="BF61" s="480" t="str">
        <f t="shared" ref="BF61:BF62" si="159">IF(AND(AR61="",AV61="",AZ61="",AS61="",AW61="",BA61=""),"-",SUM(AR61:BA61))</f>
        <v>-</v>
      </c>
      <c r="BG61" s="481" t="str">
        <f t="shared" si="130"/>
        <v>-</v>
      </c>
      <c r="BH61" s="113"/>
      <c r="BI61" s="464" t="str">
        <f t="shared" ref="BI61:BI62" si="160">IF(AND(Type_1="Doc",OR(AS61&lt;&gt;"",AW61&lt;&gt;"",BA61&lt;&gt;"")),"Remove Value Cln 25, 29, 33",IF(AND(Type_1="Doc",OR(AU61&lt;&gt;"",AY61&lt;&gt;"",BC61&lt;&gt;"")),"Remove Value Cln 47, 51, 55",IF(OR(AND(AR61&lt;&gt;"",AT61=""),AND(AV61&lt;&gt;"",AX61=""),AND(AZ61&lt;&gt;"",BB61="")),"Missing Eng Function",IF(OR(AND(AS61&lt;&gt;"",AU61=""),AND(AW61&lt;&gt;"",AY61=""),AND(BA61&lt;&gt;"",BC61="")),"Missing Design Function","OK"))))</f>
        <v>OK</v>
      </c>
      <c r="BK61" s="325"/>
      <c r="BL61" s="348"/>
      <c r="BM61" s="334"/>
      <c r="BN61" s="349"/>
      <c r="BO61" s="317"/>
      <c r="BP61" s="315"/>
      <c r="BQ61" s="334"/>
      <c r="BR61" s="316"/>
      <c r="BS61" s="317"/>
      <c r="BT61" s="315"/>
      <c r="BU61" s="334"/>
      <c r="BV61" s="316"/>
      <c r="BW61" s="317"/>
      <c r="BX61" s="487"/>
      <c r="BY61" s="488"/>
      <c r="BZ61" s="489"/>
      <c r="CA61" s="497"/>
      <c r="CB61" s="113"/>
      <c r="CC61" s="464" t="str">
        <f t="shared" ref="CC61:CC62" si="161">IF(AND(Type_1="Doc",OR(BM61&lt;&gt;"",BQ61&lt;&gt;"",BU61&lt;&gt;"")),"Remove Value Cln 65, 69, 73",IF(AND(Type_1="Doc",OR(BO61&lt;&gt;"",BS61&lt;&gt;"",BW61&lt;&gt;"")),"Remove Value Cln 67, 71, 75",IF(OR(AND(BL61&lt;&gt;"",BN61=""),AND(BP61&lt;&gt;"",BR61=""),AND(BT61&lt;&gt;"",BV61="")),"Missing Eng Function",IF(OR(AND(BM61&lt;&gt;"",BO61=""),AND(BQ61&lt;&gt;"",BS61=""),AND(BU61&lt;&gt;"",BW61="")),"Missing Design Function","OK"))))</f>
        <v>OK</v>
      </c>
      <c r="CE61" s="1036"/>
      <c r="CF61" s="1055"/>
      <c r="CG61" s="1069"/>
      <c r="CH61" s="1046"/>
      <c r="CI61" s="1047"/>
      <c r="CJ61" s="1055"/>
      <c r="CK61" s="1069"/>
      <c r="CL61" s="1046"/>
      <c r="CM61" s="1047"/>
      <c r="CN61" s="1055"/>
      <c r="CO61" s="1069"/>
      <c r="CP61" s="1046"/>
      <c r="CQ61" s="1047"/>
      <c r="CR61" s="1000"/>
      <c r="CS61" s="1048"/>
      <c r="CT61" s="1001"/>
      <c r="CU61" s="1002"/>
      <c r="CV61" s="113"/>
      <c r="CW61" s="464" t="str">
        <f t="shared" ref="CW61:CW62" si="162">IF(AND(Type_1="Doc",OR(CG61&lt;&gt;"",CK61&lt;&gt;"",CO61&lt;&gt;"")),"Remove Value Cln 85, 89, 93",IF(AND(Type_1="Doc",OR(CI61&lt;&gt;"",CM61&lt;&gt;"",CQ61&lt;&gt;"")),"Remove Value Cln 87, 91, 95",IF(OR(AND(CF61&lt;&gt;"",CH61=""),AND(CJ61&lt;&gt;"",CL61=""),AND(CN61&lt;&gt;"",CP61="")),"Missing Eng Function",IF(OR(AND(CG61&lt;&gt;"",CI61=""),AND(CK61&lt;&gt;"",CM61=""),AND(CO61&lt;&gt;"",CQ61="")),"Missing Design Function","OK"))))</f>
        <v>OK</v>
      </c>
      <c r="CY61" s="325"/>
      <c r="CZ61" s="315"/>
      <c r="DA61" s="334"/>
      <c r="DB61" s="316"/>
      <c r="DC61" s="317"/>
      <c r="DD61" s="315"/>
      <c r="DE61" s="334"/>
      <c r="DF61" s="316"/>
      <c r="DG61" s="317"/>
      <c r="DH61" s="315"/>
      <c r="DI61" s="334"/>
      <c r="DJ61" s="316"/>
      <c r="DK61" s="317"/>
      <c r="DL61" s="487"/>
      <c r="DM61" s="488"/>
      <c r="DN61" s="489"/>
      <c r="DO61" s="497"/>
      <c r="DP61" s="113"/>
      <c r="DQ61" s="464" t="str">
        <f t="shared" ref="DQ61:DQ62" si="163">IF(AND(Type_1="Doc",OR(DA61&lt;&gt;"",DE61&lt;&gt;"",DI61&lt;&gt;"")),"Remove Value Cln 105, 109, 113",IF(AND(Type_1="Doc",OR(DC61&lt;&gt;"",DG61&lt;&gt;"",DK61&lt;&gt;"")),"Remove Value Cln 107, 111, 115",IF(OR(AND(CZ61&lt;&gt;"",DB61=""),AND(DD61&lt;&gt;"",DF61=""),AND(DH61&lt;&gt;"",DJ61="")),"Missing Eng Function",IF(OR(AND(DA61&lt;&gt;"",DC61=""),AND(DE61&lt;&gt;"",DG61=""),AND(DI61&lt;&gt;"",DK61="")),"Missing Design Function","OK"))))</f>
        <v>OK</v>
      </c>
      <c r="DS61" s="325"/>
      <c r="DT61" s="315"/>
      <c r="DU61" s="317"/>
      <c r="DW61" s="317"/>
      <c r="DY61" s="317"/>
      <c r="EA61" s="316"/>
      <c r="EB61" s="487"/>
      <c r="EC61" s="489"/>
      <c r="ED61" s="497"/>
      <c r="EE61" s="113"/>
      <c r="EF61" s="464" t="str">
        <f t="shared" ref="EF61:EF62" si="164">IF(AND(Type_1&lt;&gt;"Doc",Type_1&lt;&gt;"Dwg"),"-",IF(Type_1="Dwg","-",IF(Type_1="Doc",IF(OR(AND(DT61&lt;&gt;"",DU61=""),AND(DV61&lt;&gt;"",DW61=""),AND(DX61&lt;&gt;"",DY61="")),"Missing Eng Function",IF(OR(AND(DT61="",DU61&lt;&gt;""),AND(DV61="",DW61&lt;&gt;""),AND(DX61="",DY61&lt;&gt;"")),"Missing Eng Hours","OK")))))</f>
        <v>OK</v>
      </c>
      <c r="EI61" s="835" t="str">
        <f t="shared" ca="1" si="17"/>
        <v/>
      </c>
      <c r="EJ61" s="836"/>
    </row>
    <row r="62" spans="1:140" ht="24" customHeight="1" outlineLevel="2" x14ac:dyDescent="0.2">
      <c r="A62" s="85">
        <f t="shared" ca="1" si="103"/>
        <v>53</v>
      </c>
      <c r="B62" s="624" t="str">
        <f t="shared" ca="1" si="148"/>
        <v/>
      </c>
      <c r="C62" s="620"/>
      <c r="D62" s="621"/>
      <c r="E62" s="105"/>
      <c r="F62" s="106"/>
      <c r="G62" s="107" t="s">
        <v>855</v>
      </c>
      <c r="H62" s="69" t="s">
        <v>24</v>
      </c>
      <c r="I62" s="107"/>
      <c r="J62" s="1013" t="s">
        <v>11</v>
      </c>
      <c r="K62" s="1014" t="s">
        <v>24</v>
      </c>
      <c r="L62" s="252"/>
      <c r="M62" s="476">
        <f t="shared" si="149"/>
        <v>0</v>
      </c>
      <c r="N62" s="648" t="str">
        <f t="shared" si="150"/>
        <v>-</v>
      </c>
      <c r="O62" s="649" t="str">
        <f t="shared" si="151"/>
        <v>-</v>
      </c>
      <c r="P62" s="649" t="str">
        <f t="shared" si="152"/>
        <v>-</v>
      </c>
      <c r="Q62" s="649" t="str">
        <f t="shared" si="153"/>
        <v>-</v>
      </c>
      <c r="R62" s="649" t="str">
        <f t="shared" si="154"/>
        <v>-</v>
      </c>
      <c r="S62" s="168" t="str">
        <f t="shared" si="155"/>
        <v>-</v>
      </c>
      <c r="T62" s="179" t="str">
        <f t="shared" si="156"/>
        <v>OK</v>
      </c>
      <c r="U62" s="290"/>
      <c r="W62" s="1081"/>
      <c r="X62" s="1055"/>
      <c r="Y62" s="1056"/>
      <c r="Z62" s="1046"/>
      <c r="AA62" s="1047"/>
      <c r="AB62" s="1055"/>
      <c r="AC62" s="1056"/>
      <c r="AD62" s="1046"/>
      <c r="AE62" s="1047"/>
      <c r="AF62" s="1055"/>
      <c r="AG62" s="1056"/>
      <c r="AH62" s="1046"/>
      <c r="AI62" s="1047"/>
      <c r="AJ62" s="1000"/>
      <c r="AK62" s="1048"/>
      <c r="AL62" s="1001"/>
      <c r="AM62" s="1002"/>
      <c r="AN62" s="113"/>
      <c r="AO62" s="464" t="str">
        <f t="shared" si="157"/>
        <v>OK</v>
      </c>
      <c r="AQ62" s="154"/>
      <c r="AR62" s="103"/>
      <c r="AS62" s="1056"/>
      <c r="AT62" s="368" t="s">
        <v>816</v>
      </c>
      <c r="AU62" s="1047"/>
      <c r="AV62" s="1055"/>
      <c r="AW62" s="1056"/>
      <c r="AX62" s="1046"/>
      <c r="AY62" s="1047"/>
      <c r="AZ62" s="1055"/>
      <c r="BA62" s="1056"/>
      <c r="BB62" s="1046"/>
      <c r="BC62" s="1047"/>
      <c r="BD62" s="478" t="str">
        <f t="shared" si="158"/>
        <v>-</v>
      </c>
      <c r="BE62" s="1060"/>
      <c r="BF62" s="480" t="str">
        <f t="shared" si="159"/>
        <v>-</v>
      </c>
      <c r="BG62" s="481" t="str">
        <f t="shared" si="130"/>
        <v>-</v>
      </c>
      <c r="BH62" s="113"/>
      <c r="BI62" s="464" t="str">
        <f t="shared" si="160"/>
        <v>OK</v>
      </c>
      <c r="BK62" s="325"/>
      <c r="BL62" s="348"/>
      <c r="BM62" s="334"/>
      <c r="BN62" s="349"/>
      <c r="BO62" s="317"/>
      <c r="BP62" s="315"/>
      <c r="BQ62" s="334"/>
      <c r="BR62" s="316"/>
      <c r="BS62" s="317"/>
      <c r="BT62" s="315"/>
      <c r="BU62" s="334"/>
      <c r="BV62" s="316"/>
      <c r="BW62" s="317"/>
      <c r="BX62" s="487"/>
      <c r="BY62" s="488"/>
      <c r="BZ62" s="489"/>
      <c r="CA62" s="497"/>
      <c r="CB62" s="113"/>
      <c r="CC62" s="464" t="str">
        <f t="shared" si="161"/>
        <v>OK</v>
      </c>
      <c r="CE62" s="1036"/>
      <c r="CF62" s="1055"/>
      <c r="CG62" s="1069"/>
      <c r="CH62" s="1046"/>
      <c r="CI62" s="1047"/>
      <c r="CJ62" s="1055"/>
      <c r="CK62" s="1069"/>
      <c r="CL62" s="1046"/>
      <c r="CM62" s="1047"/>
      <c r="CN62" s="1055"/>
      <c r="CO62" s="1069"/>
      <c r="CP62" s="1046"/>
      <c r="CQ62" s="1047"/>
      <c r="CR62" s="1000"/>
      <c r="CS62" s="1048"/>
      <c r="CT62" s="1001"/>
      <c r="CU62" s="1002"/>
      <c r="CV62" s="113"/>
      <c r="CW62" s="464" t="str">
        <f t="shared" si="162"/>
        <v>OK</v>
      </c>
      <c r="CY62" s="325"/>
      <c r="CZ62" s="315"/>
      <c r="DA62" s="334"/>
      <c r="DB62" s="316"/>
      <c r="DC62" s="317"/>
      <c r="DD62" s="315"/>
      <c r="DE62" s="334"/>
      <c r="DF62" s="316"/>
      <c r="DG62" s="317"/>
      <c r="DH62" s="315"/>
      <c r="DI62" s="334"/>
      <c r="DJ62" s="316"/>
      <c r="DK62" s="317"/>
      <c r="DL62" s="487"/>
      <c r="DM62" s="488"/>
      <c r="DN62" s="489"/>
      <c r="DO62" s="497"/>
      <c r="DP62" s="113"/>
      <c r="DQ62" s="464" t="str">
        <f t="shared" si="163"/>
        <v>OK</v>
      </c>
      <c r="DS62" s="325"/>
      <c r="DT62" s="315"/>
      <c r="DU62" s="317"/>
      <c r="DW62" s="317"/>
      <c r="DY62" s="317"/>
      <c r="EA62" s="316"/>
      <c r="EB62" s="487"/>
      <c r="EC62" s="489"/>
      <c r="ED62" s="497"/>
      <c r="EE62" s="113"/>
      <c r="EF62" s="464" t="str">
        <f t="shared" si="164"/>
        <v>OK</v>
      </c>
      <c r="EI62" s="835" t="str">
        <f t="shared" ca="1" si="17"/>
        <v/>
      </c>
      <c r="EJ62" s="836"/>
    </row>
    <row r="63" spans="1:140" ht="24" customHeight="1" outlineLevel="2" x14ac:dyDescent="0.2">
      <c r="A63" s="85">
        <f t="shared" ca="1" si="103"/>
        <v>54</v>
      </c>
      <c r="B63" s="624" t="str">
        <f t="shared" ca="1" si="13"/>
        <v/>
      </c>
      <c r="C63" s="620"/>
      <c r="D63" s="621"/>
      <c r="E63" s="105"/>
      <c r="F63" s="106"/>
      <c r="G63" s="107" t="s">
        <v>701</v>
      </c>
      <c r="H63" s="69" t="s">
        <v>24</v>
      </c>
      <c r="I63" s="107"/>
      <c r="J63" s="1013" t="s">
        <v>11</v>
      </c>
      <c r="K63" s="1014" t="s">
        <v>24</v>
      </c>
      <c r="L63" s="252"/>
      <c r="M63" s="476">
        <f t="shared" si="5"/>
        <v>0</v>
      </c>
      <c r="N63" s="648" t="str">
        <f t="shared" si="19"/>
        <v>-</v>
      </c>
      <c r="O63" s="649" t="str">
        <f t="shared" si="20"/>
        <v>-</v>
      </c>
      <c r="P63" s="649" t="str">
        <f t="shared" si="21"/>
        <v>-</v>
      </c>
      <c r="Q63" s="649" t="str">
        <f t="shared" si="22"/>
        <v>-</v>
      </c>
      <c r="R63" s="649" t="str">
        <f t="shared" si="23"/>
        <v>-</v>
      </c>
      <c r="S63" s="168" t="str">
        <f t="shared" si="24"/>
        <v>-</v>
      </c>
      <c r="T63" s="179" t="str">
        <f t="shared" si="14"/>
        <v>OK</v>
      </c>
      <c r="U63" s="290"/>
      <c r="W63" s="1081"/>
      <c r="X63" s="1055"/>
      <c r="Y63" s="1056"/>
      <c r="Z63" s="1046"/>
      <c r="AA63" s="1047"/>
      <c r="AB63" s="1055"/>
      <c r="AC63" s="1056"/>
      <c r="AD63" s="1046"/>
      <c r="AE63" s="1047"/>
      <c r="AF63" s="1055"/>
      <c r="AG63" s="1056"/>
      <c r="AH63" s="1046"/>
      <c r="AI63" s="1047"/>
      <c r="AJ63" s="1000"/>
      <c r="AK63" s="1048"/>
      <c r="AL63" s="1001"/>
      <c r="AM63" s="1002"/>
      <c r="AN63" s="113"/>
      <c r="AO63" s="464" t="str">
        <f t="shared" si="70"/>
        <v>OK</v>
      </c>
      <c r="AQ63" s="1036"/>
      <c r="AR63" s="1055"/>
      <c r="AS63" s="1056"/>
      <c r="AT63" s="1046"/>
      <c r="AU63" s="1047"/>
      <c r="AV63" s="1055"/>
      <c r="AW63" s="1056"/>
      <c r="AX63" s="1046"/>
      <c r="AY63" s="1047"/>
      <c r="AZ63" s="1055"/>
      <c r="BA63" s="1056"/>
      <c r="BB63" s="1046"/>
      <c r="BC63" s="1047"/>
      <c r="BD63" s="994"/>
      <c r="BE63" s="1048"/>
      <c r="BF63" s="995"/>
      <c r="BG63" s="996"/>
      <c r="BH63" s="113"/>
      <c r="BI63" s="464" t="str">
        <f t="shared" si="71"/>
        <v>OK</v>
      </c>
      <c r="BK63" s="325"/>
      <c r="BL63" s="348"/>
      <c r="BM63" s="334"/>
      <c r="BN63" s="349"/>
      <c r="BO63" s="317"/>
      <c r="BP63" s="315"/>
      <c r="BQ63" s="334"/>
      <c r="BR63" s="316"/>
      <c r="BS63" s="317"/>
      <c r="BT63" s="315"/>
      <c r="BU63" s="334"/>
      <c r="BV63" s="316"/>
      <c r="BW63" s="317"/>
      <c r="BX63" s="487"/>
      <c r="BY63" s="488"/>
      <c r="BZ63" s="489"/>
      <c r="CA63" s="498"/>
      <c r="CB63" s="113"/>
      <c r="CC63" s="464" t="str">
        <f t="shared" si="16"/>
        <v>OK</v>
      </c>
      <c r="CE63" s="1036"/>
      <c r="CF63" s="1055"/>
      <c r="CG63" s="1069"/>
      <c r="CH63" s="1046"/>
      <c r="CI63" s="1047"/>
      <c r="CJ63" s="1055"/>
      <c r="CK63" s="1069"/>
      <c r="CL63" s="1046"/>
      <c r="CM63" s="1047"/>
      <c r="CN63" s="1055"/>
      <c r="CO63" s="1069"/>
      <c r="CP63" s="1046"/>
      <c r="CQ63" s="1047"/>
      <c r="CR63" s="1000"/>
      <c r="CS63" s="1048"/>
      <c r="CT63" s="1001"/>
      <c r="CU63" s="1002"/>
      <c r="CV63" s="113"/>
      <c r="CW63" s="464" t="str">
        <f t="shared" si="10"/>
        <v>OK</v>
      </c>
      <c r="CY63" s="325"/>
      <c r="CZ63" s="315"/>
      <c r="DA63" s="334"/>
      <c r="DB63" s="316"/>
      <c r="DC63" s="317"/>
      <c r="DD63" s="315"/>
      <c r="DE63" s="334"/>
      <c r="DF63" s="316"/>
      <c r="DG63" s="317"/>
      <c r="DH63" s="315"/>
      <c r="DI63" s="334"/>
      <c r="DJ63" s="316"/>
      <c r="DK63" s="317"/>
      <c r="DL63" s="487"/>
      <c r="DM63" s="488"/>
      <c r="DN63" s="489"/>
      <c r="DO63" s="497"/>
      <c r="DP63" s="113"/>
      <c r="DQ63" s="464" t="str">
        <f t="shared" si="11"/>
        <v>OK</v>
      </c>
      <c r="DS63" s="325"/>
      <c r="DT63" s="315"/>
      <c r="DU63" s="317"/>
      <c r="DW63" s="317"/>
      <c r="DY63" s="317"/>
      <c r="EA63" s="316"/>
      <c r="EB63" s="487"/>
      <c r="EC63" s="489"/>
      <c r="ED63" s="497"/>
      <c r="EE63" s="113"/>
      <c r="EF63" s="464" t="str">
        <f t="shared" ref="EF63:EF142" si="165">IF(AND(Type_1&lt;&gt;"Doc",Type_1&lt;&gt;"Dwg"),"-",IF(Type_1="Dwg","-",IF(Type_1="Doc",IF(OR(AND(DT63&lt;&gt;"",DU63=""),AND(DV63&lt;&gt;"",DW63=""),AND(DX63&lt;&gt;"",DY63="")),"Missing Eng Function",IF(OR(AND(DT63="",DU63&lt;&gt;""),AND(DV63="",DW63&lt;&gt;""),AND(DX63="",DY63&lt;&gt;"")),"Missing Eng Hours","OK")))))</f>
        <v>OK</v>
      </c>
      <c r="EI63" s="835" t="str">
        <f t="shared" ca="1" si="17"/>
        <v/>
      </c>
      <c r="EJ63" s="836"/>
    </row>
    <row r="64" spans="1:140" ht="24" customHeight="1" outlineLevel="2" x14ac:dyDescent="0.2">
      <c r="A64" s="85">
        <f t="shared" ca="1" si="103"/>
        <v>55</v>
      </c>
      <c r="B64" s="624" t="str">
        <f t="shared" ca="1" si="13"/>
        <v/>
      </c>
      <c r="C64" s="620"/>
      <c r="D64" s="621"/>
      <c r="E64" s="105"/>
      <c r="F64" s="106"/>
      <c r="G64" s="107" t="s">
        <v>202</v>
      </c>
      <c r="H64" s="69" t="s">
        <v>24</v>
      </c>
      <c r="I64" s="107"/>
      <c r="J64" s="1013" t="s">
        <v>11</v>
      </c>
      <c r="K64" s="1014" t="s">
        <v>24</v>
      </c>
      <c r="L64" s="252"/>
      <c r="M64" s="476">
        <f t="shared" si="5"/>
        <v>0</v>
      </c>
      <c r="N64" s="648" t="str">
        <f t="shared" si="19"/>
        <v>-</v>
      </c>
      <c r="O64" s="649" t="str">
        <f t="shared" si="20"/>
        <v>-</v>
      </c>
      <c r="P64" s="649" t="str">
        <f t="shared" si="21"/>
        <v>-</v>
      </c>
      <c r="Q64" s="649" t="str">
        <f t="shared" si="22"/>
        <v>-</v>
      </c>
      <c r="R64" s="649" t="str">
        <f t="shared" si="23"/>
        <v>-</v>
      </c>
      <c r="S64" s="168" t="str">
        <f t="shared" si="24"/>
        <v>-</v>
      </c>
      <c r="T64" s="179" t="str">
        <f t="shared" si="14"/>
        <v>OK</v>
      </c>
      <c r="U64" s="290"/>
      <c r="W64" s="1081"/>
      <c r="X64" s="1055"/>
      <c r="Y64" s="1056"/>
      <c r="Z64" s="1046"/>
      <c r="AA64" s="1047"/>
      <c r="AB64" s="1055"/>
      <c r="AC64" s="1056"/>
      <c r="AD64" s="1046"/>
      <c r="AE64" s="1047"/>
      <c r="AF64" s="1055"/>
      <c r="AG64" s="1056"/>
      <c r="AH64" s="1046"/>
      <c r="AI64" s="1047"/>
      <c r="AJ64" s="1000"/>
      <c r="AK64" s="1048"/>
      <c r="AL64" s="1001"/>
      <c r="AM64" s="1002"/>
      <c r="AN64" s="113"/>
      <c r="AO64" s="464" t="str">
        <f t="shared" si="70"/>
        <v>OK</v>
      </c>
      <c r="AQ64" s="1036"/>
      <c r="AR64" s="1055"/>
      <c r="AS64" s="1056"/>
      <c r="AT64" s="1046"/>
      <c r="AU64" s="1047"/>
      <c r="AV64" s="1055"/>
      <c r="AW64" s="1056"/>
      <c r="AX64" s="1046"/>
      <c r="AY64" s="1047"/>
      <c r="AZ64" s="1055"/>
      <c r="BA64" s="1056"/>
      <c r="BB64" s="1046"/>
      <c r="BC64" s="1047"/>
      <c r="BD64" s="1000"/>
      <c r="BE64" s="1048"/>
      <c r="BF64" s="1001"/>
      <c r="BG64" s="1002"/>
      <c r="BH64" s="113"/>
      <c r="BI64" s="464" t="str">
        <f t="shared" si="71"/>
        <v>OK</v>
      </c>
      <c r="BK64" s="154"/>
      <c r="BL64" s="103"/>
      <c r="BM64" s="334"/>
      <c r="BN64" s="368" t="s">
        <v>256</v>
      </c>
      <c r="BO64" s="317"/>
      <c r="BP64" s="315"/>
      <c r="BQ64" s="334"/>
      <c r="BR64" s="316"/>
      <c r="BS64" s="317"/>
      <c r="BT64" s="315"/>
      <c r="BU64" s="334"/>
      <c r="BV64" s="316"/>
      <c r="BW64" s="317"/>
      <c r="BX64" s="478" t="str">
        <f>IF(AND(BL64="",BP64="",BT64=""),"-",BL64+BP64+BT64)</f>
        <v>-</v>
      </c>
      <c r="BY64" s="483"/>
      <c r="BZ64" s="480" t="str">
        <f>IF(AND(BL64="",BP64="",BT64="",BM64="",BQ64="",BU64=""),"-",SUM(BL64:BU64))</f>
        <v>-</v>
      </c>
      <c r="CA64" s="481" t="str">
        <f>IF(OR(BZ64=0,BZ64="-"),"-",BZ64/DD_TOTAL_HOURS)</f>
        <v>-</v>
      </c>
      <c r="CB64" s="113"/>
      <c r="CC64" s="464" t="str">
        <f>IF(AND(Type_1="Doc",OR(BM64&lt;&gt;"",BQ64&lt;&gt;"",BU64&lt;&gt;"")),"Remove Value Cln 65, 69, 73",IF(AND(Type_1="Doc",OR(BO64&lt;&gt;"",BS64&lt;&gt;"",BW64&lt;&gt;"")),"Remove Value Cln 67, 71, 75",IF(OR(AND(BL64&lt;&gt;"",BN64=""),AND(BP64&lt;&gt;"",BR64=""),AND(BT64&lt;&gt;"",BV64="")),"Missing Eng Function",IF(OR(AND(BM64&lt;&gt;"",BO64=""),AND(BQ64&lt;&gt;"",BS64=""),AND(BU64&lt;&gt;"",BW64="")),"Missing Design Function","OK"))))</f>
        <v>OK</v>
      </c>
      <c r="CE64" s="1036"/>
      <c r="CF64" s="1055"/>
      <c r="CG64" s="1069"/>
      <c r="CH64" s="1046"/>
      <c r="CI64" s="1047"/>
      <c r="CJ64" s="1055"/>
      <c r="CK64" s="1069"/>
      <c r="CL64" s="1046"/>
      <c r="CM64" s="1047"/>
      <c r="CN64" s="1055"/>
      <c r="CO64" s="1069"/>
      <c r="CP64" s="1046"/>
      <c r="CQ64" s="1047"/>
      <c r="CR64" s="1000"/>
      <c r="CS64" s="1048"/>
      <c r="CT64" s="1001"/>
      <c r="CU64" s="1002"/>
      <c r="CV64" s="113"/>
      <c r="CW64" s="464" t="str">
        <f t="shared" si="10"/>
        <v>OK</v>
      </c>
      <c r="CY64" s="325"/>
      <c r="CZ64" s="315"/>
      <c r="DA64" s="334"/>
      <c r="DB64" s="316"/>
      <c r="DC64" s="317"/>
      <c r="DD64" s="315"/>
      <c r="DE64" s="334"/>
      <c r="DF64" s="316"/>
      <c r="DG64" s="317"/>
      <c r="DH64" s="315"/>
      <c r="DI64" s="334"/>
      <c r="DJ64" s="316"/>
      <c r="DK64" s="317"/>
      <c r="DL64" s="487"/>
      <c r="DM64" s="488"/>
      <c r="DN64" s="489"/>
      <c r="DO64" s="497"/>
      <c r="DP64" s="113"/>
      <c r="DQ64" s="464" t="str">
        <f t="shared" si="11"/>
        <v>OK</v>
      </c>
      <c r="DS64" s="325"/>
      <c r="DT64" s="315"/>
      <c r="DU64" s="317"/>
      <c r="DW64" s="317"/>
      <c r="DY64" s="317"/>
      <c r="EA64" s="316"/>
      <c r="EB64" s="487"/>
      <c r="EC64" s="489"/>
      <c r="ED64" s="497"/>
      <c r="EE64" s="113"/>
      <c r="EF64" s="464" t="str">
        <f t="shared" si="165"/>
        <v>OK</v>
      </c>
      <c r="EI64" s="835" t="str">
        <f t="shared" ca="1" si="17"/>
        <v/>
      </c>
      <c r="EJ64" s="836"/>
    </row>
    <row r="65" spans="1:140" ht="24" customHeight="1" outlineLevel="2" x14ac:dyDescent="0.2">
      <c r="A65" s="85">
        <f t="shared" ca="1" si="103"/>
        <v>56</v>
      </c>
      <c r="B65" s="624" t="str">
        <f t="shared" ca="1" si="13"/>
        <v/>
      </c>
      <c r="C65" s="620"/>
      <c r="D65" s="621"/>
      <c r="E65" s="105"/>
      <c r="F65" s="106"/>
      <c r="G65" s="107" t="s">
        <v>700</v>
      </c>
      <c r="H65" s="69" t="s">
        <v>24</v>
      </c>
      <c r="I65" s="107"/>
      <c r="J65" s="1013" t="s">
        <v>11</v>
      </c>
      <c r="K65" s="1014" t="s">
        <v>24</v>
      </c>
      <c r="L65" s="252"/>
      <c r="M65" s="476">
        <f t="shared" si="5"/>
        <v>0</v>
      </c>
      <c r="N65" s="648" t="str">
        <f t="shared" si="19"/>
        <v>-</v>
      </c>
      <c r="O65" s="649" t="str">
        <f t="shared" si="20"/>
        <v>-</v>
      </c>
      <c r="P65" s="649" t="str">
        <f t="shared" si="21"/>
        <v>-</v>
      </c>
      <c r="Q65" s="649" t="str">
        <f t="shared" si="22"/>
        <v>-</v>
      </c>
      <c r="R65" s="649" t="str">
        <f t="shared" si="23"/>
        <v>-</v>
      </c>
      <c r="S65" s="168" t="str">
        <f t="shared" si="24"/>
        <v>-</v>
      </c>
      <c r="T65" s="179" t="str">
        <f t="shared" si="14"/>
        <v>OK</v>
      </c>
      <c r="U65" s="290"/>
      <c r="W65" s="1081"/>
      <c r="X65" s="1055"/>
      <c r="Y65" s="1056"/>
      <c r="Z65" s="1046"/>
      <c r="AA65" s="1047"/>
      <c r="AB65" s="1055"/>
      <c r="AC65" s="1056"/>
      <c r="AD65" s="1046"/>
      <c r="AE65" s="1047"/>
      <c r="AF65" s="1055"/>
      <c r="AG65" s="1056"/>
      <c r="AH65" s="1046"/>
      <c r="AI65" s="1047"/>
      <c r="AJ65" s="997"/>
      <c r="AK65" s="1054"/>
      <c r="AL65" s="998"/>
      <c r="AM65" s="999"/>
      <c r="AN65" s="113"/>
      <c r="AO65" s="464" t="str">
        <f t="shared" si="70"/>
        <v>OK</v>
      </c>
      <c r="AQ65" s="1036"/>
      <c r="AR65" s="1055"/>
      <c r="AS65" s="1056"/>
      <c r="AT65" s="1046"/>
      <c r="AU65" s="1047"/>
      <c r="AV65" s="1055"/>
      <c r="AW65" s="1056"/>
      <c r="AX65" s="1046"/>
      <c r="AY65" s="1047"/>
      <c r="AZ65" s="1055"/>
      <c r="BA65" s="1056"/>
      <c r="BB65" s="1046"/>
      <c r="BC65" s="1047"/>
      <c r="BD65" s="997"/>
      <c r="BE65" s="1048"/>
      <c r="BF65" s="998"/>
      <c r="BG65" s="999"/>
      <c r="BH65" s="113"/>
      <c r="BI65" s="464" t="str">
        <f t="shared" si="71"/>
        <v>OK</v>
      </c>
      <c r="BK65" s="154"/>
      <c r="BL65" s="103"/>
      <c r="BM65" s="334"/>
      <c r="BN65" s="368" t="s">
        <v>256</v>
      </c>
      <c r="BO65" s="317"/>
      <c r="BP65" s="315"/>
      <c r="BQ65" s="334"/>
      <c r="BR65" s="316"/>
      <c r="BS65" s="317"/>
      <c r="BT65" s="315"/>
      <c r="BU65" s="334"/>
      <c r="BV65" s="316"/>
      <c r="BW65" s="317"/>
      <c r="BX65" s="478" t="str">
        <f>IF(AND(BL65="",BP65="",BT65=""),"-",BL65+BP65+BT65)</f>
        <v>-</v>
      </c>
      <c r="BY65" s="483"/>
      <c r="BZ65" s="480" t="str">
        <f>IF(AND(BL65="",BP65="",BT65="",BM65="",BQ65="",BU65=""),"-",SUM(BL65:BU65))</f>
        <v>-</v>
      </c>
      <c r="CA65" s="481" t="str">
        <f>IF(OR(BZ65=0,BZ65="-"),"-",BZ65/DD_TOTAL_HOURS)</f>
        <v>-</v>
      </c>
      <c r="CB65" s="113"/>
      <c r="CC65" s="464" t="str">
        <f>IF(AND(Type_1="Doc",OR(BM65&lt;&gt;"",BQ65&lt;&gt;"",BU65&lt;&gt;"")),"Remove Value Cln 65, 69, 73",IF(AND(Type_1="Doc",OR(BO65&lt;&gt;"",BS65&lt;&gt;"",BW65&lt;&gt;"")),"Remove Value Cln 67, 71, 75",IF(OR(AND(BL65&lt;&gt;"",BN65=""),AND(BP65&lt;&gt;"",BR65=""),AND(BT65&lt;&gt;"",BV65="")),"Missing Eng Function",IF(OR(AND(BM65&lt;&gt;"",BO65=""),AND(BQ65&lt;&gt;"",BS65=""),AND(BU65&lt;&gt;"",BW65="")),"Missing Design Function","OK"))))</f>
        <v>OK</v>
      </c>
      <c r="CE65" s="1036"/>
      <c r="CF65" s="1055"/>
      <c r="CG65" s="1069"/>
      <c r="CH65" s="1046"/>
      <c r="CI65" s="1047"/>
      <c r="CJ65" s="1055"/>
      <c r="CK65" s="1069"/>
      <c r="CL65" s="1046"/>
      <c r="CM65" s="1047"/>
      <c r="CN65" s="1055"/>
      <c r="CO65" s="1069"/>
      <c r="CP65" s="1046"/>
      <c r="CQ65" s="1047"/>
      <c r="CR65" s="1000"/>
      <c r="CS65" s="1048"/>
      <c r="CT65" s="1001"/>
      <c r="CU65" s="1002"/>
      <c r="CV65" s="113"/>
      <c r="CW65" s="464" t="str">
        <f t="shared" si="10"/>
        <v>OK</v>
      </c>
      <c r="CY65" s="325"/>
      <c r="CZ65" s="318"/>
      <c r="DA65" s="334"/>
      <c r="DB65" s="320"/>
      <c r="DC65" s="317"/>
      <c r="DD65" s="315"/>
      <c r="DE65" s="334"/>
      <c r="DF65" s="316"/>
      <c r="DG65" s="317"/>
      <c r="DH65" s="315"/>
      <c r="DI65" s="334"/>
      <c r="DJ65" s="316"/>
      <c r="DK65" s="317"/>
      <c r="DL65" s="487"/>
      <c r="DM65" s="488"/>
      <c r="DN65" s="489"/>
      <c r="DO65" s="498"/>
      <c r="DP65" s="113"/>
      <c r="DQ65" s="464" t="str">
        <f t="shared" si="11"/>
        <v>OK</v>
      </c>
      <c r="DS65" s="325"/>
      <c r="DT65" s="318"/>
      <c r="DU65" s="321"/>
      <c r="DW65" s="317"/>
      <c r="DY65" s="317"/>
      <c r="EA65" s="316"/>
      <c r="EB65" s="487"/>
      <c r="EC65" s="489"/>
      <c r="ED65" s="498"/>
      <c r="EE65" s="113"/>
      <c r="EF65" s="464" t="str">
        <f t="shared" si="165"/>
        <v>OK</v>
      </c>
      <c r="EI65" s="835" t="str">
        <f t="shared" ca="1" si="17"/>
        <v/>
      </c>
      <c r="EJ65" s="836"/>
    </row>
    <row r="66" spans="1:140" ht="15.75" customHeight="1" outlineLevel="2" x14ac:dyDescent="0.2">
      <c r="A66" s="85">
        <f t="shared" ca="1" si="103"/>
        <v>57</v>
      </c>
      <c r="B66" s="619" t="str">
        <f t="shared" ca="1" si="13"/>
        <v/>
      </c>
      <c r="C66" s="620"/>
      <c r="D66" s="621"/>
      <c r="E66" s="161" t="s">
        <v>280</v>
      </c>
      <c r="F66" s="160"/>
      <c r="G66" s="55"/>
      <c r="H66" s="69" t="s">
        <v>24</v>
      </c>
      <c r="I66" s="55"/>
      <c r="J66" s="1013" t="s">
        <v>11</v>
      </c>
      <c r="K66" s="1014" t="s">
        <v>24</v>
      </c>
      <c r="L66" s="252"/>
      <c r="M66" s="476">
        <f t="shared" si="5"/>
        <v>0</v>
      </c>
      <c r="N66" s="648" t="str">
        <f t="shared" si="19"/>
        <v>-</v>
      </c>
      <c r="O66" s="649" t="str">
        <f t="shared" si="20"/>
        <v>-</v>
      </c>
      <c r="P66" s="649" t="str">
        <f t="shared" si="21"/>
        <v>-</v>
      </c>
      <c r="Q66" s="649" t="str">
        <f t="shared" si="22"/>
        <v>-</v>
      </c>
      <c r="R66" s="649" t="str">
        <f t="shared" si="23"/>
        <v>-</v>
      </c>
      <c r="S66" s="168" t="str">
        <f t="shared" si="24"/>
        <v>-</v>
      </c>
      <c r="T66" s="436" t="str">
        <f t="shared" si="14"/>
        <v>OK</v>
      </c>
      <c r="U66" s="290"/>
      <c r="W66" s="515" t="s">
        <v>30</v>
      </c>
      <c r="X66" s="103"/>
      <c r="Y66" s="304"/>
      <c r="Z66" s="298"/>
      <c r="AA66" s="299"/>
      <c r="AB66" s="1061"/>
      <c r="AC66" s="1062"/>
      <c r="AD66" s="1052"/>
      <c r="AE66" s="1053"/>
      <c r="AF66" s="1061"/>
      <c r="AG66" s="1062"/>
      <c r="AH66" s="1052"/>
      <c r="AI66" s="1053"/>
      <c r="AJ66" s="478" t="str">
        <f>IF(AND(X66="",AB66="",AF66=""),"-",X66+AB66+AF66)</f>
        <v>-</v>
      </c>
      <c r="AK66" s="479" t="str">
        <f>IF(AND(Y66="",AC66="",AG66=""),"-",Y66+AC66+AG66)</f>
        <v>-</v>
      </c>
      <c r="AL66" s="480" t="str">
        <f>IF(AND(X66="",AB66="",AF66="",Y66="",AC66="",AG66=""),"-",SUM(X66:AG66))</f>
        <v>-</v>
      </c>
      <c r="AM66" s="499" t="str">
        <f t="shared" ref="AM66:AM98" si="166">IF(OR(AL66=0,AL66="-"),"-",AL66/CD_TOTAL_HOURS)</f>
        <v>-</v>
      </c>
      <c r="AN66" s="113"/>
      <c r="AO66" s="464" t="str">
        <f t="shared" si="70"/>
        <v>OK</v>
      </c>
      <c r="AQ66" s="154" t="s">
        <v>30</v>
      </c>
      <c r="AR66" s="103"/>
      <c r="AS66" s="1056"/>
      <c r="AT66" s="672"/>
      <c r="AU66" s="1047"/>
      <c r="AV66" s="1061"/>
      <c r="AW66" s="1062"/>
      <c r="AX66" s="1052"/>
      <c r="AY66" s="1053"/>
      <c r="AZ66" s="1061"/>
      <c r="BA66" s="1062"/>
      <c r="BB66" s="1052"/>
      <c r="BC66" s="1053"/>
      <c r="BD66" s="478" t="str">
        <f>IF(AND(AR66="",AV66="",AZ66=""),"-",AR66+AV66+AZ66)</f>
        <v>-</v>
      </c>
      <c r="BE66" s="1048"/>
      <c r="BF66" s="480" t="str">
        <f>IF(AND(AR66="",AV66="",AZ66="",AS66="",AW66="",BA66=""),"-",SUM(AR66:BA66))</f>
        <v>-</v>
      </c>
      <c r="BG66" s="538" t="str">
        <f t="shared" ref="BG66:BG99" si="167">IF(OR(BF66=0,BF66="-"),"-",BF66/BD_TOTAL_HOURS)</f>
        <v>-</v>
      </c>
      <c r="BH66" s="113"/>
      <c r="BI66" s="464" t="str">
        <f t="shared" si="71"/>
        <v>OK</v>
      </c>
      <c r="BK66" s="154" t="s">
        <v>30</v>
      </c>
      <c r="BL66" s="103"/>
      <c r="BM66" s="334"/>
      <c r="BN66" s="368"/>
      <c r="BO66" s="317"/>
      <c r="BP66" s="318"/>
      <c r="BQ66" s="335"/>
      <c r="BR66" s="320"/>
      <c r="BS66" s="321"/>
      <c r="BT66" s="318"/>
      <c r="BU66" s="335"/>
      <c r="BV66" s="320"/>
      <c r="BW66" s="321"/>
      <c r="BX66" s="478" t="str">
        <f>IF(AND(BL66="",BP66="",BT66=""),"-",BL66+BP66+BT66)</f>
        <v>-</v>
      </c>
      <c r="BY66" s="483"/>
      <c r="BZ66" s="480" t="str">
        <f>IF(AND(BL66="",BP66="",BT66="",BM66="",BQ66="",BU66=""),"-",SUM(BL66:BU66))</f>
        <v>-</v>
      </c>
      <c r="CA66" s="538" t="str">
        <f t="shared" ref="CA66:CA98" si="168">IF(OR(BZ66=0,BZ66="-"),"-",BZ66/DD_TOTAL_HOURS)</f>
        <v>-</v>
      </c>
      <c r="CB66" s="113"/>
      <c r="CC66" s="464" t="str">
        <f t="shared" si="16"/>
        <v>OK</v>
      </c>
      <c r="CE66" s="1036"/>
      <c r="CF66" s="1055"/>
      <c r="CG66" s="1069"/>
      <c r="CH66" s="1046"/>
      <c r="CI66" s="1047"/>
      <c r="CJ66" s="1055"/>
      <c r="CK66" s="1069"/>
      <c r="CL66" s="1046"/>
      <c r="CM66" s="1047"/>
      <c r="CN66" s="1055"/>
      <c r="CO66" s="1069"/>
      <c r="CP66" s="1046"/>
      <c r="CQ66" s="1047"/>
      <c r="CR66" s="1000"/>
      <c r="CS66" s="1048"/>
      <c r="CT66" s="998"/>
      <c r="CU66" s="1002"/>
      <c r="CV66" s="113"/>
      <c r="CW66" s="464" t="str">
        <f t="shared" si="10"/>
        <v>OK</v>
      </c>
      <c r="CY66" s="154" t="s">
        <v>30</v>
      </c>
      <c r="CZ66" s="103"/>
      <c r="DA66" s="334"/>
      <c r="DB66" s="368"/>
      <c r="DC66" s="317"/>
      <c r="DD66" s="318"/>
      <c r="DE66" s="335"/>
      <c r="DF66" s="320"/>
      <c r="DG66" s="321"/>
      <c r="DH66" s="318"/>
      <c r="DI66" s="335"/>
      <c r="DJ66" s="320"/>
      <c r="DK66" s="321"/>
      <c r="DL66" s="478" t="str">
        <f>IF(AND(CZ66="",DD66="",DH66=""),"-",CZ66+DD66+DH66)</f>
        <v>-</v>
      </c>
      <c r="DM66" s="479" t="str">
        <f>IF(AND(DA66="",DE66="",DI66=""),"-",DA66+DE66+DI66)</f>
        <v>-</v>
      </c>
      <c r="DN66" s="480" t="str">
        <f>IF(AND(CZ66="",DD66="",DH66="",DA66="",DE66="",DI66=""),"-",SUM(CZ66:DI66))</f>
        <v>-</v>
      </c>
      <c r="DO66" s="538" t="str">
        <f>IF(OR(DN66=0,DN66="-"),"-",DN66/CONSTR_TOTAL_HOURS)</f>
        <v>-</v>
      </c>
      <c r="DP66" s="113"/>
      <c r="DQ66" s="464" t="str">
        <f t="shared" si="11"/>
        <v>OK</v>
      </c>
      <c r="DS66" s="154" t="s">
        <v>30</v>
      </c>
      <c r="DT66" s="103"/>
      <c r="DU66" s="574"/>
      <c r="DV66" s="319"/>
      <c r="DW66" s="321"/>
      <c r="DX66" s="319"/>
      <c r="DY66" s="321"/>
      <c r="DZ66" s="319"/>
      <c r="EA66" s="320"/>
      <c r="EB66" s="567" t="str">
        <f>IF(AND(DT66="",DV66="",DX66="",DZ66=""),"-",DT66+DV66+DX66+DZ66)</f>
        <v>-</v>
      </c>
      <c r="EC66" s="563" t="str">
        <f>EB66</f>
        <v>-</v>
      </c>
      <c r="ED66" s="499" t="str">
        <f>IF(OR(EC66=0,EC66="-"),"-",EC66/QUALIF_TOTAL_HOURS)</f>
        <v>-</v>
      </c>
      <c r="EE66" s="113"/>
      <c r="EF66" s="464" t="str">
        <f t="shared" si="165"/>
        <v>OK</v>
      </c>
      <c r="EI66" s="835" t="str">
        <f t="shared" ca="1" si="17"/>
        <v/>
      </c>
      <c r="EJ66" s="836"/>
    </row>
    <row r="67" spans="1:140" s="71" customFormat="1" ht="12.75" customHeight="1" outlineLevel="1" x14ac:dyDescent="0.2">
      <c r="A67" s="88">
        <f t="shared" ref="A67:A95" ca="1" si="169">OFFSET(A67,-1,0,1,1)+1</f>
        <v>58</v>
      </c>
      <c r="B67" s="616" t="str">
        <f t="shared" ca="1" si="13"/>
        <v/>
      </c>
      <c r="C67" s="622"/>
      <c r="D67" s="623"/>
      <c r="E67" s="90" t="s">
        <v>184</v>
      </c>
      <c r="F67" s="77" t="s">
        <v>118</v>
      </c>
      <c r="G67" s="78"/>
      <c r="H67" s="918" t="s">
        <v>24</v>
      </c>
      <c r="I67" s="79"/>
      <c r="J67" s="91" t="s">
        <v>10</v>
      </c>
      <c r="K67" s="92" t="s">
        <v>24</v>
      </c>
      <c r="L67" s="251"/>
      <c r="M67" s="461">
        <f t="shared" si="5"/>
        <v>1</v>
      </c>
      <c r="N67" s="694">
        <f>IF(OR(W67="",W67=0,W67="-"),"-",IF(W67=1,1,"POK"))</f>
        <v>1</v>
      </c>
      <c r="O67" s="695" t="str">
        <f>IF(OR(AQ67="",AQ67=0,AQ67="-"),"-",IF(AQ67=1,1,"POK"))</f>
        <v>-</v>
      </c>
      <c r="P67" s="695" t="str">
        <f>IF(OR(BK67="",BK67=0,BK67="-"),"-",IF(BK67=1,1,"POK"))</f>
        <v>-</v>
      </c>
      <c r="Q67" s="695" t="str">
        <f>IF(OR(CE67="",CE67=0,CE67="-"),"-",IF(CE67=1,1,"POK"))</f>
        <v>-</v>
      </c>
      <c r="R67" s="695" t="str">
        <f>IF(OR(CY67="",CY67=0,CY67="-"),"-",IF(CY67=1,1,"POK"))</f>
        <v>-</v>
      </c>
      <c r="S67" s="696" t="str">
        <f>IF(OR(DS67="",DS67=0,DS67="-"),"-",IF(DS67=1,1,"POK"))</f>
        <v>-</v>
      </c>
      <c r="T67" s="179" t="str">
        <f t="shared" si="14"/>
        <v>OK</v>
      </c>
      <c r="U67" s="291"/>
      <c r="V67" s="8"/>
      <c r="W67" s="662">
        <f>IF(SUM(W68:W95)=0,0,1)</f>
        <v>1</v>
      </c>
      <c r="X67" s="208"/>
      <c r="Y67" s="209"/>
      <c r="Z67" s="209"/>
      <c r="AA67" s="209"/>
      <c r="AB67" s="209"/>
      <c r="AC67" s="209"/>
      <c r="AD67" s="209"/>
      <c r="AE67" s="209"/>
      <c r="AF67" s="209"/>
      <c r="AG67" s="209"/>
      <c r="AH67" s="209"/>
      <c r="AI67" s="210"/>
      <c r="AJ67" s="235">
        <f>SUM(AJ68:AJ95)</f>
        <v>0</v>
      </c>
      <c r="AK67" s="236">
        <f>SUM(AK68:AK95)</f>
        <v>0</v>
      </c>
      <c r="AL67" s="233">
        <f>AJ67+AK67</f>
        <v>0</v>
      </c>
      <c r="AM67" s="237" t="str">
        <f t="shared" si="166"/>
        <v>-</v>
      </c>
      <c r="AN67" s="114"/>
      <c r="AO67" s="468" t="str">
        <f t="shared" ref="AO67:AO95" si="170">IF(AND(Type_1="Doc",OR(Y67&lt;&gt;"",AC67&lt;&gt;"",AG67&lt;&gt;"")),"Remove Value Cln 25, 29, 33",IF(AND(Type_1="Doc",OR(AA67&lt;&gt;"",AE67&lt;&gt;"",AI67&lt;&gt;"")),"Remove Value Cln 27, 31, 35",IF(OR(AND(X67&lt;&gt;"",Z67=""),AND(AB67&lt;&gt;"",AD67=""),AND(AF67&lt;&gt;"",AH67="")),"Missing Eng Function",IF(OR(AND(Y67&lt;&gt;"",AA67=""),AND(AC67&lt;&gt;"",AE67=""),AND(AG67&lt;&gt;"",AI67="")),"Missing Design Function","OK"))))</f>
        <v>OK</v>
      </c>
      <c r="AP67" s="8"/>
      <c r="AQ67" s="662">
        <f>IF(SUM(AQ68:AQ95)=0,0,1)</f>
        <v>0</v>
      </c>
      <c r="AR67" s="208"/>
      <c r="AS67" s="209"/>
      <c r="AT67" s="209"/>
      <c r="AU67" s="209"/>
      <c r="AV67" s="209"/>
      <c r="AW67" s="209"/>
      <c r="AX67" s="209"/>
      <c r="AY67" s="209"/>
      <c r="AZ67" s="209"/>
      <c r="BA67" s="209"/>
      <c r="BB67" s="209"/>
      <c r="BC67" s="210"/>
      <c r="BD67" s="235">
        <f>SUM(BD68:BD95)</f>
        <v>0</v>
      </c>
      <c r="BE67" s="236">
        <f>SUM(BE68:BE95)</f>
        <v>0</v>
      </c>
      <c r="BF67" s="233">
        <f>BD67+BE67</f>
        <v>0</v>
      </c>
      <c r="BG67" s="237" t="str">
        <f t="shared" si="167"/>
        <v>-</v>
      </c>
      <c r="BH67" s="114"/>
      <c r="BI67" s="468" t="str">
        <f t="shared" ref="BI67:BI95" si="171">IF(AND(Type_1="Doc",OR(AS67&lt;&gt;"",AW67&lt;&gt;"",BA67&lt;&gt;"")),"Remove Value Cln 25, 29, 33",IF(AND(Type_1="Doc",OR(AU67&lt;&gt;"",AY67&lt;&gt;"",BC67&lt;&gt;"")),"Remove Value Cln 47, 51, 55",IF(OR(AND(AR67&lt;&gt;"",AT67=""),AND(AV67&lt;&gt;"",AX67=""),AND(AZ67&lt;&gt;"",BB67="")),"Missing Eng Function",IF(OR(AND(AS67&lt;&gt;"",AU67=""),AND(AW67&lt;&gt;"",AY67=""),AND(BA67&lt;&gt;"",BC67="")),"Missing Design Function","OK"))))</f>
        <v>OK</v>
      </c>
      <c r="BJ67" s="8"/>
      <c r="BK67" s="662">
        <f>IF(SUM(BK68:BK95)=0,0,1)</f>
        <v>0</v>
      </c>
      <c r="BL67" s="208"/>
      <c r="BM67" s="209"/>
      <c r="BN67" s="209"/>
      <c r="BO67" s="209"/>
      <c r="BP67" s="209"/>
      <c r="BQ67" s="209"/>
      <c r="BR67" s="209"/>
      <c r="BS67" s="209"/>
      <c r="BT67" s="209"/>
      <c r="BU67" s="209"/>
      <c r="BV67" s="209"/>
      <c r="BW67" s="210"/>
      <c r="BX67" s="235">
        <f>SUM(BX68:BX95)</f>
        <v>0</v>
      </c>
      <c r="BY67" s="236">
        <f>SUM(BY68:BY95)</f>
        <v>0</v>
      </c>
      <c r="BZ67" s="233">
        <f>BX67+BY67</f>
        <v>0</v>
      </c>
      <c r="CA67" s="237" t="str">
        <f t="shared" si="168"/>
        <v>-</v>
      </c>
      <c r="CB67" s="114"/>
      <c r="CC67" s="464" t="str">
        <f t="shared" si="16"/>
        <v>OK</v>
      </c>
      <c r="CD67" s="8"/>
      <c r="CE67" s="665">
        <f>IF(SUM(CE68:CE95)=0,0,1)</f>
        <v>0</v>
      </c>
      <c r="CF67" s="208"/>
      <c r="CG67" s="209"/>
      <c r="CH67" s="209"/>
      <c r="CI67" s="209"/>
      <c r="CJ67" s="209"/>
      <c r="CK67" s="209"/>
      <c r="CL67" s="209"/>
      <c r="CM67" s="209"/>
      <c r="CN67" s="209"/>
      <c r="CO67" s="209"/>
      <c r="CP67" s="209"/>
      <c r="CQ67" s="210"/>
      <c r="CR67" s="235">
        <f>SUM(CR68:CR95)</f>
        <v>0</v>
      </c>
      <c r="CS67" s="236">
        <f>SUM(CS68:CS95)</f>
        <v>0</v>
      </c>
      <c r="CT67" s="233">
        <f>CR67+CS67</f>
        <v>0</v>
      </c>
      <c r="CU67" s="237"/>
      <c r="CV67" s="114"/>
      <c r="CW67" s="468" t="str">
        <f t="shared" si="10"/>
        <v>OK</v>
      </c>
      <c r="CX67" s="8"/>
      <c r="CY67" s="665">
        <f>IF(SUM(CY68:CY95)=0,0,1)</f>
        <v>0</v>
      </c>
      <c r="CZ67" s="208"/>
      <c r="DA67" s="209"/>
      <c r="DB67" s="209"/>
      <c r="DC67" s="209"/>
      <c r="DD67" s="209"/>
      <c r="DE67" s="209"/>
      <c r="DF67" s="209"/>
      <c r="DG67" s="209"/>
      <c r="DH67" s="209"/>
      <c r="DI67" s="209"/>
      <c r="DJ67" s="209"/>
      <c r="DK67" s="210"/>
      <c r="DL67" s="235">
        <f>SUM(DL68:DL95)</f>
        <v>0</v>
      </c>
      <c r="DM67" s="236">
        <f>SUM(DM68:DM95)</f>
        <v>0</v>
      </c>
      <c r="DN67" s="233">
        <f>DL67+DM67</f>
        <v>0</v>
      </c>
      <c r="DO67" s="237" t="str">
        <f>IF(OR(DN67=0,DN67="-"),"-",DN67/CONSTR_TOTAL_HOURS)</f>
        <v>-</v>
      </c>
      <c r="DP67" s="114"/>
      <c r="DQ67" s="464" t="str">
        <f t="shared" si="11"/>
        <v>OK</v>
      </c>
      <c r="DR67" s="8"/>
      <c r="DS67" s="662">
        <f>IF(SUM(DS68:DS95)=0,0,1)</f>
        <v>0</v>
      </c>
      <c r="DT67" s="208"/>
      <c r="DU67" s="209"/>
      <c r="DV67" s="209"/>
      <c r="DW67" s="209"/>
      <c r="DX67" s="209"/>
      <c r="DY67" s="209"/>
      <c r="DZ67" s="209"/>
      <c r="EA67" s="209"/>
      <c r="EB67" s="583">
        <f>SUM(EB68:EB95)</f>
        <v>0</v>
      </c>
      <c r="EC67" s="579">
        <f>EB67</f>
        <v>0</v>
      </c>
      <c r="ED67" s="237" t="str">
        <f>IF(OR(EC67=0,EC67="-"),"-",EC67/QUALIF_TOTAL_HOURS)</f>
        <v>-</v>
      </c>
      <c r="EE67" s="114"/>
      <c r="EF67" s="464" t="str">
        <f t="shared" si="165"/>
        <v>-</v>
      </c>
      <c r="EG67" s="8"/>
      <c r="EI67" s="835" t="str">
        <f t="shared" ca="1" si="17"/>
        <v/>
      </c>
      <c r="EJ67" s="836"/>
    </row>
    <row r="68" spans="1:140" ht="12" customHeight="1" outlineLevel="2" x14ac:dyDescent="0.2">
      <c r="A68" s="85">
        <f t="shared" ca="1" si="169"/>
        <v>59</v>
      </c>
      <c r="B68" s="624" t="str">
        <f t="shared" ca="1" si="13"/>
        <v/>
      </c>
      <c r="C68" s="625"/>
      <c r="D68" s="626"/>
      <c r="E68" s="53"/>
      <c r="F68" s="58"/>
      <c r="G68" s="55" t="s">
        <v>653</v>
      </c>
      <c r="H68" s="69" t="s">
        <v>24</v>
      </c>
      <c r="I68" s="55"/>
      <c r="J68" s="1010" t="s">
        <v>11</v>
      </c>
      <c r="K68" s="1012" t="s">
        <v>24</v>
      </c>
      <c r="L68" s="252" t="s">
        <v>815</v>
      </c>
      <c r="M68" s="476">
        <f t="shared" si="5"/>
        <v>0</v>
      </c>
      <c r="N68" s="691" t="str">
        <f t="shared" si="19"/>
        <v>-</v>
      </c>
      <c r="O68" s="692" t="str">
        <f t="shared" si="20"/>
        <v>-</v>
      </c>
      <c r="P68" s="692" t="str">
        <f t="shared" si="21"/>
        <v>-</v>
      </c>
      <c r="Q68" s="692" t="str">
        <f t="shared" si="22"/>
        <v>-</v>
      </c>
      <c r="R68" s="692" t="str">
        <f t="shared" si="23"/>
        <v>-</v>
      </c>
      <c r="S68" s="693" t="str">
        <f t="shared" si="24"/>
        <v>-</v>
      </c>
      <c r="T68" s="179" t="str">
        <f t="shared" si="14"/>
        <v>OK</v>
      </c>
      <c r="U68" s="290"/>
      <c r="W68" s="515"/>
      <c r="X68" s="103"/>
      <c r="Y68" s="1063"/>
      <c r="Z68" s="298" t="s">
        <v>246</v>
      </c>
      <c r="AA68" s="1026"/>
      <c r="AB68" s="1029"/>
      <c r="AC68" s="1058"/>
      <c r="AD68" s="1039"/>
      <c r="AE68" s="1040"/>
      <c r="AF68" s="1029"/>
      <c r="AG68" s="1058"/>
      <c r="AH68" s="1039"/>
      <c r="AI68" s="1040"/>
      <c r="AJ68" s="478" t="str">
        <f t="shared" ref="AJ68:AJ95" si="172">IF(AND(X68="",AB68="",AF68=""),"-",X68+AB68+AF68)</f>
        <v>-</v>
      </c>
      <c r="AK68" s="1066"/>
      <c r="AL68" s="480" t="str">
        <f t="shared" ref="AL68:AL80" si="173">IF(AND(X68="",AB68="",AF68="",Y68="",AC68="",AG68=""),"-",SUM(X68:AG68))</f>
        <v>-</v>
      </c>
      <c r="AM68" s="481" t="str">
        <f t="shared" si="166"/>
        <v>-</v>
      </c>
      <c r="AN68" s="113"/>
      <c r="AO68" s="464" t="str">
        <f t="shared" si="170"/>
        <v>OK</v>
      </c>
      <c r="AQ68" s="154"/>
      <c r="AR68" s="103"/>
      <c r="AS68" s="1063"/>
      <c r="AT68" s="298" t="s">
        <v>246</v>
      </c>
      <c r="AU68" s="1026"/>
      <c r="AV68" s="1029"/>
      <c r="AW68" s="1058"/>
      <c r="AX68" s="1039"/>
      <c r="AY68" s="1040"/>
      <c r="AZ68" s="1029"/>
      <c r="BA68" s="1058"/>
      <c r="BB68" s="1039"/>
      <c r="BC68" s="1040"/>
      <c r="BD68" s="478" t="str">
        <f t="shared" ref="BD68:BD95" si="174">IF(AND(AR68="",AV68="",AZ68=""),"-",AR68+AV68+AZ68)</f>
        <v>-</v>
      </c>
      <c r="BE68" s="1066"/>
      <c r="BF68" s="480" t="str">
        <f t="shared" ref="BF68:BF94" si="175">IF(AND(AR68="",AV68="",AZ68="",AS68="",AW68="",BA68=""),"-",SUM(AR68:BA68))</f>
        <v>-</v>
      </c>
      <c r="BG68" s="481" t="str">
        <f t="shared" si="167"/>
        <v>-</v>
      </c>
      <c r="BH68" s="113"/>
      <c r="BI68" s="464" t="str">
        <f t="shared" si="171"/>
        <v>OK</v>
      </c>
      <c r="BK68" s="154"/>
      <c r="BL68" s="103"/>
      <c r="BM68" s="329"/>
      <c r="BN68" s="298" t="s">
        <v>246</v>
      </c>
      <c r="BO68" s="308"/>
      <c r="BP68" s="348"/>
      <c r="BQ68" s="333"/>
      <c r="BR68" s="313"/>
      <c r="BS68" s="314"/>
      <c r="BT68" s="348"/>
      <c r="BU68" s="333"/>
      <c r="BV68" s="313"/>
      <c r="BW68" s="314"/>
      <c r="BX68" s="478" t="str">
        <f t="shared" ref="BX68:BX95" si="176">IF(AND(BL68="",BP68="",BT68=""),"-",BL68+BP68+BT68)</f>
        <v>-</v>
      </c>
      <c r="BY68" s="500"/>
      <c r="BZ68" s="480" t="str">
        <f t="shared" ref="BZ68:BZ80" si="177">IF(AND(BL68="",BP68="",BT68="",BM68="",BQ68="",BU68=""),"-",SUM(BL68:BU68))</f>
        <v>-</v>
      </c>
      <c r="CA68" s="481" t="str">
        <f t="shared" si="168"/>
        <v>-</v>
      </c>
      <c r="CB68" s="113"/>
      <c r="CC68" s="464" t="str">
        <f t="shared" si="16"/>
        <v>OK</v>
      </c>
      <c r="CE68" s="1036"/>
      <c r="CF68" s="1055"/>
      <c r="CG68" s="1069"/>
      <c r="CH68" s="1046"/>
      <c r="CI68" s="1047"/>
      <c r="CJ68" s="1055"/>
      <c r="CK68" s="1069"/>
      <c r="CL68" s="1046"/>
      <c r="CM68" s="1047"/>
      <c r="CN68" s="1055"/>
      <c r="CO68" s="1069"/>
      <c r="CP68" s="1046"/>
      <c r="CQ68" s="1047"/>
      <c r="CR68" s="1000"/>
      <c r="CS68" s="1048"/>
      <c r="CT68" s="1001"/>
      <c r="CU68" s="1002"/>
      <c r="CV68" s="113"/>
      <c r="CW68" s="464" t="str">
        <f t="shared" si="10"/>
        <v>OK</v>
      </c>
      <c r="CY68" s="344"/>
      <c r="CZ68" s="440"/>
      <c r="DA68" s="333"/>
      <c r="DB68" s="313"/>
      <c r="DC68" s="441"/>
      <c r="DD68" s="440"/>
      <c r="DE68" s="333"/>
      <c r="DF68" s="313"/>
      <c r="DG68" s="441"/>
      <c r="DH68" s="440"/>
      <c r="DI68" s="333"/>
      <c r="DJ68" s="313"/>
      <c r="DK68" s="441"/>
      <c r="DL68" s="494"/>
      <c r="DM68" s="560"/>
      <c r="DN68" s="495"/>
      <c r="DO68" s="496"/>
      <c r="DP68" s="113"/>
      <c r="DQ68" s="464" t="str">
        <f t="shared" si="11"/>
        <v>OK</v>
      </c>
      <c r="DS68" s="325"/>
      <c r="DT68" s="440"/>
      <c r="DU68" s="441"/>
      <c r="DV68" s="312"/>
      <c r="DW68" s="441"/>
      <c r="DX68" s="312"/>
      <c r="DY68" s="441"/>
      <c r="DZ68" s="312"/>
      <c r="EA68" s="313"/>
      <c r="EB68" s="494"/>
      <c r="EC68" s="495"/>
      <c r="ED68" s="496"/>
      <c r="EE68" s="113"/>
      <c r="EF68" s="464" t="str">
        <f t="shared" si="165"/>
        <v>OK</v>
      </c>
      <c r="EI68" s="835" t="str">
        <f t="shared" ca="1" si="17"/>
        <v/>
      </c>
      <c r="EJ68" s="836"/>
    </row>
    <row r="69" spans="1:140" ht="12" customHeight="1" outlineLevel="2" x14ac:dyDescent="0.2">
      <c r="A69" s="85">
        <f t="shared" ca="1" si="169"/>
        <v>60</v>
      </c>
      <c r="B69" s="624" t="str">
        <f t="shared" ca="1" si="13"/>
        <v/>
      </c>
      <c r="C69" s="625"/>
      <c r="D69" s="626"/>
      <c r="E69" s="53"/>
      <c r="F69" s="58"/>
      <c r="G69" s="55" t="s">
        <v>119</v>
      </c>
      <c r="H69" s="69" t="s">
        <v>24</v>
      </c>
      <c r="I69" s="55"/>
      <c r="J69" s="1010" t="s">
        <v>11</v>
      </c>
      <c r="K69" s="1012" t="s">
        <v>24</v>
      </c>
      <c r="L69" s="252" t="s">
        <v>815</v>
      </c>
      <c r="M69" s="476">
        <f t="shared" si="5"/>
        <v>0</v>
      </c>
      <c r="N69" s="648" t="str">
        <f t="shared" si="19"/>
        <v>-</v>
      </c>
      <c r="O69" s="649" t="str">
        <f t="shared" si="20"/>
        <v>-</v>
      </c>
      <c r="P69" s="649" t="str">
        <f t="shared" si="21"/>
        <v>-</v>
      </c>
      <c r="Q69" s="649" t="str">
        <f t="shared" si="22"/>
        <v>-</v>
      </c>
      <c r="R69" s="649" t="str">
        <f t="shared" si="23"/>
        <v>-</v>
      </c>
      <c r="S69" s="168" t="str">
        <f t="shared" si="24"/>
        <v>-</v>
      </c>
      <c r="T69" s="179" t="str">
        <f t="shared" si="14"/>
        <v>OK</v>
      </c>
      <c r="U69" s="290"/>
      <c r="W69" s="515"/>
      <c r="X69" s="103"/>
      <c r="Y69" s="1064"/>
      <c r="Z69" s="298" t="s">
        <v>246</v>
      </c>
      <c r="AA69" s="1027"/>
      <c r="AB69" s="104"/>
      <c r="AC69" s="1064"/>
      <c r="AD69" s="298" t="s">
        <v>246</v>
      </c>
      <c r="AE69" s="1027"/>
      <c r="AF69" s="104"/>
      <c r="AG69" s="1064"/>
      <c r="AH69" s="298" t="s">
        <v>246</v>
      </c>
      <c r="AI69" s="1027"/>
      <c r="AJ69" s="478" t="str">
        <f t="shared" si="172"/>
        <v>-</v>
      </c>
      <c r="AK69" s="1067"/>
      <c r="AL69" s="480" t="str">
        <f t="shared" si="173"/>
        <v>-</v>
      </c>
      <c r="AM69" s="481" t="str">
        <f t="shared" si="166"/>
        <v>-</v>
      </c>
      <c r="AN69" s="113"/>
      <c r="AO69" s="464" t="str">
        <f t="shared" si="170"/>
        <v>OK</v>
      </c>
      <c r="AQ69" s="154"/>
      <c r="AR69" s="103"/>
      <c r="AS69" s="1064"/>
      <c r="AT69" s="298" t="s">
        <v>246</v>
      </c>
      <c r="AU69" s="1027"/>
      <c r="AV69" s="104"/>
      <c r="AW69" s="1064"/>
      <c r="AX69" s="298" t="s">
        <v>246</v>
      </c>
      <c r="AY69" s="1027"/>
      <c r="AZ69" s="104"/>
      <c r="BA69" s="1064"/>
      <c r="BB69" s="298" t="s">
        <v>246</v>
      </c>
      <c r="BC69" s="1027"/>
      <c r="BD69" s="478" t="str">
        <f t="shared" si="174"/>
        <v>-</v>
      </c>
      <c r="BE69" s="1067"/>
      <c r="BF69" s="480" t="str">
        <f t="shared" si="175"/>
        <v>-</v>
      </c>
      <c r="BG69" s="481" t="str">
        <f t="shared" si="167"/>
        <v>-</v>
      </c>
      <c r="BH69" s="113"/>
      <c r="BI69" s="464" t="str">
        <f t="shared" si="171"/>
        <v>OK</v>
      </c>
      <c r="BK69" s="154"/>
      <c r="BL69" s="103"/>
      <c r="BM69" s="330"/>
      <c r="BN69" s="298" t="s">
        <v>246</v>
      </c>
      <c r="BO69" s="309"/>
      <c r="BP69" s="104"/>
      <c r="BQ69" s="330"/>
      <c r="BR69" s="298" t="s">
        <v>246</v>
      </c>
      <c r="BS69" s="309"/>
      <c r="BT69" s="104"/>
      <c r="BU69" s="330"/>
      <c r="BV69" s="298" t="s">
        <v>246</v>
      </c>
      <c r="BW69" s="309"/>
      <c r="BX69" s="478" t="str">
        <f t="shared" si="176"/>
        <v>-</v>
      </c>
      <c r="BY69" s="501"/>
      <c r="BZ69" s="480" t="str">
        <f t="shared" si="177"/>
        <v>-</v>
      </c>
      <c r="CA69" s="481" t="str">
        <f t="shared" si="168"/>
        <v>-</v>
      </c>
      <c r="CB69" s="113"/>
      <c r="CC69" s="464" t="str">
        <f t="shared" si="16"/>
        <v>OK</v>
      </c>
      <c r="CE69" s="1036"/>
      <c r="CF69" s="1055"/>
      <c r="CG69" s="1069"/>
      <c r="CH69" s="1046"/>
      <c r="CI69" s="1047"/>
      <c r="CJ69" s="1055"/>
      <c r="CK69" s="1069"/>
      <c r="CL69" s="1046"/>
      <c r="CM69" s="1047"/>
      <c r="CN69" s="1055"/>
      <c r="CO69" s="1069"/>
      <c r="CP69" s="1046"/>
      <c r="CQ69" s="1047"/>
      <c r="CR69" s="1000"/>
      <c r="CS69" s="1048"/>
      <c r="CT69" s="1001"/>
      <c r="CU69" s="1002"/>
      <c r="CV69" s="113"/>
      <c r="CW69" s="464" t="str">
        <f t="shared" si="10"/>
        <v>OK</v>
      </c>
      <c r="CY69" s="344"/>
      <c r="CZ69" s="315"/>
      <c r="DA69" s="334"/>
      <c r="DB69" s="316"/>
      <c r="DC69" s="317"/>
      <c r="DD69" s="315"/>
      <c r="DE69" s="334"/>
      <c r="DF69" s="316"/>
      <c r="DG69" s="317"/>
      <c r="DH69" s="315"/>
      <c r="DI69" s="334"/>
      <c r="DJ69" s="316"/>
      <c r="DK69" s="317"/>
      <c r="DL69" s="487"/>
      <c r="DM69" s="561"/>
      <c r="DN69" s="489"/>
      <c r="DO69" s="497"/>
      <c r="DP69" s="113"/>
      <c r="DQ69" s="464" t="str">
        <f t="shared" si="11"/>
        <v>OK</v>
      </c>
      <c r="DS69" s="325"/>
      <c r="DT69" s="315"/>
      <c r="DU69" s="317"/>
      <c r="DW69" s="317"/>
      <c r="DY69" s="317"/>
      <c r="EA69" s="316"/>
      <c r="EB69" s="487"/>
      <c r="EC69" s="489"/>
      <c r="ED69" s="497"/>
      <c r="EE69" s="113"/>
      <c r="EF69" s="464" t="str">
        <f t="shared" si="165"/>
        <v>OK</v>
      </c>
      <c r="EI69" s="835" t="str">
        <f t="shared" ca="1" si="17"/>
        <v/>
      </c>
      <c r="EJ69" s="836"/>
    </row>
    <row r="70" spans="1:140" ht="12" customHeight="1" outlineLevel="2" x14ac:dyDescent="0.2">
      <c r="A70" s="85">
        <f t="shared" ca="1" si="169"/>
        <v>61</v>
      </c>
      <c r="B70" s="624" t="str">
        <f t="shared" ca="1" si="13"/>
        <v/>
      </c>
      <c r="C70" s="625"/>
      <c r="D70" s="626"/>
      <c r="E70" s="53"/>
      <c r="F70" s="58"/>
      <c r="G70" s="55" t="s">
        <v>828</v>
      </c>
      <c r="H70" s="69" t="s">
        <v>24</v>
      </c>
      <c r="I70" s="55"/>
      <c r="J70" s="1010" t="s">
        <v>11</v>
      </c>
      <c r="K70" s="1012" t="s">
        <v>17</v>
      </c>
      <c r="L70" s="252" t="s">
        <v>27</v>
      </c>
      <c r="M70" s="476">
        <f t="shared" si="5"/>
        <v>0</v>
      </c>
      <c r="N70" s="648" t="str">
        <f t="shared" si="19"/>
        <v>-</v>
      </c>
      <c r="O70" s="649" t="str">
        <f t="shared" si="20"/>
        <v>-</v>
      </c>
      <c r="P70" s="649" t="str">
        <f t="shared" si="21"/>
        <v>-</v>
      </c>
      <c r="Q70" s="649" t="str">
        <f t="shared" si="22"/>
        <v>-</v>
      </c>
      <c r="R70" s="649" t="str">
        <f t="shared" si="23"/>
        <v>-</v>
      </c>
      <c r="S70" s="168" t="str">
        <f t="shared" si="24"/>
        <v>-</v>
      </c>
      <c r="T70" s="179" t="str">
        <f t="shared" si="14"/>
        <v>OK</v>
      </c>
      <c r="U70" s="290"/>
      <c r="W70" s="515"/>
      <c r="X70" s="103"/>
      <c r="Y70" s="1064"/>
      <c r="Z70" s="298" t="s">
        <v>250</v>
      </c>
      <c r="AA70" s="1027"/>
      <c r="AB70" s="104"/>
      <c r="AC70" s="1064"/>
      <c r="AD70" s="298" t="s">
        <v>251</v>
      </c>
      <c r="AE70" s="1027"/>
      <c r="AF70" s="104"/>
      <c r="AG70" s="1064"/>
      <c r="AH70" s="298" t="s">
        <v>251</v>
      </c>
      <c r="AI70" s="1027"/>
      <c r="AJ70" s="478" t="str">
        <f t="shared" si="172"/>
        <v>-</v>
      </c>
      <c r="AK70" s="1067"/>
      <c r="AL70" s="480" t="str">
        <f t="shared" si="173"/>
        <v>-</v>
      </c>
      <c r="AM70" s="481" t="str">
        <f t="shared" si="166"/>
        <v>-</v>
      </c>
      <c r="AN70" s="113"/>
      <c r="AO70" s="464" t="str">
        <f t="shared" si="170"/>
        <v>OK</v>
      </c>
      <c r="AQ70" s="154"/>
      <c r="AR70" s="103"/>
      <c r="AS70" s="1064"/>
      <c r="AT70" s="298" t="s">
        <v>250</v>
      </c>
      <c r="AU70" s="1027"/>
      <c r="AV70" s="104"/>
      <c r="AW70" s="1064"/>
      <c r="AX70" s="298" t="s">
        <v>251</v>
      </c>
      <c r="AY70" s="1027"/>
      <c r="AZ70" s="104"/>
      <c r="BA70" s="1064"/>
      <c r="BB70" s="298" t="s">
        <v>251</v>
      </c>
      <c r="BC70" s="1027"/>
      <c r="BD70" s="478" t="str">
        <f t="shared" si="174"/>
        <v>-</v>
      </c>
      <c r="BE70" s="1067"/>
      <c r="BF70" s="480" t="str">
        <f t="shared" si="175"/>
        <v>-</v>
      </c>
      <c r="BG70" s="481" t="str">
        <f t="shared" si="167"/>
        <v>-</v>
      </c>
      <c r="BH70" s="113"/>
      <c r="BI70" s="464" t="str">
        <f t="shared" si="171"/>
        <v>OK</v>
      </c>
      <c r="BK70" s="154"/>
      <c r="BL70" s="103"/>
      <c r="BM70" s="330"/>
      <c r="BN70" s="298" t="s">
        <v>250</v>
      </c>
      <c r="BO70" s="309"/>
      <c r="BP70" s="104"/>
      <c r="BQ70" s="330"/>
      <c r="BR70" s="298" t="s">
        <v>251</v>
      </c>
      <c r="BS70" s="309"/>
      <c r="BT70" s="104"/>
      <c r="BU70" s="330"/>
      <c r="BV70" s="298" t="s">
        <v>251</v>
      </c>
      <c r="BW70" s="309"/>
      <c r="BX70" s="478" t="str">
        <f t="shared" si="176"/>
        <v>-</v>
      </c>
      <c r="BY70" s="501"/>
      <c r="BZ70" s="480" t="str">
        <f t="shared" si="177"/>
        <v>-</v>
      </c>
      <c r="CA70" s="481" t="str">
        <f t="shared" si="168"/>
        <v>-</v>
      </c>
      <c r="CB70" s="113"/>
      <c r="CC70" s="464" t="str">
        <f t="shared" si="16"/>
        <v>OK</v>
      </c>
      <c r="CE70" s="1036"/>
      <c r="CF70" s="1055"/>
      <c r="CG70" s="1069"/>
      <c r="CH70" s="1046"/>
      <c r="CI70" s="1047"/>
      <c r="CJ70" s="1055"/>
      <c r="CK70" s="1069"/>
      <c r="CL70" s="1046"/>
      <c r="CM70" s="1047"/>
      <c r="CN70" s="1055"/>
      <c r="CO70" s="1069"/>
      <c r="CP70" s="1046"/>
      <c r="CQ70" s="1047"/>
      <c r="CR70" s="1000"/>
      <c r="CS70" s="1048"/>
      <c r="CT70" s="1001"/>
      <c r="CU70" s="1002"/>
      <c r="CV70" s="113"/>
      <c r="CW70" s="464" t="str">
        <f t="shared" si="10"/>
        <v>OK</v>
      </c>
      <c r="CY70" s="344"/>
      <c r="CZ70" s="315"/>
      <c r="DA70" s="334"/>
      <c r="DB70" s="316"/>
      <c r="DC70" s="317"/>
      <c r="DD70" s="315"/>
      <c r="DE70" s="334"/>
      <c r="DF70" s="316"/>
      <c r="DG70" s="317"/>
      <c r="DH70" s="315"/>
      <c r="DI70" s="334"/>
      <c r="DJ70" s="316"/>
      <c r="DK70" s="317"/>
      <c r="DL70" s="487"/>
      <c r="DM70" s="561"/>
      <c r="DN70" s="489"/>
      <c r="DO70" s="497"/>
      <c r="DP70" s="113"/>
      <c r="DQ70" s="464" t="str">
        <f t="shared" si="11"/>
        <v>OK</v>
      </c>
      <c r="DS70" s="325"/>
      <c r="DT70" s="315"/>
      <c r="DU70" s="317"/>
      <c r="DW70" s="317"/>
      <c r="DY70" s="317"/>
      <c r="EA70" s="316"/>
      <c r="EB70" s="487"/>
      <c r="EC70" s="489"/>
      <c r="ED70" s="497"/>
      <c r="EE70" s="113"/>
      <c r="EF70" s="464" t="str">
        <f t="shared" si="165"/>
        <v>OK</v>
      </c>
      <c r="EI70" s="835" t="str">
        <f t="shared" ca="1" si="17"/>
        <v/>
      </c>
      <c r="EJ70" s="836"/>
    </row>
    <row r="71" spans="1:140" ht="12" customHeight="1" outlineLevel="2" x14ac:dyDescent="0.2">
      <c r="A71" s="85">
        <f ca="1">OFFSET(A71,-1,0,1,1)+1</f>
        <v>62</v>
      </c>
      <c r="B71" s="624" t="str">
        <f ca="1">IF(MAX(EI71:EJ71)=0,"",MAX(EI71:EJ71))</f>
        <v/>
      </c>
      <c r="C71" s="625"/>
      <c r="D71" s="626"/>
      <c r="E71" s="53"/>
      <c r="F71" s="58"/>
      <c r="G71" s="465" t="s">
        <v>853</v>
      </c>
      <c r="H71" s="69" t="s">
        <v>24</v>
      </c>
      <c r="I71" s="55"/>
      <c r="J71" s="1010" t="s">
        <v>11</v>
      </c>
      <c r="K71" s="1012" t="s">
        <v>17</v>
      </c>
      <c r="L71" s="252" t="s">
        <v>27</v>
      </c>
      <c r="M71" s="476">
        <f>IF(SUM(W71,AQ71,BK71,CE71,CY71,DS71)=0,0,1)</f>
        <v>0</v>
      </c>
      <c r="N71" s="648" t="str">
        <f>IF(OR(W71="",W71="-"),"-",IF(W71=1,1,"POK"))</f>
        <v>-</v>
      </c>
      <c r="O71" s="649" t="str">
        <f>IF(OR(AQ71="",AQ71="-"),"-",IF(AQ71=1,1,"POK"))</f>
        <v>-</v>
      </c>
      <c r="P71" s="649" t="str">
        <f>IF(OR(BK71="",BK71="-"),"-",IF(BK71=1,1,"POK"))</f>
        <v>-</v>
      </c>
      <c r="Q71" s="649" t="str">
        <f>IF(OR(CE71="",CE71="-"),"-",IF(CE71=1,1,"POK"))</f>
        <v>-</v>
      </c>
      <c r="R71" s="649" t="str">
        <f>IF(OR(CY71="",CY71="-"),"-",IF(CY71=1,1,"POK"))</f>
        <v>-</v>
      </c>
      <c r="S71" s="168" t="str">
        <f>IF(OR(DS71="",DS71="-"),"-",IF(DS71=1,1,"POK"))</f>
        <v>-</v>
      </c>
      <c r="T71" s="179" t="str">
        <f>IF(AND(M71="",OR(N71=1,O71=1,P71=1,Q71=1,R71=1,S71=1)),"Value is missing Cln 13","OK")</f>
        <v>OK</v>
      </c>
      <c r="U71" s="290"/>
      <c r="W71" s="515"/>
      <c r="X71" s="103"/>
      <c r="Y71" s="1064"/>
      <c r="Z71" s="298"/>
      <c r="AA71" s="1027"/>
      <c r="AB71" s="104"/>
      <c r="AC71" s="1064"/>
      <c r="AD71" s="298"/>
      <c r="AE71" s="1027"/>
      <c r="AF71" s="104"/>
      <c r="AG71" s="1064"/>
      <c r="AH71" s="298"/>
      <c r="AI71" s="1027"/>
      <c r="AJ71" s="478" t="str">
        <f>IF(AND(X71="",AB71="",AF71=""),"-",X71+AB71+AF71)</f>
        <v>-</v>
      </c>
      <c r="AK71" s="1067"/>
      <c r="AL71" s="480" t="str">
        <f>IF(AND(X71="",AB71="",AF71="",Y71="",AC71="",AG71=""),"-",SUM(X71:AG71))</f>
        <v>-</v>
      </c>
      <c r="AM71" s="481" t="str">
        <f>IF(OR(AL71=0,AL71="-"),"-",AL71/CD_TOTAL_HOURS)</f>
        <v>-</v>
      </c>
      <c r="AN71" s="113"/>
      <c r="AO71" s="464" t="str">
        <f>IF(AND(Type_1="Doc",OR(Y71&lt;&gt;"",AC71&lt;&gt;"",AG71&lt;&gt;"")),"Remove Value Cln 25, 29, 33",IF(AND(Type_1="Doc",OR(AA71&lt;&gt;"",AE71&lt;&gt;"",AI71&lt;&gt;"")),"Remove Value Cln 27, 31, 35",IF(OR(AND(X71&lt;&gt;"",Z71=""),AND(AB71&lt;&gt;"",AD71=""),AND(AF71&lt;&gt;"",AH71="")),"Missing Eng Function",IF(OR(AND(Y71&lt;&gt;"",AA71=""),AND(AC71&lt;&gt;"",AE71=""),AND(AG71&lt;&gt;"",AI71="")),"Missing Design Function","OK"))))</f>
        <v>OK</v>
      </c>
      <c r="AQ71" s="154"/>
      <c r="AR71" s="103"/>
      <c r="AS71" s="1064"/>
      <c r="AT71" s="298" t="s">
        <v>816</v>
      </c>
      <c r="AU71" s="1027"/>
      <c r="AV71" s="104"/>
      <c r="AW71" s="1064"/>
      <c r="AX71" s="298"/>
      <c r="AY71" s="1027"/>
      <c r="AZ71" s="104"/>
      <c r="BA71" s="1064"/>
      <c r="BB71" s="298"/>
      <c r="BC71" s="1027"/>
      <c r="BD71" s="478" t="str">
        <f>IF(AND(AR71="",AV71="",AZ71=""),"-",AR71+AV71+AZ71)</f>
        <v>-</v>
      </c>
      <c r="BE71" s="1067"/>
      <c r="BF71" s="480" t="str">
        <f>IF(AND(AR71="",AV71="",AZ71="",AS71="",AW71="",BA71=""),"-",SUM(AR71:BA71))</f>
        <v>-</v>
      </c>
      <c r="BG71" s="481" t="str">
        <f>IF(OR(BF71=0,BF71="-"),"-",BF71/BD_TOTAL_HOURS)</f>
        <v>-</v>
      </c>
      <c r="BH71" s="113"/>
      <c r="BI71" s="464" t="str">
        <f>IF(AND(Type_1="Doc",OR(AS71&lt;&gt;"",AW71&lt;&gt;"",BA71&lt;&gt;"")),"Remove Value Cln 25, 29, 33",IF(AND(Type_1="Doc",OR(AU71&lt;&gt;"",AY71&lt;&gt;"",BC71&lt;&gt;"")),"Remove Value Cln 47, 51, 55",IF(OR(AND(AR71&lt;&gt;"",AT71=""),AND(AV71&lt;&gt;"",AX71=""),AND(AZ71&lt;&gt;"",BB71="")),"Missing Eng Function",IF(OR(AND(AS71&lt;&gt;"",AU71=""),AND(AW71&lt;&gt;"",AY71=""),AND(BA71&lt;&gt;"",BC71="")),"Missing Design Function","OK"))))</f>
        <v>OK</v>
      </c>
      <c r="BK71" s="154"/>
      <c r="BL71" s="103"/>
      <c r="BM71" s="330"/>
      <c r="BN71" s="298"/>
      <c r="BO71" s="309"/>
      <c r="BP71" s="104"/>
      <c r="BQ71" s="330"/>
      <c r="BR71" s="298"/>
      <c r="BS71" s="309"/>
      <c r="BT71" s="104"/>
      <c r="BU71" s="330"/>
      <c r="BV71" s="298"/>
      <c r="BW71" s="309"/>
      <c r="BX71" s="478" t="str">
        <f>IF(AND(BL71="",BP71="",BT71=""),"-",BL71+BP71+BT71)</f>
        <v>-</v>
      </c>
      <c r="BY71" s="501"/>
      <c r="BZ71" s="480" t="str">
        <f>IF(AND(BL71="",BP71="",BT71="",BM71="",BQ71="",BU71=""),"-",SUM(BL71:BU71))</f>
        <v>-</v>
      </c>
      <c r="CA71" s="481" t="str">
        <f>IF(OR(BZ71=0,BZ71="-"),"-",BZ71/DD_TOTAL_HOURS)</f>
        <v>-</v>
      </c>
      <c r="CB71" s="113"/>
      <c r="CC71" s="464" t="str">
        <f>IF(AND(Type_1="Doc",OR(BM71&lt;&gt;"",BQ71&lt;&gt;"",BU71&lt;&gt;"")),"Remove Value Cln 65, 69, 73",IF(AND(Type_1="Doc",OR(BO71&lt;&gt;"",BS71&lt;&gt;"",BW71&lt;&gt;"")),"Remove Value Cln 67, 71, 75",IF(OR(AND(BL71&lt;&gt;"",BN71=""),AND(BP71&lt;&gt;"",BR71=""),AND(BT71&lt;&gt;"",BV71="")),"Missing Eng Function",IF(OR(AND(BM71&lt;&gt;"",BO71=""),AND(BQ71&lt;&gt;"",BS71=""),AND(BU71&lt;&gt;"",BW71="")),"Missing Design Function","OK"))))</f>
        <v>OK</v>
      </c>
      <c r="CE71" s="1036"/>
      <c r="CF71" s="1055"/>
      <c r="CG71" s="1069"/>
      <c r="CH71" s="1046"/>
      <c r="CI71" s="1047"/>
      <c r="CJ71" s="1055"/>
      <c r="CK71" s="1069"/>
      <c r="CL71" s="1046"/>
      <c r="CM71" s="1047"/>
      <c r="CN71" s="1055"/>
      <c r="CO71" s="1069"/>
      <c r="CP71" s="1046"/>
      <c r="CQ71" s="1047"/>
      <c r="CR71" s="1000"/>
      <c r="CS71" s="1048"/>
      <c r="CT71" s="1001"/>
      <c r="CU71" s="1002"/>
      <c r="CV71" s="113"/>
      <c r="CW71" s="464" t="str">
        <f>IF(AND(Type_1="Doc",OR(CG71&lt;&gt;"",CK71&lt;&gt;"",CO71&lt;&gt;"")),"Remove Value Cln 85, 89, 93",IF(AND(Type_1="Doc",OR(CI71&lt;&gt;"",CM71&lt;&gt;"",CQ71&lt;&gt;"")),"Remove Value Cln 87, 91, 95",IF(OR(AND(CF71&lt;&gt;"",CH71=""),AND(CJ71&lt;&gt;"",CL71=""),AND(CN71&lt;&gt;"",CP71="")),"Missing Eng Function",IF(OR(AND(CG71&lt;&gt;"",CI71=""),AND(CK71&lt;&gt;"",CM71=""),AND(CO71&lt;&gt;"",CQ71="")),"Missing Design Function","OK"))))</f>
        <v>OK</v>
      </c>
      <c r="CY71" s="344"/>
      <c r="CZ71" s="315"/>
      <c r="DA71" s="334"/>
      <c r="DB71" s="316"/>
      <c r="DC71" s="317"/>
      <c r="DD71" s="315"/>
      <c r="DE71" s="334"/>
      <c r="DF71" s="316"/>
      <c r="DG71" s="317"/>
      <c r="DH71" s="315"/>
      <c r="DI71" s="334"/>
      <c r="DJ71" s="316"/>
      <c r="DK71" s="317"/>
      <c r="DL71" s="487"/>
      <c r="DM71" s="561"/>
      <c r="DN71" s="489"/>
      <c r="DO71" s="497"/>
      <c r="DP71" s="113"/>
      <c r="DQ71" s="464" t="str">
        <f>IF(AND(Type_1="Doc",OR(DA71&lt;&gt;"",DE71&lt;&gt;"",DI71&lt;&gt;"")),"Remove Value Cln 105, 109, 113",IF(AND(Type_1="Doc",OR(DC71&lt;&gt;"",DG71&lt;&gt;"",DK71&lt;&gt;"")),"Remove Value Cln 107, 111, 115",IF(OR(AND(CZ71&lt;&gt;"",DB71=""),AND(DD71&lt;&gt;"",DF71=""),AND(DH71&lt;&gt;"",DJ71="")),"Missing Eng Function",IF(OR(AND(DA71&lt;&gt;"",DC71=""),AND(DE71&lt;&gt;"",DG71=""),AND(DI71&lt;&gt;"",DK71="")),"Missing Design Function","OK"))))</f>
        <v>OK</v>
      </c>
      <c r="DS71" s="325"/>
      <c r="DT71" s="315"/>
      <c r="DU71" s="317"/>
      <c r="DW71" s="317"/>
      <c r="DY71" s="317"/>
      <c r="EA71" s="316"/>
      <c r="EB71" s="487"/>
      <c r="EC71" s="489"/>
      <c r="ED71" s="497"/>
      <c r="EE71" s="113"/>
      <c r="EF71" s="464" t="str">
        <f>IF(AND(Type_1&lt;&gt;"Doc",Type_1&lt;&gt;"Dwg"),"-",IF(Type_1="Dwg","-",IF(Type_1="Doc",IF(OR(AND(DT71&lt;&gt;"",DU71=""),AND(DV71&lt;&gt;"",DW71=""),AND(DX71&lt;&gt;"",DY71="")),"Missing Eng Function",IF(OR(AND(DT71="",DU71&lt;&gt;""),AND(DV71="",DW71&lt;&gt;""),AND(DX71="",DY71&lt;&gt;"")),"Missing Eng Hours","OK")))))</f>
        <v>OK</v>
      </c>
      <c r="EI71" s="835" t="str">
        <f ca="1">IF($A71="-","-",IF($C71+$D71=0,"",$C71+$D71))</f>
        <v/>
      </c>
      <c r="EJ71" s="836"/>
    </row>
    <row r="72" spans="1:140" ht="12" customHeight="1" outlineLevel="2" x14ac:dyDescent="0.2">
      <c r="A72" s="85">
        <f t="shared" ca="1" si="169"/>
        <v>63</v>
      </c>
      <c r="B72" s="624" t="str">
        <f t="shared" ca="1" si="13"/>
        <v/>
      </c>
      <c r="C72" s="625"/>
      <c r="D72" s="626"/>
      <c r="E72" s="53"/>
      <c r="F72" s="58"/>
      <c r="G72" s="465" t="s">
        <v>829</v>
      </c>
      <c r="H72" s="69" t="s">
        <v>24</v>
      </c>
      <c r="I72" s="55"/>
      <c r="J72" s="1010" t="s">
        <v>11</v>
      </c>
      <c r="K72" s="1012" t="s">
        <v>17</v>
      </c>
      <c r="L72" s="252"/>
      <c r="M72" s="476">
        <f t="shared" si="5"/>
        <v>0</v>
      </c>
      <c r="N72" s="648" t="str">
        <f t="shared" si="19"/>
        <v>-</v>
      </c>
      <c r="O72" s="649" t="str">
        <f t="shared" si="20"/>
        <v>-</v>
      </c>
      <c r="P72" s="649" t="str">
        <f t="shared" si="21"/>
        <v>-</v>
      </c>
      <c r="Q72" s="649" t="str">
        <f t="shared" si="22"/>
        <v>-</v>
      </c>
      <c r="R72" s="649" t="str">
        <f t="shared" si="23"/>
        <v>-</v>
      </c>
      <c r="S72" s="168" t="str">
        <f t="shared" si="24"/>
        <v>-</v>
      </c>
      <c r="T72" s="179" t="str">
        <f t="shared" si="14"/>
        <v>OK</v>
      </c>
      <c r="U72" s="290"/>
      <c r="W72" s="515"/>
      <c r="X72" s="103"/>
      <c r="Y72" s="1064"/>
      <c r="Z72" s="298"/>
      <c r="AA72" s="1027"/>
      <c r="AB72" s="104"/>
      <c r="AC72" s="1064"/>
      <c r="AD72" s="298"/>
      <c r="AE72" s="1027"/>
      <c r="AF72" s="104"/>
      <c r="AG72" s="1064"/>
      <c r="AH72" s="298"/>
      <c r="AI72" s="1027"/>
      <c r="AJ72" s="478" t="str">
        <f t="shared" si="172"/>
        <v>-</v>
      </c>
      <c r="AK72" s="1067"/>
      <c r="AL72" s="480" t="str">
        <f t="shared" si="173"/>
        <v>-</v>
      </c>
      <c r="AM72" s="481" t="str">
        <f t="shared" si="166"/>
        <v>-</v>
      </c>
      <c r="AN72" s="113"/>
      <c r="AO72" s="464" t="str">
        <f t="shared" si="170"/>
        <v>OK</v>
      </c>
      <c r="AQ72" s="154"/>
      <c r="AR72" s="103"/>
      <c r="AS72" s="1064"/>
      <c r="AT72" s="298"/>
      <c r="AU72" s="1027"/>
      <c r="AV72" s="104"/>
      <c r="AW72" s="1064"/>
      <c r="AX72" s="298"/>
      <c r="AY72" s="1027"/>
      <c r="AZ72" s="104"/>
      <c r="BA72" s="1064"/>
      <c r="BB72" s="298"/>
      <c r="BC72" s="1027"/>
      <c r="BD72" s="478" t="str">
        <f t="shared" si="174"/>
        <v>-</v>
      </c>
      <c r="BE72" s="1067"/>
      <c r="BF72" s="480" t="str">
        <f t="shared" si="175"/>
        <v>-</v>
      </c>
      <c r="BG72" s="481" t="str">
        <f t="shared" si="167"/>
        <v>-</v>
      </c>
      <c r="BH72" s="113"/>
      <c r="BI72" s="464" t="str">
        <f t="shared" si="171"/>
        <v>OK</v>
      </c>
      <c r="BK72" s="154"/>
      <c r="BL72" s="103"/>
      <c r="BM72" s="330"/>
      <c r="BN72" s="298" t="s">
        <v>678</v>
      </c>
      <c r="BO72" s="309"/>
      <c r="BP72" s="104"/>
      <c r="BQ72" s="330"/>
      <c r="BR72" s="298"/>
      <c r="BS72" s="309"/>
      <c r="BT72" s="104"/>
      <c r="BU72" s="330"/>
      <c r="BV72" s="298"/>
      <c r="BW72" s="309"/>
      <c r="BX72" s="478" t="str">
        <f t="shared" si="176"/>
        <v>-</v>
      </c>
      <c r="BY72" s="501"/>
      <c r="BZ72" s="480" t="str">
        <f t="shared" si="177"/>
        <v>-</v>
      </c>
      <c r="CA72" s="481" t="str">
        <f t="shared" si="168"/>
        <v>-</v>
      </c>
      <c r="CB72" s="113"/>
      <c r="CC72" s="464" t="str">
        <f t="shared" si="16"/>
        <v>OK</v>
      </c>
      <c r="CE72" s="1036"/>
      <c r="CF72" s="1055"/>
      <c r="CG72" s="1069"/>
      <c r="CH72" s="1046"/>
      <c r="CI72" s="1047"/>
      <c r="CJ72" s="1055"/>
      <c r="CK72" s="1069"/>
      <c r="CL72" s="1046"/>
      <c r="CM72" s="1047"/>
      <c r="CN72" s="1055"/>
      <c r="CO72" s="1069"/>
      <c r="CP72" s="1046"/>
      <c r="CQ72" s="1047"/>
      <c r="CR72" s="1000"/>
      <c r="CS72" s="1048"/>
      <c r="CT72" s="1001"/>
      <c r="CU72" s="1002"/>
      <c r="CV72" s="113"/>
      <c r="CW72" s="464" t="str">
        <f t="shared" si="10"/>
        <v>OK</v>
      </c>
      <c r="CY72" s="344"/>
      <c r="CZ72" s="315"/>
      <c r="DA72" s="334"/>
      <c r="DB72" s="316"/>
      <c r="DC72" s="317"/>
      <c r="DD72" s="315"/>
      <c r="DE72" s="334"/>
      <c r="DF72" s="316"/>
      <c r="DG72" s="317"/>
      <c r="DH72" s="315"/>
      <c r="DI72" s="334"/>
      <c r="DJ72" s="316"/>
      <c r="DK72" s="317"/>
      <c r="DL72" s="487"/>
      <c r="DM72" s="561"/>
      <c r="DN72" s="489"/>
      <c r="DO72" s="497"/>
      <c r="DP72" s="113"/>
      <c r="DQ72" s="464" t="str">
        <f t="shared" si="11"/>
        <v>OK</v>
      </c>
      <c r="DS72" s="325"/>
      <c r="DT72" s="315"/>
      <c r="DU72" s="317"/>
      <c r="DW72" s="317"/>
      <c r="DY72" s="317"/>
      <c r="EA72" s="316"/>
      <c r="EB72" s="487"/>
      <c r="EC72" s="489"/>
      <c r="ED72" s="497"/>
      <c r="EE72" s="113"/>
      <c r="EF72" s="464" t="str">
        <f t="shared" si="165"/>
        <v>OK</v>
      </c>
      <c r="EI72" s="835" t="str">
        <f t="shared" ca="1" si="17"/>
        <v/>
      </c>
      <c r="EJ72" s="836"/>
    </row>
    <row r="73" spans="1:140" ht="12" customHeight="1" outlineLevel="2" x14ac:dyDescent="0.2">
      <c r="A73" s="85">
        <f t="shared" ca="1" si="169"/>
        <v>64</v>
      </c>
      <c r="B73" s="624" t="str">
        <f t="shared" ca="1" si="13"/>
        <v/>
      </c>
      <c r="C73" s="625"/>
      <c r="D73" s="626"/>
      <c r="E73" s="53"/>
      <c r="F73" s="58"/>
      <c r="G73" s="465" t="s">
        <v>830</v>
      </c>
      <c r="H73" s="69" t="s">
        <v>24</v>
      </c>
      <c r="I73" s="55"/>
      <c r="J73" s="1010" t="s">
        <v>11</v>
      </c>
      <c r="K73" s="1012" t="s">
        <v>17</v>
      </c>
      <c r="L73" s="252"/>
      <c r="M73" s="476">
        <f t="shared" si="5"/>
        <v>0</v>
      </c>
      <c r="N73" s="648" t="str">
        <f t="shared" si="19"/>
        <v>-</v>
      </c>
      <c r="O73" s="649" t="str">
        <f t="shared" si="20"/>
        <v>-</v>
      </c>
      <c r="P73" s="649" t="str">
        <f t="shared" si="21"/>
        <v>-</v>
      </c>
      <c r="Q73" s="649" t="str">
        <f t="shared" si="22"/>
        <v>-</v>
      </c>
      <c r="R73" s="649" t="str">
        <f t="shared" si="23"/>
        <v>-</v>
      </c>
      <c r="S73" s="168" t="str">
        <f t="shared" si="24"/>
        <v>-</v>
      </c>
      <c r="T73" s="179" t="str">
        <f t="shared" si="14"/>
        <v>OK</v>
      </c>
      <c r="U73" s="290"/>
      <c r="W73" s="515"/>
      <c r="X73" s="103"/>
      <c r="Y73" s="1064"/>
      <c r="Z73" s="298"/>
      <c r="AA73" s="1027"/>
      <c r="AB73" s="104"/>
      <c r="AC73" s="1064"/>
      <c r="AD73" s="298"/>
      <c r="AE73" s="1027"/>
      <c r="AF73" s="104"/>
      <c r="AG73" s="1064"/>
      <c r="AH73" s="298"/>
      <c r="AI73" s="1027"/>
      <c r="AJ73" s="478" t="str">
        <f t="shared" si="172"/>
        <v>-</v>
      </c>
      <c r="AK73" s="1067"/>
      <c r="AL73" s="480" t="str">
        <f t="shared" si="173"/>
        <v>-</v>
      </c>
      <c r="AM73" s="481" t="str">
        <f t="shared" si="166"/>
        <v>-</v>
      </c>
      <c r="AN73" s="113"/>
      <c r="AO73" s="464" t="str">
        <f t="shared" si="170"/>
        <v>OK</v>
      </c>
      <c r="AQ73" s="154"/>
      <c r="AR73" s="103"/>
      <c r="AS73" s="1064"/>
      <c r="AT73" s="298"/>
      <c r="AU73" s="1027"/>
      <c r="AV73" s="104"/>
      <c r="AW73" s="1064"/>
      <c r="AX73" s="298"/>
      <c r="AY73" s="1027"/>
      <c r="AZ73" s="104"/>
      <c r="BA73" s="1064"/>
      <c r="BB73" s="298"/>
      <c r="BC73" s="1027"/>
      <c r="BD73" s="478" t="str">
        <f t="shared" si="174"/>
        <v>-</v>
      </c>
      <c r="BE73" s="1067"/>
      <c r="BF73" s="480" t="str">
        <f t="shared" si="175"/>
        <v>-</v>
      </c>
      <c r="BG73" s="481" t="str">
        <f t="shared" si="167"/>
        <v>-</v>
      </c>
      <c r="BH73" s="113"/>
      <c r="BI73" s="464" t="str">
        <f t="shared" si="171"/>
        <v>OK</v>
      </c>
      <c r="BK73" s="154"/>
      <c r="BL73" s="103"/>
      <c r="BM73" s="330"/>
      <c r="BN73" s="298"/>
      <c r="BO73" s="309"/>
      <c r="BP73" s="104"/>
      <c r="BQ73" s="330"/>
      <c r="BR73" s="298"/>
      <c r="BS73" s="309"/>
      <c r="BT73" s="104"/>
      <c r="BU73" s="330"/>
      <c r="BV73" s="298"/>
      <c r="BW73" s="309"/>
      <c r="BX73" s="478" t="str">
        <f t="shared" si="176"/>
        <v>-</v>
      </c>
      <c r="BY73" s="501"/>
      <c r="BZ73" s="480" t="str">
        <f t="shared" si="177"/>
        <v>-</v>
      </c>
      <c r="CA73" s="481" t="str">
        <f t="shared" si="168"/>
        <v>-</v>
      </c>
      <c r="CB73" s="113"/>
      <c r="CC73" s="464" t="str">
        <f t="shared" si="16"/>
        <v>OK</v>
      </c>
      <c r="CE73" s="1036"/>
      <c r="CF73" s="1055"/>
      <c r="CG73" s="1069"/>
      <c r="CH73" s="1046"/>
      <c r="CI73" s="1047"/>
      <c r="CJ73" s="1055"/>
      <c r="CK73" s="1069"/>
      <c r="CL73" s="1046"/>
      <c r="CM73" s="1047"/>
      <c r="CN73" s="1055"/>
      <c r="CO73" s="1069"/>
      <c r="CP73" s="1046"/>
      <c r="CQ73" s="1047"/>
      <c r="CR73" s="1000"/>
      <c r="CS73" s="1048"/>
      <c r="CT73" s="1001"/>
      <c r="CU73" s="1002"/>
      <c r="CV73" s="113"/>
      <c r="CW73" s="464" t="str">
        <f t="shared" si="10"/>
        <v>OK</v>
      </c>
      <c r="CY73" s="344"/>
      <c r="CZ73" s="315"/>
      <c r="DA73" s="334"/>
      <c r="DB73" s="316"/>
      <c r="DC73" s="317"/>
      <c r="DD73" s="315"/>
      <c r="DE73" s="334"/>
      <c r="DF73" s="316"/>
      <c r="DG73" s="317"/>
      <c r="DH73" s="315"/>
      <c r="DI73" s="334"/>
      <c r="DJ73" s="316"/>
      <c r="DK73" s="317"/>
      <c r="DL73" s="487"/>
      <c r="DM73" s="561"/>
      <c r="DN73" s="489"/>
      <c r="DO73" s="497"/>
      <c r="DP73" s="113"/>
      <c r="DQ73" s="464" t="str">
        <f t="shared" si="11"/>
        <v>OK</v>
      </c>
      <c r="DS73" s="325"/>
      <c r="DT73" s="315"/>
      <c r="DU73" s="317"/>
      <c r="DW73" s="317"/>
      <c r="DY73" s="317"/>
      <c r="EA73" s="316"/>
      <c r="EB73" s="487"/>
      <c r="EC73" s="489"/>
      <c r="ED73" s="497"/>
      <c r="EE73" s="113"/>
      <c r="EF73" s="464" t="str">
        <f t="shared" si="165"/>
        <v>OK</v>
      </c>
      <c r="EI73" s="835" t="str">
        <f t="shared" ca="1" si="17"/>
        <v/>
      </c>
      <c r="EJ73" s="836"/>
    </row>
    <row r="74" spans="1:140" ht="12" customHeight="1" outlineLevel="2" x14ac:dyDescent="0.2">
      <c r="A74" s="85">
        <f t="shared" ca="1" si="169"/>
        <v>65</v>
      </c>
      <c r="B74" s="624" t="str">
        <f t="shared" ref="B74" ca="1" si="178">IF(MAX(EI74:EJ74)=0,"",MAX(EI74:EJ74))</f>
        <v/>
      </c>
      <c r="C74" s="625"/>
      <c r="D74" s="626"/>
      <c r="E74" s="53"/>
      <c r="F74" s="58"/>
      <c r="G74" s="465" t="s">
        <v>841</v>
      </c>
      <c r="H74" s="69" t="s">
        <v>24</v>
      </c>
      <c r="I74" s="55"/>
      <c r="J74" s="1010" t="s">
        <v>11</v>
      </c>
      <c r="K74" s="1012" t="s">
        <v>17</v>
      </c>
      <c r="L74" s="252" t="s">
        <v>27</v>
      </c>
      <c r="M74" s="476">
        <f t="shared" ref="M74" si="179">IF(SUM(W74,AQ74,BK74,CE74,CY74,DS74)=0,0,1)</f>
        <v>0</v>
      </c>
      <c r="N74" s="648" t="str">
        <f t="shared" ref="N74" si="180">IF(OR(W74="",W74="-"),"-",IF(W74=1,1,"POK"))</f>
        <v>-</v>
      </c>
      <c r="O74" s="649" t="str">
        <f t="shared" ref="O74" si="181">IF(OR(AQ74="",AQ74="-"),"-",IF(AQ74=1,1,"POK"))</f>
        <v>-</v>
      </c>
      <c r="P74" s="649" t="str">
        <f t="shared" ref="P74" si="182">IF(OR(BK74="",BK74="-"),"-",IF(BK74=1,1,"POK"))</f>
        <v>-</v>
      </c>
      <c r="Q74" s="649" t="str">
        <f t="shared" ref="Q74" si="183">IF(OR(CE74="",CE74="-"),"-",IF(CE74=1,1,"POK"))</f>
        <v>-</v>
      </c>
      <c r="R74" s="649" t="str">
        <f t="shared" ref="R74" si="184">IF(OR(CY74="",CY74="-"),"-",IF(CY74=1,1,"POK"))</f>
        <v>-</v>
      </c>
      <c r="S74" s="168" t="str">
        <f t="shared" ref="S74" si="185">IF(OR(DS74="",DS74="-"),"-",IF(DS74=1,1,"POK"))</f>
        <v>-</v>
      </c>
      <c r="T74" s="179" t="str">
        <f t="shared" ref="T74" si="186">IF(AND(M74="",OR(N74=1,O74=1,P74=1,Q74=1,R74=1,S74=1)),"Value is missing Cln 13","OK")</f>
        <v>OK</v>
      </c>
      <c r="U74" s="290"/>
      <c r="W74" s="515"/>
      <c r="X74" s="103"/>
      <c r="Y74" s="1064"/>
      <c r="Z74" s="298"/>
      <c r="AA74" s="1027"/>
      <c r="AB74" s="104"/>
      <c r="AC74" s="1064"/>
      <c r="AD74" s="298"/>
      <c r="AE74" s="1027"/>
      <c r="AF74" s="104"/>
      <c r="AG74" s="1064"/>
      <c r="AH74" s="298"/>
      <c r="AI74" s="1027"/>
      <c r="AJ74" s="478" t="str">
        <f t="shared" ref="AJ74" si="187">IF(AND(X74="",AB74="",AF74=""),"-",X74+AB74+AF74)</f>
        <v>-</v>
      </c>
      <c r="AK74" s="1067"/>
      <c r="AL74" s="480" t="str">
        <f t="shared" ref="AL74" si="188">IF(AND(X74="",AB74="",AF74="",Y74="",AC74="",AG74=""),"-",SUM(X74:AG74))</f>
        <v>-</v>
      </c>
      <c r="AM74" s="481" t="str">
        <f t="shared" ref="AM74" si="189">IF(OR(AL74=0,AL74="-"),"-",AL74/CD_TOTAL_HOURS)</f>
        <v>-</v>
      </c>
      <c r="AN74" s="113"/>
      <c r="AO74" s="464" t="str">
        <f t="shared" ref="AO74" si="190">IF(AND(Type_1="Doc",OR(Y74&lt;&gt;"",AC74&lt;&gt;"",AG74&lt;&gt;"")),"Remove Value Cln 25, 29, 33",IF(AND(Type_1="Doc",OR(AA74&lt;&gt;"",AE74&lt;&gt;"",AI74&lt;&gt;"")),"Remove Value Cln 27, 31, 35",IF(OR(AND(X74&lt;&gt;"",Z74=""),AND(AB74&lt;&gt;"",AD74=""),AND(AF74&lt;&gt;"",AH74="")),"Missing Eng Function",IF(OR(AND(Y74&lt;&gt;"",AA74=""),AND(AC74&lt;&gt;"",AE74=""),AND(AG74&lt;&gt;"",AI74="")),"Missing Design Function","OK"))))</f>
        <v>OK</v>
      </c>
      <c r="AQ74" s="154"/>
      <c r="AR74" s="103"/>
      <c r="AS74" s="1064"/>
      <c r="AT74" s="298"/>
      <c r="AU74" s="1027"/>
      <c r="AV74" s="104"/>
      <c r="AW74" s="1064"/>
      <c r="AX74" s="298"/>
      <c r="AY74" s="1027"/>
      <c r="AZ74" s="104"/>
      <c r="BA74" s="1064"/>
      <c r="BB74" s="298"/>
      <c r="BC74" s="1027"/>
      <c r="BD74" s="478" t="str">
        <f t="shared" ref="BD74" si="191">IF(AND(AR74="",AV74="",AZ74=""),"-",AR74+AV74+AZ74)</f>
        <v>-</v>
      </c>
      <c r="BE74" s="1067"/>
      <c r="BF74" s="480" t="str">
        <f t="shared" ref="BF74" si="192">IF(AND(AR74="",AV74="",AZ74="",AS74="",AW74="",BA74=""),"-",SUM(AR74:BA74))</f>
        <v>-</v>
      </c>
      <c r="BG74" s="481" t="str">
        <f t="shared" ref="BG74" si="193">IF(OR(BF74=0,BF74="-"),"-",BF74/BD_TOTAL_HOURS)</f>
        <v>-</v>
      </c>
      <c r="BH74" s="113"/>
      <c r="BI74" s="464" t="str">
        <f t="shared" ref="BI74" si="194">IF(AND(Type_1="Doc",OR(AS74&lt;&gt;"",AW74&lt;&gt;"",BA74&lt;&gt;"")),"Remove Value Cln 25, 29, 33",IF(AND(Type_1="Doc",OR(AU74&lt;&gt;"",AY74&lt;&gt;"",BC74&lt;&gt;"")),"Remove Value Cln 47, 51, 55",IF(OR(AND(AR74&lt;&gt;"",AT74=""),AND(AV74&lt;&gt;"",AX74=""),AND(AZ74&lt;&gt;"",BB74="")),"Missing Eng Function",IF(OR(AND(AS74&lt;&gt;"",AU74=""),AND(AW74&lt;&gt;"",AY74=""),AND(BA74&lt;&gt;"",BC74="")),"Missing Design Function","OK"))))</f>
        <v>OK</v>
      </c>
      <c r="BK74" s="154"/>
      <c r="BL74" s="103"/>
      <c r="BM74" s="330"/>
      <c r="BN74" s="298"/>
      <c r="BO74" s="309"/>
      <c r="BP74" s="104"/>
      <c r="BQ74" s="330"/>
      <c r="BR74" s="298"/>
      <c r="BS74" s="309"/>
      <c r="BT74" s="104"/>
      <c r="BU74" s="330"/>
      <c r="BV74" s="298"/>
      <c r="BW74" s="309"/>
      <c r="BX74" s="478" t="str">
        <f t="shared" ref="BX74" si="195">IF(AND(BL74="",BP74="",BT74=""),"-",BL74+BP74+BT74)</f>
        <v>-</v>
      </c>
      <c r="BY74" s="501"/>
      <c r="BZ74" s="480" t="str">
        <f t="shared" ref="BZ74" si="196">IF(AND(BL74="",BP74="",BT74="",BM74="",BQ74="",BU74=""),"-",SUM(BL74:BU74))</f>
        <v>-</v>
      </c>
      <c r="CA74" s="481" t="str">
        <f t="shared" ref="CA74" si="197">IF(OR(BZ74=0,BZ74="-"),"-",BZ74/DD_TOTAL_HOURS)</f>
        <v>-</v>
      </c>
      <c r="CB74" s="113"/>
      <c r="CC74" s="464" t="str">
        <f t="shared" ref="CC74" si="198">IF(AND(Type_1="Doc",OR(BM74&lt;&gt;"",BQ74&lt;&gt;"",BU74&lt;&gt;"")),"Remove Value Cln 65, 69, 73",IF(AND(Type_1="Doc",OR(BO74&lt;&gt;"",BS74&lt;&gt;"",BW74&lt;&gt;"")),"Remove Value Cln 67, 71, 75",IF(OR(AND(BL74&lt;&gt;"",BN74=""),AND(BP74&lt;&gt;"",BR74=""),AND(BT74&lt;&gt;"",BV74="")),"Missing Eng Function",IF(OR(AND(BM74&lt;&gt;"",BO74=""),AND(BQ74&lt;&gt;"",BS74=""),AND(BU74&lt;&gt;"",BW74="")),"Missing Design Function","OK"))))</f>
        <v>OK</v>
      </c>
      <c r="CE74" s="1036"/>
      <c r="CF74" s="1055"/>
      <c r="CG74" s="1069"/>
      <c r="CH74" s="1046"/>
      <c r="CI74" s="1047"/>
      <c r="CJ74" s="1055"/>
      <c r="CK74" s="1069"/>
      <c r="CL74" s="1046"/>
      <c r="CM74" s="1047"/>
      <c r="CN74" s="1055"/>
      <c r="CO74" s="1069"/>
      <c r="CP74" s="1046"/>
      <c r="CQ74" s="1047"/>
      <c r="CR74" s="1000"/>
      <c r="CS74" s="1048"/>
      <c r="CT74" s="1001"/>
      <c r="CU74" s="1002"/>
      <c r="CV74" s="113"/>
      <c r="CW74" s="464" t="str">
        <f t="shared" ref="CW74" si="199">IF(AND(Type_1="Doc",OR(CG74&lt;&gt;"",CK74&lt;&gt;"",CO74&lt;&gt;"")),"Remove Value Cln 85, 89, 93",IF(AND(Type_1="Doc",OR(CI74&lt;&gt;"",CM74&lt;&gt;"",CQ74&lt;&gt;"")),"Remove Value Cln 87, 91, 95",IF(OR(AND(CF74&lt;&gt;"",CH74=""),AND(CJ74&lt;&gt;"",CL74=""),AND(CN74&lt;&gt;"",CP74="")),"Missing Eng Function",IF(OR(AND(CG74&lt;&gt;"",CI74=""),AND(CK74&lt;&gt;"",CM74=""),AND(CO74&lt;&gt;"",CQ74="")),"Missing Design Function","OK"))))</f>
        <v>OK</v>
      </c>
      <c r="CY74" s="344"/>
      <c r="CZ74" s="315"/>
      <c r="DA74" s="334"/>
      <c r="DB74" s="316"/>
      <c r="DC74" s="317"/>
      <c r="DD74" s="315"/>
      <c r="DE74" s="334"/>
      <c r="DF74" s="316"/>
      <c r="DG74" s="317"/>
      <c r="DH74" s="315"/>
      <c r="DI74" s="334"/>
      <c r="DJ74" s="316"/>
      <c r="DK74" s="317"/>
      <c r="DL74" s="487"/>
      <c r="DM74" s="561"/>
      <c r="DN74" s="489"/>
      <c r="DO74" s="497"/>
      <c r="DP74" s="113"/>
      <c r="DQ74" s="464" t="str">
        <f t="shared" ref="DQ74" si="200">IF(AND(Type_1="Doc",OR(DA74&lt;&gt;"",DE74&lt;&gt;"",DI74&lt;&gt;"")),"Remove Value Cln 105, 109, 113",IF(AND(Type_1="Doc",OR(DC74&lt;&gt;"",DG74&lt;&gt;"",DK74&lt;&gt;"")),"Remove Value Cln 107, 111, 115",IF(OR(AND(CZ74&lt;&gt;"",DB74=""),AND(DD74&lt;&gt;"",DF74=""),AND(DH74&lt;&gt;"",DJ74="")),"Missing Eng Function",IF(OR(AND(DA74&lt;&gt;"",DC74=""),AND(DE74&lt;&gt;"",DG74=""),AND(DI74&lt;&gt;"",DK74="")),"Missing Design Function","OK"))))</f>
        <v>OK</v>
      </c>
      <c r="DS74" s="325"/>
      <c r="DT74" s="315"/>
      <c r="DU74" s="317"/>
      <c r="DW74" s="317"/>
      <c r="DY74" s="317"/>
      <c r="EA74" s="316"/>
      <c r="EB74" s="487"/>
      <c r="EC74" s="489"/>
      <c r="ED74" s="497"/>
      <c r="EE74" s="113"/>
      <c r="EF74" s="464" t="str">
        <f t="shared" ref="EF74" si="201">IF(AND(Type_1&lt;&gt;"Doc",Type_1&lt;&gt;"Dwg"),"-",IF(Type_1="Dwg","-",IF(Type_1="Doc",IF(OR(AND(DT74&lt;&gt;"",DU74=""),AND(DV74&lt;&gt;"",DW74=""),AND(DX74&lt;&gt;"",DY74="")),"Missing Eng Function",IF(OR(AND(DT74="",DU74&lt;&gt;""),AND(DV74="",DW74&lt;&gt;""),AND(DX74="",DY74&lt;&gt;"")),"Missing Eng Hours","OK")))))</f>
        <v>OK</v>
      </c>
      <c r="EI74" s="835" t="str">
        <f t="shared" ca="1" si="17"/>
        <v/>
      </c>
      <c r="EJ74" s="836"/>
    </row>
    <row r="75" spans="1:140" ht="12" customHeight="1" outlineLevel="2" x14ac:dyDescent="0.2">
      <c r="A75" s="85">
        <f t="shared" ca="1" si="169"/>
        <v>66</v>
      </c>
      <c r="B75" s="624" t="str">
        <f t="shared" ref="B75:B78" ca="1" si="202">IF(MAX(EI75:EJ75)=0,"",MAX(EI75:EJ75))</f>
        <v/>
      </c>
      <c r="C75" s="625"/>
      <c r="D75" s="626"/>
      <c r="E75" s="53"/>
      <c r="F75" s="58"/>
      <c r="G75" s="465" t="s">
        <v>842</v>
      </c>
      <c r="H75" s="69" t="s">
        <v>24</v>
      </c>
      <c r="I75" s="55"/>
      <c r="J75" s="1010" t="s">
        <v>11</v>
      </c>
      <c r="K75" s="1012" t="s">
        <v>17</v>
      </c>
      <c r="L75" s="252" t="s">
        <v>27</v>
      </c>
      <c r="M75" s="476">
        <f t="shared" ref="M75:M78" si="203">IF(SUM(W75,AQ75,BK75,CE75,CY75,DS75)=0,0,1)</f>
        <v>0</v>
      </c>
      <c r="N75" s="648" t="str">
        <f t="shared" ref="N75:N78" si="204">IF(OR(W75="",W75="-"),"-",IF(W75=1,1,"POK"))</f>
        <v>-</v>
      </c>
      <c r="O75" s="649" t="str">
        <f t="shared" ref="O75:O78" si="205">IF(OR(AQ75="",AQ75="-"),"-",IF(AQ75=1,1,"POK"))</f>
        <v>-</v>
      </c>
      <c r="P75" s="649" t="str">
        <f t="shared" ref="P75:P78" si="206">IF(OR(BK75="",BK75="-"),"-",IF(BK75=1,1,"POK"))</f>
        <v>-</v>
      </c>
      <c r="Q75" s="649" t="str">
        <f t="shared" ref="Q75:Q78" si="207">IF(OR(CE75="",CE75="-"),"-",IF(CE75=1,1,"POK"))</f>
        <v>-</v>
      </c>
      <c r="R75" s="649" t="str">
        <f t="shared" ref="R75:R78" si="208">IF(OR(CY75="",CY75="-"),"-",IF(CY75=1,1,"POK"))</f>
        <v>-</v>
      </c>
      <c r="S75" s="168" t="str">
        <f t="shared" ref="S75:S78" si="209">IF(OR(DS75="",DS75="-"),"-",IF(DS75=1,1,"POK"))</f>
        <v>-</v>
      </c>
      <c r="T75" s="179" t="str">
        <f t="shared" ref="T75:T78" si="210">IF(AND(M75="",OR(N75=1,O75=1,P75=1,Q75=1,R75=1,S75=1)),"Value is missing Cln 13","OK")</f>
        <v>OK</v>
      </c>
      <c r="U75" s="290"/>
      <c r="W75" s="515"/>
      <c r="X75" s="103"/>
      <c r="Y75" s="1064"/>
      <c r="Z75" s="298"/>
      <c r="AA75" s="1027"/>
      <c r="AB75" s="104"/>
      <c r="AC75" s="1064"/>
      <c r="AD75" s="298"/>
      <c r="AE75" s="1027"/>
      <c r="AF75" s="104"/>
      <c r="AG75" s="1064"/>
      <c r="AH75" s="298"/>
      <c r="AI75" s="1027"/>
      <c r="AJ75" s="478" t="str">
        <f t="shared" ref="AJ75:AJ78" si="211">IF(AND(X75="",AB75="",AF75=""),"-",X75+AB75+AF75)</f>
        <v>-</v>
      </c>
      <c r="AK75" s="1067"/>
      <c r="AL75" s="480" t="str">
        <f t="shared" ref="AL75:AL78" si="212">IF(AND(X75="",AB75="",AF75="",Y75="",AC75="",AG75=""),"-",SUM(X75:AG75))</f>
        <v>-</v>
      </c>
      <c r="AM75" s="481" t="str">
        <f t="shared" ref="AM75:AM78" si="213">IF(OR(AL75=0,AL75="-"),"-",AL75/CD_TOTAL_HOURS)</f>
        <v>-</v>
      </c>
      <c r="AN75" s="113"/>
      <c r="AO75" s="464" t="str">
        <f t="shared" ref="AO75:AO78" si="214">IF(AND(Type_1="Doc",OR(Y75&lt;&gt;"",AC75&lt;&gt;"",AG75&lt;&gt;"")),"Remove Value Cln 25, 29, 33",IF(AND(Type_1="Doc",OR(AA75&lt;&gt;"",AE75&lt;&gt;"",AI75&lt;&gt;"")),"Remove Value Cln 27, 31, 35",IF(OR(AND(X75&lt;&gt;"",Z75=""),AND(AB75&lt;&gt;"",AD75=""),AND(AF75&lt;&gt;"",AH75="")),"Missing Eng Function",IF(OR(AND(Y75&lt;&gt;"",AA75=""),AND(AC75&lt;&gt;"",AE75=""),AND(AG75&lt;&gt;"",AI75="")),"Missing Design Function","OK"))))</f>
        <v>OK</v>
      </c>
      <c r="AQ75" s="154"/>
      <c r="AR75" s="103"/>
      <c r="AS75" s="1064"/>
      <c r="AT75" s="298" t="s">
        <v>816</v>
      </c>
      <c r="AU75" s="1027"/>
      <c r="AV75" s="104"/>
      <c r="AW75" s="1064"/>
      <c r="AX75" s="298"/>
      <c r="AY75" s="1027"/>
      <c r="AZ75" s="104"/>
      <c r="BA75" s="1064"/>
      <c r="BB75" s="298"/>
      <c r="BC75" s="1027"/>
      <c r="BD75" s="478" t="str">
        <f t="shared" ref="BD75:BD78" si="215">IF(AND(AR75="",AV75="",AZ75=""),"-",AR75+AV75+AZ75)</f>
        <v>-</v>
      </c>
      <c r="BE75" s="1067"/>
      <c r="BF75" s="480" t="str">
        <f t="shared" ref="BF75:BF78" si="216">IF(AND(AR75="",AV75="",AZ75="",AS75="",AW75="",BA75=""),"-",SUM(AR75:BA75))</f>
        <v>-</v>
      </c>
      <c r="BG75" s="481" t="str">
        <f t="shared" ref="BG75:BG78" si="217">IF(OR(BF75=0,BF75="-"),"-",BF75/BD_TOTAL_HOURS)</f>
        <v>-</v>
      </c>
      <c r="BH75" s="113"/>
      <c r="BI75" s="464" t="str">
        <f t="shared" ref="BI75:BI78" si="218">IF(AND(Type_1="Doc",OR(AS75&lt;&gt;"",AW75&lt;&gt;"",BA75&lt;&gt;"")),"Remove Value Cln 25, 29, 33",IF(AND(Type_1="Doc",OR(AU75&lt;&gt;"",AY75&lt;&gt;"",BC75&lt;&gt;"")),"Remove Value Cln 47, 51, 55",IF(OR(AND(AR75&lt;&gt;"",AT75=""),AND(AV75&lt;&gt;"",AX75=""),AND(AZ75&lt;&gt;"",BB75="")),"Missing Eng Function",IF(OR(AND(AS75&lt;&gt;"",AU75=""),AND(AW75&lt;&gt;"",AY75=""),AND(BA75&lt;&gt;"",BC75="")),"Missing Design Function","OK"))))</f>
        <v>OK</v>
      </c>
      <c r="BK75" s="154"/>
      <c r="BL75" s="103"/>
      <c r="BM75" s="330"/>
      <c r="BN75" s="298"/>
      <c r="BO75" s="309"/>
      <c r="BP75" s="104"/>
      <c r="BQ75" s="330"/>
      <c r="BR75" s="298"/>
      <c r="BS75" s="309"/>
      <c r="BT75" s="104"/>
      <c r="BU75" s="330"/>
      <c r="BV75" s="298"/>
      <c r="BW75" s="309"/>
      <c r="BX75" s="478" t="str">
        <f t="shared" ref="BX75:BX78" si="219">IF(AND(BL75="",BP75="",BT75=""),"-",BL75+BP75+BT75)</f>
        <v>-</v>
      </c>
      <c r="BY75" s="501"/>
      <c r="BZ75" s="480" t="str">
        <f t="shared" ref="BZ75:BZ78" si="220">IF(AND(BL75="",BP75="",BT75="",BM75="",BQ75="",BU75=""),"-",SUM(BL75:BU75))</f>
        <v>-</v>
      </c>
      <c r="CA75" s="481" t="str">
        <f t="shared" ref="CA75:CA78" si="221">IF(OR(BZ75=0,BZ75="-"),"-",BZ75/DD_TOTAL_HOURS)</f>
        <v>-</v>
      </c>
      <c r="CB75" s="113"/>
      <c r="CC75" s="464" t="str">
        <f t="shared" ref="CC75:CC78" si="222">IF(AND(Type_1="Doc",OR(BM75&lt;&gt;"",BQ75&lt;&gt;"",BU75&lt;&gt;"")),"Remove Value Cln 65, 69, 73",IF(AND(Type_1="Doc",OR(BO75&lt;&gt;"",BS75&lt;&gt;"",BW75&lt;&gt;"")),"Remove Value Cln 67, 71, 75",IF(OR(AND(BL75&lt;&gt;"",BN75=""),AND(BP75&lt;&gt;"",BR75=""),AND(BT75&lt;&gt;"",BV75="")),"Missing Eng Function",IF(OR(AND(BM75&lt;&gt;"",BO75=""),AND(BQ75&lt;&gt;"",BS75=""),AND(BU75&lt;&gt;"",BW75="")),"Missing Design Function","OK"))))</f>
        <v>OK</v>
      </c>
      <c r="CE75" s="1036"/>
      <c r="CF75" s="1055"/>
      <c r="CG75" s="1069"/>
      <c r="CH75" s="1046"/>
      <c r="CI75" s="1047"/>
      <c r="CJ75" s="1055"/>
      <c r="CK75" s="1069"/>
      <c r="CL75" s="1046"/>
      <c r="CM75" s="1047"/>
      <c r="CN75" s="1055"/>
      <c r="CO75" s="1069"/>
      <c r="CP75" s="1046"/>
      <c r="CQ75" s="1047"/>
      <c r="CR75" s="1000"/>
      <c r="CS75" s="1048"/>
      <c r="CT75" s="1001"/>
      <c r="CU75" s="1002"/>
      <c r="CV75" s="113"/>
      <c r="CW75" s="464" t="str">
        <f t="shared" ref="CW75:CW78" si="223">IF(AND(Type_1="Doc",OR(CG75&lt;&gt;"",CK75&lt;&gt;"",CO75&lt;&gt;"")),"Remove Value Cln 85, 89, 93",IF(AND(Type_1="Doc",OR(CI75&lt;&gt;"",CM75&lt;&gt;"",CQ75&lt;&gt;"")),"Remove Value Cln 87, 91, 95",IF(OR(AND(CF75&lt;&gt;"",CH75=""),AND(CJ75&lt;&gt;"",CL75=""),AND(CN75&lt;&gt;"",CP75="")),"Missing Eng Function",IF(OR(AND(CG75&lt;&gt;"",CI75=""),AND(CK75&lt;&gt;"",CM75=""),AND(CO75&lt;&gt;"",CQ75="")),"Missing Design Function","OK"))))</f>
        <v>OK</v>
      </c>
      <c r="CY75" s="344"/>
      <c r="CZ75" s="315"/>
      <c r="DA75" s="334"/>
      <c r="DB75" s="316"/>
      <c r="DC75" s="317"/>
      <c r="DD75" s="315"/>
      <c r="DE75" s="334"/>
      <c r="DF75" s="316"/>
      <c r="DG75" s="317"/>
      <c r="DH75" s="315"/>
      <c r="DI75" s="334"/>
      <c r="DJ75" s="316"/>
      <c r="DK75" s="317"/>
      <c r="DL75" s="487"/>
      <c r="DM75" s="561"/>
      <c r="DN75" s="489"/>
      <c r="DO75" s="497"/>
      <c r="DP75" s="113"/>
      <c r="DQ75" s="464" t="str">
        <f t="shared" ref="DQ75:DQ78" si="224">IF(AND(Type_1="Doc",OR(DA75&lt;&gt;"",DE75&lt;&gt;"",DI75&lt;&gt;"")),"Remove Value Cln 105, 109, 113",IF(AND(Type_1="Doc",OR(DC75&lt;&gt;"",DG75&lt;&gt;"",DK75&lt;&gt;"")),"Remove Value Cln 107, 111, 115",IF(OR(AND(CZ75&lt;&gt;"",DB75=""),AND(DD75&lt;&gt;"",DF75=""),AND(DH75&lt;&gt;"",DJ75="")),"Missing Eng Function",IF(OR(AND(DA75&lt;&gt;"",DC75=""),AND(DE75&lt;&gt;"",DG75=""),AND(DI75&lt;&gt;"",DK75="")),"Missing Design Function","OK"))))</f>
        <v>OK</v>
      </c>
      <c r="DS75" s="325"/>
      <c r="DT75" s="315"/>
      <c r="DU75" s="317"/>
      <c r="DW75" s="317"/>
      <c r="DY75" s="317"/>
      <c r="EA75" s="316"/>
      <c r="EB75" s="487"/>
      <c r="EC75" s="489"/>
      <c r="ED75" s="497"/>
      <c r="EE75" s="113"/>
      <c r="EF75" s="464" t="str">
        <f t="shared" ref="EF75:EF78" si="225">IF(AND(Type_1&lt;&gt;"Doc",Type_1&lt;&gt;"Dwg"),"-",IF(Type_1="Dwg","-",IF(Type_1="Doc",IF(OR(AND(DT75&lt;&gt;"",DU75=""),AND(DV75&lt;&gt;"",DW75=""),AND(DX75&lt;&gt;"",DY75="")),"Missing Eng Function",IF(OR(AND(DT75="",DU75&lt;&gt;""),AND(DV75="",DW75&lt;&gt;""),AND(DX75="",DY75&lt;&gt;"")),"Missing Eng Hours","OK")))))</f>
        <v>OK</v>
      </c>
      <c r="EI75" s="835" t="str">
        <f t="shared" ca="1" si="17"/>
        <v/>
      </c>
      <c r="EJ75" s="836"/>
    </row>
    <row r="76" spans="1:140" ht="12" customHeight="1" outlineLevel="2" x14ac:dyDescent="0.2">
      <c r="A76" s="85">
        <f t="shared" ca="1" si="169"/>
        <v>67</v>
      </c>
      <c r="B76" s="624" t="str">
        <f t="shared" ca="1" si="202"/>
        <v/>
      </c>
      <c r="C76" s="625"/>
      <c r="D76" s="626"/>
      <c r="E76" s="53"/>
      <c r="F76" s="58"/>
      <c r="G76" s="465" t="s">
        <v>843</v>
      </c>
      <c r="H76" s="69" t="s">
        <v>24</v>
      </c>
      <c r="I76" s="55"/>
      <c r="J76" s="1010" t="s">
        <v>11</v>
      </c>
      <c r="K76" s="1012" t="s">
        <v>17</v>
      </c>
      <c r="L76" s="252" t="s">
        <v>27</v>
      </c>
      <c r="M76" s="476">
        <f t="shared" si="203"/>
        <v>0</v>
      </c>
      <c r="N76" s="648" t="str">
        <f t="shared" si="204"/>
        <v>-</v>
      </c>
      <c r="O76" s="649" t="str">
        <f t="shared" si="205"/>
        <v>-</v>
      </c>
      <c r="P76" s="649" t="str">
        <f t="shared" si="206"/>
        <v>-</v>
      </c>
      <c r="Q76" s="649" t="str">
        <f t="shared" si="207"/>
        <v>-</v>
      </c>
      <c r="R76" s="649" t="str">
        <f t="shared" si="208"/>
        <v>-</v>
      </c>
      <c r="S76" s="168" t="str">
        <f t="shared" si="209"/>
        <v>-</v>
      </c>
      <c r="T76" s="179" t="str">
        <f t="shared" si="210"/>
        <v>OK</v>
      </c>
      <c r="U76" s="290"/>
      <c r="W76" s="515"/>
      <c r="X76" s="103"/>
      <c r="Y76" s="1064"/>
      <c r="Z76" s="298"/>
      <c r="AA76" s="1027"/>
      <c r="AB76" s="104"/>
      <c r="AC76" s="1064"/>
      <c r="AD76" s="298"/>
      <c r="AE76" s="1027"/>
      <c r="AF76" s="104"/>
      <c r="AG76" s="1064"/>
      <c r="AH76" s="298"/>
      <c r="AI76" s="1027"/>
      <c r="AJ76" s="478" t="str">
        <f t="shared" si="211"/>
        <v>-</v>
      </c>
      <c r="AK76" s="1067"/>
      <c r="AL76" s="480" t="str">
        <f t="shared" si="212"/>
        <v>-</v>
      </c>
      <c r="AM76" s="481" t="str">
        <f t="shared" si="213"/>
        <v>-</v>
      </c>
      <c r="AN76" s="113"/>
      <c r="AO76" s="464" t="str">
        <f t="shared" si="214"/>
        <v>OK</v>
      </c>
      <c r="AQ76" s="154"/>
      <c r="AR76" s="103"/>
      <c r="AS76" s="1064"/>
      <c r="AT76" s="298" t="s">
        <v>816</v>
      </c>
      <c r="AU76" s="1027"/>
      <c r="AV76" s="104"/>
      <c r="AW76" s="1064"/>
      <c r="AX76" s="298"/>
      <c r="AY76" s="1027"/>
      <c r="AZ76" s="104"/>
      <c r="BA76" s="1064"/>
      <c r="BB76" s="298"/>
      <c r="BC76" s="1027"/>
      <c r="BD76" s="478" t="str">
        <f t="shared" si="215"/>
        <v>-</v>
      </c>
      <c r="BE76" s="1067"/>
      <c r="BF76" s="480" t="str">
        <f t="shared" si="216"/>
        <v>-</v>
      </c>
      <c r="BG76" s="481" t="str">
        <f t="shared" si="217"/>
        <v>-</v>
      </c>
      <c r="BH76" s="113"/>
      <c r="BI76" s="464" t="str">
        <f t="shared" si="218"/>
        <v>OK</v>
      </c>
      <c r="BK76" s="154"/>
      <c r="BL76" s="103"/>
      <c r="BM76" s="330"/>
      <c r="BN76" s="298"/>
      <c r="BO76" s="309"/>
      <c r="BP76" s="104"/>
      <c r="BQ76" s="330"/>
      <c r="BR76" s="298"/>
      <c r="BS76" s="309"/>
      <c r="BT76" s="104"/>
      <c r="BU76" s="330"/>
      <c r="BV76" s="298"/>
      <c r="BW76" s="309"/>
      <c r="BX76" s="478" t="str">
        <f t="shared" si="219"/>
        <v>-</v>
      </c>
      <c r="BY76" s="501"/>
      <c r="BZ76" s="480" t="str">
        <f t="shared" si="220"/>
        <v>-</v>
      </c>
      <c r="CA76" s="481" t="str">
        <f t="shared" si="221"/>
        <v>-</v>
      </c>
      <c r="CB76" s="113"/>
      <c r="CC76" s="464" t="str">
        <f t="shared" si="222"/>
        <v>OK</v>
      </c>
      <c r="CE76" s="1036"/>
      <c r="CF76" s="1055"/>
      <c r="CG76" s="1069"/>
      <c r="CH76" s="1046"/>
      <c r="CI76" s="1047"/>
      <c r="CJ76" s="1055"/>
      <c r="CK76" s="1069"/>
      <c r="CL76" s="1046"/>
      <c r="CM76" s="1047"/>
      <c r="CN76" s="1055"/>
      <c r="CO76" s="1069"/>
      <c r="CP76" s="1046"/>
      <c r="CQ76" s="1047"/>
      <c r="CR76" s="1000"/>
      <c r="CS76" s="1048"/>
      <c r="CT76" s="1001"/>
      <c r="CU76" s="1002"/>
      <c r="CV76" s="113"/>
      <c r="CW76" s="464" t="str">
        <f t="shared" si="223"/>
        <v>OK</v>
      </c>
      <c r="CY76" s="344"/>
      <c r="CZ76" s="315"/>
      <c r="DA76" s="334"/>
      <c r="DB76" s="316"/>
      <c r="DC76" s="317"/>
      <c r="DD76" s="315"/>
      <c r="DE76" s="334"/>
      <c r="DF76" s="316"/>
      <c r="DG76" s="317"/>
      <c r="DH76" s="315"/>
      <c r="DI76" s="334"/>
      <c r="DJ76" s="316"/>
      <c r="DK76" s="317"/>
      <c r="DL76" s="487"/>
      <c r="DM76" s="561"/>
      <c r="DN76" s="489"/>
      <c r="DO76" s="497"/>
      <c r="DP76" s="113"/>
      <c r="DQ76" s="464" t="str">
        <f t="shared" si="224"/>
        <v>OK</v>
      </c>
      <c r="DS76" s="325"/>
      <c r="DT76" s="315"/>
      <c r="DU76" s="317"/>
      <c r="DW76" s="317"/>
      <c r="DY76" s="317"/>
      <c r="EA76" s="316"/>
      <c r="EB76" s="487"/>
      <c r="EC76" s="489"/>
      <c r="ED76" s="497"/>
      <c r="EE76" s="113"/>
      <c r="EF76" s="464" t="str">
        <f t="shared" si="225"/>
        <v>OK</v>
      </c>
      <c r="EI76" s="835" t="str">
        <f t="shared" ca="1" si="17"/>
        <v/>
      </c>
      <c r="EJ76" s="836"/>
    </row>
    <row r="77" spans="1:140" ht="12" customHeight="1" outlineLevel="2" x14ac:dyDescent="0.2">
      <c r="A77" s="85">
        <f t="shared" ca="1" si="169"/>
        <v>68</v>
      </c>
      <c r="B77" s="624" t="str">
        <f t="shared" ca="1" si="202"/>
        <v/>
      </c>
      <c r="C77" s="625"/>
      <c r="D77" s="626"/>
      <c r="E77" s="53"/>
      <c r="F77" s="58"/>
      <c r="G77" s="465" t="s">
        <v>844</v>
      </c>
      <c r="H77" s="69" t="s">
        <v>24</v>
      </c>
      <c r="I77" s="55"/>
      <c r="J77" s="1010" t="s">
        <v>11</v>
      </c>
      <c r="K77" s="1012" t="s">
        <v>17</v>
      </c>
      <c r="L77" s="252" t="s">
        <v>27</v>
      </c>
      <c r="M77" s="476">
        <f t="shared" si="203"/>
        <v>0</v>
      </c>
      <c r="N77" s="648" t="str">
        <f t="shared" si="204"/>
        <v>-</v>
      </c>
      <c r="O77" s="649" t="str">
        <f t="shared" si="205"/>
        <v>-</v>
      </c>
      <c r="P77" s="649" t="str">
        <f t="shared" si="206"/>
        <v>-</v>
      </c>
      <c r="Q77" s="649" t="str">
        <f t="shared" si="207"/>
        <v>-</v>
      </c>
      <c r="R77" s="649" t="str">
        <f t="shared" si="208"/>
        <v>-</v>
      </c>
      <c r="S77" s="168" t="str">
        <f t="shared" si="209"/>
        <v>-</v>
      </c>
      <c r="T77" s="179" t="str">
        <f t="shared" si="210"/>
        <v>OK</v>
      </c>
      <c r="U77" s="290"/>
      <c r="W77" s="515"/>
      <c r="X77" s="103"/>
      <c r="Y77" s="1064"/>
      <c r="Z77" s="298"/>
      <c r="AA77" s="1027"/>
      <c r="AB77" s="104"/>
      <c r="AC77" s="1064"/>
      <c r="AD77" s="298"/>
      <c r="AE77" s="1027"/>
      <c r="AF77" s="104"/>
      <c r="AG77" s="1064"/>
      <c r="AH77" s="298"/>
      <c r="AI77" s="1027"/>
      <c r="AJ77" s="478" t="str">
        <f t="shared" si="211"/>
        <v>-</v>
      </c>
      <c r="AK77" s="1067"/>
      <c r="AL77" s="480" t="str">
        <f t="shared" si="212"/>
        <v>-</v>
      </c>
      <c r="AM77" s="481" t="str">
        <f t="shared" si="213"/>
        <v>-</v>
      </c>
      <c r="AN77" s="113"/>
      <c r="AO77" s="464" t="str">
        <f t="shared" si="214"/>
        <v>OK</v>
      </c>
      <c r="AQ77" s="154"/>
      <c r="AR77" s="103"/>
      <c r="AS77" s="1064"/>
      <c r="AT77" s="298" t="s">
        <v>816</v>
      </c>
      <c r="AU77" s="1027"/>
      <c r="AV77" s="104"/>
      <c r="AW77" s="1064"/>
      <c r="AX77" s="298"/>
      <c r="AY77" s="1027"/>
      <c r="AZ77" s="104"/>
      <c r="BA77" s="1064"/>
      <c r="BB77" s="298"/>
      <c r="BC77" s="1027"/>
      <c r="BD77" s="478" t="str">
        <f t="shared" si="215"/>
        <v>-</v>
      </c>
      <c r="BE77" s="1067"/>
      <c r="BF77" s="480" t="str">
        <f t="shared" si="216"/>
        <v>-</v>
      </c>
      <c r="BG77" s="481" t="str">
        <f t="shared" si="217"/>
        <v>-</v>
      </c>
      <c r="BH77" s="113"/>
      <c r="BI77" s="464" t="str">
        <f t="shared" si="218"/>
        <v>OK</v>
      </c>
      <c r="BK77" s="154"/>
      <c r="BL77" s="103"/>
      <c r="BM77" s="330"/>
      <c r="BN77" s="298"/>
      <c r="BO77" s="309"/>
      <c r="BP77" s="104"/>
      <c r="BQ77" s="330"/>
      <c r="BR77" s="298"/>
      <c r="BS77" s="309"/>
      <c r="BT77" s="104"/>
      <c r="BU77" s="330"/>
      <c r="BV77" s="298"/>
      <c r="BW77" s="309"/>
      <c r="BX77" s="478" t="str">
        <f t="shared" si="219"/>
        <v>-</v>
      </c>
      <c r="BY77" s="501"/>
      <c r="BZ77" s="480" t="str">
        <f t="shared" si="220"/>
        <v>-</v>
      </c>
      <c r="CA77" s="481" t="str">
        <f t="shared" si="221"/>
        <v>-</v>
      </c>
      <c r="CB77" s="113"/>
      <c r="CC77" s="464" t="str">
        <f t="shared" si="222"/>
        <v>OK</v>
      </c>
      <c r="CE77" s="1036"/>
      <c r="CF77" s="1055"/>
      <c r="CG77" s="1069"/>
      <c r="CH77" s="1046"/>
      <c r="CI77" s="1047"/>
      <c r="CJ77" s="1055"/>
      <c r="CK77" s="1069"/>
      <c r="CL77" s="1046"/>
      <c r="CM77" s="1047"/>
      <c r="CN77" s="1055"/>
      <c r="CO77" s="1069"/>
      <c r="CP77" s="1046"/>
      <c r="CQ77" s="1047"/>
      <c r="CR77" s="1000"/>
      <c r="CS77" s="1048"/>
      <c r="CT77" s="1001"/>
      <c r="CU77" s="1002"/>
      <c r="CV77" s="113"/>
      <c r="CW77" s="464" t="str">
        <f t="shared" si="223"/>
        <v>OK</v>
      </c>
      <c r="CY77" s="344"/>
      <c r="CZ77" s="315"/>
      <c r="DA77" s="334"/>
      <c r="DB77" s="316"/>
      <c r="DC77" s="317"/>
      <c r="DD77" s="315"/>
      <c r="DE77" s="334"/>
      <c r="DF77" s="316"/>
      <c r="DG77" s="317"/>
      <c r="DH77" s="315"/>
      <c r="DI77" s="334"/>
      <c r="DJ77" s="316"/>
      <c r="DK77" s="317"/>
      <c r="DL77" s="487"/>
      <c r="DM77" s="561"/>
      <c r="DN77" s="489"/>
      <c r="DO77" s="497"/>
      <c r="DP77" s="113"/>
      <c r="DQ77" s="464" t="str">
        <f t="shared" si="224"/>
        <v>OK</v>
      </c>
      <c r="DS77" s="325"/>
      <c r="DT77" s="315"/>
      <c r="DU77" s="317"/>
      <c r="DW77" s="317"/>
      <c r="DY77" s="317"/>
      <c r="EA77" s="316"/>
      <c r="EB77" s="487"/>
      <c r="EC77" s="489"/>
      <c r="ED77" s="497"/>
      <c r="EE77" s="113"/>
      <c r="EF77" s="464" t="str">
        <f t="shared" si="225"/>
        <v>OK</v>
      </c>
      <c r="EI77" s="835" t="str">
        <f t="shared" ca="1" si="17"/>
        <v/>
      </c>
      <c r="EJ77" s="836"/>
    </row>
    <row r="78" spans="1:140" ht="12" customHeight="1" outlineLevel="2" x14ac:dyDescent="0.2">
      <c r="A78" s="85">
        <f t="shared" ca="1" si="169"/>
        <v>69</v>
      </c>
      <c r="B78" s="624" t="str">
        <f t="shared" ca="1" si="202"/>
        <v/>
      </c>
      <c r="C78" s="625"/>
      <c r="D78" s="626"/>
      <c r="E78" s="53"/>
      <c r="F78" s="58"/>
      <c r="G78" s="465" t="s">
        <v>845</v>
      </c>
      <c r="H78" s="69" t="s">
        <v>24</v>
      </c>
      <c r="I78" s="55"/>
      <c r="J78" s="1010" t="s">
        <v>11</v>
      </c>
      <c r="K78" s="1012" t="s">
        <v>17</v>
      </c>
      <c r="L78" s="252" t="s">
        <v>27</v>
      </c>
      <c r="M78" s="476">
        <f t="shared" si="203"/>
        <v>1</v>
      </c>
      <c r="N78" s="648">
        <f t="shared" si="204"/>
        <v>1</v>
      </c>
      <c r="O78" s="649" t="str">
        <f t="shared" si="205"/>
        <v>-</v>
      </c>
      <c r="P78" s="649" t="str">
        <f t="shared" si="206"/>
        <v>-</v>
      </c>
      <c r="Q78" s="649" t="str">
        <f t="shared" si="207"/>
        <v>-</v>
      </c>
      <c r="R78" s="649" t="str">
        <f t="shared" si="208"/>
        <v>-</v>
      </c>
      <c r="S78" s="168" t="str">
        <f t="shared" si="209"/>
        <v>-</v>
      </c>
      <c r="T78" s="179" t="str">
        <f t="shared" si="210"/>
        <v>OK</v>
      </c>
      <c r="U78" s="290"/>
      <c r="W78" s="515">
        <v>1</v>
      </c>
      <c r="X78" s="103"/>
      <c r="Y78" s="1064"/>
      <c r="Z78" s="298"/>
      <c r="AA78" s="1027"/>
      <c r="AB78" s="104"/>
      <c r="AC78" s="1064"/>
      <c r="AD78" s="298"/>
      <c r="AE78" s="1027"/>
      <c r="AF78" s="104"/>
      <c r="AG78" s="1064"/>
      <c r="AH78" s="298"/>
      <c r="AI78" s="1027"/>
      <c r="AJ78" s="478" t="str">
        <f t="shared" si="211"/>
        <v>-</v>
      </c>
      <c r="AK78" s="1067"/>
      <c r="AL78" s="480" t="str">
        <f t="shared" si="212"/>
        <v>-</v>
      </c>
      <c r="AM78" s="481" t="str">
        <f t="shared" si="213"/>
        <v>-</v>
      </c>
      <c r="AN78" s="113"/>
      <c r="AO78" s="464" t="str">
        <f t="shared" si="214"/>
        <v>OK</v>
      </c>
      <c r="AQ78" s="154"/>
      <c r="AR78" s="103"/>
      <c r="AS78" s="1064"/>
      <c r="AT78" s="298" t="s">
        <v>816</v>
      </c>
      <c r="AU78" s="1027"/>
      <c r="AV78" s="104"/>
      <c r="AW78" s="1064"/>
      <c r="AX78" s="298"/>
      <c r="AY78" s="1027"/>
      <c r="AZ78" s="104"/>
      <c r="BA78" s="1064"/>
      <c r="BB78" s="298"/>
      <c r="BC78" s="1027"/>
      <c r="BD78" s="478" t="str">
        <f t="shared" si="215"/>
        <v>-</v>
      </c>
      <c r="BE78" s="1067"/>
      <c r="BF78" s="480" t="str">
        <f t="shared" si="216"/>
        <v>-</v>
      </c>
      <c r="BG78" s="481" t="str">
        <f t="shared" si="217"/>
        <v>-</v>
      </c>
      <c r="BH78" s="113"/>
      <c r="BI78" s="464" t="str">
        <f t="shared" si="218"/>
        <v>OK</v>
      </c>
      <c r="BK78" s="154"/>
      <c r="BL78" s="103"/>
      <c r="BM78" s="330"/>
      <c r="BN78" s="298"/>
      <c r="BO78" s="309"/>
      <c r="BP78" s="104"/>
      <c r="BQ78" s="330"/>
      <c r="BR78" s="298"/>
      <c r="BS78" s="309"/>
      <c r="BT78" s="104"/>
      <c r="BU78" s="330"/>
      <c r="BV78" s="298"/>
      <c r="BW78" s="309"/>
      <c r="BX78" s="478" t="str">
        <f t="shared" si="219"/>
        <v>-</v>
      </c>
      <c r="BY78" s="501"/>
      <c r="BZ78" s="480" t="str">
        <f t="shared" si="220"/>
        <v>-</v>
      </c>
      <c r="CA78" s="481" t="str">
        <f t="shared" si="221"/>
        <v>-</v>
      </c>
      <c r="CB78" s="113"/>
      <c r="CC78" s="464" t="str">
        <f t="shared" si="222"/>
        <v>OK</v>
      </c>
      <c r="CE78" s="1036"/>
      <c r="CF78" s="1055"/>
      <c r="CG78" s="1069"/>
      <c r="CH78" s="1046"/>
      <c r="CI78" s="1047"/>
      <c r="CJ78" s="1055"/>
      <c r="CK78" s="1069"/>
      <c r="CL78" s="1046"/>
      <c r="CM78" s="1047"/>
      <c r="CN78" s="1055"/>
      <c r="CO78" s="1069"/>
      <c r="CP78" s="1046"/>
      <c r="CQ78" s="1047"/>
      <c r="CR78" s="1000"/>
      <c r="CS78" s="1048"/>
      <c r="CT78" s="1001"/>
      <c r="CU78" s="1002"/>
      <c r="CV78" s="113"/>
      <c r="CW78" s="464" t="str">
        <f t="shared" si="223"/>
        <v>OK</v>
      </c>
      <c r="CY78" s="344"/>
      <c r="CZ78" s="315"/>
      <c r="DA78" s="334"/>
      <c r="DB78" s="316"/>
      <c r="DC78" s="317"/>
      <c r="DD78" s="315"/>
      <c r="DE78" s="334"/>
      <c r="DF78" s="316"/>
      <c r="DG78" s="317"/>
      <c r="DH78" s="315"/>
      <c r="DI78" s="334"/>
      <c r="DJ78" s="316"/>
      <c r="DK78" s="317"/>
      <c r="DL78" s="487"/>
      <c r="DM78" s="561"/>
      <c r="DN78" s="489"/>
      <c r="DO78" s="497"/>
      <c r="DP78" s="113"/>
      <c r="DQ78" s="464" t="str">
        <f t="shared" si="224"/>
        <v>OK</v>
      </c>
      <c r="DS78" s="325"/>
      <c r="DT78" s="315"/>
      <c r="DU78" s="317"/>
      <c r="DW78" s="317"/>
      <c r="DY78" s="317"/>
      <c r="EA78" s="316"/>
      <c r="EB78" s="487"/>
      <c r="EC78" s="489"/>
      <c r="ED78" s="497"/>
      <c r="EE78" s="113"/>
      <c r="EF78" s="464" t="str">
        <f t="shared" si="225"/>
        <v>OK</v>
      </c>
      <c r="EI78" s="835" t="str">
        <f t="shared" ca="1" si="17"/>
        <v/>
      </c>
      <c r="EJ78" s="836"/>
    </row>
    <row r="79" spans="1:140" ht="12" customHeight="1" outlineLevel="2" x14ac:dyDescent="0.2">
      <c r="A79" s="85">
        <f t="shared" ca="1" si="169"/>
        <v>70</v>
      </c>
      <c r="B79" s="624" t="str">
        <f t="shared" ca="1" si="13"/>
        <v/>
      </c>
      <c r="C79" s="625"/>
      <c r="D79" s="626"/>
      <c r="E79" s="53"/>
      <c r="F79" s="58"/>
      <c r="G79" s="55" t="s">
        <v>823</v>
      </c>
      <c r="H79" s="69" t="s">
        <v>24</v>
      </c>
      <c r="I79" s="55"/>
      <c r="J79" s="1010" t="s">
        <v>11</v>
      </c>
      <c r="K79" s="1012" t="s">
        <v>18</v>
      </c>
      <c r="L79" s="252" t="s">
        <v>27</v>
      </c>
      <c r="M79" s="476">
        <f t="shared" si="5"/>
        <v>0</v>
      </c>
      <c r="N79" s="648" t="str">
        <f t="shared" si="19"/>
        <v>-</v>
      </c>
      <c r="O79" s="649" t="str">
        <f t="shared" si="20"/>
        <v>-</v>
      </c>
      <c r="P79" s="649" t="str">
        <f t="shared" si="21"/>
        <v>-</v>
      </c>
      <c r="Q79" s="649" t="str">
        <f t="shared" si="22"/>
        <v>-</v>
      </c>
      <c r="R79" s="649" t="str">
        <f t="shared" si="23"/>
        <v>-</v>
      </c>
      <c r="S79" s="168" t="str">
        <f t="shared" si="24"/>
        <v>-</v>
      </c>
      <c r="T79" s="179" t="str">
        <f t="shared" si="14"/>
        <v>OK</v>
      </c>
      <c r="U79" s="290"/>
      <c r="W79" s="515"/>
      <c r="X79" s="103"/>
      <c r="Y79" s="1064"/>
      <c r="Z79" s="298" t="s">
        <v>253</v>
      </c>
      <c r="AA79" s="1027"/>
      <c r="AB79" s="104"/>
      <c r="AC79" s="1064"/>
      <c r="AD79" s="298" t="s">
        <v>254</v>
      </c>
      <c r="AE79" s="1027"/>
      <c r="AF79" s="104"/>
      <c r="AG79" s="1064"/>
      <c r="AH79" s="298" t="s">
        <v>254</v>
      </c>
      <c r="AI79" s="1027"/>
      <c r="AJ79" s="478" t="str">
        <f t="shared" si="172"/>
        <v>-</v>
      </c>
      <c r="AK79" s="1067"/>
      <c r="AL79" s="480" t="str">
        <f t="shared" si="173"/>
        <v>-</v>
      </c>
      <c r="AM79" s="481" t="str">
        <f t="shared" si="166"/>
        <v>-</v>
      </c>
      <c r="AN79" s="113"/>
      <c r="AO79" s="464" t="str">
        <f t="shared" si="170"/>
        <v>OK</v>
      </c>
      <c r="AQ79" s="154"/>
      <c r="AR79" s="103"/>
      <c r="AS79" s="1064"/>
      <c r="AT79" s="298" t="s">
        <v>253</v>
      </c>
      <c r="AU79" s="1027"/>
      <c r="AV79" s="104"/>
      <c r="AW79" s="1064"/>
      <c r="AX79" s="298" t="s">
        <v>254</v>
      </c>
      <c r="AY79" s="1027"/>
      <c r="AZ79" s="104"/>
      <c r="BA79" s="1064"/>
      <c r="BB79" s="298" t="s">
        <v>254</v>
      </c>
      <c r="BC79" s="1027"/>
      <c r="BD79" s="478" t="str">
        <f t="shared" si="174"/>
        <v>-</v>
      </c>
      <c r="BE79" s="1067"/>
      <c r="BF79" s="480" t="str">
        <f t="shared" si="175"/>
        <v>-</v>
      </c>
      <c r="BG79" s="481" t="str">
        <f t="shared" si="167"/>
        <v>-</v>
      </c>
      <c r="BH79" s="113"/>
      <c r="BI79" s="464" t="str">
        <f t="shared" si="171"/>
        <v>OK</v>
      </c>
      <c r="BK79" s="154"/>
      <c r="BL79" s="103"/>
      <c r="BM79" s="330"/>
      <c r="BN79" s="298" t="s">
        <v>253</v>
      </c>
      <c r="BO79" s="309"/>
      <c r="BP79" s="104"/>
      <c r="BQ79" s="330"/>
      <c r="BR79" s="298" t="s">
        <v>254</v>
      </c>
      <c r="BS79" s="309"/>
      <c r="BT79" s="104"/>
      <c r="BU79" s="330"/>
      <c r="BV79" s="298" t="s">
        <v>254</v>
      </c>
      <c r="BW79" s="309"/>
      <c r="BX79" s="478" t="str">
        <f t="shared" si="176"/>
        <v>-</v>
      </c>
      <c r="BY79" s="501"/>
      <c r="BZ79" s="480" t="str">
        <f t="shared" si="177"/>
        <v>-</v>
      </c>
      <c r="CA79" s="481" t="str">
        <f t="shared" si="168"/>
        <v>-</v>
      </c>
      <c r="CB79" s="113"/>
      <c r="CC79" s="464" t="str">
        <f t="shared" si="16"/>
        <v>OK</v>
      </c>
      <c r="CE79" s="1036"/>
      <c r="CF79" s="1055"/>
      <c r="CG79" s="1069"/>
      <c r="CH79" s="1046"/>
      <c r="CI79" s="1047"/>
      <c r="CJ79" s="1055"/>
      <c r="CK79" s="1069"/>
      <c r="CL79" s="1046"/>
      <c r="CM79" s="1047"/>
      <c r="CN79" s="1055"/>
      <c r="CO79" s="1069"/>
      <c r="CP79" s="1046"/>
      <c r="CQ79" s="1047"/>
      <c r="CR79" s="1000"/>
      <c r="CS79" s="1048"/>
      <c r="CT79" s="1001"/>
      <c r="CU79" s="1002"/>
      <c r="CV79" s="113"/>
      <c r="CW79" s="464" t="str">
        <f t="shared" si="10"/>
        <v>OK</v>
      </c>
      <c r="CY79" s="344"/>
      <c r="CZ79" s="315"/>
      <c r="DA79" s="334"/>
      <c r="DB79" s="316"/>
      <c r="DC79" s="317"/>
      <c r="DD79" s="315"/>
      <c r="DE79" s="334"/>
      <c r="DF79" s="316"/>
      <c r="DG79" s="317"/>
      <c r="DH79" s="315"/>
      <c r="DI79" s="334"/>
      <c r="DJ79" s="316"/>
      <c r="DK79" s="317"/>
      <c r="DL79" s="487"/>
      <c r="DM79" s="561"/>
      <c r="DN79" s="489"/>
      <c r="DO79" s="497"/>
      <c r="DP79" s="113"/>
      <c r="DQ79" s="464" t="str">
        <f t="shared" si="11"/>
        <v>OK</v>
      </c>
      <c r="DS79" s="325"/>
      <c r="DT79" s="315"/>
      <c r="DU79" s="317"/>
      <c r="DW79" s="317"/>
      <c r="DY79" s="317"/>
      <c r="EA79" s="316"/>
      <c r="EB79" s="487"/>
      <c r="EC79" s="489"/>
      <c r="ED79" s="497"/>
      <c r="EE79" s="113"/>
      <c r="EF79" s="464" t="str">
        <f t="shared" si="165"/>
        <v>OK</v>
      </c>
      <c r="EI79" s="835" t="str">
        <f t="shared" ca="1" si="17"/>
        <v/>
      </c>
      <c r="EJ79" s="836"/>
    </row>
    <row r="80" spans="1:140" ht="12" customHeight="1" outlineLevel="2" x14ac:dyDescent="0.2">
      <c r="A80" s="85">
        <f t="shared" ca="1" si="169"/>
        <v>71</v>
      </c>
      <c r="B80" s="624" t="str">
        <f t="shared" ca="1" si="13"/>
        <v/>
      </c>
      <c r="C80" s="625"/>
      <c r="D80" s="626"/>
      <c r="E80" s="53"/>
      <c r="F80" s="58"/>
      <c r="G80" s="55" t="s">
        <v>824</v>
      </c>
      <c r="H80" s="69" t="s">
        <v>24</v>
      </c>
      <c r="I80" s="55"/>
      <c r="J80" s="1010" t="s">
        <v>11</v>
      </c>
      <c r="K80" s="1012" t="s">
        <v>5</v>
      </c>
      <c r="L80" s="252" t="s">
        <v>27</v>
      </c>
      <c r="M80" s="476">
        <f t="shared" si="5"/>
        <v>0</v>
      </c>
      <c r="N80" s="648" t="str">
        <f t="shared" si="19"/>
        <v>-</v>
      </c>
      <c r="O80" s="649" t="str">
        <f t="shared" si="20"/>
        <v>-</v>
      </c>
      <c r="P80" s="649" t="str">
        <f t="shared" si="21"/>
        <v>-</v>
      </c>
      <c r="Q80" s="649" t="str">
        <f t="shared" si="22"/>
        <v>-</v>
      </c>
      <c r="R80" s="649" t="str">
        <f t="shared" si="23"/>
        <v>-</v>
      </c>
      <c r="S80" s="168" t="str">
        <f t="shared" si="24"/>
        <v>-</v>
      </c>
      <c r="T80" s="179" t="str">
        <f t="shared" si="14"/>
        <v>OK</v>
      </c>
      <c r="U80" s="290"/>
      <c r="W80" s="515"/>
      <c r="X80" s="103"/>
      <c r="Y80" s="1064"/>
      <c r="Z80" s="298" t="s">
        <v>256</v>
      </c>
      <c r="AA80" s="1027"/>
      <c r="AB80" s="104"/>
      <c r="AC80" s="1064"/>
      <c r="AD80" s="298" t="s">
        <v>257</v>
      </c>
      <c r="AE80" s="1027"/>
      <c r="AF80" s="104"/>
      <c r="AG80" s="1064"/>
      <c r="AH80" s="298" t="s">
        <v>257</v>
      </c>
      <c r="AI80" s="1027"/>
      <c r="AJ80" s="478" t="str">
        <f t="shared" si="172"/>
        <v>-</v>
      </c>
      <c r="AK80" s="1067"/>
      <c r="AL80" s="480" t="str">
        <f t="shared" si="173"/>
        <v>-</v>
      </c>
      <c r="AM80" s="481" t="str">
        <f t="shared" si="166"/>
        <v>-</v>
      </c>
      <c r="AN80" s="113"/>
      <c r="AO80" s="464" t="str">
        <f t="shared" si="170"/>
        <v>OK</v>
      </c>
      <c r="AQ80" s="154"/>
      <c r="AR80" s="103"/>
      <c r="AS80" s="1064"/>
      <c r="AT80" s="298" t="s">
        <v>256</v>
      </c>
      <c r="AU80" s="1027"/>
      <c r="AV80" s="104"/>
      <c r="AW80" s="1064"/>
      <c r="AX80" s="298" t="s">
        <v>257</v>
      </c>
      <c r="AY80" s="1027"/>
      <c r="AZ80" s="104"/>
      <c r="BA80" s="1064"/>
      <c r="BB80" s="298" t="s">
        <v>257</v>
      </c>
      <c r="BC80" s="1027"/>
      <c r="BD80" s="478" t="str">
        <f t="shared" si="174"/>
        <v>-</v>
      </c>
      <c r="BE80" s="1067"/>
      <c r="BF80" s="480" t="str">
        <f t="shared" si="175"/>
        <v>-</v>
      </c>
      <c r="BG80" s="481" t="str">
        <f t="shared" si="167"/>
        <v>-</v>
      </c>
      <c r="BH80" s="113"/>
      <c r="BI80" s="464" t="str">
        <f t="shared" si="171"/>
        <v>OK</v>
      </c>
      <c r="BK80" s="154"/>
      <c r="BL80" s="103"/>
      <c r="BM80" s="330"/>
      <c r="BN80" s="298" t="s">
        <v>256</v>
      </c>
      <c r="BO80" s="309"/>
      <c r="BP80" s="104"/>
      <c r="BQ80" s="330"/>
      <c r="BR80" s="298" t="s">
        <v>257</v>
      </c>
      <c r="BS80" s="309"/>
      <c r="BT80" s="104"/>
      <c r="BU80" s="330"/>
      <c r="BV80" s="298" t="s">
        <v>257</v>
      </c>
      <c r="BW80" s="309"/>
      <c r="BX80" s="478" t="str">
        <f t="shared" si="176"/>
        <v>-</v>
      </c>
      <c r="BY80" s="501"/>
      <c r="BZ80" s="480" t="str">
        <f t="shared" si="177"/>
        <v>-</v>
      </c>
      <c r="CA80" s="481" t="str">
        <f t="shared" si="168"/>
        <v>-</v>
      </c>
      <c r="CB80" s="113"/>
      <c r="CC80" s="464" t="str">
        <f t="shared" si="16"/>
        <v>OK</v>
      </c>
      <c r="CE80" s="1036"/>
      <c r="CF80" s="1055"/>
      <c r="CG80" s="1069"/>
      <c r="CH80" s="1046"/>
      <c r="CI80" s="1047"/>
      <c r="CJ80" s="1055"/>
      <c r="CK80" s="1069"/>
      <c r="CL80" s="1046"/>
      <c r="CM80" s="1047"/>
      <c r="CN80" s="1055"/>
      <c r="CO80" s="1069"/>
      <c r="CP80" s="1046"/>
      <c r="CQ80" s="1047"/>
      <c r="CR80" s="1000"/>
      <c r="CS80" s="1048"/>
      <c r="CT80" s="1001"/>
      <c r="CU80" s="1002"/>
      <c r="CV80" s="113"/>
      <c r="CW80" s="464" t="str">
        <f t="shared" si="10"/>
        <v>OK</v>
      </c>
      <c r="CY80" s="344"/>
      <c r="CZ80" s="315"/>
      <c r="DA80" s="334"/>
      <c r="DB80" s="316"/>
      <c r="DC80" s="317"/>
      <c r="DD80" s="315"/>
      <c r="DE80" s="334"/>
      <c r="DF80" s="316"/>
      <c r="DG80" s="317"/>
      <c r="DH80" s="315"/>
      <c r="DI80" s="334"/>
      <c r="DJ80" s="316"/>
      <c r="DK80" s="317"/>
      <c r="DL80" s="487"/>
      <c r="DM80" s="561"/>
      <c r="DN80" s="489"/>
      <c r="DO80" s="497"/>
      <c r="DP80" s="113"/>
      <c r="DQ80" s="464" t="str">
        <f t="shared" si="11"/>
        <v>OK</v>
      </c>
      <c r="DS80" s="325"/>
      <c r="DT80" s="315"/>
      <c r="DU80" s="317"/>
      <c r="DW80" s="317"/>
      <c r="DY80" s="317"/>
      <c r="EA80" s="316"/>
      <c r="EB80" s="487"/>
      <c r="EC80" s="489"/>
      <c r="ED80" s="497"/>
      <c r="EE80" s="113"/>
      <c r="EF80" s="464" t="str">
        <f t="shared" si="165"/>
        <v>OK</v>
      </c>
      <c r="EI80" s="835" t="str">
        <f t="shared" ca="1" si="17"/>
        <v/>
      </c>
      <c r="EJ80" s="836"/>
    </row>
    <row r="81" spans="1:140" ht="12" customHeight="1" outlineLevel="2" x14ac:dyDescent="0.2">
      <c r="A81" s="85">
        <f t="shared" ca="1" si="169"/>
        <v>72</v>
      </c>
      <c r="B81" s="624" t="str">
        <f t="shared" ca="1" si="13"/>
        <v/>
      </c>
      <c r="C81" s="625"/>
      <c r="D81" s="626"/>
      <c r="E81" s="53"/>
      <c r="F81" s="58"/>
      <c r="G81" s="465" t="s">
        <v>834</v>
      </c>
      <c r="H81" s="69" t="s">
        <v>24</v>
      </c>
      <c r="I81" s="55"/>
      <c r="J81" s="1010" t="s">
        <v>11</v>
      </c>
      <c r="K81" s="1012" t="s">
        <v>5</v>
      </c>
      <c r="L81" s="252" t="s">
        <v>27</v>
      </c>
      <c r="M81" s="476">
        <f t="shared" si="5"/>
        <v>0</v>
      </c>
      <c r="N81" s="648" t="str">
        <f t="shared" si="19"/>
        <v>-</v>
      </c>
      <c r="O81" s="649" t="str">
        <f t="shared" si="20"/>
        <v>-</v>
      </c>
      <c r="P81" s="649" t="str">
        <f t="shared" si="21"/>
        <v>-</v>
      </c>
      <c r="Q81" s="649" t="str">
        <f t="shared" si="22"/>
        <v>-</v>
      </c>
      <c r="R81" s="649" t="str">
        <f t="shared" si="23"/>
        <v>-</v>
      </c>
      <c r="S81" s="168" t="str">
        <f t="shared" si="24"/>
        <v>-</v>
      </c>
      <c r="T81" s="179" t="str">
        <f t="shared" si="14"/>
        <v>OK</v>
      </c>
      <c r="U81" s="290"/>
      <c r="W81" s="515"/>
      <c r="X81" s="103"/>
      <c r="Y81" s="1064"/>
      <c r="Z81" s="298" t="s">
        <v>256</v>
      </c>
      <c r="AA81" s="1027"/>
      <c r="AB81" s="104"/>
      <c r="AC81" s="1064"/>
      <c r="AD81" s="298" t="s">
        <v>257</v>
      </c>
      <c r="AE81" s="1027"/>
      <c r="AF81" s="104"/>
      <c r="AG81" s="1064"/>
      <c r="AH81" s="298" t="s">
        <v>257</v>
      </c>
      <c r="AI81" s="1027"/>
      <c r="AJ81" s="478" t="str">
        <f t="shared" si="172"/>
        <v>-</v>
      </c>
      <c r="AK81" s="1067"/>
      <c r="AL81" s="480" t="str">
        <f t="shared" ref="AL81:AL88" si="226">IF(AND(X81="",AB81="",AF81="",Y81="",AC81="",AG81=""),"-",SUM(X81:AG81))</f>
        <v>-</v>
      </c>
      <c r="AM81" s="481" t="str">
        <f t="shared" si="166"/>
        <v>-</v>
      </c>
      <c r="AN81" s="113"/>
      <c r="AO81" s="464" t="str">
        <f t="shared" si="170"/>
        <v>OK</v>
      </c>
      <c r="AQ81" s="154"/>
      <c r="AR81" s="103"/>
      <c r="AS81" s="1064"/>
      <c r="AT81" s="298" t="s">
        <v>256</v>
      </c>
      <c r="AU81" s="1027"/>
      <c r="AV81" s="104"/>
      <c r="AW81" s="1064"/>
      <c r="AX81" s="298" t="s">
        <v>257</v>
      </c>
      <c r="AY81" s="1027"/>
      <c r="AZ81" s="104"/>
      <c r="BA81" s="1064"/>
      <c r="BB81" s="298" t="s">
        <v>257</v>
      </c>
      <c r="BC81" s="1027"/>
      <c r="BD81" s="478" t="str">
        <f t="shared" si="174"/>
        <v>-</v>
      </c>
      <c r="BE81" s="1067"/>
      <c r="BF81" s="480" t="str">
        <f t="shared" si="175"/>
        <v>-</v>
      </c>
      <c r="BG81" s="481" t="str">
        <f t="shared" si="167"/>
        <v>-</v>
      </c>
      <c r="BH81" s="113"/>
      <c r="BI81" s="464" t="str">
        <f t="shared" si="171"/>
        <v>OK</v>
      </c>
      <c r="BK81" s="154"/>
      <c r="BL81" s="103"/>
      <c r="BM81" s="330"/>
      <c r="BN81" s="298" t="s">
        <v>256</v>
      </c>
      <c r="BO81" s="309"/>
      <c r="BP81" s="104"/>
      <c r="BQ81" s="330"/>
      <c r="BR81" s="298" t="s">
        <v>257</v>
      </c>
      <c r="BS81" s="309"/>
      <c r="BT81" s="104"/>
      <c r="BU81" s="330"/>
      <c r="BV81" s="298" t="s">
        <v>257</v>
      </c>
      <c r="BW81" s="309"/>
      <c r="BX81" s="478" t="str">
        <f t="shared" si="176"/>
        <v>-</v>
      </c>
      <c r="BY81" s="501"/>
      <c r="BZ81" s="480" t="str">
        <f t="shared" ref="BZ81:BZ94" si="227">IF(AND(BL81="",BP81="",BT81="",BM81="",BQ81="",BU81=""),"-",SUM(BL81:BU81))</f>
        <v>-</v>
      </c>
      <c r="CA81" s="481" t="str">
        <f t="shared" si="168"/>
        <v>-</v>
      </c>
      <c r="CB81" s="113"/>
      <c r="CC81" s="464" t="str">
        <f t="shared" si="16"/>
        <v>OK</v>
      </c>
      <c r="CE81" s="1036"/>
      <c r="CF81" s="1055"/>
      <c r="CG81" s="1069"/>
      <c r="CH81" s="1046"/>
      <c r="CI81" s="1047"/>
      <c r="CJ81" s="1055"/>
      <c r="CK81" s="1069"/>
      <c r="CL81" s="1046"/>
      <c r="CM81" s="1047"/>
      <c r="CN81" s="1055"/>
      <c r="CO81" s="1069"/>
      <c r="CP81" s="1046"/>
      <c r="CQ81" s="1047"/>
      <c r="CR81" s="1000"/>
      <c r="CS81" s="1048"/>
      <c r="CT81" s="1001"/>
      <c r="CU81" s="1002"/>
      <c r="CV81" s="113"/>
      <c r="CW81" s="464" t="str">
        <f t="shared" si="10"/>
        <v>OK</v>
      </c>
      <c r="CY81" s="344"/>
      <c r="CZ81" s="315"/>
      <c r="DA81" s="334"/>
      <c r="DB81" s="316"/>
      <c r="DC81" s="317"/>
      <c r="DD81" s="315"/>
      <c r="DE81" s="334"/>
      <c r="DF81" s="316"/>
      <c r="DG81" s="317"/>
      <c r="DH81" s="315"/>
      <c r="DI81" s="334"/>
      <c r="DJ81" s="316"/>
      <c r="DK81" s="317"/>
      <c r="DL81" s="487"/>
      <c r="DM81" s="561"/>
      <c r="DN81" s="489"/>
      <c r="DO81" s="497"/>
      <c r="DP81" s="113"/>
      <c r="DQ81" s="464" t="str">
        <f t="shared" si="11"/>
        <v>OK</v>
      </c>
      <c r="DS81" s="325"/>
      <c r="DT81" s="315"/>
      <c r="DU81" s="317"/>
      <c r="DW81" s="317"/>
      <c r="DY81" s="317"/>
      <c r="EA81" s="316"/>
      <c r="EB81" s="487"/>
      <c r="EC81" s="489"/>
      <c r="ED81" s="497"/>
      <c r="EE81" s="113"/>
      <c r="EF81" s="464" t="str">
        <f t="shared" si="165"/>
        <v>OK</v>
      </c>
      <c r="EI81" s="835" t="str">
        <f t="shared" ca="1" si="17"/>
        <v/>
      </c>
      <c r="EJ81" s="836"/>
    </row>
    <row r="82" spans="1:140" ht="12" customHeight="1" outlineLevel="2" x14ac:dyDescent="0.2">
      <c r="A82" s="85">
        <f t="shared" ca="1" si="169"/>
        <v>73</v>
      </c>
      <c r="B82" s="624" t="str">
        <f t="shared" ca="1" si="13"/>
        <v/>
      </c>
      <c r="C82" s="625"/>
      <c r="D82" s="626"/>
      <c r="E82" s="53"/>
      <c r="F82" s="58"/>
      <c r="G82" s="55" t="s">
        <v>825</v>
      </c>
      <c r="H82" s="69" t="s">
        <v>24</v>
      </c>
      <c r="I82" s="55"/>
      <c r="J82" s="1010" t="s">
        <v>11</v>
      </c>
      <c r="K82" s="1012" t="s">
        <v>1</v>
      </c>
      <c r="L82" s="252" t="s">
        <v>22</v>
      </c>
      <c r="M82" s="476">
        <f t="shared" si="5"/>
        <v>0</v>
      </c>
      <c r="N82" s="648" t="str">
        <f t="shared" si="19"/>
        <v>-</v>
      </c>
      <c r="O82" s="649" t="str">
        <f t="shared" si="20"/>
        <v>-</v>
      </c>
      <c r="P82" s="649" t="str">
        <f t="shared" si="21"/>
        <v>-</v>
      </c>
      <c r="Q82" s="649" t="str">
        <f t="shared" si="22"/>
        <v>-</v>
      </c>
      <c r="R82" s="649" t="str">
        <f t="shared" si="23"/>
        <v>-</v>
      </c>
      <c r="S82" s="168" t="str">
        <f t="shared" si="24"/>
        <v>-</v>
      </c>
      <c r="T82" s="179" t="str">
        <f t="shared" si="14"/>
        <v>OK</v>
      </c>
      <c r="U82" s="290"/>
      <c r="W82" s="515"/>
      <c r="X82" s="103"/>
      <c r="Y82" s="1064"/>
      <c r="Z82" s="298" t="s">
        <v>259</v>
      </c>
      <c r="AA82" s="1027"/>
      <c r="AB82" s="104"/>
      <c r="AC82" s="1064"/>
      <c r="AD82" s="298" t="s">
        <v>260</v>
      </c>
      <c r="AE82" s="1027"/>
      <c r="AF82" s="104"/>
      <c r="AG82" s="1064"/>
      <c r="AH82" s="298" t="s">
        <v>260</v>
      </c>
      <c r="AI82" s="1027"/>
      <c r="AJ82" s="478" t="str">
        <f t="shared" si="172"/>
        <v>-</v>
      </c>
      <c r="AK82" s="1067"/>
      <c r="AL82" s="480" t="str">
        <f t="shared" si="226"/>
        <v>-</v>
      </c>
      <c r="AM82" s="481" t="str">
        <f t="shared" si="166"/>
        <v>-</v>
      </c>
      <c r="AN82" s="113"/>
      <c r="AO82" s="464" t="str">
        <f t="shared" si="170"/>
        <v>OK</v>
      </c>
      <c r="AQ82" s="154"/>
      <c r="AR82" s="103"/>
      <c r="AS82" s="1064"/>
      <c r="AT82" s="298" t="s">
        <v>259</v>
      </c>
      <c r="AU82" s="1027"/>
      <c r="AV82" s="104"/>
      <c r="AW82" s="1064"/>
      <c r="AX82" s="298" t="s">
        <v>260</v>
      </c>
      <c r="AY82" s="1027"/>
      <c r="AZ82" s="104"/>
      <c r="BA82" s="1064"/>
      <c r="BB82" s="298" t="s">
        <v>260</v>
      </c>
      <c r="BC82" s="1027"/>
      <c r="BD82" s="478" t="str">
        <f t="shared" si="174"/>
        <v>-</v>
      </c>
      <c r="BE82" s="1067"/>
      <c r="BF82" s="480" t="str">
        <f t="shared" si="175"/>
        <v>-</v>
      </c>
      <c r="BG82" s="481" t="str">
        <f t="shared" si="167"/>
        <v>-</v>
      </c>
      <c r="BH82" s="113"/>
      <c r="BI82" s="464" t="str">
        <f t="shared" si="171"/>
        <v>OK</v>
      </c>
      <c r="BK82" s="154"/>
      <c r="BL82" s="103"/>
      <c r="BM82" s="330"/>
      <c r="BN82" s="298" t="s">
        <v>259</v>
      </c>
      <c r="BO82" s="309"/>
      <c r="BP82" s="104"/>
      <c r="BQ82" s="330"/>
      <c r="BR82" s="298" t="s">
        <v>260</v>
      </c>
      <c r="BS82" s="309"/>
      <c r="BT82" s="104"/>
      <c r="BU82" s="330"/>
      <c r="BV82" s="298" t="s">
        <v>260</v>
      </c>
      <c r="BW82" s="309"/>
      <c r="BX82" s="478" t="str">
        <f t="shared" si="176"/>
        <v>-</v>
      </c>
      <c r="BY82" s="501"/>
      <c r="BZ82" s="480" t="str">
        <f t="shared" si="227"/>
        <v>-</v>
      </c>
      <c r="CA82" s="481" t="str">
        <f t="shared" si="168"/>
        <v>-</v>
      </c>
      <c r="CB82" s="113"/>
      <c r="CC82" s="464" t="str">
        <f t="shared" si="16"/>
        <v>OK</v>
      </c>
      <c r="CE82" s="1036"/>
      <c r="CF82" s="1055"/>
      <c r="CG82" s="1069"/>
      <c r="CH82" s="1046"/>
      <c r="CI82" s="1047"/>
      <c r="CJ82" s="1055"/>
      <c r="CK82" s="1069"/>
      <c r="CL82" s="1046"/>
      <c r="CM82" s="1047"/>
      <c r="CN82" s="1055"/>
      <c r="CO82" s="1069"/>
      <c r="CP82" s="1046"/>
      <c r="CQ82" s="1047"/>
      <c r="CR82" s="1000"/>
      <c r="CS82" s="1048"/>
      <c r="CT82" s="1001"/>
      <c r="CU82" s="1002"/>
      <c r="CV82" s="113"/>
      <c r="CW82" s="464" t="str">
        <f t="shared" si="10"/>
        <v>OK</v>
      </c>
      <c r="CY82" s="344"/>
      <c r="CZ82" s="315"/>
      <c r="DA82" s="334"/>
      <c r="DB82" s="316"/>
      <c r="DC82" s="317"/>
      <c r="DD82" s="315"/>
      <c r="DE82" s="334"/>
      <c r="DF82" s="316"/>
      <c r="DG82" s="317"/>
      <c r="DH82" s="315"/>
      <c r="DI82" s="334"/>
      <c r="DJ82" s="316"/>
      <c r="DK82" s="317"/>
      <c r="DL82" s="487"/>
      <c r="DM82" s="561"/>
      <c r="DN82" s="489"/>
      <c r="DO82" s="497"/>
      <c r="DP82" s="113"/>
      <c r="DQ82" s="464" t="str">
        <f t="shared" si="11"/>
        <v>OK</v>
      </c>
      <c r="DS82" s="325"/>
      <c r="DT82" s="315"/>
      <c r="DU82" s="317"/>
      <c r="DW82" s="317"/>
      <c r="DY82" s="317"/>
      <c r="EA82" s="316"/>
      <c r="EB82" s="487"/>
      <c r="EC82" s="489"/>
      <c r="ED82" s="497"/>
      <c r="EE82" s="113"/>
      <c r="EF82" s="464" t="str">
        <f t="shared" si="165"/>
        <v>OK</v>
      </c>
      <c r="EI82" s="835" t="str">
        <f t="shared" ca="1" si="17"/>
        <v/>
      </c>
      <c r="EJ82" s="836"/>
    </row>
    <row r="83" spans="1:140" ht="12" customHeight="1" outlineLevel="2" x14ac:dyDescent="0.2">
      <c r="A83" s="85">
        <f t="shared" ca="1" si="169"/>
        <v>74</v>
      </c>
      <c r="B83" s="624" t="str">
        <f t="shared" ca="1" si="13"/>
        <v/>
      </c>
      <c r="C83" s="625"/>
      <c r="D83" s="626"/>
      <c r="E83" s="53"/>
      <c r="F83" s="58"/>
      <c r="G83" s="55" t="s">
        <v>831</v>
      </c>
      <c r="H83" s="69" t="s">
        <v>24</v>
      </c>
      <c r="I83" s="55"/>
      <c r="J83" s="1010" t="s">
        <v>11</v>
      </c>
      <c r="K83" s="1012" t="s">
        <v>0</v>
      </c>
      <c r="L83" s="252" t="s">
        <v>22</v>
      </c>
      <c r="M83" s="476">
        <f t="shared" ref="M83:M159" si="228">IF(SUM(W83,AQ83,BK83,CE83,CY83,DS83)=0,0,1)</f>
        <v>0</v>
      </c>
      <c r="N83" s="648" t="str">
        <f t="shared" si="19"/>
        <v>-</v>
      </c>
      <c r="O83" s="649" t="str">
        <f t="shared" si="20"/>
        <v>-</v>
      </c>
      <c r="P83" s="649" t="str">
        <f t="shared" si="21"/>
        <v>-</v>
      </c>
      <c r="Q83" s="649" t="str">
        <f t="shared" si="22"/>
        <v>-</v>
      </c>
      <c r="R83" s="649" t="str">
        <f t="shared" si="23"/>
        <v>-</v>
      </c>
      <c r="S83" s="168" t="str">
        <f t="shared" si="24"/>
        <v>-</v>
      </c>
      <c r="T83" s="179" t="str">
        <f t="shared" si="14"/>
        <v>OK</v>
      </c>
      <c r="U83" s="290"/>
      <c r="W83" s="515"/>
      <c r="X83" s="103"/>
      <c r="Y83" s="1064"/>
      <c r="Z83" s="298" t="s">
        <v>262</v>
      </c>
      <c r="AA83" s="1027"/>
      <c r="AB83" s="104"/>
      <c r="AC83" s="1064"/>
      <c r="AD83" s="298" t="s">
        <v>263</v>
      </c>
      <c r="AE83" s="1027"/>
      <c r="AF83" s="104"/>
      <c r="AG83" s="1064"/>
      <c r="AH83" s="298" t="s">
        <v>263</v>
      </c>
      <c r="AI83" s="1027"/>
      <c r="AJ83" s="478" t="str">
        <f t="shared" si="172"/>
        <v>-</v>
      </c>
      <c r="AK83" s="1067"/>
      <c r="AL83" s="480" t="str">
        <f t="shared" si="226"/>
        <v>-</v>
      </c>
      <c r="AM83" s="481" t="str">
        <f t="shared" si="166"/>
        <v>-</v>
      </c>
      <c r="AN83" s="113"/>
      <c r="AO83" s="464" t="str">
        <f t="shared" si="170"/>
        <v>OK</v>
      </c>
      <c r="AQ83" s="154"/>
      <c r="AR83" s="103"/>
      <c r="AS83" s="1064"/>
      <c r="AT83" s="298" t="s">
        <v>262</v>
      </c>
      <c r="AU83" s="1027"/>
      <c r="AV83" s="104"/>
      <c r="AW83" s="1064"/>
      <c r="AX83" s="298" t="s">
        <v>263</v>
      </c>
      <c r="AY83" s="1027"/>
      <c r="AZ83" s="104"/>
      <c r="BA83" s="1064"/>
      <c r="BB83" s="298" t="s">
        <v>263</v>
      </c>
      <c r="BC83" s="1027"/>
      <c r="BD83" s="478" t="str">
        <f t="shared" si="174"/>
        <v>-</v>
      </c>
      <c r="BE83" s="1067"/>
      <c r="BF83" s="480" t="str">
        <f t="shared" si="175"/>
        <v>-</v>
      </c>
      <c r="BG83" s="481" t="str">
        <f t="shared" si="167"/>
        <v>-</v>
      </c>
      <c r="BH83" s="113"/>
      <c r="BI83" s="464" t="str">
        <f t="shared" si="171"/>
        <v>OK</v>
      </c>
      <c r="BK83" s="154"/>
      <c r="BL83" s="103"/>
      <c r="BM83" s="330"/>
      <c r="BN83" s="298" t="s">
        <v>262</v>
      </c>
      <c r="BO83" s="309"/>
      <c r="BP83" s="104"/>
      <c r="BQ83" s="330"/>
      <c r="BR83" s="298" t="s">
        <v>263</v>
      </c>
      <c r="BS83" s="309"/>
      <c r="BT83" s="104"/>
      <c r="BU83" s="330"/>
      <c r="BV83" s="298" t="s">
        <v>263</v>
      </c>
      <c r="BW83" s="309"/>
      <c r="BX83" s="478" t="str">
        <f t="shared" si="176"/>
        <v>-</v>
      </c>
      <c r="BY83" s="501"/>
      <c r="BZ83" s="480" t="str">
        <f t="shared" si="227"/>
        <v>-</v>
      </c>
      <c r="CA83" s="481" t="str">
        <f t="shared" si="168"/>
        <v>-</v>
      </c>
      <c r="CB83" s="113"/>
      <c r="CC83" s="464" t="str">
        <f t="shared" si="16"/>
        <v>OK</v>
      </c>
      <c r="CE83" s="1036"/>
      <c r="CF83" s="1055"/>
      <c r="CG83" s="1069"/>
      <c r="CH83" s="1046"/>
      <c r="CI83" s="1047"/>
      <c r="CJ83" s="1055"/>
      <c r="CK83" s="1069"/>
      <c r="CL83" s="1046"/>
      <c r="CM83" s="1047"/>
      <c r="CN83" s="1055"/>
      <c r="CO83" s="1069"/>
      <c r="CP83" s="1046"/>
      <c r="CQ83" s="1047"/>
      <c r="CR83" s="1000"/>
      <c r="CS83" s="1048"/>
      <c r="CT83" s="1001"/>
      <c r="CU83" s="1002"/>
      <c r="CV83" s="113"/>
      <c r="CW83" s="464" t="str">
        <f t="shared" ref="CW83:CW159" si="229">IF(AND(Type_1="Doc",OR(CG83&lt;&gt;"",CK83&lt;&gt;"",CO83&lt;&gt;"")),"Remove Value Cln 85, 89, 93",IF(AND(Type_1="Doc",OR(CI83&lt;&gt;"",CM83&lt;&gt;"",CQ83&lt;&gt;"")),"Remove Value Cln 87, 91, 95",IF(OR(AND(CF83&lt;&gt;"",CH83=""),AND(CJ83&lt;&gt;"",CL83=""),AND(CN83&lt;&gt;"",CP83="")),"Missing Eng Function",IF(OR(AND(CG83&lt;&gt;"",CI83=""),AND(CK83&lt;&gt;"",CM83=""),AND(CO83&lt;&gt;"",CQ83="")),"Missing Design Function","OK"))))</f>
        <v>OK</v>
      </c>
      <c r="CY83" s="344"/>
      <c r="CZ83" s="315"/>
      <c r="DA83" s="334"/>
      <c r="DB83" s="316"/>
      <c r="DC83" s="317"/>
      <c r="DD83" s="315"/>
      <c r="DE83" s="334"/>
      <c r="DF83" s="316"/>
      <c r="DG83" s="317"/>
      <c r="DH83" s="315"/>
      <c r="DI83" s="334"/>
      <c r="DJ83" s="316"/>
      <c r="DK83" s="317"/>
      <c r="DL83" s="487"/>
      <c r="DM83" s="561"/>
      <c r="DN83" s="489"/>
      <c r="DO83" s="497"/>
      <c r="DP83" s="113"/>
      <c r="DQ83" s="464" t="str">
        <f t="shared" ref="DQ83:DQ159" si="230">IF(AND(Type_1="Doc",OR(DA83&lt;&gt;"",DE83&lt;&gt;"",DI83&lt;&gt;"")),"Remove Value Cln 105, 109, 113",IF(AND(Type_1="Doc",OR(DC83&lt;&gt;"",DG83&lt;&gt;"",DK83&lt;&gt;"")),"Remove Value Cln 107, 111, 115",IF(OR(AND(CZ83&lt;&gt;"",DB83=""),AND(DD83&lt;&gt;"",DF83=""),AND(DH83&lt;&gt;"",DJ83="")),"Missing Eng Function",IF(OR(AND(DA83&lt;&gt;"",DC83=""),AND(DE83&lt;&gt;"",DG83=""),AND(DI83&lt;&gt;"",DK83="")),"Missing Design Function","OK"))))</f>
        <v>OK</v>
      </c>
      <c r="DS83" s="325"/>
      <c r="DT83" s="315"/>
      <c r="DU83" s="317"/>
      <c r="DW83" s="317"/>
      <c r="DY83" s="317"/>
      <c r="EA83" s="316"/>
      <c r="EB83" s="487"/>
      <c r="EC83" s="489"/>
      <c r="ED83" s="497"/>
      <c r="EE83" s="113"/>
      <c r="EF83" s="464" t="str">
        <f t="shared" si="165"/>
        <v>OK</v>
      </c>
      <c r="EI83" s="835" t="str">
        <f t="shared" ca="1" si="17"/>
        <v/>
      </c>
      <c r="EJ83" s="836"/>
    </row>
    <row r="84" spans="1:140" ht="12" customHeight="1" outlineLevel="2" x14ac:dyDescent="0.2">
      <c r="A84" s="85">
        <f t="shared" ca="1" si="169"/>
        <v>75</v>
      </c>
      <c r="B84" s="624" t="str">
        <f t="shared" ca="1" si="13"/>
        <v/>
      </c>
      <c r="C84" s="625"/>
      <c r="D84" s="626"/>
      <c r="E84" s="53"/>
      <c r="F84" s="58"/>
      <c r="G84" s="465" t="s">
        <v>833</v>
      </c>
      <c r="H84" s="69" t="s">
        <v>24</v>
      </c>
      <c r="I84" s="55"/>
      <c r="J84" s="1010" t="s">
        <v>11</v>
      </c>
      <c r="K84" s="1012" t="s">
        <v>0</v>
      </c>
      <c r="L84" s="252" t="s">
        <v>22</v>
      </c>
      <c r="M84" s="476">
        <f t="shared" si="228"/>
        <v>0</v>
      </c>
      <c r="N84" s="648" t="str">
        <f t="shared" si="19"/>
        <v>-</v>
      </c>
      <c r="O84" s="649" t="str">
        <f t="shared" si="20"/>
        <v>-</v>
      </c>
      <c r="P84" s="649" t="str">
        <f t="shared" si="21"/>
        <v>-</v>
      </c>
      <c r="Q84" s="649" t="str">
        <f t="shared" si="22"/>
        <v>-</v>
      </c>
      <c r="R84" s="649" t="str">
        <f t="shared" si="23"/>
        <v>-</v>
      </c>
      <c r="S84" s="168" t="str">
        <f t="shared" si="24"/>
        <v>-</v>
      </c>
      <c r="T84" s="179" t="str">
        <f t="shared" si="14"/>
        <v>OK</v>
      </c>
      <c r="U84" s="290"/>
      <c r="W84" s="515"/>
      <c r="X84" s="103"/>
      <c r="Y84" s="1064"/>
      <c r="Z84" s="298" t="s">
        <v>262</v>
      </c>
      <c r="AA84" s="1027"/>
      <c r="AB84" s="104"/>
      <c r="AC84" s="1064"/>
      <c r="AD84" s="298" t="s">
        <v>263</v>
      </c>
      <c r="AE84" s="1027"/>
      <c r="AF84" s="104"/>
      <c r="AG84" s="1064"/>
      <c r="AH84" s="298" t="s">
        <v>263</v>
      </c>
      <c r="AI84" s="1027"/>
      <c r="AJ84" s="478" t="str">
        <f t="shared" si="172"/>
        <v>-</v>
      </c>
      <c r="AK84" s="1067"/>
      <c r="AL84" s="480" t="str">
        <f t="shared" si="226"/>
        <v>-</v>
      </c>
      <c r="AM84" s="481" t="str">
        <f t="shared" si="166"/>
        <v>-</v>
      </c>
      <c r="AN84" s="113"/>
      <c r="AO84" s="464" t="str">
        <f t="shared" si="170"/>
        <v>OK</v>
      </c>
      <c r="AQ84" s="154"/>
      <c r="AR84" s="103"/>
      <c r="AS84" s="1064"/>
      <c r="AT84" s="298" t="s">
        <v>262</v>
      </c>
      <c r="AU84" s="1027"/>
      <c r="AV84" s="104"/>
      <c r="AW84" s="1064"/>
      <c r="AX84" s="298" t="s">
        <v>263</v>
      </c>
      <c r="AY84" s="1027"/>
      <c r="AZ84" s="104"/>
      <c r="BA84" s="1064"/>
      <c r="BB84" s="298" t="s">
        <v>263</v>
      </c>
      <c r="BC84" s="1027"/>
      <c r="BD84" s="478" t="str">
        <f t="shared" si="174"/>
        <v>-</v>
      </c>
      <c r="BE84" s="1067"/>
      <c r="BF84" s="480" t="str">
        <f t="shared" si="175"/>
        <v>-</v>
      </c>
      <c r="BG84" s="481" t="str">
        <f t="shared" si="167"/>
        <v>-</v>
      </c>
      <c r="BH84" s="113"/>
      <c r="BI84" s="464" t="str">
        <f t="shared" si="171"/>
        <v>OK</v>
      </c>
      <c r="BK84" s="154"/>
      <c r="BL84" s="103"/>
      <c r="BM84" s="330"/>
      <c r="BN84" s="298" t="s">
        <v>262</v>
      </c>
      <c r="BO84" s="309"/>
      <c r="BP84" s="104"/>
      <c r="BQ84" s="330"/>
      <c r="BR84" s="298" t="s">
        <v>263</v>
      </c>
      <c r="BS84" s="309"/>
      <c r="BT84" s="104"/>
      <c r="BU84" s="330"/>
      <c r="BV84" s="298" t="s">
        <v>263</v>
      </c>
      <c r="BW84" s="309"/>
      <c r="BX84" s="478" t="str">
        <f t="shared" si="176"/>
        <v>-</v>
      </c>
      <c r="BY84" s="501"/>
      <c r="BZ84" s="480" t="str">
        <f t="shared" si="227"/>
        <v>-</v>
      </c>
      <c r="CA84" s="481" t="str">
        <f t="shared" si="168"/>
        <v>-</v>
      </c>
      <c r="CB84" s="113"/>
      <c r="CC84" s="464" t="str">
        <f t="shared" si="16"/>
        <v>OK</v>
      </c>
      <c r="CE84" s="1036"/>
      <c r="CF84" s="1055"/>
      <c r="CG84" s="1069"/>
      <c r="CH84" s="1046"/>
      <c r="CI84" s="1047"/>
      <c r="CJ84" s="1055"/>
      <c r="CK84" s="1069"/>
      <c r="CL84" s="1046"/>
      <c r="CM84" s="1047"/>
      <c r="CN84" s="1055"/>
      <c r="CO84" s="1069"/>
      <c r="CP84" s="1046"/>
      <c r="CQ84" s="1047"/>
      <c r="CR84" s="1000"/>
      <c r="CS84" s="1048"/>
      <c r="CT84" s="1001"/>
      <c r="CU84" s="1002"/>
      <c r="CV84" s="113"/>
      <c r="CW84" s="464" t="str">
        <f t="shared" si="229"/>
        <v>OK</v>
      </c>
      <c r="CY84" s="344"/>
      <c r="CZ84" s="315"/>
      <c r="DA84" s="334"/>
      <c r="DB84" s="316"/>
      <c r="DC84" s="317"/>
      <c r="DD84" s="315"/>
      <c r="DE84" s="334"/>
      <c r="DF84" s="316"/>
      <c r="DG84" s="317"/>
      <c r="DH84" s="315"/>
      <c r="DI84" s="334"/>
      <c r="DJ84" s="316"/>
      <c r="DK84" s="317"/>
      <c r="DL84" s="487"/>
      <c r="DM84" s="561"/>
      <c r="DN84" s="489"/>
      <c r="DO84" s="497"/>
      <c r="DP84" s="113"/>
      <c r="DQ84" s="464" t="str">
        <f t="shared" si="230"/>
        <v>OK</v>
      </c>
      <c r="DS84" s="325"/>
      <c r="DT84" s="315"/>
      <c r="DU84" s="317"/>
      <c r="DW84" s="317"/>
      <c r="DY84" s="317"/>
      <c r="EA84" s="316"/>
      <c r="EB84" s="487"/>
      <c r="EC84" s="489"/>
      <c r="ED84" s="497"/>
      <c r="EE84" s="113"/>
      <c r="EF84" s="464" t="str">
        <f t="shared" si="165"/>
        <v>OK</v>
      </c>
      <c r="EI84" s="835" t="str">
        <f t="shared" ca="1" si="17"/>
        <v/>
      </c>
      <c r="EJ84" s="836"/>
    </row>
    <row r="85" spans="1:140" ht="12" customHeight="1" outlineLevel="2" x14ac:dyDescent="0.2">
      <c r="A85" s="85">
        <f t="shared" ca="1" si="169"/>
        <v>76</v>
      </c>
      <c r="B85" s="624" t="str">
        <f t="shared" ref="B85" ca="1" si="231">IF(MAX(EI85:EJ85)=0,"",MAX(EI85:EJ85))</f>
        <v/>
      </c>
      <c r="C85" s="625"/>
      <c r="D85" s="626"/>
      <c r="E85" s="53"/>
      <c r="F85" s="58"/>
      <c r="G85" s="465" t="s">
        <v>832</v>
      </c>
      <c r="H85" s="69" t="s">
        <v>24</v>
      </c>
      <c r="I85" s="55"/>
      <c r="J85" s="1010" t="s">
        <v>11</v>
      </c>
      <c r="K85" s="1012" t="s">
        <v>0</v>
      </c>
      <c r="L85" s="252" t="s">
        <v>22</v>
      </c>
      <c r="M85" s="476">
        <f t="shared" ref="M85" si="232">IF(SUM(W85,AQ85,BK85,CE85,CY85,DS85)=0,0,1)</f>
        <v>0</v>
      </c>
      <c r="N85" s="648" t="str">
        <f t="shared" ref="N85" si="233">IF(OR(W85="",W85="-"),"-",IF(W85=1,1,"POK"))</f>
        <v>-</v>
      </c>
      <c r="O85" s="649" t="str">
        <f t="shared" ref="O85" si="234">IF(OR(AQ85="",AQ85="-"),"-",IF(AQ85=1,1,"POK"))</f>
        <v>-</v>
      </c>
      <c r="P85" s="649" t="str">
        <f t="shared" ref="P85" si="235">IF(OR(BK85="",BK85="-"),"-",IF(BK85=1,1,"POK"))</f>
        <v>-</v>
      </c>
      <c r="Q85" s="649" t="str">
        <f t="shared" ref="Q85" si="236">IF(OR(CE85="",CE85="-"),"-",IF(CE85=1,1,"POK"))</f>
        <v>-</v>
      </c>
      <c r="R85" s="649" t="str">
        <f t="shared" ref="R85" si="237">IF(OR(CY85="",CY85="-"),"-",IF(CY85=1,1,"POK"))</f>
        <v>-</v>
      </c>
      <c r="S85" s="168" t="str">
        <f t="shared" ref="S85" si="238">IF(OR(DS85="",DS85="-"),"-",IF(DS85=1,1,"POK"))</f>
        <v>-</v>
      </c>
      <c r="T85" s="179" t="str">
        <f t="shared" ref="T85" si="239">IF(AND(M85="",OR(N85=1,O85=1,P85=1,Q85=1,R85=1,S85=1)),"Value is missing Cln 13","OK")</f>
        <v>OK</v>
      </c>
      <c r="U85" s="290"/>
      <c r="W85" s="515"/>
      <c r="X85" s="103"/>
      <c r="Y85" s="1064"/>
      <c r="Z85" s="298" t="s">
        <v>262</v>
      </c>
      <c r="AA85" s="1027"/>
      <c r="AB85" s="104"/>
      <c r="AC85" s="1064"/>
      <c r="AD85" s="298" t="s">
        <v>263</v>
      </c>
      <c r="AE85" s="1027"/>
      <c r="AF85" s="104"/>
      <c r="AG85" s="1064"/>
      <c r="AH85" s="298" t="s">
        <v>263</v>
      </c>
      <c r="AI85" s="1027"/>
      <c r="AJ85" s="478" t="str">
        <f t="shared" ref="AJ85" si="240">IF(AND(X85="",AB85="",AF85=""),"-",X85+AB85+AF85)</f>
        <v>-</v>
      </c>
      <c r="AK85" s="1067"/>
      <c r="AL85" s="480" t="str">
        <f t="shared" ref="AL85" si="241">IF(AND(X85="",AB85="",AF85="",Y85="",AC85="",AG85=""),"-",SUM(X85:AG85))</f>
        <v>-</v>
      </c>
      <c r="AM85" s="481" t="str">
        <f t="shared" ref="AM85" si="242">IF(OR(AL85=0,AL85="-"),"-",AL85/CD_TOTAL_HOURS)</f>
        <v>-</v>
      </c>
      <c r="AN85" s="113"/>
      <c r="AO85" s="464" t="str">
        <f t="shared" ref="AO85" si="243">IF(AND(Type_1="Doc",OR(Y85&lt;&gt;"",AC85&lt;&gt;"",AG85&lt;&gt;"")),"Remove Value Cln 25, 29, 33",IF(AND(Type_1="Doc",OR(AA85&lt;&gt;"",AE85&lt;&gt;"",AI85&lt;&gt;"")),"Remove Value Cln 27, 31, 35",IF(OR(AND(X85&lt;&gt;"",Z85=""),AND(AB85&lt;&gt;"",AD85=""),AND(AF85&lt;&gt;"",AH85="")),"Missing Eng Function",IF(OR(AND(Y85&lt;&gt;"",AA85=""),AND(AC85&lt;&gt;"",AE85=""),AND(AG85&lt;&gt;"",AI85="")),"Missing Design Function","OK"))))</f>
        <v>OK</v>
      </c>
      <c r="AQ85" s="154"/>
      <c r="AR85" s="103"/>
      <c r="AS85" s="1064"/>
      <c r="AT85" s="298" t="s">
        <v>262</v>
      </c>
      <c r="AU85" s="1027"/>
      <c r="AV85" s="104"/>
      <c r="AW85" s="1064"/>
      <c r="AX85" s="298" t="s">
        <v>263</v>
      </c>
      <c r="AY85" s="1027"/>
      <c r="AZ85" s="104"/>
      <c r="BA85" s="1064"/>
      <c r="BB85" s="298" t="s">
        <v>263</v>
      </c>
      <c r="BC85" s="1027"/>
      <c r="BD85" s="478" t="str">
        <f t="shared" ref="BD85" si="244">IF(AND(AR85="",AV85="",AZ85=""),"-",AR85+AV85+AZ85)</f>
        <v>-</v>
      </c>
      <c r="BE85" s="1067"/>
      <c r="BF85" s="480" t="str">
        <f t="shared" ref="BF85" si="245">IF(AND(AR85="",AV85="",AZ85="",AS85="",AW85="",BA85=""),"-",SUM(AR85:BA85))</f>
        <v>-</v>
      </c>
      <c r="BG85" s="481" t="str">
        <f t="shared" ref="BG85" si="246">IF(OR(BF85=0,BF85="-"),"-",BF85/BD_TOTAL_HOURS)</f>
        <v>-</v>
      </c>
      <c r="BH85" s="113"/>
      <c r="BI85" s="464" t="str">
        <f t="shared" ref="BI85" si="247">IF(AND(Type_1="Doc",OR(AS85&lt;&gt;"",AW85&lt;&gt;"",BA85&lt;&gt;"")),"Remove Value Cln 25, 29, 33",IF(AND(Type_1="Doc",OR(AU85&lt;&gt;"",AY85&lt;&gt;"",BC85&lt;&gt;"")),"Remove Value Cln 47, 51, 55",IF(OR(AND(AR85&lt;&gt;"",AT85=""),AND(AV85&lt;&gt;"",AX85=""),AND(AZ85&lt;&gt;"",BB85="")),"Missing Eng Function",IF(OR(AND(AS85&lt;&gt;"",AU85=""),AND(AW85&lt;&gt;"",AY85=""),AND(BA85&lt;&gt;"",BC85="")),"Missing Design Function","OK"))))</f>
        <v>OK</v>
      </c>
      <c r="BK85" s="154"/>
      <c r="BL85" s="103"/>
      <c r="BM85" s="330"/>
      <c r="BN85" s="298" t="s">
        <v>262</v>
      </c>
      <c r="BO85" s="309"/>
      <c r="BP85" s="104"/>
      <c r="BQ85" s="330"/>
      <c r="BR85" s="298" t="s">
        <v>263</v>
      </c>
      <c r="BS85" s="309"/>
      <c r="BT85" s="104"/>
      <c r="BU85" s="330"/>
      <c r="BV85" s="298" t="s">
        <v>263</v>
      </c>
      <c r="BW85" s="309"/>
      <c r="BX85" s="478" t="str">
        <f t="shared" ref="BX85" si="248">IF(AND(BL85="",BP85="",BT85=""),"-",BL85+BP85+BT85)</f>
        <v>-</v>
      </c>
      <c r="BY85" s="501"/>
      <c r="BZ85" s="480" t="str">
        <f t="shared" ref="BZ85" si="249">IF(AND(BL85="",BP85="",BT85="",BM85="",BQ85="",BU85=""),"-",SUM(BL85:BU85))</f>
        <v>-</v>
      </c>
      <c r="CA85" s="481" t="str">
        <f t="shared" ref="CA85" si="250">IF(OR(BZ85=0,BZ85="-"),"-",BZ85/DD_TOTAL_HOURS)</f>
        <v>-</v>
      </c>
      <c r="CB85" s="113"/>
      <c r="CC85" s="464" t="str">
        <f t="shared" ref="CC85" si="251">IF(AND(Type_1="Doc",OR(BM85&lt;&gt;"",BQ85&lt;&gt;"",BU85&lt;&gt;"")),"Remove Value Cln 65, 69, 73",IF(AND(Type_1="Doc",OR(BO85&lt;&gt;"",BS85&lt;&gt;"",BW85&lt;&gt;"")),"Remove Value Cln 67, 71, 75",IF(OR(AND(BL85&lt;&gt;"",BN85=""),AND(BP85&lt;&gt;"",BR85=""),AND(BT85&lt;&gt;"",BV85="")),"Missing Eng Function",IF(OR(AND(BM85&lt;&gt;"",BO85=""),AND(BQ85&lt;&gt;"",BS85=""),AND(BU85&lt;&gt;"",BW85="")),"Missing Design Function","OK"))))</f>
        <v>OK</v>
      </c>
      <c r="CE85" s="1036"/>
      <c r="CF85" s="1055"/>
      <c r="CG85" s="1069"/>
      <c r="CH85" s="1046"/>
      <c r="CI85" s="1047"/>
      <c r="CJ85" s="1055"/>
      <c r="CK85" s="1069"/>
      <c r="CL85" s="1046"/>
      <c r="CM85" s="1047"/>
      <c r="CN85" s="1055"/>
      <c r="CO85" s="1069"/>
      <c r="CP85" s="1046"/>
      <c r="CQ85" s="1047"/>
      <c r="CR85" s="1000"/>
      <c r="CS85" s="1048"/>
      <c r="CT85" s="1001"/>
      <c r="CU85" s="1002"/>
      <c r="CV85" s="113"/>
      <c r="CW85" s="464" t="str">
        <f t="shared" ref="CW85" si="252">IF(AND(Type_1="Doc",OR(CG85&lt;&gt;"",CK85&lt;&gt;"",CO85&lt;&gt;"")),"Remove Value Cln 85, 89, 93",IF(AND(Type_1="Doc",OR(CI85&lt;&gt;"",CM85&lt;&gt;"",CQ85&lt;&gt;"")),"Remove Value Cln 87, 91, 95",IF(OR(AND(CF85&lt;&gt;"",CH85=""),AND(CJ85&lt;&gt;"",CL85=""),AND(CN85&lt;&gt;"",CP85="")),"Missing Eng Function",IF(OR(AND(CG85&lt;&gt;"",CI85=""),AND(CK85&lt;&gt;"",CM85=""),AND(CO85&lt;&gt;"",CQ85="")),"Missing Design Function","OK"))))</f>
        <v>OK</v>
      </c>
      <c r="CY85" s="344"/>
      <c r="CZ85" s="315"/>
      <c r="DA85" s="334"/>
      <c r="DB85" s="316"/>
      <c r="DC85" s="317"/>
      <c r="DD85" s="315"/>
      <c r="DE85" s="334"/>
      <c r="DF85" s="316"/>
      <c r="DG85" s="317"/>
      <c r="DH85" s="315"/>
      <c r="DI85" s="334"/>
      <c r="DJ85" s="316"/>
      <c r="DK85" s="317"/>
      <c r="DL85" s="487"/>
      <c r="DM85" s="561"/>
      <c r="DN85" s="489"/>
      <c r="DO85" s="497"/>
      <c r="DP85" s="113"/>
      <c r="DQ85" s="464" t="str">
        <f t="shared" ref="DQ85" si="253">IF(AND(Type_1="Doc",OR(DA85&lt;&gt;"",DE85&lt;&gt;"",DI85&lt;&gt;"")),"Remove Value Cln 105, 109, 113",IF(AND(Type_1="Doc",OR(DC85&lt;&gt;"",DG85&lt;&gt;"",DK85&lt;&gt;"")),"Remove Value Cln 107, 111, 115",IF(OR(AND(CZ85&lt;&gt;"",DB85=""),AND(DD85&lt;&gt;"",DF85=""),AND(DH85&lt;&gt;"",DJ85="")),"Missing Eng Function",IF(OR(AND(DA85&lt;&gt;"",DC85=""),AND(DE85&lt;&gt;"",DG85=""),AND(DI85&lt;&gt;"",DK85="")),"Missing Design Function","OK"))))</f>
        <v>OK</v>
      </c>
      <c r="DS85" s="325"/>
      <c r="DT85" s="315"/>
      <c r="DU85" s="317"/>
      <c r="DW85" s="317"/>
      <c r="DY85" s="317"/>
      <c r="EA85" s="316"/>
      <c r="EB85" s="487"/>
      <c r="EC85" s="489"/>
      <c r="ED85" s="497"/>
      <c r="EE85" s="113"/>
      <c r="EF85" s="464" t="str">
        <f t="shared" ref="EF85" si="254">IF(AND(Type_1&lt;&gt;"Doc",Type_1&lt;&gt;"Dwg"),"-",IF(Type_1="Dwg","-",IF(Type_1="Doc",IF(OR(AND(DT85&lt;&gt;"",DU85=""),AND(DV85&lt;&gt;"",DW85=""),AND(DX85&lt;&gt;"",DY85="")),"Missing Eng Function",IF(OR(AND(DT85="",DU85&lt;&gt;""),AND(DV85="",DW85&lt;&gt;""),AND(DX85="",DY85&lt;&gt;"")),"Missing Eng Hours","OK")))))</f>
        <v>OK</v>
      </c>
      <c r="EI85" s="835" t="str">
        <f t="shared" ca="1" si="17"/>
        <v/>
      </c>
      <c r="EJ85" s="836"/>
    </row>
    <row r="86" spans="1:140" ht="12" customHeight="1" outlineLevel="2" x14ac:dyDescent="0.2">
      <c r="A86" s="85">
        <f t="shared" ca="1" si="169"/>
        <v>77</v>
      </c>
      <c r="B86" s="624" t="str">
        <f t="shared" ref="B86:B160" ca="1" si="255">IF(MAX(EI86:EJ86)=0,"",MAX(EI86:EJ86))</f>
        <v/>
      </c>
      <c r="C86" s="625"/>
      <c r="D86" s="626"/>
      <c r="E86" s="53"/>
      <c r="F86" s="58"/>
      <c r="G86" s="55" t="s">
        <v>827</v>
      </c>
      <c r="H86" s="69" t="s">
        <v>24</v>
      </c>
      <c r="I86" s="55"/>
      <c r="J86" s="1010" t="s">
        <v>11</v>
      </c>
      <c r="K86" s="1012" t="s">
        <v>12</v>
      </c>
      <c r="L86" s="252" t="s">
        <v>22</v>
      </c>
      <c r="M86" s="476">
        <f t="shared" si="228"/>
        <v>0</v>
      </c>
      <c r="N86" s="648" t="str">
        <f t="shared" ref="N86:N159" si="256">IF(OR(W86="",W86="-"),"-",IF(W86=1,1,"POK"))</f>
        <v>-</v>
      </c>
      <c r="O86" s="649" t="str">
        <f t="shared" ref="O86:O159" si="257">IF(OR(AQ86="",AQ86="-"),"-",IF(AQ86=1,1,"POK"))</f>
        <v>-</v>
      </c>
      <c r="P86" s="649" t="str">
        <f t="shared" ref="P86:P159" si="258">IF(OR(BK86="",BK86="-"),"-",IF(BK86=1,1,"POK"))</f>
        <v>-</v>
      </c>
      <c r="Q86" s="649" t="str">
        <f t="shared" ref="Q86:Q159" si="259">IF(OR(CE86="",CE86="-"),"-",IF(CE86=1,1,"POK"))</f>
        <v>-</v>
      </c>
      <c r="R86" s="649" t="str">
        <f t="shared" ref="R86:R159" si="260">IF(OR(CY86="",CY86="-"),"-",IF(CY86=1,1,"POK"))</f>
        <v>-</v>
      </c>
      <c r="S86" s="168" t="str">
        <f t="shared" ref="S86:S159" si="261">IF(OR(DS86="",DS86="-"),"-",IF(DS86=1,1,"POK"))</f>
        <v>-</v>
      </c>
      <c r="T86" s="179" t="str">
        <f t="shared" ref="T86:T160" si="262">IF(AND(M86="",OR(N86=1,O86=1,P86=1,Q86=1,R86=1,S86=1)),"Value is missing Cln 13","OK")</f>
        <v>OK</v>
      </c>
      <c r="U86" s="290"/>
      <c r="W86" s="515"/>
      <c r="X86" s="103"/>
      <c r="Y86" s="1064"/>
      <c r="Z86" s="298" t="s">
        <v>268</v>
      </c>
      <c r="AA86" s="1027"/>
      <c r="AB86" s="104"/>
      <c r="AC86" s="1064"/>
      <c r="AD86" s="298" t="s">
        <v>269</v>
      </c>
      <c r="AE86" s="1027"/>
      <c r="AF86" s="104"/>
      <c r="AG86" s="1064"/>
      <c r="AH86" s="298" t="s">
        <v>269</v>
      </c>
      <c r="AI86" s="1027"/>
      <c r="AJ86" s="478" t="str">
        <f t="shared" si="172"/>
        <v>-</v>
      </c>
      <c r="AK86" s="1067"/>
      <c r="AL86" s="480" t="str">
        <f t="shared" si="226"/>
        <v>-</v>
      </c>
      <c r="AM86" s="481" t="str">
        <f t="shared" si="166"/>
        <v>-</v>
      </c>
      <c r="AN86" s="113"/>
      <c r="AO86" s="464" t="str">
        <f t="shared" si="170"/>
        <v>OK</v>
      </c>
      <c r="AQ86" s="154"/>
      <c r="AR86" s="103"/>
      <c r="AS86" s="1064"/>
      <c r="AT86" s="298" t="s">
        <v>268</v>
      </c>
      <c r="AU86" s="1027"/>
      <c r="AV86" s="104"/>
      <c r="AW86" s="1064"/>
      <c r="AX86" s="298" t="s">
        <v>269</v>
      </c>
      <c r="AY86" s="1027"/>
      <c r="AZ86" s="104"/>
      <c r="BA86" s="1064"/>
      <c r="BB86" s="298" t="s">
        <v>269</v>
      </c>
      <c r="BC86" s="1027"/>
      <c r="BD86" s="478" t="str">
        <f t="shared" si="174"/>
        <v>-</v>
      </c>
      <c r="BE86" s="1067"/>
      <c r="BF86" s="480" t="str">
        <f t="shared" si="175"/>
        <v>-</v>
      </c>
      <c r="BG86" s="481" t="str">
        <f t="shared" si="167"/>
        <v>-</v>
      </c>
      <c r="BH86" s="113"/>
      <c r="BI86" s="464" t="str">
        <f t="shared" si="171"/>
        <v>OK</v>
      </c>
      <c r="BK86" s="154"/>
      <c r="BL86" s="103"/>
      <c r="BM86" s="330"/>
      <c r="BN86" s="298" t="s">
        <v>268</v>
      </c>
      <c r="BO86" s="309"/>
      <c r="BP86" s="104"/>
      <c r="BQ86" s="330"/>
      <c r="BR86" s="298" t="s">
        <v>269</v>
      </c>
      <c r="BS86" s="309"/>
      <c r="BT86" s="104"/>
      <c r="BU86" s="330"/>
      <c r="BV86" s="298" t="s">
        <v>269</v>
      </c>
      <c r="BW86" s="309"/>
      <c r="BX86" s="478" t="str">
        <f t="shared" si="176"/>
        <v>-</v>
      </c>
      <c r="BY86" s="501"/>
      <c r="BZ86" s="480" t="str">
        <f t="shared" si="227"/>
        <v>-</v>
      </c>
      <c r="CA86" s="481" t="str">
        <f t="shared" si="168"/>
        <v>-</v>
      </c>
      <c r="CB86" s="113"/>
      <c r="CC86" s="464" t="str">
        <f t="shared" si="16"/>
        <v>OK</v>
      </c>
      <c r="CE86" s="1036"/>
      <c r="CF86" s="1055"/>
      <c r="CG86" s="1069"/>
      <c r="CH86" s="1046"/>
      <c r="CI86" s="1047"/>
      <c r="CJ86" s="1055"/>
      <c r="CK86" s="1069"/>
      <c r="CL86" s="1046"/>
      <c r="CM86" s="1047"/>
      <c r="CN86" s="1055"/>
      <c r="CO86" s="1069"/>
      <c r="CP86" s="1046"/>
      <c r="CQ86" s="1047"/>
      <c r="CR86" s="1000"/>
      <c r="CS86" s="1048"/>
      <c r="CT86" s="1001"/>
      <c r="CU86" s="1002"/>
      <c r="CV86" s="113"/>
      <c r="CW86" s="464" t="str">
        <f t="shared" si="229"/>
        <v>OK</v>
      </c>
      <c r="CY86" s="344"/>
      <c r="CZ86" s="315"/>
      <c r="DA86" s="334"/>
      <c r="DB86" s="316"/>
      <c r="DC86" s="317"/>
      <c r="DD86" s="315"/>
      <c r="DE86" s="334"/>
      <c r="DF86" s="316"/>
      <c r="DG86" s="317"/>
      <c r="DH86" s="315"/>
      <c r="DI86" s="334"/>
      <c r="DJ86" s="316"/>
      <c r="DK86" s="317"/>
      <c r="DL86" s="487"/>
      <c r="DM86" s="561"/>
      <c r="DN86" s="489"/>
      <c r="DO86" s="497"/>
      <c r="DP86" s="113"/>
      <c r="DQ86" s="464" t="str">
        <f t="shared" si="230"/>
        <v>OK</v>
      </c>
      <c r="DS86" s="325"/>
      <c r="DT86" s="315"/>
      <c r="DU86" s="317"/>
      <c r="DW86" s="317"/>
      <c r="DY86" s="317"/>
      <c r="EA86" s="316"/>
      <c r="EB86" s="487"/>
      <c r="EC86" s="489"/>
      <c r="ED86" s="497"/>
      <c r="EE86" s="113"/>
      <c r="EF86" s="464" t="str">
        <f t="shared" si="165"/>
        <v>OK</v>
      </c>
      <c r="EI86" s="835" t="str">
        <f t="shared" ref="EI86:EI160" ca="1" si="263">IF($A86="-","-",IF($C86+$D86=0,"",$C86+$D86))</f>
        <v/>
      </c>
      <c r="EJ86" s="836"/>
    </row>
    <row r="87" spans="1:140" ht="12" customHeight="1" outlineLevel="2" x14ac:dyDescent="0.2">
      <c r="A87" s="85">
        <f t="shared" ca="1" si="169"/>
        <v>78</v>
      </c>
      <c r="B87" s="624" t="str">
        <f t="shared" ca="1" si="255"/>
        <v/>
      </c>
      <c r="C87" s="625"/>
      <c r="D87" s="626"/>
      <c r="E87" s="53"/>
      <c r="F87" s="58"/>
      <c r="G87" s="55" t="s">
        <v>826</v>
      </c>
      <c r="H87" s="69" t="s">
        <v>24</v>
      </c>
      <c r="I87" s="55"/>
      <c r="J87" s="1010" t="s">
        <v>11</v>
      </c>
      <c r="K87" s="1012" t="s">
        <v>19</v>
      </c>
      <c r="L87" s="252" t="s">
        <v>22</v>
      </c>
      <c r="M87" s="476">
        <f t="shared" si="228"/>
        <v>0</v>
      </c>
      <c r="N87" s="648" t="str">
        <f t="shared" si="256"/>
        <v>-</v>
      </c>
      <c r="O87" s="649" t="str">
        <f t="shared" si="257"/>
        <v>-</v>
      </c>
      <c r="P87" s="649" t="str">
        <f t="shared" si="258"/>
        <v>-</v>
      </c>
      <c r="Q87" s="649" t="str">
        <f t="shared" si="259"/>
        <v>-</v>
      </c>
      <c r="R87" s="649" t="str">
        <f t="shared" si="260"/>
        <v>-</v>
      </c>
      <c r="S87" s="168" t="str">
        <f t="shared" si="261"/>
        <v>-</v>
      </c>
      <c r="T87" s="179" t="str">
        <f t="shared" si="262"/>
        <v>OK</v>
      </c>
      <c r="U87" s="290"/>
      <c r="W87" s="515"/>
      <c r="X87" s="103"/>
      <c r="Y87" s="1064"/>
      <c r="Z87" s="298" t="s">
        <v>265</v>
      </c>
      <c r="AA87" s="1027"/>
      <c r="AB87" s="104"/>
      <c r="AC87" s="1064"/>
      <c r="AD87" s="298" t="s">
        <v>266</v>
      </c>
      <c r="AE87" s="1027"/>
      <c r="AF87" s="104"/>
      <c r="AG87" s="1064"/>
      <c r="AH87" s="298" t="s">
        <v>266</v>
      </c>
      <c r="AI87" s="1027"/>
      <c r="AJ87" s="478" t="str">
        <f t="shared" si="172"/>
        <v>-</v>
      </c>
      <c r="AK87" s="1067"/>
      <c r="AL87" s="480" t="str">
        <f t="shared" si="226"/>
        <v>-</v>
      </c>
      <c r="AM87" s="481" t="str">
        <f t="shared" si="166"/>
        <v>-</v>
      </c>
      <c r="AN87" s="113"/>
      <c r="AO87" s="464" t="str">
        <f t="shared" si="170"/>
        <v>OK</v>
      </c>
      <c r="AQ87" s="154"/>
      <c r="AR87" s="103"/>
      <c r="AS87" s="1064"/>
      <c r="AT87" s="298" t="s">
        <v>265</v>
      </c>
      <c r="AU87" s="1027"/>
      <c r="AV87" s="104"/>
      <c r="AW87" s="1064"/>
      <c r="AX87" s="298" t="s">
        <v>266</v>
      </c>
      <c r="AY87" s="1027"/>
      <c r="AZ87" s="104"/>
      <c r="BA87" s="1064"/>
      <c r="BB87" s="298" t="s">
        <v>266</v>
      </c>
      <c r="BC87" s="1027"/>
      <c r="BD87" s="478" t="str">
        <f t="shared" si="174"/>
        <v>-</v>
      </c>
      <c r="BE87" s="1067"/>
      <c r="BF87" s="480" t="str">
        <f t="shared" si="175"/>
        <v>-</v>
      </c>
      <c r="BG87" s="481" t="str">
        <f t="shared" si="167"/>
        <v>-</v>
      </c>
      <c r="BH87" s="113"/>
      <c r="BI87" s="464" t="str">
        <f t="shared" si="171"/>
        <v>OK</v>
      </c>
      <c r="BK87" s="154"/>
      <c r="BL87" s="103"/>
      <c r="BM87" s="330"/>
      <c r="BN87" s="298" t="s">
        <v>265</v>
      </c>
      <c r="BO87" s="309"/>
      <c r="BP87" s="104"/>
      <c r="BQ87" s="330"/>
      <c r="BR87" s="298" t="s">
        <v>266</v>
      </c>
      <c r="BS87" s="309"/>
      <c r="BT87" s="104"/>
      <c r="BU87" s="330"/>
      <c r="BV87" s="298" t="s">
        <v>266</v>
      </c>
      <c r="BW87" s="309"/>
      <c r="BX87" s="478" t="str">
        <f t="shared" si="176"/>
        <v>-</v>
      </c>
      <c r="BY87" s="501"/>
      <c r="BZ87" s="480" t="str">
        <f t="shared" si="227"/>
        <v>-</v>
      </c>
      <c r="CA87" s="481" t="str">
        <f t="shared" si="168"/>
        <v>-</v>
      </c>
      <c r="CB87" s="113"/>
      <c r="CC87" s="464" t="str">
        <f t="shared" si="16"/>
        <v>OK</v>
      </c>
      <c r="CE87" s="1036"/>
      <c r="CF87" s="1055"/>
      <c r="CG87" s="1069"/>
      <c r="CH87" s="1046"/>
      <c r="CI87" s="1047"/>
      <c r="CJ87" s="1055"/>
      <c r="CK87" s="1069"/>
      <c r="CL87" s="1046"/>
      <c r="CM87" s="1047"/>
      <c r="CN87" s="1055"/>
      <c r="CO87" s="1069"/>
      <c r="CP87" s="1046"/>
      <c r="CQ87" s="1047"/>
      <c r="CR87" s="1000"/>
      <c r="CS87" s="1048"/>
      <c r="CT87" s="1001"/>
      <c r="CU87" s="1002"/>
      <c r="CV87" s="113"/>
      <c r="CW87" s="464" t="str">
        <f t="shared" si="229"/>
        <v>OK</v>
      </c>
      <c r="CY87" s="344"/>
      <c r="CZ87" s="315"/>
      <c r="DA87" s="334"/>
      <c r="DB87" s="316"/>
      <c r="DC87" s="317"/>
      <c r="DD87" s="315"/>
      <c r="DE87" s="334"/>
      <c r="DF87" s="316"/>
      <c r="DG87" s="317"/>
      <c r="DH87" s="315"/>
      <c r="DI87" s="334"/>
      <c r="DJ87" s="316"/>
      <c r="DK87" s="317"/>
      <c r="DL87" s="487"/>
      <c r="DM87" s="561"/>
      <c r="DN87" s="489"/>
      <c r="DO87" s="497"/>
      <c r="DP87" s="113"/>
      <c r="DQ87" s="464" t="str">
        <f t="shared" si="230"/>
        <v>OK</v>
      </c>
      <c r="DS87" s="325"/>
      <c r="DT87" s="315"/>
      <c r="DU87" s="317"/>
      <c r="DW87" s="317"/>
      <c r="DY87" s="317"/>
      <c r="EA87" s="316"/>
      <c r="EB87" s="487"/>
      <c r="EC87" s="489"/>
      <c r="ED87" s="497"/>
      <c r="EE87" s="113"/>
      <c r="EF87" s="464" t="str">
        <f t="shared" si="165"/>
        <v>OK</v>
      </c>
      <c r="EI87" s="835" t="str">
        <f t="shared" ca="1" si="263"/>
        <v/>
      </c>
      <c r="EJ87" s="836"/>
    </row>
    <row r="88" spans="1:140" ht="12" customHeight="1" outlineLevel="2" x14ac:dyDescent="0.2">
      <c r="A88" s="85">
        <f t="shared" ca="1" si="169"/>
        <v>79</v>
      </c>
      <c r="B88" s="624" t="str">
        <f t="shared" ca="1" si="255"/>
        <v/>
      </c>
      <c r="C88" s="625"/>
      <c r="D88" s="626"/>
      <c r="E88" s="53"/>
      <c r="F88" s="58"/>
      <c r="G88" s="465" t="s">
        <v>840</v>
      </c>
      <c r="H88" s="69" t="s">
        <v>24</v>
      </c>
      <c r="I88" s="55"/>
      <c r="J88" s="1010" t="s">
        <v>11</v>
      </c>
      <c r="K88" s="1012" t="s">
        <v>19</v>
      </c>
      <c r="L88" s="252" t="s">
        <v>22</v>
      </c>
      <c r="M88" s="476">
        <f t="shared" si="228"/>
        <v>0</v>
      </c>
      <c r="N88" s="648" t="str">
        <f t="shared" si="256"/>
        <v>-</v>
      </c>
      <c r="O88" s="649" t="str">
        <f t="shared" si="257"/>
        <v>-</v>
      </c>
      <c r="P88" s="649" t="str">
        <f t="shared" si="258"/>
        <v>-</v>
      </c>
      <c r="Q88" s="649" t="str">
        <f t="shared" si="259"/>
        <v>-</v>
      </c>
      <c r="R88" s="649" t="str">
        <f t="shared" si="260"/>
        <v>-</v>
      </c>
      <c r="S88" s="168" t="str">
        <f t="shared" si="261"/>
        <v>-</v>
      </c>
      <c r="T88" s="179" t="str">
        <f t="shared" si="262"/>
        <v>OK</v>
      </c>
      <c r="U88" s="290"/>
      <c r="W88" s="515"/>
      <c r="X88" s="103"/>
      <c r="Y88" s="1064"/>
      <c r="Z88" s="298" t="s">
        <v>265</v>
      </c>
      <c r="AA88" s="1027"/>
      <c r="AB88" s="104"/>
      <c r="AC88" s="1064"/>
      <c r="AD88" s="298" t="s">
        <v>266</v>
      </c>
      <c r="AE88" s="1027"/>
      <c r="AF88" s="104"/>
      <c r="AG88" s="1064"/>
      <c r="AH88" s="298" t="s">
        <v>266</v>
      </c>
      <c r="AI88" s="1027"/>
      <c r="AJ88" s="478" t="str">
        <f t="shared" si="172"/>
        <v>-</v>
      </c>
      <c r="AK88" s="1067"/>
      <c r="AL88" s="480" t="str">
        <f t="shared" si="226"/>
        <v>-</v>
      </c>
      <c r="AM88" s="481" t="str">
        <f t="shared" si="166"/>
        <v>-</v>
      </c>
      <c r="AN88" s="113"/>
      <c r="AO88" s="464" t="str">
        <f t="shared" si="170"/>
        <v>OK</v>
      </c>
      <c r="AQ88" s="154"/>
      <c r="AR88" s="103"/>
      <c r="AS88" s="1064"/>
      <c r="AT88" s="298" t="s">
        <v>265</v>
      </c>
      <c r="AU88" s="1027"/>
      <c r="AV88" s="104"/>
      <c r="AW88" s="1064"/>
      <c r="AX88" s="298" t="s">
        <v>266</v>
      </c>
      <c r="AY88" s="1027"/>
      <c r="AZ88" s="104"/>
      <c r="BA88" s="1064"/>
      <c r="BB88" s="298" t="s">
        <v>266</v>
      </c>
      <c r="BC88" s="1027"/>
      <c r="BD88" s="478" t="str">
        <f t="shared" si="174"/>
        <v>-</v>
      </c>
      <c r="BE88" s="1067"/>
      <c r="BF88" s="480" t="str">
        <f t="shared" si="175"/>
        <v>-</v>
      </c>
      <c r="BG88" s="481" t="str">
        <f t="shared" si="167"/>
        <v>-</v>
      </c>
      <c r="BH88" s="113"/>
      <c r="BI88" s="464" t="str">
        <f t="shared" si="171"/>
        <v>OK</v>
      </c>
      <c r="BK88" s="154"/>
      <c r="BL88" s="103"/>
      <c r="BM88" s="330"/>
      <c r="BN88" s="298" t="s">
        <v>265</v>
      </c>
      <c r="BO88" s="309"/>
      <c r="BP88" s="104"/>
      <c r="BQ88" s="330"/>
      <c r="BR88" s="298" t="s">
        <v>266</v>
      </c>
      <c r="BS88" s="309"/>
      <c r="BT88" s="104"/>
      <c r="BU88" s="330"/>
      <c r="BV88" s="298" t="s">
        <v>266</v>
      </c>
      <c r="BW88" s="309"/>
      <c r="BX88" s="478" t="str">
        <f t="shared" si="176"/>
        <v>-</v>
      </c>
      <c r="BY88" s="501"/>
      <c r="BZ88" s="480" t="str">
        <f t="shared" si="227"/>
        <v>-</v>
      </c>
      <c r="CA88" s="481" t="str">
        <f t="shared" si="168"/>
        <v>-</v>
      </c>
      <c r="CB88" s="113"/>
      <c r="CC88" s="464" t="str">
        <f t="shared" si="16"/>
        <v>OK</v>
      </c>
      <c r="CE88" s="1036"/>
      <c r="CF88" s="1055"/>
      <c r="CG88" s="1069"/>
      <c r="CH88" s="1046"/>
      <c r="CI88" s="1047"/>
      <c r="CJ88" s="1055"/>
      <c r="CK88" s="1069"/>
      <c r="CL88" s="1046"/>
      <c r="CM88" s="1047"/>
      <c r="CN88" s="1055"/>
      <c r="CO88" s="1069"/>
      <c r="CP88" s="1046"/>
      <c r="CQ88" s="1047"/>
      <c r="CR88" s="1000"/>
      <c r="CS88" s="1048"/>
      <c r="CT88" s="1001"/>
      <c r="CU88" s="1002"/>
      <c r="CV88" s="113"/>
      <c r="CW88" s="464" t="str">
        <f t="shared" si="229"/>
        <v>OK</v>
      </c>
      <c r="CY88" s="344"/>
      <c r="CZ88" s="315"/>
      <c r="DA88" s="334"/>
      <c r="DB88" s="316"/>
      <c r="DC88" s="317"/>
      <c r="DD88" s="315"/>
      <c r="DE88" s="334"/>
      <c r="DF88" s="316"/>
      <c r="DG88" s="317"/>
      <c r="DH88" s="315"/>
      <c r="DI88" s="334"/>
      <c r="DJ88" s="316"/>
      <c r="DK88" s="317"/>
      <c r="DL88" s="487"/>
      <c r="DM88" s="561"/>
      <c r="DN88" s="489"/>
      <c r="DO88" s="497"/>
      <c r="DP88" s="113"/>
      <c r="DQ88" s="464" t="str">
        <f t="shared" si="230"/>
        <v>OK</v>
      </c>
      <c r="DS88" s="325"/>
      <c r="DT88" s="315"/>
      <c r="DU88" s="317"/>
      <c r="DW88" s="317"/>
      <c r="DY88" s="317"/>
      <c r="EA88" s="316"/>
      <c r="EB88" s="487"/>
      <c r="EC88" s="489"/>
      <c r="ED88" s="497"/>
      <c r="EE88" s="113"/>
      <c r="EF88" s="464" t="str">
        <f t="shared" si="165"/>
        <v>OK</v>
      </c>
      <c r="EI88" s="835" t="str">
        <f t="shared" ca="1" si="263"/>
        <v/>
      </c>
      <c r="EJ88" s="836"/>
    </row>
    <row r="89" spans="1:140" ht="12" customHeight="1" outlineLevel="2" x14ac:dyDescent="0.2">
      <c r="A89" s="85">
        <f t="shared" ca="1" si="169"/>
        <v>80</v>
      </c>
      <c r="B89" s="624" t="str">
        <f t="shared" ca="1" si="255"/>
        <v/>
      </c>
      <c r="C89" s="625"/>
      <c r="D89" s="626"/>
      <c r="E89" s="53"/>
      <c r="F89" s="58"/>
      <c r="G89" s="55" t="s">
        <v>654</v>
      </c>
      <c r="H89" s="69" t="s">
        <v>24</v>
      </c>
      <c r="I89" s="55"/>
      <c r="J89" s="1010" t="s">
        <v>11</v>
      </c>
      <c r="K89" s="1012" t="s">
        <v>12</v>
      </c>
      <c r="L89" s="252"/>
      <c r="M89" s="476">
        <f t="shared" si="228"/>
        <v>0</v>
      </c>
      <c r="N89" s="648" t="str">
        <f t="shared" si="256"/>
        <v>-</v>
      </c>
      <c r="O89" s="649" t="str">
        <f t="shared" si="257"/>
        <v>-</v>
      </c>
      <c r="P89" s="649" t="str">
        <f t="shared" si="258"/>
        <v>-</v>
      </c>
      <c r="Q89" s="649" t="str">
        <f t="shared" si="259"/>
        <v>-</v>
      </c>
      <c r="R89" s="649" t="str">
        <f t="shared" si="260"/>
        <v>-</v>
      </c>
      <c r="S89" s="168" t="str">
        <f t="shared" si="261"/>
        <v>-</v>
      </c>
      <c r="T89" s="179" t="str">
        <f t="shared" si="262"/>
        <v>OK</v>
      </c>
      <c r="U89" s="290"/>
      <c r="W89" s="515"/>
      <c r="X89" s="103"/>
      <c r="Y89" s="1064"/>
      <c r="Z89" s="298" t="s">
        <v>268</v>
      </c>
      <c r="AA89" s="1027"/>
      <c r="AB89" s="104"/>
      <c r="AC89" s="1064"/>
      <c r="AD89" s="298" t="s">
        <v>269</v>
      </c>
      <c r="AE89" s="1027"/>
      <c r="AF89" s="104"/>
      <c r="AG89" s="1064"/>
      <c r="AH89" s="298" t="s">
        <v>269</v>
      </c>
      <c r="AI89" s="1027"/>
      <c r="AJ89" s="478" t="str">
        <f t="shared" si="172"/>
        <v>-</v>
      </c>
      <c r="AK89" s="1067"/>
      <c r="AL89" s="480" t="str">
        <f t="shared" ref="AL89:AL94" si="264">IF(AND(X89="",AB89="",AF89="",Y89="",AC89="",AG89=""),"-",SUM(X89:AG89))</f>
        <v>-</v>
      </c>
      <c r="AM89" s="481" t="str">
        <f t="shared" si="166"/>
        <v>-</v>
      </c>
      <c r="AN89" s="113"/>
      <c r="AO89" s="464" t="str">
        <f t="shared" si="170"/>
        <v>OK</v>
      </c>
      <c r="AQ89" s="154"/>
      <c r="AR89" s="103"/>
      <c r="AS89" s="1064"/>
      <c r="AT89" s="298" t="s">
        <v>268</v>
      </c>
      <c r="AU89" s="1027"/>
      <c r="AV89" s="104"/>
      <c r="AW89" s="1064"/>
      <c r="AX89" s="298" t="s">
        <v>269</v>
      </c>
      <c r="AY89" s="1027"/>
      <c r="AZ89" s="104"/>
      <c r="BA89" s="1064"/>
      <c r="BB89" s="298" t="s">
        <v>269</v>
      </c>
      <c r="BC89" s="1027"/>
      <c r="BD89" s="478" t="str">
        <f t="shared" si="174"/>
        <v>-</v>
      </c>
      <c r="BE89" s="1067"/>
      <c r="BF89" s="480" t="str">
        <f t="shared" si="175"/>
        <v>-</v>
      </c>
      <c r="BG89" s="481" t="str">
        <f t="shared" si="167"/>
        <v>-</v>
      </c>
      <c r="BH89" s="113"/>
      <c r="BI89" s="464" t="str">
        <f t="shared" si="171"/>
        <v>OK</v>
      </c>
      <c r="BK89" s="154"/>
      <c r="BL89" s="103"/>
      <c r="BM89" s="330"/>
      <c r="BN89" s="298" t="s">
        <v>268</v>
      </c>
      <c r="BO89" s="309"/>
      <c r="BP89" s="104"/>
      <c r="BQ89" s="330"/>
      <c r="BR89" s="298" t="s">
        <v>269</v>
      </c>
      <c r="BS89" s="309"/>
      <c r="BT89" s="104"/>
      <c r="BU89" s="330"/>
      <c r="BV89" s="298" t="s">
        <v>269</v>
      </c>
      <c r="BW89" s="309"/>
      <c r="BX89" s="478" t="str">
        <f t="shared" si="176"/>
        <v>-</v>
      </c>
      <c r="BY89" s="501"/>
      <c r="BZ89" s="480" t="str">
        <f t="shared" si="227"/>
        <v>-</v>
      </c>
      <c r="CA89" s="481" t="str">
        <f t="shared" si="168"/>
        <v>-</v>
      </c>
      <c r="CB89" s="113"/>
      <c r="CC89" s="464" t="str">
        <f t="shared" si="16"/>
        <v>OK</v>
      </c>
      <c r="CE89" s="1036"/>
      <c r="CF89" s="1055"/>
      <c r="CG89" s="1069"/>
      <c r="CH89" s="1046"/>
      <c r="CI89" s="1047"/>
      <c r="CJ89" s="1055"/>
      <c r="CK89" s="1069"/>
      <c r="CL89" s="1046"/>
      <c r="CM89" s="1047"/>
      <c r="CN89" s="1055"/>
      <c r="CO89" s="1069"/>
      <c r="CP89" s="1046"/>
      <c r="CQ89" s="1047"/>
      <c r="CR89" s="1000"/>
      <c r="CS89" s="1048"/>
      <c r="CT89" s="1001"/>
      <c r="CU89" s="1002"/>
      <c r="CV89" s="113"/>
      <c r="CW89" s="464" t="str">
        <f t="shared" si="229"/>
        <v>OK</v>
      </c>
      <c r="CY89" s="344"/>
      <c r="CZ89" s="315"/>
      <c r="DA89" s="334"/>
      <c r="DB89" s="316"/>
      <c r="DC89" s="317"/>
      <c r="DD89" s="315"/>
      <c r="DE89" s="334"/>
      <c r="DF89" s="316"/>
      <c r="DG89" s="317"/>
      <c r="DH89" s="315"/>
      <c r="DI89" s="334"/>
      <c r="DJ89" s="316"/>
      <c r="DK89" s="317"/>
      <c r="DL89" s="487"/>
      <c r="DM89" s="561"/>
      <c r="DN89" s="489"/>
      <c r="DO89" s="497"/>
      <c r="DP89" s="113"/>
      <c r="DQ89" s="464" t="str">
        <f t="shared" si="230"/>
        <v>OK</v>
      </c>
      <c r="DS89" s="325"/>
      <c r="DT89" s="315"/>
      <c r="DU89" s="317"/>
      <c r="DW89" s="317"/>
      <c r="DY89" s="317"/>
      <c r="EA89" s="316"/>
      <c r="EB89" s="487"/>
      <c r="EC89" s="489"/>
      <c r="ED89" s="497"/>
      <c r="EE89" s="113"/>
      <c r="EF89" s="464" t="str">
        <f t="shared" si="165"/>
        <v>OK</v>
      </c>
      <c r="EI89" s="835" t="str">
        <f t="shared" ca="1" si="263"/>
        <v/>
      </c>
      <c r="EJ89" s="836"/>
    </row>
    <row r="90" spans="1:140" ht="15.75" outlineLevel="2" x14ac:dyDescent="0.2">
      <c r="A90" s="85">
        <f t="shared" ca="1" si="169"/>
        <v>81</v>
      </c>
      <c r="B90" s="619" t="str">
        <f t="shared" ca="1" si="255"/>
        <v/>
      </c>
      <c r="C90" s="620"/>
      <c r="D90" s="621"/>
      <c r="E90" s="161"/>
      <c r="F90" s="160"/>
      <c r="G90" s="55" t="s">
        <v>839</v>
      </c>
      <c r="H90" s="69" t="s">
        <v>24</v>
      </c>
      <c r="I90" s="55"/>
      <c r="J90" s="1010" t="s">
        <v>11</v>
      </c>
      <c r="K90" s="1012" t="s">
        <v>14</v>
      </c>
      <c r="L90" s="252" t="s">
        <v>22</v>
      </c>
      <c r="M90" s="476">
        <f t="shared" si="228"/>
        <v>0</v>
      </c>
      <c r="N90" s="648" t="str">
        <f t="shared" si="256"/>
        <v>-</v>
      </c>
      <c r="O90" s="649" t="str">
        <f t="shared" si="257"/>
        <v>-</v>
      </c>
      <c r="P90" s="649" t="str">
        <f t="shared" si="258"/>
        <v>-</v>
      </c>
      <c r="Q90" s="649" t="str">
        <f t="shared" si="259"/>
        <v>-</v>
      </c>
      <c r="R90" s="649" t="str">
        <f t="shared" si="260"/>
        <v>-</v>
      </c>
      <c r="S90" s="168" t="str">
        <f t="shared" si="261"/>
        <v>-</v>
      </c>
      <c r="T90" s="179" t="str">
        <f t="shared" si="262"/>
        <v>OK</v>
      </c>
      <c r="U90" s="290"/>
      <c r="W90" s="515"/>
      <c r="X90" s="103"/>
      <c r="Y90" s="1064"/>
      <c r="Z90" s="298" t="s">
        <v>271</v>
      </c>
      <c r="AA90" s="1027"/>
      <c r="AB90" s="104"/>
      <c r="AC90" s="1064"/>
      <c r="AD90" s="298" t="s">
        <v>272</v>
      </c>
      <c r="AE90" s="1027"/>
      <c r="AF90" s="104"/>
      <c r="AG90" s="1064"/>
      <c r="AH90" s="298" t="s">
        <v>272</v>
      </c>
      <c r="AI90" s="1027"/>
      <c r="AJ90" s="478" t="str">
        <f t="shared" si="172"/>
        <v>-</v>
      </c>
      <c r="AK90" s="1067"/>
      <c r="AL90" s="480" t="str">
        <f t="shared" si="264"/>
        <v>-</v>
      </c>
      <c r="AM90" s="502" t="str">
        <f t="shared" si="166"/>
        <v>-</v>
      </c>
      <c r="AN90" s="113"/>
      <c r="AO90" s="464" t="str">
        <f t="shared" si="170"/>
        <v>OK</v>
      </c>
      <c r="AQ90" s="154"/>
      <c r="AR90" s="103"/>
      <c r="AS90" s="1064"/>
      <c r="AT90" s="298" t="s">
        <v>271</v>
      </c>
      <c r="AU90" s="1027"/>
      <c r="AV90" s="104"/>
      <c r="AW90" s="1064"/>
      <c r="AX90" s="298" t="s">
        <v>272</v>
      </c>
      <c r="AY90" s="1027"/>
      <c r="AZ90" s="104"/>
      <c r="BA90" s="1064"/>
      <c r="BB90" s="298" t="s">
        <v>272</v>
      </c>
      <c r="BC90" s="1027"/>
      <c r="BD90" s="478" t="str">
        <f t="shared" si="174"/>
        <v>-</v>
      </c>
      <c r="BE90" s="1067"/>
      <c r="BF90" s="480" t="str">
        <f t="shared" si="175"/>
        <v>-</v>
      </c>
      <c r="BG90" s="539" t="str">
        <f t="shared" si="167"/>
        <v>-</v>
      </c>
      <c r="BH90" s="113"/>
      <c r="BI90" s="464" t="str">
        <f t="shared" si="171"/>
        <v>OK</v>
      </c>
      <c r="BK90" s="154"/>
      <c r="BL90" s="103"/>
      <c r="BM90" s="330"/>
      <c r="BN90" s="298" t="s">
        <v>271</v>
      </c>
      <c r="BO90" s="309"/>
      <c r="BP90" s="104"/>
      <c r="BQ90" s="330"/>
      <c r="BR90" s="298" t="s">
        <v>272</v>
      </c>
      <c r="BS90" s="309"/>
      <c r="BT90" s="104"/>
      <c r="BU90" s="330"/>
      <c r="BV90" s="298" t="s">
        <v>272</v>
      </c>
      <c r="BW90" s="309"/>
      <c r="BX90" s="478" t="str">
        <f t="shared" si="176"/>
        <v>-</v>
      </c>
      <c r="BY90" s="501"/>
      <c r="BZ90" s="480" t="str">
        <f t="shared" si="227"/>
        <v>-</v>
      </c>
      <c r="CA90" s="481" t="str">
        <f t="shared" si="168"/>
        <v>-</v>
      </c>
      <c r="CB90" s="113"/>
      <c r="CC90" s="464" t="str">
        <f t="shared" si="16"/>
        <v>OK</v>
      </c>
      <c r="CE90" s="1036"/>
      <c r="CF90" s="1055"/>
      <c r="CG90" s="1069"/>
      <c r="CH90" s="1046"/>
      <c r="CI90" s="1047"/>
      <c r="CJ90" s="1055"/>
      <c r="CK90" s="1069"/>
      <c r="CL90" s="1046"/>
      <c r="CM90" s="1047"/>
      <c r="CN90" s="1055"/>
      <c r="CO90" s="1069"/>
      <c r="CP90" s="1046"/>
      <c r="CQ90" s="1047"/>
      <c r="CR90" s="1000"/>
      <c r="CS90" s="1048"/>
      <c r="CT90" s="1001"/>
      <c r="CU90" s="1002"/>
      <c r="CV90" s="113"/>
      <c r="CW90" s="464" t="str">
        <f t="shared" si="229"/>
        <v>OK</v>
      </c>
      <c r="CY90" s="344"/>
      <c r="CZ90" s="315"/>
      <c r="DA90" s="334"/>
      <c r="DB90" s="316"/>
      <c r="DC90" s="317"/>
      <c r="DD90" s="315"/>
      <c r="DE90" s="334"/>
      <c r="DF90" s="316"/>
      <c r="DG90" s="317"/>
      <c r="DH90" s="315"/>
      <c r="DI90" s="334"/>
      <c r="DJ90" s="316"/>
      <c r="DK90" s="317"/>
      <c r="DL90" s="487"/>
      <c r="DM90" s="561"/>
      <c r="DN90" s="489"/>
      <c r="DO90" s="497"/>
      <c r="DP90" s="113"/>
      <c r="DQ90" s="464" t="str">
        <f t="shared" si="230"/>
        <v>OK</v>
      </c>
      <c r="DS90" s="325"/>
      <c r="DT90" s="315"/>
      <c r="DU90" s="317"/>
      <c r="DW90" s="317"/>
      <c r="DY90" s="317"/>
      <c r="EA90" s="316"/>
      <c r="EB90" s="487"/>
      <c r="EC90" s="489"/>
      <c r="ED90" s="497"/>
      <c r="EE90" s="113"/>
      <c r="EF90" s="464" t="str">
        <f t="shared" si="165"/>
        <v>OK</v>
      </c>
      <c r="EI90" s="835" t="str">
        <f t="shared" ca="1" si="263"/>
        <v/>
      </c>
      <c r="EJ90" s="836"/>
    </row>
    <row r="91" spans="1:140" ht="24" outlineLevel="2" x14ac:dyDescent="0.2">
      <c r="A91" s="85">
        <f t="shared" ca="1" si="169"/>
        <v>82</v>
      </c>
      <c r="B91" s="619" t="str">
        <f t="shared" ca="1" si="255"/>
        <v/>
      </c>
      <c r="C91" s="620"/>
      <c r="D91" s="621"/>
      <c r="E91" s="161"/>
      <c r="F91" s="160"/>
      <c r="G91" s="55" t="s">
        <v>838</v>
      </c>
      <c r="H91" s="69" t="s">
        <v>24</v>
      </c>
      <c r="I91" s="55"/>
      <c r="J91" s="1010" t="s">
        <v>11</v>
      </c>
      <c r="K91" s="1012" t="s">
        <v>314</v>
      </c>
      <c r="L91" s="252"/>
      <c r="M91" s="476">
        <f t="shared" si="228"/>
        <v>0</v>
      </c>
      <c r="N91" s="648" t="str">
        <f t="shared" si="256"/>
        <v>-</v>
      </c>
      <c r="O91" s="649" t="str">
        <f t="shared" si="257"/>
        <v>-</v>
      </c>
      <c r="P91" s="649" t="str">
        <f t="shared" si="258"/>
        <v>-</v>
      </c>
      <c r="Q91" s="649" t="str">
        <f t="shared" si="259"/>
        <v>-</v>
      </c>
      <c r="R91" s="649" t="str">
        <f t="shared" si="260"/>
        <v>-</v>
      </c>
      <c r="S91" s="168" t="str">
        <f t="shared" si="261"/>
        <v>-</v>
      </c>
      <c r="T91" s="179" t="str">
        <f t="shared" si="262"/>
        <v>OK</v>
      </c>
      <c r="U91" s="290"/>
      <c r="W91" s="515"/>
      <c r="X91" s="103"/>
      <c r="Y91" s="1064"/>
      <c r="Z91" s="298" t="s">
        <v>274</v>
      </c>
      <c r="AA91" s="1027"/>
      <c r="AB91" s="104"/>
      <c r="AC91" s="1064"/>
      <c r="AD91" s="298" t="s">
        <v>275</v>
      </c>
      <c r="AE91" s="1027"/>
      <c r="AF91" s="104"/>
      <c r="AG91" s="1064"/>
      <c r="AH91" s="298" t="s">
        <v>275</v>
      </c>
      <c r="AI91" s="1027"/>
      <c r="AJ91" s="478" t="str">
        <f t="shared" si="172"/>
        <v>-</v>
      </c>
      <c r="AK91" s="1067"/>
      <c r="AL91" s="480" t="str">
        <f t="shared" si="264"/>
        <v>-</v>
      </c>
      <c r="AM91" s="502" t="str">
        <f t="shared" si="166"/>
        <v>-</v>
      </c>
      <c r="AN91" s="113"/>
      <c r="AO91" s="464" t="str">
        <f t="shared" si="170"/>
        <v>OK</v>
      </c>
      <c r="AQ91" s="154"/>
      <c r="AR91" s="103"/>
      <c r="AS91" s="1064"/>
      <c r="AT91" s="298" t="s">
        <v>274</v>
      </c>
      <c r="AU91" s="1027"/>
      <c r="AV91" s="104"/>
      <c r="AW91" s="1064"/>
      <c r="AX91" s="298" t="s">
        <v>275</v>
      </c>
      <c r="AY91" s="1027"/>
      <c r="AZ91" s="104"/>
      <c r="BA91" s="1064"/>
      <c r="BB91" s="298" t="s">
        <v>275</v>
      </c>
      <c r="BC91" s="1027"/>
      <c r="BD91" s="478" t="str">
        <f t="shared" si="174"/>
        <v>-</v>
      </c>
      <c r="BE91" s="1067"/>
      <c r="BF91" s="480" t="str">
        <f t="shared" si="175"/>
        <v>-</v>
      </c>
      <c r="BG91" s="539" t="str">
        <f t="shared" si="167"/>
        <v>-</v>
      </c>
      <c r="BH91" s="113"/>
      <c r="BI91" s="464" t="str">
        <f t="shared" si="171"/>
        <v>OK</v>
      </c>
      <c r="BK91" s="154"/>
      <c r="BL91" s="103"/>
      <c r="BM91" s="330"/>
      <c r="BN91" s="298" t="s">
        <v>274</v>
      </c>
      <c r="BO91" s="309"/>
      <c r="BP91" s="104"/>
      <c r="BQ91" s="330"/>
      <c r="BR91" s="298" t="s">
        <v>275</v>
      </c>
      <c r="BS91" s="309"/>
      <c r="BT91" s="104"/>
      <c r="BU91" s="330"/>
      <c r="BV91" s="298" t="s">
        <v>275</v>
      </c>
      <c r="BW91" s="309"/>
      <c r="BX91" s="478" t="str">
        <f t="shared" si="176"/>
        <v>-</v>
      </c>
      <c r="BY91" s="501"/>
      <c r="BZ91" s="480" t="str">
        <f t="shared" si="227"/>
        <v>-</v>
      </c>
      <c r="CA91" s="481" t="str">
        <f t="shared" si="168"/>
        <v>-</v>
      </c>
      <c r="CB91" s="113"/>
      <c r="CC91" s="464" t="str">
        <f t="shared" si="16"/>
        <v>OK</v>
      </c>
      <c r="CE91" s="1036"/>
      <c r="CF91" s="1055"/>
      <c r="CG91" s="1069"/>
      <c r="CH91" s="1046"/>
      <c r="CI91" s="1047"/>
      <c r="CJ91" s="1055"/>
      <c r="CK91" s="1069"/>
      <c r="CL91" s="1046"/>
      <c r="CM91" s="1047"/>
      <c r="CN91" s="1055"/>
      <c r="CO91" s="1069"/>
      <c r="CP91" s="1046"/>
      <c r="CQ91" s="1047"/>
      <c r="CR91" s="1000"/>
      <c r="CS91" s="1048"/>
      <c r="CT91" s="1001"/>
      <c r="CU91" s="1002"/>
      <c r="CV91" s="113"/>
      <c r="CW91" s="464" t="str">
        <f t="shared" si="229"/>
        <v>OK</v>
      </c>
      <c r="CY91" s="344"/>
      <c r="CZ91" s="315"/>
      <c r="DA91" s="334"/>
      <c r="DB91" s="316"/>
      <c r="DC91" s="317"/>
      <c r="DD91" s="315"/>
      <c r="DE91" s="334"/>
      <c r="DF91" s="316"/>
      <c r="DG91" s="317"/>
      <c r="DH91" s="315"/>
      <c r="DI91" s="334"/>
      <c r="DJ91" s="316"/>
      <c r="DK91" s="317"/>
      <c r="DL91" s="487"/>
      <c r="DM91" s="561"/>
      <c r="DN91" s="489"/>
      <c r="DO91" s="497"/>
      <c r="DP91" s="113"/>
      <c r="DQ91" s="464" t="str">
        <f t="shared" si="230"/>
        <v>OK</v>
      </c>
      <c r="DS91" s="325"/>
      <c r="DT91" s="315"/>
      <c r="DU91" s="317"/>
      <c r="DW91" s="317"/>
      <c r="DY91" s="317"/>
      <c r="EA91" s="316"/>
      <c r="EB91" s="487"/>
      <c r="EC91" s="489"/>
      <c r="ED91" s="497"/>
      <c r="EE91" s="113"/>
      <c r="EF91" s="464" t="str">
        <f t="shared" si="165"/>
        <v>OK</v>
      </c>
      <c r="EI91" s="835" t="str">
        <f t="shared" ca="1" si="263"/>
        <v/>
      </c>
      <c r="EJ91" s="836"/>
    </row>
    <row r="92" spans="1:140" ht="24" outlineLevel="2" x14ac:dyDescent="0.2">
      <c r="A92" s="85">
        <f t="shared" ca="1" si="169"/>
        <v>83</v>
      </c>
      <c r="B92" s="619" t="str">
        <f t="shared" ca="1" si="255"/>
        <v/>
      </c>
      <c r="C92" s="620"/>
      <c r="D92" s="621"/>
      <c r="E92" s="161"/>
      <c r="F92" s="160"/>
      <c r="G92" s="55" t="s">
        <v>835</v>
      </c>
      <c r="H92" s="69" t="s">
        <v>24</v>
      </c>
      <c r="I92" s="55"/>
      <c r="J92" s="1010" t="s">
        <v>11</v>
      </c>
      <c r="K92" s="1012" t="s">
        <v>629</v>
      </c>
      <c r="L92" s="252" t="s">
        <v>27</v>
      </c>
      <c r="M92" s="476">
        <f t="shared" si="228"/>
        <v>0</v>
      </c>
      <c r="N92" s="648" t="str">
        <f t="shared" si="256"/>
        <v>-</v>
      </c>
      <c r="O92" s="649" t="str">
        <f t="shared" si="257"/>
        <v>-</v>
      </c>
      <c r="P92" s="649" t="str">
        <f t="shared" si="258"/>
        <v>-</v>
      </c>
      <c r="Q92" s="649" t="str">
        <f t="shared" si="259"/>
        <v>-</v>
      </c>
      <c r="R92" s="649" t="str">
        <f t="shared" si="260"/>
        <v>-</v>
      </c>
      <c r="S92" s="168" t="str">
        <f t="shared" si="261"/>
        <v>-</v>
      </c>
      <c r="T92" s="179" t="str">
        <f t="shared" si="262"/>
        <v>OK</v>
      </c>
      <c r="U92" s="290"/>
      <c r="W92" s="515"/>
      <c r="X92" s="103"/>
      <c r="Y92" s="1064"/>
      <c r="Z92" s="298" t="s">
        <v>655</v>
      </c>
      <c r="AA92" s="1027"/>
      <c r="AB92" s="104"/>
      <c r="AC92" s="1064"/>
      <c r="AD92" s="298" t="s">
        <v>656</v>
      </c>
      <c r="AE92" s="1027"/>
      <c r="AF92" s="104"/>
      <c r="AG92" s="1064"/>
      <c r="AH92" s="298" t="s">
        <v>656</v>
      </c>
      <c r="AI92" s="1027"/>
      <c r="AJ92" s="478" t="str">
        <f t="shared" si="172"/>
        <v>-</v>
      </c>
      <c r="AK92" s="1067"/>
      <c r="AL92" s="480" t="str">
        <f t="shared" si="264"/>
        <v>-</v>
      </c>
      <c r="AM92" s="502" t="str">
        <f t="shared" si="166"/>
        <v>-</v>
      </c>
      <c r="AN92" s="113"/>
      <c r="AO92" s="464" t="str">
        <f t="shared" si="170"/>
        <v>OK</v>
      </c>
      <c r="AQ92" s="154"/>
      <c r="AR92" s="103"/>
      <c r="AS92" s="1064"/>
      <c r="AT92" s="298" t="s">
        <v>655</v>
      </c>
      <c r="AU92" s="1027"/>
      <c r="AV92" s="104"/>
      <c r="AW92" s="1064"/>
      <c r="AX92" s="298" t="s">
        <v>656</v>
      </c>
      <c r="AY92" s="1027"/>
      <c r="AZ92" s="104"/>
      <c r="BA92" s="1064"/>
      <c r="BB92" s="298" t="s">
        <v>656</v>
      </c>
      <c r="BC92" s="1027"/>
      <c r="BD92" s="478" t="str">
        <f t="shared" si="174"/>
        <v>-</v>
      </c>
      <c r="BE92" s="1067"/>
      <c r="BF92" s="480" t="str">
        <f t="shared" si="175"/>
        <v>-</v>
      </c>
      <c r="BG92" s="539" t="str">
        <f t="shared" si="167"/>
        <v>-</v>
      </c>
      <c r="BH92" s="113"/>
      <c r="BI92" s="464" t="str">
        <f t="shared" si="171"/>
        <v>OK</v>
      </c>
      <c r="BK92" s="154"/>
      <c r="BL92" s="103"/>
      <c r="BM92" s="330"/>
      <c r="BN92" s="298" t="s">
        <v>655</v>
      </c>
      <c r="BO92" s="309"/>
      <c r="BP92" s="104"/>
      <c r="BQ92" s="330"/>
      <c r="BR92" s="298" t="s">
        <v>656</v>
      </c>
      <c r="BS92" s="309"/>
      <c r="BT92" s="104"/>
      <c r="BU92" s="330"/>
      <c r="BV92" s="298" t="s">
        <v>656</v>
      </c>
      <c r="BW92" s="309"/>
      <c r="BX92" s="478" t="str">
        <f t="shared" si="176"/>
        <v>-</v>
      </c>
      <c r="BY92" s="501"/>
      <c r="BZ92" s="480" t="str">
        <f t="shared" si="227"/>
        <v>-</v>
      </c>
      <c r="CA92" s="481" t="str">
        <f t="shared" si="168"/>
        <v>-</v>
      </c>
      <c r="CB92" s="113"/>
      <c r="CC92" s="464" t="str">
        <f t="shared" si="16"/>
        <v>OK</v>
      </c>
      <c r="CE92" s="1036"/>
      <c r="CF92" s="1055"/>
      <c r="CG92" s="1069"/>
      <c r="CH92" s="1046"/>
      <c r="CI92" s="1047"/>
      <c r="CJ92" s="1055"/>
      <c r="CK92" s="1069"/>
      <c r="CL92" s="1046"/>
      <c r="CM92" s="1047"/>
      <c r="CN92" s="1055"/>
      <c r="CO92" s="1069"/>
      <c r="CP92" s="1046"/>
      <c r="CQ92" s="1047"/>
      <c r="CR92" s="1000"/>
      <c r="CS92" s="1048"/>
      <c r="CT92" s="1001"/>
      <c r="CU92" s="1002"/>
      <c r="CV92" s="113"/>
      <c r="CW92" s="464" t="str">
        <f t="shared" si="229"/>
        <v>OK</v>
      </c>
      <c r="CY92" s="344"/>
      <c r="CZ92" s="315"/>
      <c r="DA92" s="334"/>
      <c r="DB92" s="316"/>
      <c r="DC92" s="317"/>
      <c r="DD92" s="315"/>
      <c r="DE92" s="334"/>
      <c r="DF92" s="316"/>
      <c r="DG92" s="317"/>
      <c r="DH92" s="315"/>
      <c r="DI92" s="334"/>
      <c r="DJ92" s="316"/>
      <c r="DK92" s="317"/>
      <c r="DL92" s="487"/>
      <c r="DM92" s="561"/>
      <c r="DN92" s="489"/>
      <c r="DO92" s="497"/>
      <c r="DP92" s="113"/>
      <c r="DQ92" s="464" t="str">
        <f t="shared" si="230"/>
        <v>OK</v>
      </c>
      <c r="DS92" s="325"/>
      <c r="DT92" s="315"/>
      <c r="DU92" s="317"/>
      <c r="DW92" s="317"/>
      <c r="DY92" s="317"/>
      <c r="EA92" s="316"/>
      <c r="EB92" s="487"/>
      <c r="EC92" s="489"/>
      <c r="ED92" s="497"/>
      <c r="EE92" s="113"/>
      <c r="EF92" s="464" t="str">
        <f t="shared" si="165"/>
        <v>OK</v>
      </c>
      <c r="EI92" s="835" t="str">
        <f t="shared" ca="1" si="263"/>
        <v/>
      </c>
      <c r="EJ92" s="836"/>
    </row>
    <row r="93" spans="1:140" ht="15.75" outlineLevel="2" x14ac:dyDescent="0.2">
      <c r="A93" s="85">
        <f t="shared" ca="1" si="169"/>
        <v>84</v>
      </c>
      <c r="B93" s="619" t="str">
        <f t="shared" ca="1" si="255"/>
        <v/>
      </c>
      <c r="C93" s="620"/>
      <c r="D93" s="621"/>
      <c r="E93" s="161"/>
      <c r="F93" s="160"/>
      <c r="G93" s="55" t="s">
        <v>836</v>
      </c>
      <c r="H93" s="69" t="s">
        <v>24</v>
      </c>
      <c r="I93" s="55"/>
      <c r="J93" s="1010" t="s">
        <v>11</v>
      </c>
      <c r="K93" s="1012" t="s">
        <v>631</v>
      </c>
      <c r="L93" s="252"/>
      <c r="M93" s="476">
        <f t="shared" si="228"/>
        <v>0</v>
      </c>
      <c r="N93" s="648" t="str">
        <f t="shared" si="256"/>
        <v>-</v>
      </c>
      <c r="O93" s="649" t="str">
        <f t="shared" si="257"/>
        <v>-</v>
      </c>
      <c r="P93" s="649" t="str">
        <f t="shared" si="258"/>
        <v>-</v>
      </c>
      <c r="Q93" s="649" t="str">
        <f t="shared" si="259"/>
        <v>-</v>
      </c>
      <c r="R93" s="649" t="str">
        <f t="shared" si="260"/>
        <v>-</v>
      </c>
      <c r="S93" s="168" t="str">
        <f t="shared" si="261"/>
        <v>-</v>
      </c>
      <c r="T93" s="179" t="str">
        <f t="shared" si="262"/>
        <v>OK</v>
      </c>
      <c r="U93" s="290"/>
      <c r="W93" s="515"/>
      <c r="X93" s="103"/>
      <c r="Y93" s="1064"/>
      <c r="Z93" s="298" t="s">
        <v>658</v>
      </c>
      <c r="AA93" s="1027"/>
      <c r="AB93" s="104"/>
      <c r="AC93" s="1064"/>
      <c r="AD93" s="298" t="s">
        <v>659</v>
      </c>
      <c r="AE93" s="1027"/>
      <c r="AF93" s="104"/>
      <c r="AG93" s="1064"/>
      <c r="AH93" s="298" t="s">
        <v>659</v>
      </c>
      <c r="AI93" s="1027"/>
      <c r="AJ93" s="478" t="str">
        <f t="shared" si="172"/>
        <v>-</v>
      </c>
      <c r="AK93" s="1067"/>
      <c r="AL93" s="480" t="str">
        <f t="shared" si="264"/>
        <v>-</v>
      </c>
      <c r="AM93" s="502" t="str">
        <f t="shared" si="166"/>
        <v>-</v>
      </c>
      <c r="AN93" s="113"/>
      <c r="AO93" s="464" t="str">
        <f t="shared" si="170"/>
        <v>OK</v>
      </c>
      <c r="AQ93" s="154"/>
      <c r="AR93" s="103"/>
      <c r="AS93" s="1064"/>
      <c r="AT93" s="298" t="s">
        <v>658</v>
      </c>
      <c r="AU93" s="1027"/>
      <c r="AV93" s="104"/>
      <c r="AW93" s="1064"/>
      <c r="AX93" s="298" t="s">
        <v>659</v>
      </c>
      <c r="AY93" s="1027"/>
      <c r="AZ93" s="104"/>
      <c r="BA93" s="1064"/>
      <c r="BB93" s="298" t="s">
        <v>659</v>
      </c>
      <c r="BC93" s="1027"/>
      <c r="BD93" s="478" t="str">
        <f t="shared" si="174"/>
        <v>-</v>
      </c>
      <c r="BE93" s="1067"/>
      <c r="BF93" s="480" t="str">
        <f t="shared" si="175"/>
        <v>-</v>
      </c>
      <c r="BG93" s="539" t="str">
        <f t="shared" si="167"/>
        <v>-</v>
      </c>
      <c r="BH93" s="113"/>
      <c r="BI93" s="464" t="str">
        <f t="shared" si="171"/>
        <v>OK</v>
      </c>
      <c r="BK93" s="154"/>
      <c r="BL93" s="103"/>
      <c r="BM93" s="330"/>
      <c r="BN93" s="298" t="s">
        <v>658</v>
      </c>
      <c r="BO93" s="309"/>
      <c r="BP93" s="104"/>
      <c r="BQ93" s="330"/>
      <c r="BR93" s="298" t="s">
        <v>659</v>
      </c>
      <c r="BS93" s="309"/>
      <c r="BT93" s="104"/>
      <c r="BU93" s="330"/>
      <c r="BV93" s="298" t="s">
        <v>659</v>
      </c>
      <c r="BW93" s="309"/>
      <c r="BX93" s="478" t="str">
        <f t="shared" si="176"/>
        <v>-</v>
      </c>
      <c r="BY93" s="501"/>
      <c r="BZ93" s="480" t="str">
        <f t="shared" si="227"/>
        <v>-</v>
      </c>
      <c r="CA93" s="481" t="str">
        <f t="shared" si="168"/>
        <v>-</v>
      </c>
      <c r="CB93" s="113"/>
      <c r="CC93" s="464" t="str">
        <f t="shared" si="16"/>
        <v>OK</v>
      </c>
      <c r="CE93" s="1036"/>
      <c r="CF93" s="1055"/>
      <c r="CG93" s="1069"/>
      <c r="CH93" s="1046"/>
      <c r="CI93" s="1047"/>
      <c r="CJ93" s="1055"/>
      <c r="CK93" s="1069"/>
      <c r="CL93" s="1046"/>
      <c r="CM93" s="1047"/>
      <c r="CN93" s="1055"/>
      <c r="CO93" s="1069"/>
      <c r="CP93" s="1046"/>
      <c r="CQ93" s="1047"/>
      <c r="CR93" s="1000"/>
      <c r="CS93" s="1048"/>
      <c r="CT93" s="1001"/>
      <c r="CU93" s="1002"/>
      <c r="CV93" s="113"/>
      <c r="CW93" s="464" t="str">
        <f t="shared" si="229"/>
        <v>OK</v>
      </c>
      <c r="CY93" s="344"/>
      <c r="CZ93" s="315"/>
      <c r="DA93" s="334"/>
      <c r="DB93" s="316"/>
      <c r="DC93" s="317"/>
      <c r="DD93" s="315"/>
      <c r="DE93" s="334"/>
      <c r="DF93" s="316"/>
      <c r="DG93" s="317"/>
      <c r="DH93" s="315"/>
      <c r="DI93" s="334"/>
      <c r="DJ93" s="316"/>
      <c r="DK93" s="317"/>
      <c r="DL93" s="487"/>
      <c r="DM93" s="561"/>
      <c r="DN93" s="489"/>
      <c r="DO93" s="497"/>
      <c r="DP93" s="113"/>
      <c r="DQ93" s="464" t="str">
        <f t="shared" si="230"/>
        <v>OK</v>
      </c>
      <c r="DS93" s="325"/>
      <c r="DT93" s="315"/>
      <c r="DU93" s="317"/>
      <c r="DW93" s="317"/>
      <c r="DY93" s="317"/>
      <c r="EA93" s="316"/>
      <c r="EB93" s="487"/>
      <c r="EC93" s="489"/>
      <c r="ED93" s="497"/>
      <c r="EE93" s="113"/>
      <c r="EF93" s="464" t="str">
        <f t="shared" si="165"/>
        <v>OK</v>
      </c>
      <c r="EI93" s="835" t="str">
        <f t="shared" ca="1" si="263"/>
        <v/>
      </c>
      <c r="EJ93" s="836"/>
    </row>
    <row r="94" spans="1:140" ht="15.75" outlineLevel="2" x14ac:dyDescent="0.2">
      <c r="A94" s="85">
        <f t="shared" ca="1" si="169"/>
        <v>85</v>
      </c>
      <c r="B94" s="619" t="str">
        <f t="shared" ca="1" si="255"/>
        <v/>
      </c>
      <c r="C94" s="620"/>
      <c r="D94" s="621"/>
      <c r="E94" s="161"/>
      <c r="F94" s="160"/>
      <c r="G94" s="55" t="s">
        <v>837</v>
      </c>
      <c r="H94" s="69" t="s">
        <v>24</v>
      </c>
      <c r="I94" s="55"/>
      <c r="J94" s="1010" t="s">
        <v>11</v>
      </c>
      <c r="K94" s="1012" t="s">
        <v>647</v>
      </c>
      <c r="L94" s="252"/>
      <c r="M94" s="476">
        <f t="shared" si="228"/>
        <v>0</v>
      </c>
      <c r="N94" s="648" t="str">
        <f t="shared" si="256"/>
        <v>-</v>
      </c>
      <c r="O94" s="649" t="str">
        <f t="shared" si="257"/>
        <v>-</v>
      </c>
      <c r="P94" s="649" t="str">
        <f t="shared" si="258"/>
        <v>-</v>
      </c>
      <c r="Q94" s="649" t="str">
        <f t="shared" si="259"/>
        <v>-</v>
      </c>
      <c r="R94" s="649" t="str">
        <f t="shared" si="260"/>
        <v>-</v>
      </c>
      <c r="S94" s="168" t="str">
        <f t="shared" si="261"/>
        <v>-</v>
      </c>
      <c r="T94" s="179" t="str">
        <f t="shared" si="262"/>
        <v>OK</v>
      </c>
      <c r="U94" s="290"/>
      <c r="W94" s="515"/>
      <c r="X94" s="103"/>
      <c r="Y94" s="1064"/>
      <c r="Z94" s="298" t="s">
        <v>661</v>
      </c>
      <c r="AA94" s="1027"/>
      <c r="AB94" s="104"/>
      <c r="AC94" s="1064"/>
      <c r="AD94" s="298" t="s">
        <v>662</v>
      </c>
      <c r="AE94" s="1027"/>
      <c r="AF94" s="104"/>
      <c r="AG94" s="1064"/>
      <c r="AH94" s="298" t="s">
        <v>662</v>
      </c>
      <c r="AI94" s="1027"/>
      <c r="AJ94" s="478" t="str">
        <f t="shared" si="172"/>
        <v>-</v>
      </c>
      <c r="AK94" s="1067"/>
      <c r="AL94" s="480" t="str">
        <f t="shared" si="264"/>
        <v>-</v>
      </c>
      <c r="AM94" s="502" t="str">
        <f t="shared" si="166"/>
        <v>-</v>
      </c>
      <c r="AN94" s="113"/>
      <c r="AO94" s="464" t="str">
        <f t="shared" si="170"/>
        <v>OK</v>
      </c>
      <c r="AQ94" s="154"/>
      <c r="AR94" s="103"/>
      <c r="AS94" s="1064"/>
      <c r="AT94" s="298" t="s">
        <v>661</v>
      </c>
      <c r="AU94" s="1027"/>
      <c r="AV94" s="104"/>
      <c r="AW94" s="1064"/>
      <c r="AX94" s="298" t="s">
        <v>662</v>
      </c>
      <c r="AY94" s="1027"/>
      <c r="AZ94" s="104"/>
      <c r="BA94" s="1064"/>
      <c r="BB94" s="298" t="s">
        <v>662</v>
      </c>
      <c r="BC94" s="1027"/>
      <c r="BD94" s="478" t="str">
        <f t="shared" si="174"/>
        <v>-</v>
      </c>
      <c r="BE94" s="1067"/>
      <c r="BF94" s="480" t="str">
        <f t="shared" si="175"/>
        <v>-</v>
      </c>
      <c r="BG94" s="539" t="str">
        <f t="shared" si="167"/>
        <v>-</v>
      </c>
      <c r="BH94" s="113"/>
      <c r="BI94" s="464" t="str">
        <f t="shared" si="171"/>
        <v>OK</v>
      </c>
      <c r="BK94" s="154"/>
      <c r="BL94" s="103"/>
      <c r="BM94" s="330"/>
      <c r="BN94" s="298" t="s">
        <v>661</v>
      </c>
      <c r="BO94" s="309"/>
      <c r="BP94" s="104"/>
      <c r="BQ94" s="330"/>
      <c r="BR94" s="298" t="s">
        <v>662</v>
      </c>
      <c r="BS94" s="309"/>
      <c r="BT94" s="104"/>
      <c r="BU94" s="330"/>
      <c r="BV94" s="298" t="s">
        <v>662</v>
      </c>
      <c r="BW94" s="309"/>
      <c r="BX94" s="478" t="str">
        <f t="shared" si="176"/>
        <v>-</v>
      </c>
      <c r="BY94" s="501"/>
      <c r="BZ94" s="480" t="str">
        <f t="shared" si="227"/>
        <v>-</v>
      </c>
      <c r="CA94" s="481" t="str">
        <f t="shared" si="168"/>
        <v>-</v>
      </c>
      <c r="CB94" s="113"/>
      <c r="CC94" s="464" t="str">
        <f t="shared" si="16"/>
        <v>OK</v>
      </c>
      <c r="CE94" s="1036"/>
      <c r="CF94" s="1055"/>
      <c r="CG94" s="1069"/>
      <c r="CH94" s="1046"/>
      <c r="CI94" s="1047"/>
      <c r="CJ94" s="1055"/>
      <c r="CK94" s="1069"/>
      <c r="CL94" s="1046"/>
      <c r="CM94" s="1047"/>
      <c r="CN94" s="1055"/>
      <c r="CO94" s="1069"/>
      <c r="CP94" s="1046"/>
      <c r="CQ94" s="1047"/>
      <c r="CR94" s="1000"/>
      <c r="CS94" s="1048"/>
      <c r="CT94" s="1001"/>
      <c r="CU94" s="1002"/>
      <c r="CV94" s="113"/>
      <c r="CW94" s="464" t="str">
        <f t="shared" si="229"/>
        <v>OK</v>
      </c>
      <c r="CY94" s="344"/>
      <c r="CZ94" s="315"/>
      <c r="DA94" s="334"/>
      <c r="DB94" s="316"/>
      <c r="DC94" s="317"/>
      <c r="DD94" s="315"/>
      <c r="DE94" s="334"/>
      <c r="DF94" s="316"/>
      <c r="DG94" s="317"/>
      <c r="DH94" s="315"/>
      <c r="DI94" s="334"/>
      <c r="DJ94" s="316"/>
      <c r="DK94" s="317"/>
      <c r="DL94" s="487"/>
      <c r="DM94" s="561"/>
      <c r="DN94" s="489"/>
      <c r="DO94" s="497"/>
      <c r="DP94" s="113"/>
      <c r="DQ94" s="464" t="str">
        <f t="shared" si="230"/>
        <v>OK</v>
      </c>
      <c r="DS94" s="325"/>
      <c r="DT94" s="315"/>
      <c r="DU94" s="317"/>
      <c r="DW94" s="317"/>
      <c r="DY94" s="317"/>
      <c r="EA94" s="316"/>
      <c r="EB94" s="487"/>
      <c r="EC94" s="489"/>
      <c r="ED94" s="497"/>
      <c r="EE94" s="113"/>
      <c r="EF94" s="464" t="str">
        <f t="shared" si="165"/>
        <v>OK</v>
      </c>
      <c r="EI94" s="835" t="str">
        <f t="shared" ca="1" si="263"/>
        <v/>
      </c>
      <c r="EJ94" s="836"/>
    </row>
    <row r="95" spans="1:140" ht="15.75" outlineLevel="2" x14ac:dyDescent="0.2">
      <c r="A95" s="85">
        <f t="shared" ca="1" si="169"/>
        <v>86</v>
      </c>
      <c r="B95" s="619" t="str">
        <f t="shared" ca="1" si="255"/>
        <v/>
      </c>
      <c r="C95" s="620"/>
      <c r="D95" s="621"/>
      <c r="E95" s="161" t="s">
        <v>280</v>
      </c>
      <c r="F95" s="160"/>
      <c r="G95" s="55"/>
      <c r="H95" s="69" t="s">
        <v>24</v>
      </c>
      <c r="I95" s="55"/>
      <c r="J95" s="1010" t="s">
        <v>11</v>
      </c>
      <c r="K95" s="1012"/>
      <c r="L95" s="252"/>
      <c r="M95" s="476">
        <f t="shared" si="228"/>
        <v>0</v>
      </c>
      <c r="N95" s="648" t="str">
        <f t="shared" si="256"/>
        <v>-</v>
      </c>
      <c r="O95" s="649" t="str">
        <f t="shared" si="257"/>
        <v>-</v>
      </c>
      <c r="P95" s="649" t="str">
        <f t="shared" si="258"/>
        <v>-</v>
      </c>
      <c r="Q95" s="649" t="str">
        <f t="shared" si="259"/>
        <v>-</v>
      </c>
      <c r="R95" s="649" t="str">
        <f t="shared" si="260"/>
        <v>-</v>
      </c>
      <c r="S95" s="168" t="str">
        <f t="shared" si="261"/>
        <v>-</v>
      </c>
      <c r="T95" s="179" t="str">
        <f t="shared" si="262"/>
        <v>OK</v>
      </c>
      <c r="U95" s="290"/>
      <c r="W95" s="515"/>
      <c r="X95" s="103"/>
      <c r="Y95" s="1065"/>
      <c r="Z95" s="298"/>
      <c r="AA95" s="1028"/>
      <c r="AB95" s="104"/>
      <c r="AC95" s="1065"/>
      <c r="AD95" s="298"/>
      <c r="AE95" s="1028"/>
      <c r="AF95" s="104"/>
      <c r="AG95" s="1065"/>
      <c r="AH95" s="298"/>
      <c r="AI95" s="1028"/>
      <c r="AJ95" s="478" t="str">
        <f t="shared" si="172"/>
        <v>-</v>
      </c>
      <c r="AK95" s="1068"/>
      <c r="AL95" s="480" t="str">
        <f>IF(AND(X95="",AB95="",AF95="",Y95="",AC95="",AG95=""),"-",SUM(X95:AG95))</f>
        <v>-</v>
      </c>
      <c r="AM95" s="502" t="str">
        <f t="shared" si="166"/>
        <v>-</v>
      </c>
      <c r="AN95" s="113"/>
      <c r="AO95" s="464" t="str">
        <f t="shared" si="170"/>
        <v>OK</v>
      </c>
      <c r="AQ95" s="154"/>
      <c r="AR95" s="103"/>
      <c r="AS95" s="1065"/>
      <c r="AT95" s="298"/>
      <c r="AU95" s="1028"/>
      <c r="AV95" s="104"/>
      <c r="AW95" s="1065"/>
      <c r="AX95" s="298"/>
      <c r="AY95" s="1028"/>
      <c r="AZ95" s="104"/>
      <c r="BA95" s="1065"/>
      <c r="BB95" s="298"/>
      <c r="BC95" s="1028"/>
      <c r="BD95" s="478" t="str">
        <f t="shared" si="174"/>
        <v>-</v>
      </c>
      <c r="BE95" s="1068"/>
      <c r="BF95" s="480" t="str">
        <f>IF(AND(AR95="",AV95="",AZ95="",AS95="",AW95="",BA95=""),"-",SUM(AR95:BA95))</f>
        <v>-</v>
      </c>
      <c r="BG95" s="539" t="str">
        <f t="shared" si="167"/>
        <v>-</v>
      </c>
      <c r="BH95" s="113"/>
      <c r="BI95" s="464" t="str">
        <f t="shared" si="171"/>
        <v>OK</v>
      </c>
      <c r="BK95" s="154"/>
      <c r="BL95" s="103"/>
      <c r="BM95" s="331"/>
      <c r="BN95" s="298"/>
      <c r="BO95" s="310"/>
      <c r="BP95" s="104"/>
      <c r="BQ95" s="331"/>
      <c r="BR95" s="298"/>
      <c r="BS95" s="310"/>
      <c r="BT95" s="104"/>
      <c r="BU95" s="331"/>
      <c r="BV95" s="298"/>
      <c r="BW95" s="310"/>
      <c r="BX95" s="478" t="str">
        <f t="shared" si="176"/>
        <v>-</v>
      </c>
      <c r="BY95" s="503"/>
      <c r="BZ95" s="480" t="str">
        <f>IF(AND(BL95="",BP95="",BT95="",BM95="",BQ95="",BU95=""),"-",SUM(BL95:BU95))</f>
        <v>-</v>
      </c>
      <c r="CA95" s="481" t="str">
        <f t="shared" si="168"/>
        <v>-</v>
      </c>
      <c r="CB95" s="113"/>
      <c r="CC95" s="464" t="str">
        <f t="shared" si="16"/>
        <v>OK</v>
      </c>
      <c r="CE95" s="1036"/>
      <c r="CF95" s="1055"/>
      <c r="CG95" s="1069"/>
      <c r="CH95" s="1046"/>
      <c r="CI95" s="1047"/>
      <c r="CJ95" s="1055"/>
      <c r="CK95" s="1069"/>
      <c r="CL95" s="1046"/>
      <c r="CM95" s="1047"/>
      <c r="CN95" s="1055"/>
      <c r="CO95" s="1069"/>
      <c r="CP95" s="1046"/>
      <c r="CQ95" s="1047"/>
      <c r="CR95" s="1000"/>
      <c r="CS95" s="1048"/>
      <c r="CT95" s="1001"/>
      <c r="CU95" s="1002"/>
      <c r="CV95" s="113"/>
      <c r="CW95" s="464" t="str">
        <f t="shared" si="229"/>
        <v>OK</v>
      </c>
      <c r="CY95" s="344"/>
      <c r="CZ95" s="315"/>
      <c r="DA95" s="334"/>
      <c r="DB95" s="316"/>
      <c r="DC95" s="317"/>
      <c r="DD95" s="315"/>
      <c r="DE95" s="334"/>
      <c r="DF95" s="316"/>
      <c r="DG95" s="317"/>
      <c r="DH95" s="315"/>
      <c r="DI95" s="334"/>
      <c r="DJ95" s="316"/>
      <c r="DK95" s="317"/>
      <c r="DL95" s="487"/>
      <c r="DM95" s="561"/>
      <c r="DN95" s="489"/>
      <c r="DO95" s="497"/>
      <c r="DP95" s="113"/>
      <c r="DQ95" s="464" t="str">
        <f t="shared" si="230"/>
        <v>OK</v>
      </c>
      <c r="DS95" s="325"/>
      <c r="DT95" s="315"/>
      <c r="DU95" s="317"/>
      <c r="DW95" s="321"/>
      <c r="DY95" s="321"/>
      <c r="EA95" s="316"/>
      <c r="EB95" s="487"/>
      <c r="EC95" s="489"/>
      <c r="ED95" s="497"/>
      <c r="EE95" s="113"/>
      <c r="EF95" s="464" t="str">
        <f t="shared" si="165"/>
        <v>OK</v>
      </c>
      <c r="EI95" s="835" t="str">
        <f t="shared" ca="1" si="263"/>
        <v/>
      </c>
      <c r="EJ95" s="836"/>
    </row>
    <row r="96" spans="1:140" ht="12.75" customHeight="1" outlineLevel="1" thickBot="1" x14ac:dyDescent="0.25">
      <c r="A96" s="85">
        <f ca="1">OFFSET(A96,-1,0,1,1)+1</f>
        <v>87</v>
      </c>
      <c r="B96" s="627" t="str">
        <f t="shared" ca="1" si="255"/>
        <v/>
      </c>
      <c r="C96" s="628"/>
      <c r="D96" s="629"/>
      <c r="E96" s="240"/>
      <c r="F96" s="241"/>
      <c r="G96" s="242"/>
      <c r="H96" s="919"/>
      <c r="I96" s="131"/>
      <c r="J96" s="242"/>
      <c r="K96" s="242"/>
      <c r="L96" s="242"/>
      <c r="M96" s="260">
        <f t="shared" si="228"/>
        <v>0</v>
      </c>
      <c r="N96" s="650"/>
      <c r="O96" s="651"/>
      <c r="P96" s="651"/>
      <c r="Q96" s="651"/>
      <c r="R96" s="651"/>
      <c r="S96" s="171"/>
      <c r="T96" s="170"/>
      <c r="U96" s="292"/>
      <c r="W96" s="529"/>
      <c r="X96" s="530"/>
      <c r="Y96" s="530"/>
      <c r="Z96" s="530"/>
      <c r="AA96" s="530"/>
      <c r="AB96" s="530"/>
      <c r="AC96" s="530"/>
      <c r="AD96" s="530"/>
      <c r="AE96" s="530"/>
      <c r="AF96" s="530"/>
      <c r="AG96" s="530"/>
      <c r="AH96" s="530"/>
      <c r="AI96" s="531"/>
      <c r="AJ96" s="1156"/>
      <c r="AK96" s="1154"/>
      <c r="AL96" s="1154"/>
      <c r="AM96" s="378"/>
      <c r="AN96" s="132"/>
      <c r="AO96" s="464"/>
      <c r="AQ96" s="529"/>
      <c r="AR96" s="530"/>
      <c r="AS96" s="530"/>
      <c r="AT96" s="530"/>
      <c r="AU96" s="530"/>
      <c r="AV96" s="530"/>
      <c r="AW96" s="530"/>
      <c r="AX96" s="530"/>
      <c r="AY96" s="530"/>
      <c r="AZ96" s="530"/>
      <c r="BA96" s="530"/>
      <c r="BB96" s="530"/>
      <c r="BC96" s="531"/>
      <c r="BD96" s="1156"/>
      <c r="BE96" s="1154"/>
      <c r="BF96" s="1154" t="e">
        <f>CD_TOTAL_12_80_ENG+CD_TOTAL_12_80_DESIGNER</f>
        <v>#REF!</v>
      </c>
      <c r="BG96" s="378"/>
      <c r="BH96" s="132"/>
      <c r="BI96" s="464"/>
      <c r="BK96" s="529"/>
      <c r="BL96" s="530"/>
      <c r="BM96" s="530"/>
      <c r="BN96" s="530"/>
      <c r="BO96" s="530"/>
      <c r="BP96" s="530"/>
      <c r="BQ96" s="530"/>
      <c r="BR96" s="530"/>
      <c r="BS96" s="530"/>
      <c r="BT96" s="530"/>
      <c r="BU96" s="530"/>
      <c r="BV96" s="530"/>
      <c r="BW96" s="531"/>
      <c r="BX96" s="1156"/>
      <c r="BY96" s="1154"/>
      <c r="BZ96" s="1154"/>
      <c r="CA96" s="378"/>
      <c r="CB96" s="132"/>
      <c r="CC96" s="464"/>
      <c r="CE96" s="529"/>
      <c r="CF96" s="530"/>
      <c r="CG96" s="530"/>
      <c r="CH96" s="530"/>
      <c r="CI96" s="530"/>
      <c r="CJ96" s="530"/>
      <c r="CK96" s="530"/>
      <c r="CL96" s="530"/>
      <c r="CM96" s="530"/>
      <c r="CN96" s="530"/>
      <c r="CO96" s="530"/>
      <c r="CP96" s="530"/>
      <c r="CQ96" s="531"/>
      <c r="CR96" s="1156"/>
      <c r="CS96" s="1154"/>
      <c r="CT96" s="1154"/>
      <c r="CU96" s="378"/>
      <c r="CV96" s="132"/>
      <c r="CW96" s="464" t="str">
        <f t="shared" si="229"/>
        <v>OK</v>
      </c>
      <c r="CY96" s="529"/>
      <c r="CZ96" s="530"/>
      <c r="DA96" s="530"/>
      <c r="DB96" s="530"/>
      <c r="DC96" s="530"/>
      <c r="DD96" s="530"/>
      <c r="DE96" s="530"/>
      <c r="DF96" s="530"/>
      <c r="DG96" s="530"/>
      <c r="DH96" s="530"/>
      <c r="DI96" s="530"/>
      <c r="DJ96" s="530"/>
      <c r="DK96" s="531"/>
      <c r="DL96" s="1156"/>
      <c r="DM96" s="1154"/>
      <c r="DN96" s="1154"/>
      <c r="DO96" s="378"/>
      <c r="DP96" s="132"/>
      <c r="DQ96" s="464" t="str">
        <f t="shared" si="230"/>
        <v>OK</v>
      </c>
      <c r="DS96" s="529"/>
      <c r="DT96" s="530"/>
      <c r="DU96" s="530"/>
      <c r="DV96" s="530"/>
      <c r="DW96" s="530"/>
      <c r="DX96" s="530"/>
      <c r="DY96" s="530"/>
      <c r="DZ96" s="530"/>
      <c r="EA96" s="530"/>
      <c r="EB96" s="1153"/>
      <c r="EC96" s="1155"/>
      <c r="ED96" s="378"/>
      <c r="EE96" s="132"/>
      <c r="EF96" s="464" t="str">
        <f t="shared" si="165"/>
        <v>-</v>
      </c>
      <c r="EI96" s="835" t="str">
        <f t="shared" ca="1" si="263"/>
        <v/>
      </c>
      <c r="EJ96" s="836"/>
    </row>
    <row r="97" spans="1:140" s="75" customFormat="1" ht="32.25" customHeight="1" thickBot="1" x14ac:dyDescent="0.25">
      <c r="A97" s="85">
        <f t="shared" ref="A97:A219" ca="1" si="265">OFFSET(A97,-1,0,1,1)+1</f>
        <v>88</v>
      </c>
      <c r="B97" s="630" t="str">
        <f t="shared" ca="1" si="255"/>
        <v/>
      </c>
      <c r="C97" s="631"/>
      <c r="D97" s="632"/>
      <c r="E97" s="458" t="s">
        <v>17</v>
      </c>
      <c r="F97" s="456" t="s">
        <v>109</v>
      </c>
      <c r="G97" s="119"/>
      <c r="H97" s="922" t="s">
        <v>17</v>
      </c>
      <c r="I97" s="120"/>
      <c r="J97" s="457" t="s">
        <v>240</v>
      </c>
      <c r="K97" s="457" t="s">
        <v>17</v>
      </c>
      <c r="L97" s="450" t="s">
        <v>692</v>
      </c>
      <c r="M97" s="453">
        <f t="shared" si="228"/>
        <v>1</v>
      </c>
      <c r="N97" s="245">
        <f t="shared" si="256"/>
        <v>1</v>
      </c>
      <c r="O97" s="246" t="str">
        <f t="shared" si="257"/>
        <v>-</v>
      </c>
      <c r="P97" s="246" t="str">
        <f t="shared" si="258"/>
        <v>-</v>
      </c>
      <c r="Q97" s="246" t="str">
        <f t="shared" si="259"/>
        <v>-</v>
      </c>
      <c r="R97" s="246" t="str">
        <f t="shared" si="260"/>
        <v>-</v>
      </c>
      <c r="S97" s="186" t="str">
        <f t="shared" si="261"/>
        <v>-</v>
      </c>
      <c r="T97" s="186" t="str">
        <f t="shared" si="262"/>
        <v>OK</v>
      </c>
      <c r="U97" s="255"/>
      <c r="V97" s="74"/>
      <c r="W97" s="261">
        <v>1</v>
      </c>
      <c r="X97" s="211"/>
      <c r="Y97" s="212"/>
      <c r="Z97" s="212"/>
      <c r="AA97" s="212"/>
      <c r="AB97" s="212"/>
      <c r="AC97" s="212"/>
      <c r="AD97" s="212"/>
      <c r="AE97" s="212"/>
      <c r="AF97" s="212"/>
      <c r="AG97" s="212"/>
      <c r="AH97" s="212"/>
      <c r="AI97" s="213"/>
      <c r="AJ97" s="449">
        <f>AJ98+AJ106+AJ110+CD_TOTAL_01_10_ENG</f>
        <v>0</v>
      </c>
      <c r="AK97" s="450">
        <f>AK98+AK106+AK110+CD_TOTAL_01_10_DESIGNER</f>
        <v>0</v>
      </c>
      <c r="AL97" s="206">
        <f>CD_TOTAL_01_00_ENG+CD_TOTAL_01_00_DESIGNER</f>
        <v>0</v>
      </c>
      <c r="AM97" s="207" t="str">
        <f t="shared" si="166"/>
        <v>-</v>
      </c>
      <c r="AN97" s="121"/>
      <c r="AO97" s="258" t="str">
        <f t="shared" ref="AO97:AO110" si="266">IF(AND(Type_1="Doc",OR(Y97&lt;&gt;"",AC97&lt;&gt;"",AG97&lt;&gt;"")),"Remove Value Cln 25, 29, 33",IF(AND(Type_1="Doc",OR(AA97&lt;&gt;"",AE97&lt;&gt;"",AI97&lt;&gt;"")),"Remove Value Cln 27, 31, 35",IF(OR(AND(X97&lt;&gt;"",Z97=""),AND(AB97&lt;&gt;"",AD97=""),AND(AF97&lt;&gt;"",AH97="")),"Missing Eng Function",IF(OR(AND(Y97&lt;&gt;"",AA97=""),AND(AC97&lt;&gt;"",AE97=""),AND(AG97&lt;&gt;"",AI97="")),"Missing Design Function","OK"))))</f>
        <v>OK</v>
      </c>
      <c r="AP97" s="74"/>
      <c r="AQ97" s="261"/>
      <c r="AR97" s="211"/>
      <c r="AS97" s="212"/>
      <c r="AT97" s="212"/>
      <c r="AU97" s="212"/>
      <c r="AV97" s="212"/>
      <c r="AW97" s="212"/>
      <c r="AX97" s="212"/>
      <c r="AY97" s="212"/>
      <c r="AZ97" s="212"/>
      <c r="BA97" s="212"/>
      <c r="BB97" s="212"/>
      <c r="BC97" s="213"/>
      <c r="BD97" s="449">
        <f>BD98+BD106+BD110+BD_TOTAL_01_10_ENG</f>
        <v>0</v>
      </c>
      <c r="BE97" s="450">
        <f>BE98+BE106+BE110+BD_TOTAL_01_10_DESIGNER</f>
        <v>0</v>
      </c>
      <c r="BF97" s="1312">
        <f>BD_TOTAL_01_00_ENG+BD_TOTAL_01_00_DESIGNER</f>
        <v>0</v>
      </c>
      <c r="BG97" s="207" t="str">
        <f t="shared" si="167"/>
        <v>-</v>
      </c>
      <c r="BH97" s="546"/>
      <c r="BI97" s="258" t="str">
        <f t="shared" ref="BI97:BI110" si="267">IF(AND(Type_1="Doc",OR(AS97&lt;&gt;"",AW97&lt;&gt;"",BA97&lt;&gt;"")),"Remove Value Cln 25, 29, 33",IF(AND(Type_1="Doc",OR(AU97&lt;&gt;"",AY97&lt;&gt;"",BC97&lt;&gt;"")),"Remove Value Cln 47, 51, 55",IF(OR(AND(AR97&lt;&gt;"",AT97=""),AND(AV97&lt;&gt;"",AX97=""),AND(AZ97&lt;&gt;"",BB97="")),"Missing Eng Function",IF(OR(AND(AS97&lt;&gt;"",AU97=""),AND(AW97&lt;&gt;"",AY97=""),AND(BA97&lt;&gt;"",BC97="")),"Missing Design Function","OK"))))</f>
        <v>OK</v>
      </c>
      <c r="BJ97" s="74"/>
      <c r="BK97" s="261"/>
      <c r="BL97" s="211"/>
      <c r="BM97" s="212"/>
      <c r="BN97" s="212"/>
      <c r="BO97" s="212"/>
      <c r="BP97" s="212"/>
      <c r="BQ97" s="212"/>
      <c r="BR97" s="212"/>
      <c r="BS97" s="212"/>
      <c r="BT97" s="212"/>
      <c r="BU97" s="212"/>
      <c r="BV97" s="212"/>
      <c r="BW97" s="213"/>
      <c r="BX97" s="449">
        <f>BX98+BX106+BX110+DD_TOTAL_01_10_ENG</f>
        <v>0</v>
      </c>
      <c r="BY97" s="450">
        <f>BY98+BY106+BY110+DD_TOTAL_01_10_DESIGNER</f>
        <v>0</v>
      </c>
      <c r="BZ97" s="206">
        <f>DD_TOTAL_01_00_ENG+DD_TOTAL_01_00_DESIGNER</f>
        <v>0</v>
      </c>
      <c r="CA97" s="207" t="str">
        <f t="shared" si="168"/>
        <v>-</v>
      </c>
      <c r="CB97" s="121"/>
      <c r="CC97" s="258" t="str">
        <f t="shared" si="16"/>
        <v>OK</v>
      </c>
      <c r="CD97" s="74"/>
      <c r="CE97" s="261"/>
      <c r="CF97" s="211"/>
      <c r="CG97" s="212"/>
      <c r="CH97" s="212"/>
      <c r="CI97" s="212"/>
      <c r="CJ97" s="212"/>
      <c r="CK97" s="212"/>
      <c r="CL97" s="212"/>
      <c r="CM97" s="212"/>
      <c r="CN97" s="212"/>
      <c r="CO97" s="212"/>
      <c r="CP97" s="212"/>
      <c r="CQ97" s="213"/>
      <c r="CR97" s="916">
        <f>CR98+CR106+CR110+PRO_TOTAL_01_10_ENG</f>
        <v>0</v>
      </c>
      <c r="CS97" s="450"/>
      <c r="CT97" s="917">
        <f>PRO_01_00_ENG</f>
        <v>0</v>
      </c>
      <c r="CU97" s="207" t="str">
        <f>IF(OR(CT97=0,CT97="-"),"-",CT97/PRO_TOTAL_HOURS)</f>
        <v>-</v>
      </c>
      <c r="CV97" s="121"/>
      <c r="CW97" s="258" t="str">
        <f t="shared" si="229"/>
        <v>OK</v>
      </c>
      <c r="CX97" s="74"/>
      <c r="CY97" s="261"/>
      <c r="CZ97" s="211"/>
      <c r="DA97" s="212"/>
      <c r="DB97" s="212"/>
      <c r="DC97" s="212"/>
      <c r="DD97" s="212"/>
      <c r="DE97" s="212"/>
      <c r="DF97" s="212"/>
      <c r="DG97" s="212"/>
      <c r="DH97" s="212"/>
      <c r="DI97" s="212"/>
      <c r="DJ97" s="212"/>
      <c r="DK97" s="213"/>
      <c r="DL97" s="916">
        <f>DL98+DL106+DL110+CONSTR_TOTAL_01_10_ENG</f>
        <v>0</v>
      </c>
      <c r="DM97" s="450">
        <f>DM98+DM106+DM110+CONSTR_TOTAL_01_10_DESIGNER</f>
        <v>0</v>
      </c>
      <c r="DN97" s="917">
        <f>CONSTR_TOTAL_01_00_ENG+CONSTR_TOTAL_01_00_DESIGNER</f>
        <v>0</v>
      </c>
      <c r="DO97" s="207" t="str">
        <f>IF(OR(DN97=0,DN97="-"),"-",DN97/CONSTR_TOTAL_HOURS)</f>
        <v>-</v>
      </c>
      <c r="DP97" s="121"/>
      <c r="DQ97" s="258" t="str">
        <f t="shared" si="230"/>
        <v>OK</v>
      </c>
      <c r="DR97" s="74"/>
      <c r="DS97" s="575"/>
      <c r="DT97" s="211"/>
      <c r="DU97" s="212"/>
      <c r="DV97" s="212"/>
      <c r="DW97" s="212"/>
      <c r="DX97" s="212"/>
      <c r="DY97" s="212"/>
      <c r="DZ97" s="212"/>
      <c r="EA97" s="212"/>
      <c r="EB97" s="449"/>
      <c r="EC97" s="206"/>
      <c r="ED97" s="207"/>
      <c r="EE97" s="121"/>
      <c r="EF97" s="258" t="str">
        <f t="shared" si="165"/>
        <v>-</v>
      </c>
      <c r="EG97" s="74"/>
      <c r="EI97" s="835" t="str">
        <f t="shared" ca="1" si="263"/>
        <v/>
      </c>
      <c r="EJ97" s="836"/>
    </row>
    <row r="98" spans="1:140" s="71" customFormat="1" ht="25.5" customHeight="1" outlineLevel="2" x14ac:dyDescent="0.2">
      <c r="A98" s="88">
        <f t="shared" ca="1" si="265"/>
        <v>89</v>
      </c>
      <c r="B98" s="616" t="str">
        <f t="shared" ca="1" si="255"/>
        <v/>
      </c>
      <c r="C98" s="622"/>
      <c r="D98" s="623"/>
      <c r="E98" s="90" t="s">
        <v>627</v>
      </c>
      <c r="F98" s="77" t="s">
        <v>97</v>
      </c>
      <c r="G98" s="78"/>
      <c r="H98" s="918" t="s">
        <v>17</v>
      </c>
      <c r="I98" s="79"/>
      <c r="J98" s="91" t="s">
        <v>10</v>
      </c>
      <c r="K98" s="92" t="s">
        <v>17</v>
      </c>
      <c r="L98" s="251"/>
      <c r="M98" s="460">
        <f t="shared" si="228"/>
        <v>1</v>
      </c>
      <c r="N98" s="694">
        <f>IF(OR(W98="",W98=0,W98="-"),"-",IF(W98=1,1,"POK"))</f>
        <v>1</v>
      </c>
      <c r="O98" s="695" t="str">
        <f>IF(OR(AQ98="",AQ98=0,AQ98="-"),"-",IF(AQ98=1,1,"POK"))</f>
        <v>-</v>
      </c>
      <c r="P98" s="695" t="str">
        <f>IF(OR(BK98="",BK98=0,BK98="-"),"-",IF(BK98=1,1,"POK"))</f>
        <v>-</v>
      </c>
      <c r="Q98" s="695" t="str">
        <f>IF(OR(CE98="",CE98=0,CE98="-"),"-",IF(CE98=1,1,"POK"))</f>
        <v>-</v>
      </c>
      <c r="R98" s="695" t="str">
        <f>IF(OR(CY98="",CY98=0,CY98="-"),"-",IF(CY98=1,1,"POK"))</f>
        <v>-</v>
      </c>
      <c r="S98" s="696" t="str">
        <f>IF(OR(DS98="",DS98=0,DS98="-"),"-",IF(DS98=1,1,"POK"))</f>
        <v>-</v>
      </c>
      <c r="T98" s="181" t="str">
        <f t="shared" si="262"/>
        <v>OK</v>
      </c>
      <c r="U98" s="290"/>
      <c r="V98" s="8"/>
      <c r="W98" s="662">
        <f>IF(SUM(W99:W105)=0,0,1)</f>
        <v>1</v>
      </c>
      <c r="X98" s="208"/>
      <c r="Y98" s="209"/>
      <c r="Z98" s="209"/>
      <c r="AA98" s="209"/>
      <c r="AB98" s="209"/>
      <c r="AC98" s="209"/>
      <c r="AD98" s="209"/>
      <c r="AE98" s="209"/>
      <c r="AF98" s="209"/>
      <c r="AG98" s="209"/>
      <c r="AH98" s="209"/>
      <c r="AI98" s="210"/>
      <c r="AJ98" s="578">
        <f>SUM(AJ99:AJ105)</f>
        <v>0</v>
      </c>
      <c r="AK98" s="589">
        <f>SUM(AK99:AK105)</f>
        <v>0</v>
      </c>
      <c r="AL98" s="579">
        <f>AJ98+AK98</f>
        <v>0</v>
      </c>
      <c r="AM98" s="238" t="str">
        <f t="shared" si="166"/>
        <v>-</v>
      </c>
      <c r="AN98" s="114"/>
      <c r="AO98" s="468" t="str">
        <f t="shared" si="266"/>
        <v>OK</v>
      </c>
      <c r="AP98" s="8"/>
      <c r="AQ98" s="662">
        <f>IF(SUM(AQ99:AQ105)=0,0,1)</f>
        <v>0</v>
      </c>
      <c r="AR98" s="208"/>
      <c r="AS98" s="209"/>
      <c r="AT98" s="209"/>
      <c r="AU98" s="209"/>
      <c r="AV98" s="209"/>
      <c r="AW98" s="209"/>
      <c r="AX98" s="209"/>
      <c r="AY98" s="209"/>
      <c r="AZ98" s="209"/>
      <c r="BA98" s="209"/>
      <c r="BB98" s="209"/>
      <c r="BC98" s="210"/>
      <c r="BD98" s="578">
        <f>SUM(BD99:BD105)</f>
        <v>0</v>
      </c>
      <c r="BE98" s="589">
        <f>SUM(BE99:BE105)</f>
        <v>0</v>
      </c>
      <c r="BF98" s="579">
        <f>BD98+BE98</f>
        <v>0</v>
      </c>
      <c r="BG98" s="238" t="str">
        <f t="shared" si="167"/>
        <v>-</v>
      </c>
      <c r="BH98" s="114"/>
      <c r="BI98" s="468" t="str">
        <f t="shared" si="267"/>
        <v>OK</v>
      </c>
      <c r="BJ98" s="8"/>
      <c r="BK98" s="662">
        <f>IF(SUM(BK99:BK105)=0,0,1)</f>
        <v>0</v>
      </c>
      <c r="BL98" s="208"/>
      <c r="BM98" s="209"/>
      <c r="BN98" s="209"/>
      <c r="BO98" s="209"/>
      <c r="BP98" s="209"/>
      <c r="BQ98" s="209"/>
      <c r="BR98" s="209"/>
      <c r="BS98" s="209"/>
      <c r="BT98" s="209"/>
      <c r="BU98" s="209"/>
      <c r="BV98" s="209"/>
      <c r="BW98" s="210"/>
      <c r="BX98" s="578">
        <f>SUM(BX99:BX105)</f>
        <v>0</v>
      </c>
      <c r="BY98" s="589">
        <f>SUM(BY99:BY105)</f>
        <v>0</v>
      </c>
      <c r="BZ98" s="579">
        <f>BX98+BY98</f>
        <v>0</v>
      </c>
      <c r="CA98" s="238" t="str">
        <f t="shared" si="168"/>
        <v>-</v>
      </c>
      <c r="CB98" s="114"/>
      <c r="CC98" s="464" t="str">
        <f t="shared" si="16"/>
        <v>OK</v>
      </c>
      <c r="CD98" s="8"/>
      <c r="CE98" s="662">
        <f>IF(SUM(CE99:CE105)=0,0,1)</f>
        <v>0</v>
      </c>
      <c r="CF98" s="208"/>
      <c r="CG98" s="209"/>
      <c r="CH98" s="209"/>
      <c r="CI98" s="209"/>
      <c r="CJ98" s="209"/>
      <c r="CK98" s="209"/>
      <c r="CL98" s="209"/>
      <c r="CM98" s="209"/>
      <c r="CN98" s="209"/>
      <c r="CO98" s="209"/>
      <c r="CP98" s="209"/>
      <c r="CQ98" s="210"/>
      <c r="CR98" s="578">
        <f>SUM(CR99:CR105)</f>
        <v>0</v>
      </c>
      <c r="CS98" s="589">
        <f>SUM(CS99:CS105)</f>
        <v>0</v>
      </c>
      <c r="CT98" s="579">
        <f>CR98+CS98</f>
        <v>0</v>
      </c>
      <c r="CU98" s="238" t="str">
        <f>IF(OR(CT98=0,CT98="-"),"-",CT98/PRO_TOTAL_HOURS)</f>
        <v>-</v>
      </c>
      <c r="CV98" s="114"/>
      <c r="CW98" s="468" t="str">
        <f t="shared" si="229"/>
        <v>OK</v>
      </c>
      <c r="CX98" s="8"/>
      <c r="CY98" s="662">
        <f>IF(SUM(CY99:CY105)=0,0,1)</f>
        <v>0</v>
      </c>
      <c r="CZ98" s="208"/>
      <c r="DA98" s="209"/>
      <c r="DB98" s="209"/>
      <c r="DC98" s="209"/>
      <c r="DD98" s="209"/>
      <c r="DE98" s="209"/>
      <c r="DF98" s="209"/>
      <c r="DG98" s="209"/>
      <c r="DH98" s="209"/>
      <c r="DI98" s="209"/>
      <c r="DJ98" s="209"/>
      <c r="DK98" s="210"/>
      <c r="DL98" s="578">
        <f>SUM(DL99:DL105)</f>
        <v>0</v>
      </c>
      <c r="DM98" s="589">
        <f>SUM(DM99:DM105)</f>
        <v>0</v>
      </c>
      <c r="DN98" s="579">
        <f>DL98+DM98</f>
        <v>0</v>
      </c>
      <c r="DO98" s="238" t="str">
        <f>IF(OR(DN98=0,DN98="-"),"-",DN98/CONSTR_TOTAL_HOURS)</f>
        <v>-</v>
      </c>
      <c r="DP98" s="114"/>
      <c r="DQ98" s="464" t="str">
        <f t="shared" si="230"/>
        <v>OK</v>
      </c>
      <c r="DR98" s="8"/>
      <c r="DS98" s="662">
        <f>IF(SUM(DS99:DS105)=0,0,1)</f>
        <v>0</v>
      </c>
      <c r="DT98" s="208"/>
      <c r="DU98" s="209"/>
      <c r="DV98" s="209"/>
      <c r="DW98" s="209"/>
      <c r="DX98" s="209"/>
      <c r="DY98" s="209"/>
      <c r="DZ98" s="209"/>
      <c r="EA98" s="209"/>
      <c r="EB98" s="469">
        <f>SUM(EB99:EB105)</f>
        <v>0</v>
      </c>
      <c r="EC98" s="579"/>
      <c r="ED98" s="238"/>
      <c r="EE98" s="114"/>
      <c r="EF98" s="464" t="str">
        <f t="shared" si="165"/>
        <v>-</v>
      </c>
      <c r="EG98" s="8"/>
      <c r="EI98" s="835" t="str">
        <f t="shared" ca="1" si="263"/>
        <v/>
      </c>
      <c r="EJ98" s="836"/>
    </row>
    <row r="99" spans="1:140" ht="12" customHeight="1" outlineLevel="2" x14ac:dyDescent="0.2">
      <c r="A99" s="85">
        <f t="shared" ca="1" si="265"/>
        <v>90</v>
      </c>
      <c r="B99" s="619" t="str">
        <f t="shared" ca="1" si="255"/>
        <v/>
      </c>
      <c r="C99" s="620"/>
      <c r="D99" s="621"/>
      <c r="E99" s="53"/>
      <c r="F99" s="54"/>
      <c r="G99" s="55" t="s">
        <v>98</v>
      </c>
      <c r="H99" s="69" t="s">
        <v>17</v>
      </c>
      <c r="I99" s="55"/>
      <c r="J99" s="1010" t="s">
        <v>11</v>
      </c>
      <c r="K99" s="1012" t="s">
        <v>17</v>
      </c>
      <c r="L99" s="252" t="s">
        <v>27</v>
      </c>
      <c r="M99" s="476">
        <f t="shared" si="228"/>
        <v>1</v>
      </c>
      <c r="N99" s="648">
        <f t="shared" si="256"/>
        <v>1</v>
      </c>
      <c r="O99" s="649" t="str">
        <f t="shared" si="257"/>
        <v>-</v>
      </c>
      <c r="P99" s="649" t="str">
        <f t="shared" si="258"/>
        <v>-</v>
      </c>
      <c r="Q99" s="649" t="str">
        <f t="shared" si="259"/>
        <v>-</v>
      </c>
      <c r="R99" s="649" t="str">
        <f t="shared" si="260"/>
        <v>-</v>
      </c>
      <c r="S99" s="168" t="str">
        <f t="shared" si="261"/>
        <v>-</v>
      </c>
      <c r="T99" s="180" t="str">
        <f t="shared" si="262"/>
        <v>OK</v>
      </c>
      <c r="U99" s="290"/>
      <c r="W99" s="515">
        <v>1</v>
      </c>
      <c r="X99" s="103"/>
      <c r="Y99" s="1023"/>
      <c r="Z99" s="298" t="s">
        <v>250</v>
      </c>
      <c r="AA99" s="1026"/>
      <c r="AB99" s="1073"/>
      <c r="AC99" s="1030"/>
      <c r="AD99" s="1039"/>
      <c r="AE99" s="1040"/>
      <c r="AF99" s="1073"/>
      <c r="AG99" s="1030"/>
      <c r="AH99" s="1039"/>
      <c r="AI99" s="1040"/>
      <c r="AJ99" s="478" t="str">
        <f>IF(AND(X99="",AB99="",AF99=""),"-",X99+AB99+AF99)</f>
        <v>-</v>
      </c>
      <c r="AK99" s="1059"/>
      <c r="AL99" s="480" t="str">
        <f>IF(AND(X99="",AB99="",AF99="",Y99="",AC99="",AG99=""),"-",SUM(X99:AG99))</f>
        <v>-</v>
      </c>
      <c r="AM99" s="481" t="str">
        <f>IF(OR(AL99=0,AL99="-"),"-",AL99/BD_TOTAL_HOURS)</f>
        <v>-</v>
      </c>
      <c r="AN99" s="113"/>
      <c r="AO99" s="464" t="str">
        <f t="shared" si="266"/>
        <v>OK</v>
      </c>
      <c r="AQ99" s="154"/>
      <c r="AR99" s="103"/>
      <c r="AS99" s="1023"/>
      <c r="AT99" s="298" t="s">
        <v>250</v>
      </c>
      <c r="AU99" s="1026"/>
      <c r="AV99" s="1073"/>
      <c r="AW99" s="1030"/>
      <c r="AX99" s="1039"/>
      <c r="AY99" s="1040"/>
      <c r="AZ99" s="1073"/>
      <c r="BA99" s="1030"/>
      <c r="BB99" s="1039"/>
      <c r="BC99" s="1040"/>
      <c r="BD99" s="478" t="str">
        <f>IF(AND(AR99="",AV99="",AZ99=""),"-",AR99+AV99+AZ99)</f>
        <v>-</v>
      </c>
      <c r="BE99" s="1059"/>
      <c r="BF99" s="480" t="str">
        <f>IF(AND(AR99="",AV99="",AZ99="",AS99="",AW99="",BA99=""),"-",SUM(AR99:BA99))</f>
        <v>-</v>
      </c>
      <c r="BG99" s="481" t="str">
        <f t="shared" si="167"/>
        <v>-</v>
      </c>
      <c r="BH99" s="113"/>
      <c r="BI99" s="464" t="str">
        <f t="shared" si="267"/>
        <v>OK</v>
      </c>
      <c r="BK99" s="154"/>
      <c r="BL99" s="103"/>
      <c r="BM99" s="305"/>
      <c r="BN99" s="298" t="s">
        <v>250</v>
      </c>
      <c r="BO99" s="308"/>
      <c r="BP99" s="311"/>
      <c r="BQ99" s="312"/>
      <c r="BR99" s="313"/>
      <c r="BS99" s="314"/>
      <c r="BT99" s="311"/>
      <c r="BU99" s="312"/>
      <c r="BV99" s="313"/>
      <c r="BW99" s="314"/>
      <c r="BX99" s="478" t="str">
        <f>IF(AND(BL99="",BP99="",BT99=""),"-",BL99+BP99+BT99)</f>
        <v>-</v>
      </c>
      <c r="BY99" s="493"/>
      <c r="BZ99" s="480" t="str">
        <f>IF(AND(BL99="",BP99="",BT99="",BM99="",BQ99="",BU99=""),"-",SUM(BL99:BU99))</f>
        <v>-</v>
      </c>
      <c r="CA99" s="481" t="str">
        <f>IF(OR(BZ99=0,BZ99="-"),"-",BZ99/DD_TOTAL_HOURS)</f>
        <v>-</v>
      </c>
      <c r="CB99" s="113"/>
      <c r="CC99" s="464" t="str">
        <f t="shared" si="16"/>
        <v>OK</v>
      </c>
      <c r="CE99" s="1036"/>
      <c r="CF99" s="1073"/>
      <c r="CG99" s="1069"/>
      <c r="CH99" s="1046"/>
      <c r="CI99" s="1047"/>
      <c r="CJ99" s="1055"/>
      <c r="CK99" s="1069"/>
      <c r="CL99" s="1046"/>
      <c r="CM99" s="1047"/>
      <c r="CN99" s="1055"/>
      <c r="CO99" s="1069"/>
      <c r="CP99" s="1046"/>
      <c r="CQ99" s="1047"/>
      <c r="CR99" s="1041"/>
      <c r="CS99" s="1042"/>
      <c r="CT99" s="1043"/>
      <c r="CU99" s="996"/>
      <c r="CV99" s="113"/>
      <c r="CW99" s="464" t="str">
        <f t="shared" si="229"/>
        <v>OK</v>
      </c>
      <c r="CY99" s="325"/>
      <c r="CZ99" s="315"/>
      <c r="DB99" s="313"/>
      <c r="DC99" s="441"/>
      <c r="DD99" s="311"/>
      <c r="DE99" s="312"/>
      <c r="DF99" s="313"/>
      <c r="DG99" s="314"/>
      <c r="DH99" s="311"/>
      <c r="DI99" s="312"/>
      <c r="DJ99" s="313"/>
      <c r="DK99" s="314"/>
      <c r="DL99" s="494"/>
      <c r="DM99" s="485"/>
      <c r="DN99" s="495"/>
      <c r="DO99" s="496"/>
      <c r="DP99" s="113"/>
      <c r="DQ99" s="464" t="str">
        <f t="shared" si="230"/>
        <v>OK</v>
      </c>
      <c r="DS99" s="344"/>
      <c r="DT99" s="315"/>
      <c r="DU99" s="317"/>
      <c r="DW99" s="317"/>
      <c r="DY99" s="317"/>
      <c r="EA99" s="316"/>
      <c r="EB99" s="1000"/>
      <c r="EC99" s="1001"/>
      <c r="ED99" s="1002"/>
      <c r="EE99" s="113"/>
      <c r="EF99" s="464" t="str">
        <f t="shared" si="165"/>
        <v>OK</v>
      </c>
      <c r="EI99" s="835" t="str">
        <f t="shared" ca="1" si="263"/>
        <v/>
      </c>
      <c r="EJ99" s="836"/>
    </row>
    <row r="100" spans="1:140" ht="24" customHeight="1" outlineLevel="2" x14ac:dyDescent="0.2">
      <c r="A100" s="85">
        <f t="shared" ca="1" si="265"/>
        <v>91</v>
      </c>
      <c r="B100" s="619" t="str">
        <f t="shared" ca="1" si="255"/>
        <v/>
      </c>
      <c r="C100" s="620"/>
      <c r="D100" s="621"/>
      <c r="E100" s="53"/>
      <c r="F100" s="54"/>
      <c r="G100" s="55" t="s">
        <v>101</v>
      </c>
      <c r="H100" s="69" t="s">
        <v>17</v>
      </c>
      <c r="I100" s="55"/>
      <c r="J100" s="1010" t="s">
        <v>11</v>
      </c>
      <c r="K100" s="1012" t="s">
        <v>17</v>
      </c>
      <c r="L100" s="252"/>
      <c r="M100" s="476">
        <f t="shared" si="228"/>
        <v>0</v>
      </c>
      <c r="N100" s="648" t="str">
        <f t="shared" si="256"/>
        <v>-</v>
      </c>
      <c r="O100" s="649" t="str">
        <f t="shared" si="257"/>
        <v>-</v>
      </c>
      <c r="P100" s="649" t="str">
        <f t="shared" si="258"/>
        <v>-</v>
      </c>
      <c r="Q100" s="649" t="str">
        <f t="shared" si="259"/>
        <v>-</v>
      </c>
      <c r="R100" s="649" t="str">
        <f t="shared" si="260"/>
        <v>-</v>
      </c>
      <c r="S100" s="168" t="str">
        <f t="shared" si="261"/>
        <v>-</v>
      </c>
      <c r="T100" s="180" t="str">
        <f t="shared" si="262"/>
        <v>OK</v>
      </c>
      <c r="U100" s="290"/>
      <c r="W100" s="1081"/>
      <c r="X100" s="1055"/>
      <c r="Y100" s="1069"/>
      <c r="Z100" s="1046"/>
      <c r="AA100" s="1047"/>
      <c r="AB100" s="1055"/>
      <c r="AC100" s="1069"/>
      <c r="AD100" s="1046"/>
      <c r="AE100" s="1047"/>
      <c r="AF100" s="1055"/>
      <c r="AG100" s="1069"/>
      <c r="AH100" s="1046"/>
      <c r="AI100" s="1047"/>
      <c r="AJ100" s="994"/>
      <c r="AK100" s="1070"/>
      <c r="AL100" s="995"/>
      <c r="AM100" s="996"/>
      <c r="AN100" s="113"/>
      <c r="AO100" s="464" t="str">
        <f t="shared" si="266"/>
        <v>OK</v>
      </c>
      <c r="AQ100" s="1036"/>
      <c r="AR100" s="1055"/>
      <c r="AS100" s="1069"/>
      <c r="AT100" s="1046"/>
      <c r="AU100" s="1047"/>
      <c r="AV100" s="1055"/>
      <c r="AW100" s="1069"/>
      <c r="AX100" s="1046"/>
      <c r="AY100" s="1047"/>
      <c r="AZ100" s="1055"/>
      <c r="BA100" s="1069"/>
      <c r="BB100" s="1046"/>
      <c r="BC100" s="1047"/>
      <c r="BD100" s="994"/>
      <c r="BE100" s="1070"/>
      <c r="BF100" s="995"/>
      <c r="BG100" s="996"/>
      <c r="BH100" s="113"/>
      <c r="BI100" s="464" t="str">
        <f t="shared" si="267"/>
        <v>OK</v>
      </c>
      <c r="BK100" s="325"/>
      <c r="BL100" s="315"/>
      <c r="BN100" s="316"/>
      <c r="BO100" s="317"/>
      <c r="BP100" s="315"/>
      <c r="BR100" s="316"/>
      <c r="BS100" s="317"/>
      <c r="BT100" s="315"/>
      <c r="BV100" s="316"/>
      <c r="BW100" s="317"/>
      <c r="BX100" s="494"/>
      <c r="BY100" s="504"/>
      <c r="BZ100" s="495"/>
      <c r="CA100" s="496"/>
      <c r="CB100" s="113"/>
      <c r="CC100" s="464" t="str">
        <f t="shared" si="16"/>
        <v>OK</v>
      </c>
      <c r="CE100" s="154"/>
      <c r="CF100" s="103"/>
      <c r="CG100" s="1024"/>
      <c r="CH100" s="298" t="s">
        <v>250</v>
      </c>
      <c r="CI100" s="1027"/>
      <c r="CJ100" s="1055"/>
      <c r="CK100" s="1069"/>
      <c r="CL100" s="1046"/>
      <c r="CM100" s="1047"/>
      <c r="CN100" s="1055"/>
      <c r="CO100" s="1069"/>
      <c r="CP100" s="1046"/>
      <c r="CQ100" s="1047"/>
      <c r="CR100" s="478" t="str">
        <f>IF(AND(CF100="",CJ100="",CN100=""),"-",CF100+CJ100+CN100)</f>
        <v>-</v>
      </c>
      <c r="CS100" s="1060"/>
      <c r="CT100" s="480" t="str">
        <f>IF(AND(CF100="",CJ100="",CN100="",CG100="",CK100="",CO100=""),"-",SUM(CF100:CO100))</f>
        <v>-</v>
      </c>
      <c r="CU100" s="481" t="str">
        <f>IF(OR(CT100=0,CT100="-"),"-",CT100/PRO_TOTAL_HOURS)</f>
        <v>-</v>
      </c>
      <c r="CV100" s="113"/>
      <c r="CW100" s="464" t="str">
        <f t="shared" si="229"/>
        <v>OK</v>
      </c>
      <c r="CY100" s="325"/>
      <c r="CZ100" s="315"/>
      <c r="DB100" s="316"/>
      <c r="DC100" s="317"/>
      <c r="DD100" s="315"/>
      <c r="DF100" s="316"/>
      <c r="DG100" s="317"/>
      <c r="DH100" s="315"/>
      <c r="DJ100" s="316"/>
      <c r="DK100" s="317"/>
      <c r="DL100" s="487"/>
      <c r="DM100" s="504"/>
      <c r="DN100" s="489"/>
      <c r="DO100" s="497"/>
      <c r="DP100" s="113"/>
      <c r="DQ100" s="464" t="str">
        <f t="shared" si="230"/>
        <v>OK</v>
      </c>
      <c r="DS100" s="344"/>
      <c r="DT100" s="315"/>
      <c r="DU100" s="317"/>
      <c r="DW100" s="317"/>
      <c r="DY100" s="317"/>
      <c r="EA100" s="316"/>
      <c r="EB100" s="1000"/>
      <c r="EC100" s="1001"/>
      <c r="ED100" s="1002"/>
      <c r="EE100" s="113"/>
      <c r="EF100" s="464" t="str">
        <f t="shared" si="165"/>
        <v>OK</v>
      </c>
      <c r="EI100" s="835" t="str">
        <f t="shared" ca="1" si="263"/>
        <v/>
      </c>
      <c r="EJ100" s="836"/>
    </row>
    <row r="101" spans="1:140" ht="12" customHeight="1" outlineLevel="2" x14ac:dyDescent="0.2">
      <c r="A101" s="85">
        <f t="shared" ca="1" si="265"/>
        <v>92</v>
      </c>
      <c r="B101" s="619" t="str">
        <f t="shared" ca="1" si="255"/>
        <v/>
      </c>
      <c r="C101" s="620"/>
      <c r="D101" s="621"/>
      <c r="E101" s="53"/>
      <c r="F101" s="54"/>
      <c r="G101" s="55" t="s">
        <v>702</v>
      </c>
      <c r="H101" s="69" t="s">
        <v>17</v>
      </c>
      <c r="I101" s="55"/>
      <c r="J101" s="1010" t="s">
        <v>11</v>
      </c>
      <c r="K101" s="1012" t="s">
        <v>17</v>
      </c>
      <c r="L101" s="252"/>
      <c r="M101" s="476">
        <f t="shared" si="228"/>
        <v>0</v>
      </c>
      <c r="N101" s="648" t="str">
        <f t="shared" si="256"/>
        <v>-</v>
      </c>
      <c r="O101" s="649" t="str">
        <f t="shared" si="257"/>
        <v>-</v>
      </c>
      <c r="P101" s="649" t="str">
        <f t="shared" si="258"/>
        <v>-</v>
      </c>
      <c r="Q101" s="649" t="str">
        <f t="shared" si="259"/>
        <v>-</v>
      </c>
      <c r="R101" s="649" t="str">
        <f t="shared" si="260"/>
        <v>-</v>
      </c>
      <c r="S101" s="168" t="str">
        <f t="shared" si="261"/>
        <v>-</v>
      </c>
      <c r="T101" s="180" t="str">
        <f t="shared" si="262"/>
        <v>OK</v>
      </c>
      <c r="U101" s="290"/>
      <c r="W101" s="1081"/>
      <c r="X101" s="1055"/>
      <c r="Y101" s="1069"/>
      <c r="Z101" s="1046"/>
      <c r="AA101" s="1047"/>
      <c r="AB101" s="1055"/>
      <c r="AC101" s="1069"/>
      <c r="AD101" s="1046"/>
      <c r="AE101" s="1047"/>
      <c r="AF101" s="1055"/>
      <c r="AG101" s="1069"/>
      <c r="AH101" s="1046"/>
      <c r="AI101" s="1047"/>
      <c r="AJ101" s="1000"/>
      <c r="AK101" s="1048"/>
      <c r="AL101" s="1001"/>
      <c r="AM101" s="1002"/>
      <c r="AN101" s="113"/>
      <c r="AO101" s="464" t="str">
        <f t="shared" si="266"/>
        <v>OK</v>
      </c>
      <c r="AQ101" s="1036"/>
      <c r="AR101" s="1055"/>
      <c r="AS101" s="1069"/>
      <c r="AT101" s="1046"/>
      <c r="AU101" s="1047"/>
      <c r="AV101" s="1055"/>
      <c r="AW101" s="1069"/>
      <c r="AX101" s="1046"/>
      <c r="AY101" s="1047"/>
      <c r="AZ101" s="1055"/>
      <c r="BA101" s="1069"/>
      <c r="BB101" s="1046"/>
      <c r="BC101" s="1047"/>
      <c r="BD101" s="1000"/>
      <c r="BE101" s="1048"/>
      <c r="BF101" s="1001"/>
      <c r="BG101" s="1002"/>
      <c r="BH101" s="113"/>
      <c r="BI101" s="464" t="str">
        <f t="shared" si="267"/>
        <v>OK</v>
      </c>
      <c r="BK101" s="325"/>
      <c r="BL101" s="315"/>
      <c r="BN101" s="316"/>
      <c r="BO101" s="317"/>
      <c r="BP101" s="315"/>
      <c r="BR101" s="316"/>
      <c r="BS101" s="317"/>
      <c r="BT101" s="315"/>
      <c r="BV101" s="316"/>
      <c r="BW101" s="317"/>
      <c r="BX101" s="487"/>
      <c r="BY101" s="488"/>
      <c r="BZ101" s="489"/>
      <c r="CA101" s="497"/>
      <c r="CB101" s="113"/>
      <c r="CC101" s="464" t="str">
        <f t="shared" si="16"/>
        <v>OK</v>
      </c>
      <c r="CE101" s="1036"/>
      <c r="CF101" s="1073"/>
      <c r="CG101" s="1069"/>
      <c r="CH101" s="1046"/>
      <c r="CI101" s="1047"/>
      <c r="CJ101" s="1055"/>
      <c r="CK101" s="1069"/>
      <c r="CL101" s="1046"/>
      <c r="CM101" s="1047"/>
      <c r="CN101" s="1055"/>
      <c r="CO101" s="1069"/>
      <c r="CP101" s="1046"/>
      <c r="CQ101" s="1047"/>
      <c r="CR101" s="1000"/>
      <c r="CS101" s="1048"/>
      <c r="CT101" s="1001"/>
      <c r="CU101" s="1002"/>
      <c r="CV101" s="113"/>
      <c r="CW101" s="464" t="str">
        <f t="shared" si="229"/>
        <v>OK</v>
      </c>
      <c r="CY101" s="154"/>
      <c r="CZ101" s="103"/>
      <c r="DB101" s="463" t="s">
        <v>250</v>
      </c>
      <c r="DC101" s="317"/>
      <c r="DD101" s="315"/>
      <c r="DF101" s="316"/>
      <c r="DG101" s="317"/>
      <c r="DH101" s="315"/>
      <c r="DJ101" s="316"/>
      <c r="DK101" s="317"/>
      <c r="DL101" s="478" t="str">
        <f>IF(AND(CZ101="",DD101="",DH101=""),"-",CZ101+DD101+DH101)</f>
        <v>-</v>
      </c>
      <c r="DM101" s="510"/>
      <c r="DN101" s="480" t="str">
        <f>IF(AND(CZ101="",DD101="",DH101="",DA101="",DE101="",DI101=""),"-",SUM(CZ101:DI101))</f>
        <v>-</v>
      </c>
      <c r="DO101" s="481" t="str">
        <f t="shared" ref="DO101:DO110" si="268">IF(OR(DN101=0,DN101="-"),"-",DN101/CONSTR_TOTAL_HOURS)</f>
        <v>-</v>
      </c>
      <c r="DP101" s="113"/>
      <c r="DQ101" s="464" t="str">
        <f t="shared" si="230"/>
        <v>OK</v>
      </c>
      <c r="DS101" s="344"/>
      <c r="DT101" s="315"/>
      <c r="DU101" s="317"/>
      <c r="DW101" s="317"/>
      <c r="DY101" s="317"/>
      <c r="EA101" s="316"/>
      <c r="EB101" s="1000"/>
      <c r="EC101" s="1001"/>
      <c r="ED101" s="1002"/>
      <c r="EE101" s="113"/>
      <c r="EF101" s="464" t="str">
        <f t="shared" si="165"/>
        <v>OK</v>
      </c>
      <c r="EI101" s="835" t="str">
        <f t="shared" ca="1" si="263"/>
        <v/>
      </c>
      <c r="EJ101" s="836"/>
    </row>
    <row r="102" spans="1:140" ht="12" customHeight="1" outlineLevel="2" x14ac:dyDescent="0.2">
      <c r="A102" s="85">
        <f t="shared" ca="1" si="265"/>
        <v>93</v>
      </c>
      <c r="B102" s="619" t="str">
        <f t="shared" ca="1" si="255"/>
        <v/>
      </c>
      <c r="C102" s="620"/>
      <c r="D102" s="621"/>
      <c r="E102" s="53"/>
      <c r="F102" s="54"/>
      <c r="G102" s="55" t="s">
        <v>698</v>
      </c>
      <c r="H102" s="69" t="s">
        <v>17</v>
      </c>
      <c r="I102" s="55"/>
      <c r="J102" s="1010" t="s">
        <v>11</v>
      </c>
      <c r="K102" s="1012" t="s">
        <v>17</v>
      </c>
      <c r="L102" s="252"/>
      <c r="M102" s="476">
        <f t="shared" si="228"/>
        <v>0</v>
      </c>
      <c r="N102" s="648" t="str">
        <f t="shared" si="256"/>
        <v>-</v>
      </c>
      <c r="O102" s="649" t="str">
        <f t="shared" si="257"/>
        <v>-</v>
      </c>
      <c r="P102" s="649" t="str">
        <f t="shared" si="258"/>
        <v>-</v>
      </c>
      <c r="Q102" s="649" t="str">
        <f t="shared" si="259"/>
        <v>-</v>
      </c>
      <c r="R102" s="649" t="str">
        <f t="shared" si="260"/>
        <v>-</v>
      </c>
      <c r="S102" s="168" t="str">
        <f t="shared" si="261"/>
        <v>-</v>
      </c>
      <c r="T102" s="180" t="str">
        <f t="shared" si="262"/>
        <v>OK</v>
      </c>
      <c r="U102" s="290"/>
      <c r="W102" s="1081"/>
      <c r="X102" s="1055"/>
      <c r="Y102" s="1069"/>
      <c r="Z102" s="1046"/>
      <c r="AA102" s="1047"/>
      <c r="AB102" s="1055"/>
      <c r="AC102" s="1069"/>
      <c r="AD102" s="1046"/>
      <c r="AE102" s="1047"/>
      <c r="AF102" s="1055"/>
      <c r="AG102" s="1069"/>
      <c r="AH102" s="1046"/>
      <c r="AI102" s="1047"/>
      <c r="AJ102" s="1000"/>
      <c r="AK102" s="1070"/>
      <c r="AL102" s="1001"/>
      <c r="AM102" s="1002"/>
      <c r="AN102" s="113"/>
      <c r="AO102" s="464" t="str">
        <f t="shared" si="266"/>
        <v>OK</v>
      </c>
      <c r="AQ102" s="1036"/>
      <c r="AR102" s="1055"/>
      <c r="AS102" s="1069"/>
      <c r="AT102" s="1046"/>
      <c r="AU102" s="1047"/>
      <c r="AV102" s="1055"/>
      <c r="AW102" s="1069"/>
      <c r="AX102" s="1046"/>
      <c r="AY102" s="1047"/>
      <c r="AZ102" s="1055"/>
      <c r="BA102" s="1069"/>
      <c r="BB102" s="1046"/>
      <c r="BC102" s="1047"/>
      <c r="BD102" s="1000"/>
      <c r="BE102" s="1070"/>
      <c r="BF102" s="1001"/>
      <c r="BG102" s="1002"/>
      <c r="BH102" s="113"/>
      <c r="BI102" s="464" t="str">
        <f t="shared" si="267"/>
        <v>OK</v>
      </c>
      <c r="BK102" s="325"/>
      <c r="BL102" s="315"/>
      <c r="BN102" s="316"/>
      <c r="BO102" s="317"/>
      <c r="BP102" s="315"/>
      <c r="BR102" s="316"/>
      <c r="BS102" s="317"/>
      <c r="BT102" s="315"/>
      <c r="BV102" s="316"/>
      <c r="BW102" s="317"/>
      <c r="BX102" s="487"/>
      <c r="BY102" s="504"/>
      <c r="BZ102" s="489"/>
      <c r="CA102" s="497"/>
      <c r="CB102" s="113"/>
      <c r="CC102" s="464" t="str">
        <f>IF(AND(Type_1="Doc",OR(BM102&lt;&gt;"",BQ102&lt;&gt;"",BU102&lt;&gt;"")),"Remove Value Cln 65, 69, 73",IF(AND(Type_1="Doc",OR(BO102&lt;&gt;"",BS102&lt;&gt;"",BW102&lt;&gt;"")),"Remove Value Cln 67, 71, 75",IF(OR(AND(BL102&lt;&gt;"",BN102=""),AND(BP102&lt;&gt;"",BR102=""),AND(BT102&lt;&gt;"",BV102="")),"Missing Eng Function",IF(OR(AND(BM102&lt;&gt;"",BO102=""),AND(BQ102&lt;&gt;"",BS102=""),AND(BU102&lt;&gt;"",BW102="")),"Missing Design Function","OK"))))</f>
        <v>OK</v>
      </c>
      <c r="CE102" s="1036"/>
      <c r="CF102" s="1055"/>
      <c r="CG102" s="1069"/>
      <c r="CH102" s="1046"/>
      <c r="CI102" s="1047"/>
      <c r="CJ102" s="1055"/>
      <c r="CK102" s="1069"/>
      <c r="CL102" s="1046"/>
      <c r="CM102" s="1047"/>
      <c r="CN102" s="1055"/>
      <c r="CO102" s="1069"/>
      <c r="CP102" s="1046"/>
      <c r="CQ102" s="1047"/>
      <c r="CR102" s="1000"/>
      <c r="CS102" s="1070"/>
      <c r="CT102" s="1001"/>
      <c r="CU102" s="1002"/>
      <c r="CV102" s="113"/>
      <c r="CW102" s="464" t="str">
        <f t="shared" si="229"/>
        <v>OK</v>
      </c>
      <c r="CY102" s="154"/>
      <c r="CZ102" s="103"/>
      <c r="DB102" s="463" t="s">
        <v>250</v>
      </c>
      <c r="DC102" s="317"/>
      <c r="DD102" s="315"/>
      <c r="DF102" s="316"/>
      <c r="DG102" s="317"/>
      <c r="DH102" s="315"/>
      <c r="DJ102" s="316"/>
      <c r="DK102" s="317"/>
      <c r="DL102" s="478" t="str">
        <f>IF(AND(CZ102="",DD102="",DH102=""),"-",CZ102+DD102+DH102)</f>
        <v>-</v>
      </c>
      <c r="DM102" s="510"/>
      <c r="DN102" s="480" t="str">
        <f>IF(AND(CZ102="",DD102="",DH102="",DA102="",DE102="",DI102=""),"-",SUM(CZ102:DI102))</f>
        <v>-</v>
      </c>
      <c r="DO102" s="481" t="str">
        <f t="shared" si="268"/>
        <v>-</v>
      </c>
      <c r="DP102" s="113"/>
      <c r="DQ102" s="464" t="str">
        <f t="shared" si="230"/>
        <v>OK</v>
      </c>
      <c r="DS102" s="344"/>
      <c r="DT102" s="315"/>
      <c r="DU102" s="317"/>
      <c r="DW102" s="317"/>
      <c r="DY102" s="317"/>
      <c r="EA102" s="316"/>
      <c r="EB102" s="1000"/>
      <c r="EC102" s="1001"/>
      <c r="ED102" s="1002"/>
      <c r="EE102" s="113"/>
      <c r="EF102" s="464" t="str">
        <f t="shared" si="165"/>
        <v>OK</v>
      </c>
      <c r="EI102" s="835" t="str">
        <f t="shared" ca="1" si="263"/>
        <v/>
      </c>
      <c r="EJ102" s="836"/>
    </row>
    <row r="103" spans="1:140" ht="12" customHeight="1" outlineLevel="2" x14ac:dyDescent="0.2">
      <c r="A103" s="85">
        <f t="shared" ca="1" si="265"/>
        <v>94</v>
      </c>
      <c r="B103" s="619" t="str">
        <f t="shared" ca="1" si="255"/>
        <v/>
      </c>
      <c r="C103" s="620"/>
      <c r="D103" s="621"/>
      <c r="E103" s="53"/>
      <c r="F103" s="54"/>
      <c r="G103" s="55" t="s">
        <v>99</v>
      </c>
      <c r="H103" s="69" t="s">
        <v>17</v>
      </c>
      <c r="I103" s="55"/>
      <c r="J103" s="1010" t="s">
        <v>11</v>
      </c>
      <c r="K103" s="1012" t="s">
        <v>17</v>
      </c>
      <c r="L103" s="252"/>
      <c r="M103" s="476">
        <f t="shared" si="228"/>
        <v>0</v>
      </c>
      <c r="N103" s="648" t="str">
        <f t="shared" si="256"/>
        <v>-</v>
      </c>
      <c r="O103" s="649" t="str">
        <f t="shared" si="257"/>
        <v>-</v>
      </c>
      <c r="P103" s="649" t="str">
        <f t="shared" si="258"/>
        <v>-</v>
      </c>
      <c r="Q103" s="649" t="str">
        <f t="shared" si="259"/>
        <v>-</v>
      </c>
      <c r="R103" s="649" t="str">
        <f t="shared" si="260"/>
        <v>-</v>
      </c>
      <c r="S103" s="168" t="str">
        <f t="shared" si="261"/>
        <v>-</v>
      </c>
      <c r="T103" s="180" t="str">
        <f t="shared" si="262"/>
        <v>OK</v>
      </c>
      <c r="U103" s="290"/>
      <c r="W103" s="1081"/>
      <c r="X103" s="1055"/>
      <c r="Y103" s="1069"/>
      <c r="Z103" s="1046"/>
      <c r="AA103" s="1047"/>
      <c r="AB103" s="1055"/>
      <c r="AC103" s="1069"/>
      <c r="AD103" s="1046"/>
      <c r="AE103" s="1047"/>
      <c r="AF103" s="1055"/>
      <c r="AG103" s="1069"/>
      <c r="AH103" s="1046"/>
      <c r="AI103" s="1047"/>
      <c r="AJ103" s="1000"/>
      <c r="AK103" s="1070"/>
      <c r="AL103" s="1001"/>
      <c r="AM103" s="1002"/>
      <c r="AN103" s="113"/>
      <c r="AO103" s="464" t="str">
        <f t="shared" si="266"/>
        <v>OK</v>
      </c>
      <c r="AQ103" s="1036"/>
      <c r="AR103" s="1055"/>
      <c r="AS103" s="1069"/>
      <c r="AT103" s="1046"/>
      <c r="AU103" s="1047"/>
      <c r="AV103" s="1055"/>
      <c r="AW103" s="1069"/>
      <c r="AX103" s="1046"/>
      <c r="AY103" s="1047"/>
      <c r="AZ103" s="1055"/>
      <c r="BA103" s="1069"/>
      <c r="BB103" s="1046"/>
      <c r="BC103" s="1047"/>
      <c r="BD103" s="1000"/>
      <c r="BE103" s="1070"/>
      <c r="BF103" s="1001"/>
      <c r="BG103" s="1002"/>
      <c r="BH103" s="113"/>
      <c r="BI103" s="464" t="str">
        <f t="shared" si="267"/>
        <v>OK</v>
      </c>
      <c r="BK103" s="325"/>
      <c r="BL103" s="315"/>
      <c r="BN103" s="316"/>
      <c r="BO103" s="317"/>
      <c r="BP103" s="315"/>
      <c r="BR103" s="316"/>
      <c r="BS103" s="317"/>
      <c r="BT103" s="315"/>
      <c r="BV103" s="316"/>
      <c r="BW103" s="317"/>
      <c r="BX103" s="487"/>
      <c r="BY103" s="504"/>
      <c r="BZ103" s="489"/>
      <c r="CA103" s="497"/>
      <c r="CB103" s="113"/>
      <c r="CC103" s="464" t="str">
        <f t="shared" si="16"/>
        <v>OK</v>
      </c>
      <c r="CE103" s="1036"/>
      <c r="CF103" s="1055"/>
      <c r="CG103" s="1069"/>
      <c r="CH103" s="1046"/>
      <c r="CI103" s="1047"/>
      <c r="CJ103" s="1055"/>
      <c r="CK103" s="1069"/>
      <c r="CL103" s="1046"/>
      <c r="CM103" s="1047"/>
      <c r="CN103" s="1055"/>
      <c r="CO103" s="1069"/>
      <c r="CP103" s="1046"/>
      <c r="CQ103" s="1047"/>
      <c r="CR103" s="1000"/>
      <c r="CS103" s="1070"/>
      <c r="CT103" s="1001"/>
      <c r="CU103" s="1002"/>
      <c r="CV103" s="113"/>
      <c r="CW103" s="464" t="str">
        <f t="shared" si="229"/>
        <v>OK</v>
      </c>
      <c r="CY103" s="154"/>
      <c r="CZ103" s="103"/>
      <c r="DB103" s="463" t="s">
        <v>250</v>
      </c>
      <c r="DC103" s="317"/>
      <c r="DD103" s="315"/>
      <c r="DF103" s="316"/>
      <c r="DG103" s="317"/>
      <c r="DH103" s="315"/>
      <c r="DJ103" s="316"/>
      <c r="DK103" s="317"/>
      <c r="DL103" s="478" t="str">
        <f>IF(AND(CZ103="",DD103="",DH103=""),"-",CZ103+DD103+DH103)</f>
        <v>-</v>
      </c>
      <c r="DM103" s="510"/>
      <c r="DN103" s="480" t="str">
        <f>IF(AND(CZ103="",DD103="",DH103="",DA103="",DE103="",DI103=""),"-",SUM(CZ103:DI103))</f>
        <v>-</v>
      </c>
      <c r="DO103" s="481" t="str">
        <f t="shared" si="268"/>
        <v>-</v>
      </c>
      <c r="DP103" s="113"/>
      <c r="DQ103" s="464" t="str">
        <f t="shared" si="230"/>
        <v>OK</v>
      </c>
      <c r="DS103" s="344"/>
      <c r="DT103" s="315"/>
      <c r="DU103" s="317"/>
      <c r="DW103" s="317"/>
      <c r="DY103" s="317"/>
      <c r="EA103" s="316"/>
      <c r="EB103" s="1000"/>
      <c r="EC103" s="1001"/>
      <c r="ED103" s="1002"/>
      <c r="EE103" s="113"/>
      <c r="EF103" s="464" t="str">
        <f t="shared" si="165"/>
        <v>OK</v>
      </c>
      <c r="EI103" s="835" t="str">
        <f t="shared" ca="1" si="263"/>
        <v/>
      </c>
      <c r="EJ103" s="836"/>
    </row>
    <row r="104" spans="1:140" ht="12" customHeight="1" outlineLevel="2" x14ac:dyDescent="0.2">
      <c r="A104" s="85">
        <f t="shared" ca="1" si="265"/>
        <v>95</v>
      </c>
      <c r="B104" s="619" t="str">
        <f t="shared" ca="1" si="255"/>
        <v/>
      </c>
      <c r="C104" s="620"/>
      <c r="D104" s="621"/>
      <c r="E104" s="53"/>
      <c r="F104" s="54"/>
      <c r="G104" s="55" t="s">
        <v>100</v>
      </c>
      <c r="H104" s="69" t="s">
        <v>17</v>
      </c>
      <c r="I104" s="55"/>
      <c r="J104" s="1010" t="s">
        <v>11</v>
      </c>
      <c r="K104" s="1012" t="s">
        <v>17</v>
      </c>
      <c r="L104" s="252"/>
      <c r="M104" s="476">
        <f t="shared" si="228"/>
        <v>0</v>
      </c>
      <c r="N104" s="648" t="str">
        <f t="shared" si="256"/>
        <v>-</v>
      </c>
      <c r="O104" s="649" t="str">
        <f t="shared" si="257"/>
        <v>-</v>
      </c>
      <c r="P104" s="649" t="str">
        <f t="shared" si="258"/>
        <v>-</v>
      </c>
      <c r="Q104" s="649" t="str">
        <f t="shared" si="259"/>
        <v>-</v>
      </c>
      <c r="R104" s="649" t="str">
        <f t="shared" si="260"/>
        <v>-</v>
      </c>
      <c r="S104" s="168" t="str">
        <f t="shared" si="261"/>
        <v>-</v>
      </c>
      <c r="T104" s="180" t="str">
        <f t="shared" si="262"/>
        <v>OK</v>
      </c>
      <c r="U104" s="290"/>
      <c r="W104" s="1081"/>
      <c r="X104" s="1055"/>
      <c r="Y104" s="1069"/>
      <c r="Z104" s="1046"/>
      <c r="AA104" s="1047"/>
      <c r="AB104" s="1055"/>
      <c r="AC104" s="1069"/>
      <c r="AD104" s="1046"/>
      <c r="AE104" s="1047"/>
      <c r="AF104" s="1055"/>
      <c r="AG104" s="1069"/>
      <c r="AH104" s="1046"/>
      <c r="AI104" s="1047"/>
      <c r="AJ104" s="997"/>
      <c r="AK104" s="1070"/>
      <c r="AL104" s="998"/>
      <c r="AM104" s="999"/>
      <c r="AN104" s="113"/>
      <c r="AO104" s="464" t="str">
        <f t="shared" si="266"/>
        <v>OK</v>
      </c>
      <c r="AQ104" s="1036"/>
      <c r="AR104" s="1055"/>
      <c r="AS104" s="1069"/>
      <c r="AT104" s="1046"/>
      <c r="AU104" s="1047"/>
      <c r="AV104" s="1055"/>
      <c r="AW104" s="1069"/>
      <c r="AX104" s="1046"/>
      <c r="AY104" s="1047"/>
      <c r="AZ104" s="1055"/>
      <c r="BA104" s="1069"/>
      <c r="BB104" s="1046"/>
      <c r="BC104" s="1047"/>
      <c r="BD104" s="997"/>
      <c r="BE104" s="1070"/>
      <c r="BF104" s="998"/>
      <c r="BG104" s="999"/>
      <c r="BH104" s="113"/>
      <c r="BI104" s="464" t="str">
        <f t="shared" si="267"/>
        <v>OK</v>
      </c>
      <c r="BK104" s="325"/>
      <c r="BL104" s="315"/>
      <c r="BN104" s="316"/>
      <c r="BO104" s="317"/>
      <c r="BP104" s="315"/>
      <c r="BR104" s="316"/>
      <c r="BS104" s="317"/>
      <c r="BT104" s="315"/>
      <c r="BV104" s="316"/>
      <c r="BW104" s="317"/>
      <c r="BX104" s="490"/>
      <c r="BY104" s="504"/>
      <c r="BZ104" s="492"/>
      <c r="CA104" s="498"/>
      <c r="CB104" s="113"/>
      <c r="CC104" s="464" t="str">
        <f t="shared" si="16"/>
        <v>OK</v>
      </c>
      <c r="CE104" s="1036"/>
      <c r="CF104" s="1061"/>
      <c r="CG104" s="1069"/>
      <c r="CH104" s="1046"/>
      <c r="CI104" s="1047"/>
      <c r="CJ104" s="1055"/>
      <c r="CK104" s="1069"/>
      <c r="CL104" s="1046"/>
      <c r="CM104" s="1047"/>
      <c r="CN104" s="1055"/>
      <c r="CO104" s="1069"/>
      <c r="CP104" s="1046"/>
      <c r="CQ104" s="1047"/>
      <c r="CR104" s="997"/>
      <c r="CS104" s="1070"/>
      <c r="CT104" s="998"/>
      <c r="CU104" s="999"/>
      <c r="CV104" s="113"/>
      <c r="CW104" s="464" t="str">
        <f t="shared" si="229"/>
        <v>OK</v>
      </c>
      <c r="CY104" s="154"/>
      <c r="CZ104" s="103"/>
      <c r="DB104" s="463" t="s">
        <v>250</v>
      </c>
      <c r="DC104" s="317"/>
      <c r="DD104" s="315"/>
      <c r="DF104" s="316"/>
      <c r="DG104" s="317"/>
      <c r="DH104" s="315"/>
      <c r="DJ104" s="316"/>
      <c r="DK104" s="317"/>
      <c r="DL104" s="478" t="str">
        <f>IF(AND(CZ104="",DD104="",DH104=""),"-",CZ104+DD104+DH104)</f>
        <v>-</v>
      </c>
      <c r="DM104" s="510"/>
      <c r="DN104" s="480" t="str">
        <f>IF(AND(CZ104="",DD104="",DH104="",DA104="",DE104="",DI104=""),"-",SUM(CZ104:DI104))</f>
        <v>-</v>
      </c>
      <c r="DO104" s="481" t="str">
        <f t="shared" si="268"/>
        <v>-</v>
      </c>
      <c r="DP104" s="113"/>
      <c r="DQ104" s="464" t="str">
        <f t="shared" si="230"/>
        <v>OK</v>
      </c>
      <c r="DS104" s="344"/>
      <c r="DT104" s="315"/>
      <c r="DU104" s="317"/>
      <c r="DW104" s="317"/>
      <c r="DY104" s="317"/>
      <c r="EA104" s="316"/>
      <c r="EB104" s="1000"/>
      <c r="EC104" s="1001"/>
      <c r="ED104" s="1002"/>
      <c r="EE104" s="113"/>
      <c r="EF104" s="464" t="str">
        <f t="shared" si="165"/>
        <v>OK</v>
      </c>
      <c r="EI104" s="835" t="str">
        <f t="shared" ca="1" si="263"/>
        <v/>
      </c>
      <c r="EJ104" s="836"/>
    </row>
    <row r="105" spans="1:140" ht="12" customHeight="1" outlineLevel="2" x14ac:dyDescent="0.2">
      <c r="A105" s="85">
        <f ca="1">OFFSET(A105,-1,0,1,1)+1</f>
        <v>96</v>
      </c>
      <c r="B105" s="619" t="str">
        <f t="shared" ca="1" si="255"/>
        <v/>
      </c>
      <c r="C105" s="620"/>
      <c r="D105" s="621"/>
      <c r="E105" s="161" t="s">
        <v>280</v>
      </c>
      <c r="F105" s="160"/>
      <c r="G105" s="55"/>
      <c r="H105" s="69" t="s">
        <v>17</v>
      </c>
      <c r="I105" s="55"/>
      <c r="J105" s="1010" t="s">
        <v>11</v>
      </c>
      <c r="K105" s="1012" t="s">
        <v>17</v>
      </c>
      <c r="L105" s="252"/>
      <c r="M105" s="476">
        <f t="shared" si="228"/>
        <v>0</v>
      </c>
      <c r="N105" s="648" t="str">
        <f t="shared" si="256"/>
        <v>-</v>
      </c>
      <c r="O105" s="649" t="str">
        <f t="shared" si="257"/>
        <v>-</v>
      </c>
      <c r="P105" s="649" t="str">
        <f t="shared" si="258"/>
        <v>-</v>
      </c>
      <c r="Q105" s="649" t="str">
        <f t="shared" si="259"/>
        <v>-</v>
      </c>
      <c r="R105" s="649" t="str">
        <f t="shared" si="260"/>
        <v>-</v>
      </c>
      <c r="S105" s="168" t="str">
        <f t="shared" si="261"/>
        <v>-</v>
      </c>
      <c r="T105" s="180" t="str">
        <f t="shared" si="262"/>
        <v>OK</v>
      </c>
      <c r="U105" s="290"/>
      <c r="W105" s="515"/>
      <c r="X105" s="103"/>
      <c r="Y105" s="1025"/>
      <c r="Z105" s="298" t="s">
        <v>250</v>
      </c>
      <c r="AA105" s="1028"/>
      <c r="AB105" s="1061"/>
      <c r="AC105" s="1071"/>
      <c r="AD105" s="1052"/>
      <c r="AE105" s="1053"/>
      <c r="AF105" s="1061"/>
      <c r="AG105" s="1071"/>
      <c r="AH105" s="1052"/>
      <c r="AI105" s="1053"/>
      <c r="AJ105" s="478" t="str">
        <f>IF(AND(X105="",AB105="",AF105=""),"-",X105+AB105+AF105)</f>
        <v>-</v>
      </c>
      <c r="AK105" s="1072"/>
      <c r="AL105" s="480" t="str">
        <f>IF(AND(X105="",AB105="",AF105="",Y105="",AC105="",AG105=""),"-",SUM(X105:AG105))</f>
        <v>-</v>
      </c>
      <c r="AM105" s="506" t="str">
        <f>IF(OR(AL105=0,AL105="-"),"-",AL105/BD_TOTAL_HOURS)</f>
        <v>-</v>
      </c>
      <c r="AN105" s="113"/>
      <c r="AO105" s="464" t="str">
        <f t="shared" si="266"/>
        <v>OK</v>
      </c>
      <c r="AQ105" s="154"/>
      <c r="AR105" s="103"/>
      <c r="AS105" s="1025"/>
      <c r="AT105" s="298" t="s">
        <v>250</v>
      </c>
      <c r="AU105" s="1028"/>
      <c r="AV105" s="1061"/>
      <c r="AW105" s="1071"/>
      <c r="AX105" s="1052"/>
      <c r="AY105" s="1053"/>
      <c r="AZ105" s="1061"/>
      <c r="BA105" s="1071"/>
      <c r="BB105" s="1052"/>
      <c r="BC105" s="1053"/>
      <c r="BD105" s="478" t="str">
        <f>IF(AND(AR105="",AV105="",AZ105=""),"-",AR105+AV105+AZ105)</f>
        <v>-</v>
      </c>
      <c r="BE105" s="1072"/>
      <c r="BF105" s="480" t="str">
        <f>IF(AND(AR105="",AV105="",AZ105="",AS105="",AW105="",BA105=""),"-",SUM(AR105:BA105))</f>
        <v>-</v>
      </c>
      <c r="BG105" s="540" t="str">
        <f>IF(OR(BF105=0,BF105="-"),"-",BF105/BD_TOTAL_HOURS)</f>
        <v>-</v>
      </c>
      <c r="BH105" s="113"/>
      <c r="BI105" s="464" t="str">
        <f t="shared" si="267"/>
        <v>OK</v>
      </c>
      <c r="BK105" s="154"/>
      <c r="BL105" s="103"/>
      <c r="BM105" s="307"/>
      <c r="BN105" s="298"/>
      <c r="BO105" s="310"/>
      <c r="BP105" s="318"/>
      <c r="BQ105" s="319"/>
      <c r="BR105" s="320"/>
      <c r="BS105" s="321"/>
      <c r="BT105" s="318"/>
      <c r="BU105" s="319"/>
      <c r="BV105" s="320"/>
      <c r="BW105" s="321"/>
      <c r="BX105" s="478" t="str">
        <f>IF(AND(BL105="",BP105="",BT105=""),"-",BL105+BP105+BT105)</f>
        <v>-</v>
      </c>
      <c r="BY105" s="505"/>
      <c r="BZ105" s="480" t="str">
        <f>IF(AND(BL105="",BP105="",BT105="",BM105="",BQ105="",BU105=""),"-",SUM(BL105:BU105))</f>
        <v>-</v>
      </c>
      <c r="CA105" s="540" t="str">
        <f>IF(OR(BZ105=0,BZ105="-"),"-",BZ105/DD_TOTAL_HOURS)</f>
        <v>-</v>
      </c>
      <c r="CB105" s="113"/>
      <c r="CC105" s="464" t="str">
        <f t="shared" si="16"/>
        <v>OK</v>
      </c>
      <c r="CE105" s="154"/>
      <c r="CF105" s="103"/>
      <c r="CG105" s="1025"/>
      <c r="CH105" s="298" t="s">
        <v>250</v>
      </c>
      <c r="CI105" s="1028"/>
      <c r="CJ105" s="1061"/>
      <c r="CK105" s="1071"/>
      <c r="CL105" s="1052"/>
      <c r="CM105" s="1053"/>
      <c r="CN105" s="1061"/>
      <c r="CO105" s="1071"/>
      <c r="CP105" s="1052"/>
      <c r="CQ105" s="1053"/>
      <c r="CR105" s="478" t="str">
        <f>IF(AND(CF105="",CJ105="",CN105=""),"-",CF105+CJ105+CN105)</f>
        <v>-</v>
      </c>
      <c r="CS105" s="1072"/>
      <c r="CT105" s="480" t="str">
        <f>IF(AND(CF105="",CJ105="",CN105="",CG105="",CK105="",CO105=""),"-",SUM(CF105:CO105))</f>
        <v>-</v>
      </c>
      <c r="CU105" s="540" t="str">
        <f>IF(OR(CT105=0,CT105="-"),"-",CT105/PRO_TOTAL_HOURS)</f>
        <v>-</v>
      </c>
      <c r="CV105" s="113"/>
      <c r="CW105" s="464" t="str">
        <f t="shared" si="229"/>
        <v>OK</v>
      </c>
      <c r="CY105" s="154"/>
      <c r="CZ105" s="103"/>
      <c r="DA105" s="307"/>
      <c r="DB105" s="298"/>
      <c r="DC105" s="310"/>
      <c r="DD105" s="318"/>
      <c r="DE105" s="319"/>
      <c r="DF105" s="320"/>
      <c r="DG105" s="321"/>
      <c r="DH105" s="318"/>
      <c r="DI105" s="319"/>
      <c r="DJ105" s="320"/>
      <c r="DK105" s="321"/>
      <c r="DL105" s="478" t="str">
        <f>IF(AND(CZ105="",DD105="",DH105=""),"-",CZ105+DD105+DH105)</f>
        <v>-</v>
      </c>
      <c r="DM105" s="505"/>
      <c r="DN105" s="480" t="str">
        <f>IF(AND(CZ105="",DD105="",DH105="",DA105="",DE105="",DI105=""),"-",SUM(CZ105:DI105))</f>
        <v>-</v>
      </c>
      <c r="DO105" s="540" t="str">
        <f t="shared" si="268"/>
        <v>-</v>
      </c>
      <c r="DP105" s="113"/>
      <c r="DQ105" s="464" t="str">
        <f t="shared" si="230"/>
        <v>OK</v>
      </c>
      <c r="DS105" s="344"/>
      <c r="DT105" s="315"/>
      <c r="DU105" s="317"/>
      <c r="DW105" s="317"/>
      <c r="DY105" s="317"/>
      <c r="EA105" s="316"/>
      <c r="EB105" s="1000"/>
      <c r="EC105" s="1001"/>
      <c r="ED105" s="1002"/>
      <c r="EE105" s="113"/>
      <c r="EF105" s="464" t="str">
        <f t="shared" si="165"/>
        <v>OK</v>
      </c>
      <c r="EI105" s="835" t="str">
        <f t="shared" ca="1" si="263"/>
        <v/>
      </c>
      <c r="EJ105" s="836"/>
    </row>
    <row r="106" spans="1:140" s="71" customFormat="1" ht="15.75" customHeight="1" outlineLevel="3" collapsed="1" x14ac:dyDescent="0.2">
      <c r="A106" s="88">
        <f t="shared" ref="A106:A109" ca="1" si="269">OFFSET(A106,-1,0,1,1)+1</f>
        <v>97</v>
      </c>
      <c r="B106" s="616" t="str">
        <f t="shared" ca="1" si="255"/>
        <v/>
      </c>
      <c r="C106" s="622"/>
      <c r="D106" s="623"/>
      <c r="E106" s="988" t="s">
        <v>846</v>
      </c>
      <c r="F106" s="77" t="s">
        <v>121</v>
      </c>
      <c r="G106" s="78"/>
      <c r="H106" s="918" t="s">
        <v>1</v>
      </c>
      <c r="I106" s="79"/>
      <c r="J106" s="91" t="s">
        <v>10</v>
      </c>
      <c r="K106" s="92" t="s">
        <v>17</v>
      </c>
      <c r="L106" s="251"/>
      <c r="M106" s="460">
        <f t="shared" si="228"/>
        <v>0</v>
      </c>
      <c r="N106" s="694" t="str">
        <f>IF(OR(W106="",W106=0,W106="-"),"-",IF(W106=1,1,"POK"))</f>
        <v>-</v>
      </c>
      <c r="O106" s="695" t="str">
        <f>IF(OR(AQ106="",AQ106=0,AQ106="-"),"-",IF(AQ106=1,1,"POK"))</f>
        <v>-</v>
      </c>
      <c r="P106" s="695" t="str">
        <f>IF(OR(BK106="",BK106=0,BK106="-"),"-",IF(BK106=1,1,"POK"))</f>
        <v>-</v>
      </c>
      <c r="Q106" s="695" t="str">
        <f>IF(OR(CE106="",CE106=0,CE106="-"),"-",IF(CE106=1,1,"POK"))</f>
        <v>-</v>
      </c>
      <c r="R106" s="695" t="str">
        <f>IF(OR(CY106="",CY106=0,CY106="-"),"-",IF(CY106=1,1,"POK"))</f>
        <v>-</v>
      </c>
      <c r="S106" s="696" t="str">
        <f>IF(OR(DS106="",DS106=0,DS106="-"),"-",IF(DS106=1,1,"POK"))</f>
        <v>-</v>
      </c>
      <c r="T106" s="181" t="str">
        <f t="shared" si="262"/>
        <v>OK</v>
      </c>
      <c r="U106" s="290"/>
      <c r="V106" s="8"/>
      <c r="W106" s="662">
        <f>IF(SUM(W107:W109)=0,0,1)</f>
        <v>0</v>
      </c>
      <c r="X106" s="208"/>
      <c r="Y106" s="209"/>
      <c r="Z106" s="209"/>
      <c r="AA106" s="209"/>
      <c r="AB106" s="209"/>
      <c r="AC106" s="209"/>
      <c r="AD106" s="209"/>
      <c r="AE106" s="209"/>
      <c r="AF106" s="209"/>
      <c r="AG106" s="209"/>
      <c r="AH106" s="209"/>
      <c r="AI106" s="210"/>
      <c r="AJ106" s="235">
        <f>SUM(AJ107:AJ109)</f>
        <v>0</v>
      </c>
      <c r="AK106" s="236">
        <f>SUM(AK107:AK109)</f>
        <v>0</v>
      </c>
      <c r="AL106" s="233">
        <f>AJ106+AK106</f>
        <v>0</v>
      </c>
      <c r="AM106" s="238" t="str">
        <f>IF(OR(AL106=0,AL106="-"),"-",AL106/CD_TOTAL_HOURS)</f>
        <v>-</v>
      </c>
      <c r="AN106" s="114"/>
      <c r="AO106" s="468" t="str">
        <f t="shared" si="266"/>
        <v>OK</v>
      </c>
      <c r="AP106" s="8"/>
      <c r="AQ106" s="662">
        <f>IF(SUM(AQ107:AQ109)=0,0,1)</f>
        <v>0</v>
      </c>
      <c r="AR106" s="208"/>
      <c r="AS106" s="209"/>
      <c r="AT106" s="209"/>
      <c r="AU106" s="209"/>
      <c r="AV106" s="209"/>
      <c r="AW106" s="209"/>
      <c r="AX106" s="209"/>
      <c r="AY106" s="209"/>
      <c r="AZ106" s="209"/>
      <c r="BA106" s="209"/>
      <c r="BB106" s="209"/>
      <c r="BC106" s="210"/>
      <c r="BD106" s="235">
        <f>SUM(BD107:BD109)</f>
        <v>0</v>
      </c>
      <c r="BE106" s="236">
        <f>SUM(BE107:BE109)</f>
        <v>0</v>
      </c>
      <c r="BF106" s="233">
        <f>BD106+BE106</f>
        <v>0</v>
      </c>
      <c r="BG106" s="238" t="str">
        <f>IF(OR(BF106=0,BF106="-"),"-",BF106/BD_TOTAL_HOURS)</f>
        <v>-</v>
      </c>
      <c r="BH106" s="114"/>
      <c r="BI106" s="468" t="str">
        <f t="shared" si="267"/>
        <v>OK</v>
      </c>
      <c r="BJ106" s="8"/>
      <c r="BK106" s="662">
        <f>IF(SUM(BK107:BK109)=0,0,1)</f>
        <v>0</v>
      </c>
      <c r="BL106" s="208"/>
      <c r="BM106" s="209"/>
      <c r="BN106" s="209"/>
      <c r="BO106" s="209"/>
      <c r="BP106" s="209"/>
      <c r="BQ106" s="209"/>
      <c r="BR106" s="209"/>
      <c r="BS106" s="209"/>
      <c r="BT106" s="209"/>
      <c r="BU106" s="209"/>
      <c r="BV106" s="209"/>
      <c r="BW106" s="210"/>
      <c r="BX106" s="235">
        <f>SUM(BX107:BX109)</f>
        <v>0</v>
      </c>
      <c r="BY106" s="236">
        <f>SUM(BY107:BY109)</f>
        <v>0</v>
      </c>
      <c r="BZ106" s="233">
        <f>BX106+BY106</f>
        <v>0</v>
      </c>
      <c r="CA106" s="238" t="str">
        <f>IF(OR(BZ106=0,BZ106="-"),"-",BZ106/DD_TOTAL_HOURS)</f>
        <v>-</v>
      </c>
      <c r="CB106" s="114"/>
      <c r="CC106" s="464" t="str">
        <f t="shared" si="16"/>
        <v>OK</v>
      </c>
      <c r="CD106" s="8"/>
      <c r="CE106" s="665">
        <f>IF(SUM(CE107:CE109)=0,0,1)</f>
        <v>0</v>
      </c>
      <c r="CF106" s="208"/>
      <c r="CG106" s="209"/>
      <c r="CH106" s="209"/>
      <c r="CI106" s="209"/>
      <c r="CJ106" s="209"/>
      <c r="CK106" s="209"/>
      <c r="CL106" s="209"/>
      <c r="CM106" s="209"/>
      <c r="CN106" s="209"/>
      <c r="CO106" s="209"/>
      <c r="CP106" s="209"/>
      <c r="CQ106" s="210"/>
      <c r="CR106" s="235">
        <f>SUM(CR107:CR109)</f>
        <v>0</v>
      </c>
      <c r="CS106" s="236">
        <f>SUM(CS107:CS109)</f>
        <v>0</v>
      </c>
      <c r="CT106" s="233">
        <f>CR106+CS106</f>
        <v>0</v>
      </c>
      <c r="CU106" s="238"/>
      <c r="CV106" s="114"/>
      <c r="CW106" s="468" t="str">
        <f t="shared" si="229"/>
        <v>OK</v>
      </c>
      <c r="CX106" s="8"/>
      <c r="CY106" s="670">
        <f>IF(SUM(CY107:CY109)=0,0,1)</f>
        <v>0</v>
      </c>
      <c r="CZ106" s="208"/>
      <c r="DA106" s="209"/>
      <c r="DB106" s="209"/>
      <c r="DC106" s="209"/>
      <c r="DD106" s="209"/>
      <c r="DE106" s="209"/>
      <c r="DF106" s="209"/>
      <c r="DG106" s="209"/>
      <c r="DH106" s="209"/>
      <c r="DI106" s="209"/>
      <c r="DJ106" s="209"/>
      <c r="DK106" s="210"/>
      <c r="DL106" s="235">
        <f>SUM(DL107:DL109)</f>
        <v>0</v>
      </c>
      <c r="DM106" s="236">
        <f>SUM(DM107:DM109)</f>
        <v>0</v>
      </c>
      <c r="DN106" s="233">
        <f>DL106+DM106</f>
        <v>0</v>
      </c>
      <c r="DO106" s="238" t="str">
        <f>IF(OR(DN106=0,DN106="-"),"-",DN106/CONSTR_TOTAL_HOURS)</f>
        <v>-</v>
      </c>
      <c r="DP106" s="114"/>
      <c r="DQ106" s="464" t="str">
        <f t="shared" si="230"/>
        <v>OK</v>
      </c>
      <c r="DR106" s="8"/>
      <c r="DS106" s="662">
        <f>IF(SUM(DS107:DS109)=0,0,1)</f>
        <v>0</v>
      </c>
      <c r="DT106" s="208"/>
      <c r="DU106" s="209"/>
      <c r="DV106" s="209"/>
      <c r="DW106" s="209"/>
      <c r="DX106" s="209"/>
      <c r="DY106" s="209"/>
      <c r="DZ106" s="209"/>
      <c r="EA106" s="209"/>
      <c r="EB106" s="235">
        <f>SUM(EB107:EB109)</f>
        <v>0</v>
      </c>
      <c r="EC106" s="910">
        <f>EB106</f>
        <v>0</v>
      </c>
      <c r="ED106" s="238" t="str">
        <f t="shared" ref="ED106" si="270">IF(OR(EC106=0,EC106="-"),"-",EC106/QUALIF_TOTAL_HOURS)</f>
        <v>-</v>
      </c>
      <c r="EE106" s="114"/>
      <c r="EF106" s="464" t="str">
        <f t="shared" si="165"/>
        <v>-</v>
      </c>
      <c r="EG106" s="8"/>
      <c r="EI106" s="835" t="str">
        <f t="shared" ca="1" si="263"/>
        <v/>
      </c>
      <c r="EJ106" s="836"/>
    </row>
    <row r="107" spans="1:140" ht="132" customHeight="1" outlineLevel="3" x14ac:dyDescent="0.2">
      <c r="A107" s="85">
        <f t="shared" ca="1" si="269"/>
        <v>98</v>
      </c>
      <c r="B107" s="619" t="str">
        <f t="shared" ca="1" si="255"/>
        <v/>
      </c>
      <c r="C107" s="620"/>
      <c r="D107" s="621"/>
      <c r="E107" s="989"/>
      <c r="F107" s="62"/>
      <c r="G107" s="55" t="s">
        <v>847</v>
      </c>
      <c r="H107" s="69" t="s">
        <v>1</v>
      </c>
      <c r="I107" s="55"/>
      <c r="J107" s="1010" t="s">
        <v>11</v>
      </c>
      <c r="K107" s="1012" t="s">
        <v>17</v>
      </c>
      <c r="L107" s="252" t="s">
        <v>22</v>
      </c>
      <c r="M107" s="476">
        <f t="shared" si="228"/>
        <v>0</v>
      </c>
      <c r="N107" s="648" t="str">
        <f t="shared" ref="N107:N109" si="271">IF(OR(W107="",W107="-"),"-",IF(W107=1,1,"POK"))</f>
        <v>-</v>
      </c>
      <c r="O107" s="649" t="str">
        <f t="shared" ref="O107:O109" si="272">IF(OR(AQ107="",AQ107="-"),"-",IF(AQ107=1,1,"POK"))</f>
        <v>-</v>
      </c>
      <c r="P107" s="649" t="str">
        <f t="shared" ref="P107:P109" si="273">IF(OR(BK107="",BK107="-"),"-",IF(BK107=1,1,"POK"))</f>
        <v>-</v>
      </c>
      <c r="Q107" s="649" t="str">
        <f t="shared" ref="Q107:Q109" si="274">IF(OR(CE107="",CE107="-"),"-",IF(CE107=1,1,"POK"))</f>
        <v>-</v>
      </c>
      <c r="R107" s="649" t="str">
        <f t="shared" ref="R107:R109" si="275">IF(OR(CY107="",CY107="-"),"-",IF(CY107=1,1,"POK"))</f>
        <v>-</v>
      </c>
      <c r="S107" s="168" t="str">
        <f t="shared" ref="S107:S109" si="276">IF(OR(DS107="",DS107="-"),"-",IF(DS107=1,1,"POK"))</f>
        <v>-</v>
      </c>
      <c r="T107" s="180" t="str">
        <f t="shared" si="262"/>
        <v>OK</v>
      </c>
      <c r="U107" s="290"/>
      <c r="W107" s="515"/>
      <c r="X107" s="103"/>
      <c r="Y107" s="1023"/>
      <c r="Z107" s="298" t="s">
        <v>259</v>
      </c>
      <c r="AA107" s="1026"/>
      <c r="AB107" s="104"/>
      <c r="AC107" s="1023"/>
      <c r="AD107" s="298" t="s">
        <v>260</v>
      </c>
      <c r="AE107" s="1026"/>
      <c r="AF107" s="104"/>
      <c r="AG107" s="1023"/>
      <c r="AH107" s="298" t="s">
        <v>261</v>
      </c>
      <c r="AI107" s="1026"/>
      <c r="AJ107" s="478" t="str">
        <f>IF(AND(X107="",AB107="",AF107=""),"-",X107+AB107+AF107)</f>
        <v>-</v>
      </c>
      <c r="AK107" s="1059"/>
      <c r="AL107" s="480" t="str">
        <f>IF(AND(X107="",AB107="",AF107="",Y107="",AC107="",AG107=""),"-",SUM(X107:AG107))</f>
        <v>-</v>
      </c>
      <c r="AM107" s="481" t="str">
        <f>IF(OR(AL107=0,AL107="-"),"-",AL107/CD_TOTAL_HOURS)</f>
        <v>-</v>
      </c>
      <c r="AN107" s="113"/>
      <c r="AO107" s="464" t="str">
        <f t="shared" si="266"/>
        <v>OK</v>
      </c>
      <c r="AQ107" s="515"/>
      <c r="AR107" s="103"/>
      <c r="AS107" s="1023"/>
      <c r="AT107" s="298" t="s">
        <v>250</v>
      </c>
      <c r="AU107" s="1026"/>
      <c r="AV107" s="104"/>
      <c r="AW107" s="1023"/>
      <c r="AX107" s="298" t="s">
        <v>251</v>
      </c>
      <c r="AY107" s="1026"/>
      <c r="AZ107" s="104"/>
      <c r="BA107" s="1023"/>
      <c r="BB107" s="298" t="s">
        <v>252</v>
      </c>
      <c r="BC107" s="1026"/>
      <c r="BD107" s="478" t="str">
        <f>IF(AND(AR107="",AV107="",AZ107=""),"-",AR107+AV107+AZ107)</f>
        <v>-</v>
      </c>
      <c r="BE107" s="1059"/>
      <c r="BF107" s="480" t="str">
        <f>IF(AND(AR107="",AV107="",AZ107="",AS107="",AW107="",BA107=""),"-",SUM(AR107:BA107))</f>
        <v>-</v>
      </c>
      <c r="BG107" s="481" t="str">
        <f>IF(OR(BF107=0,BF107="-"),"-",BF107/BD_TOTAL_HOURS)</f>
        <v>-</v>
      </c>
      <c r="BH107" s="113"/>
      <c r="BI107" s="464" t="str">
        <f t="shared" si="267"/>
        <v>OK</v>
      </c>
      <c r="BK107" s="322"/>
      <c r="BL107" s="311"/>
      <c r="BM107" s="312"/>
      <c r="BN107" s="313"/>
      <c r="BO107" s="441"/>
      <c r="BP107" s="311"/>
      <c r="BQ107" s="312"/>
      <c r="BR107" s="313"/>
      <c r="BS107" s="441"/>
      <c r="BT107" s="311"/>
      <c r="BU107" s="312"/>
      <c r="BV107" s="313"/>
      <c r="BW107" s="441"/>
      <c r="BX107" s="487"/>
      <c r="BY107" s="504"/>
      <c r="BZ107" s="489"/>
      <c r="CA107" s="497"/>
      <c r="CB107" s="113"/>
      <c r="CC107" s="464" t="str">
        <f t="shared" si="16"/>
        <v>OK</v>
      </c>
      <c r="CE107" s="1080"/>
      <c r="CF107" s="1073"/>
      <c r="CG107" s="1030"/>
      <c r="CH107" s="1039"/>
      <c r="CI107" s="1040"/>
      <c r="CJ107" s="1073"/>
      <c r="CK107" s="1030"/>
      <c r="CL107" s="1039"/>
      <c r="CM107" s="1040"/>
      <c r="CN107" s="1073"/>
      <c r="CO107" s="1030"/>
      <c r="CP107" s="1039"/>
      <c r="CQ107" s="1040"/>
      <c r="CR107" s="1083"/>
      <c r="CS107" s="1042"/>
      <c r="CT107" s="1043"/>
      <c r="CU107" s="1005"/>
      <c r="CV107" s="113"/>
      <c r="CW107" s="464" t="str">
        <f t="shared" si="229"/>
        <v>OK</v>
      </c>
      <c r="CY107" s="323"/>
      <c r="CZ107" s="440"/>
      <c r="DA107" s="312"/>
      <c r="DB107" s="313"/>
      <c r="DC107" s="441"/>
      <c r="DD107" s="440"/>
      <c r="DE107" s="312"/>
      <c r="DF107" s="313"/>
      <c r="DG107" s="441"/>
      <c r="DH107" s="440"/>
      <c r="DI107" s="312"/>
      <c r="DJ107" s="313"/>
      <c r="DK107" s="441"/>
      <c r="DL107" s="494"/>
      <c r="DM107" s="485"/>
      <c r="DN107" s="495"/>
      <c r="DO107" s="511"/>
      <c r="DP107" s="113"/>
      <c r="DQ107" s="464" t="str">
        <f t="shared" si="230"/>
        <v>OK</v>
      </c>
      <c r="DS107" s="323"/>
      <c r="DT107" s="440"/>
      <c r="DU107" s="441"/>
      <c r="DV107" s="312"/>
      <c r="DW107" s="441"/>
      <c r="DX107" s="312"/>
      <c r="DY107" s="441"/>
      <c r="DZ107" s="312"/>
      <c r="EA107" s="313"/>
      <c r="EB107" s="994"/>
      <c r="EC107" s="995"/>
      <c r="ED107" s="1005"/>
      <c r="EE107" s="113"/>
      <c r="EF107" s="464" t="str">
        <f t="shared" si="165"/>
        <v>OK</v>
      </c>
      <c r="EI107" s="835" t="str">
        <f t="shared" ca="1" si="263"/>
        <v/>
      </c>
      <c r="EJ107" s="836"/>
    </row>
    <row r="108" spans="1:140" ht="12" customHeight="1" outlineLevel="3" x14ac:dyDescent="0.2">
      <c r="A108" s="85">
        <f t="shared" ca="1" si="269"/>
        <v>99</v>
      </c>
      <c r="B108" s="619" t="str">
        <f t="shared" ca="1" si="255"/>
        <v/>
      </c>
      <c r="C108" s="620"/>
      <c r="D108" s="621"/>
      <c r="E108" s="989"/>
      <c r="F108" s="909"/>
      <c r="G108" s="55" t="s">
        <v>848</v>
      </c>
      <c r="H108" s="69" t="s">
        <v>1</v>
      </c>
      <c r="I108" s="55"/>
      <c r="J108" s="1010" t="s">
        <v>11</v>
      </c>
      <c r="K108" s="1012" t="s">
        <v>17</v>
      </c>
      <c r="L108" s="252"/>
      <c r="M108" s="476">
        <f t="shared" si="228"/>
        <v>0</v>
      </c>
      <c r="N108" s="648" t="str">
        <f t="shared" si="271"/>
        <v>-</v>
      </c>
      <c r="O108" s="649" t="str">
        <f t="shared" si="272"/>
        <v>-</v>
      </c>
      <c r="P108" s="649" t="str">
        <f t="shared" si="273"/>
        <v>-</v>
      </c>
      <c r="Q108" s="649" t="str">
        <f t="shared" si="274"/>
        <v>-</v>
      </c>
      <c r="R108" s="649" t="str">
        <f t="shared" si="275"/>
        <v>-</v>
      </c>
      <c r="S108" s="168" t="str">
        <f t="shared" si="276"/>
        <v>-</v>
      </c>
      <c r="T108" s="180" t="str">
        <f t="shared" si="262"/>
        <v>OK</v>
      </c>
      <c r="U108" s="290"/>
      <c r="W108" s="1074"/>
      <c r="X108" s="1057"/>
      <c r="Y108" s="1069"/>
      <c r="Z108" s="1039"/>
      <c r="AA108" s="1047"/>
      <c r="AB108" s="1057"/>
      <c r="AC108" s="1069"/>
      <c r="AD108" s="1039"/>
      <c r="AE108" s="1047"/>
      <c r="AF108" s="1057"/>
      <c r="AG108" s="1069"/>
      <c r="AH108" s="1039"/>
      <c r="AI108" s="1047"/>
      <c r="AJ108" s="1075"/>
      <c r="AK108" s="1048"/>
      <c r="AL108" s="995"/>
      <c r="AM108" s="1076"/>
      <c r="AN108" s="113"/>
      <c r="AO108" s="464" t="str">
        <f t="shared" si="266"/>
        <v>OK</v>
      </c>
      <c r="AQ108" s="1074"/>
      <c r="AR108" s="1057"/>
      <c r="AS108" s="1069"/>
      <c r="AT108" s="1039"/>
      <c r="AU108" s="1047"/>
      <c r="AV108" s="1057"/>
      <c r="AW108" s="1069"/>
      <c r="AX108" s="1039"/>
      <c r="AY108" s="1047"/>
      <c r="AZ108" s="1057"/>
      <c r="BA108" s="1069"/>
      <c r="BB108" s="1039"/>
      <c r="BC108" s="1047"/>
      <c r="BD108" s="1075"/>
      <c r="BE108" s="1048"/>
      <c r="BF108" s="995"/>
      <c r="BG108" s="1076"/>
      <c r="BH108" s="113"/>
      <c r="BI108" s="464" t="str">
        <f t="shared" si="267"/>
        <v>OK</v>
      </c>
      <c r="BK108" s="154"/>
      <c r="BL108" s="103"/>
      <c r="BM108" s="306"/>
      <c r="BN108" s="298" t="s">
        <v>259</v>
      </c>
      <c r="BO108" s="309"/>
      <c r="BP108" s="104"/>
      <c r="BQ108" s="306"/>
      <c r="BR108" s="298" t="s">
        <v>260</v>
      </c>
      <c r="BS108" s="309"/>
      <c r="BT108" s="104"/>
      <c r="BU108" s="306"/>
      <c r="BV108" s="298" t="s">
        <v>261</v>
      </c>
      <c r="BW108" s="309"/>
      <c r="BX108" s="478" t="str">
        <f>IF(AND(BL108="",BP108="",BT108=""),"-",BL108+BP108+BT108)</f>
        <v>-</v>
      </c>
      <c r="BY108" s="510"/>
      <c r="BZ108" s="480" t="str">
        <f>IF(AND(BL108="",BP108="",BT108="",BM108="",BQ108="",BU108=""),"-",SUM(BL108:BU108))</f>
        <v>-</v>
      </c>
      <c r="CA108" s="543" t="str">
        <f t="shared" ref="CA108:CA109" si="277">IF(OR(BZ108=0,BZ108="-"),"-",BZ108/DD_TOTAL_HOURS)</f>
        <v>-</v>
      </c>
      <c r="CB108" s="113"/>
      <c r="CC108" s="464" t="str">
        <f t="shared" si="16"/>
        <v>OK</v>
      </c>
      <c r="CE108" s="1036"/>
      <c r="CF108" s="1055"/>
      <c r="CG108" s="1069"/>
      <c r="CH108" s="1046"/>
      <c r="CI108" s="1047"/>
      <c r="CJ108" s="1055"/>
      <c r="CK108" s="1069"/>
      <c r="CL108" s="1046"/>
      <c r="CM108" s="1047"/>
      <c r="CN108" s="1055"/>
      <c r="CO108" s="1069"/>
      <c r="CP108" s="1046"/>
      <c r="CQ108" s="1047"/>
      <c r="CR108" s="1000"/>
      <c r="CS108" s="1048"/>
      <c r="CT108" s="1001"/>
      <c r="CU108" s="1002"/>
      <c r="CV108" s="113"/>
      <c r="CW108" s="464" t="str">
        <f t="shared" si="229"/>
        <v>OK</v>
      </c>
      <c r="CY108" s="323"/>
      <c r="CZ108" s="315"/>
      <c r="DB108" s="316"/>
      <c r="DC108" s="317"/>
      <c r="DD108" s="315"/>
      <c r="DF108" s="316"/>
      <c r="DG108" s="317"/>
      <c r="DH108" s="315"/>
      <c r="DJ108" s="316"/>
      <c r="DK108" s="317"/>
      <c r="DL108" s="487"/>
      <c r="DM108" s="488"/>
      <c r="DN108" s="489"/>
      <c r="DO108" s="512"/>
      <c r="DP108" s="113"/>
      <c r="DQ108" s="464" t="str">
        <f t="shared" si="230"/>
        <v>OK</v>
      </c>
      <c r="DS108" s="323"/>
      <c r="DT108" s="315"/>
      <c r="DU108" s="317"/>
      <c r="DW108" s="317"/>
      <c r="DY108" s="317"/>
      <c r="EA108" s="316"/>
      <c r="EB108" s="1000"/>
      <c r="EC108" s="1001"/>
      <c r="ED108" s="1006"/>
      <c r="EE108" s="113"/>
      <c r="EF108" s="464" t="str">
        <f t="shared" si="165"/>
        <v>OK</v>
      </c>
      <c r="EI108" s="835" t="str">
        <f t="shared" ca="1" si="263"/>
        <v/>
      </c>
      <c r="EJ108" s="836"/>
    </row>
    <row r="109" spans="1:140" ht="12" customHeight="1" outlineLevel="3" x14ac:dyDescent="0.2">
      <c r="A109" s="85">
        <f t="shared" ca="1" si="269"/>
        <v>100</v>
      </c>
      <c r="B109" s="619" t="str">
        <f t="shared" ca="1" si="255"/>
        <v/>
      </c>
      <c r="C109" s="620"/>
      <c r="D109" s="621"/>
      <c r="E109" s="987" t="s">
        <v>280</v>
      </c>
      <c r="F109" s="160"/>
      <c r="G109" s="55"/>
      <c r="H109" s="69" t="s">
        <v>1</v>
      </c>
      <c r="I109" s="55"/>
      <c r="J109" s="1010" t="s">
        <v>11</v>
      </c>
      <c r="K109" s="1012" t="s">
        <v>17</v>
      </c>
      <c r="L109" s="252"/>
      <c r="M109" s="476">
        <f t="shared" si="228"/>
        <v>0</v>
      </c>
      <c r="N109" s="648" t="str">
        <f t="shared" si="271"/>
        <v>-</v>
      </c>
      <c r="O109" s="649" t="str">
        <f t="shared" si="272"/>
        <v>-</v>
      </c>
      <c r="P109" s="649" t="str">
        <f t="shared" si="273"/>
        <v>-</v>
      </c>
      <c r="Q109" s="649" t="str">
        <f t="shared" si="274"/>
        <v>-</v>
      </c>
      <c r="R109" s="649" t="str">
        <f t="shared" si="275"/>
        <v>-</v>
      </c>
      <c r="S109" s="168" t="str">
        <f t="shared" si="276"/>
        <v>-</v>
      </c>
      <c r="T109" s="180" t="str">
        <f t="shared" si="262"/>
        <v>OK</v>
      </c>
      <c r="U109" s="290"/>
      <c r="W109" s="515"/>
      <c r="X109" s="103"/>
      <c r="Y109" s="1024"/>
      <c r="Z109" s="298" t="s">
        <v>259</v>
      </c>
      <c r="AA109" s="1085"/>
      <c r="AB109" s="254"/>
      <c r="AC109" s="1024"/>
      <c r="AD109" s="298" t="s">
        <v>260</v>
      </c>
      <c r="AE109" s="1085"/>
      <c r="AF109" s="104"/>
      <c r="AG109" s="1025"/>
      <c r="AH109" s="298" t="s">
        <v>261</v>
      </c>
      <c r="AI109" s="1085"/>
      <c r="AJ109" s="478" t="str">
        <f>IF(AND(X109="",AB109="",AF109=""),"-",X109+AB109+AF109)</f>
        <v>-</v>
      </c>
      <c r="AK109" s="1060"/>
      <c r="AL109" s="480" t="str">
        <f>IF(AND(X109="",AB109="",AF109="",Y109="",AC109="",AG109=""),"-",SUM(X109:AG109))</f>
        <v>-</v>
      </c>
      <c r="AM109" s="506" t="str">
        <f>IF(OR(AL109=0,AL109="-"),"-",AL109/CD_TOTAL_HOURS)</f>
        <v>-</v>
      </c>
      <c r="AN109" s="113"/>
      <c r="AO109" s="464" t="str">
        <f t="shared" si="266"/>
        <v>OK</v>
      </c>
      <c r="AQ109" s="154"/>
      <c r="AR109" s="103"/>
      <c r="AS109" s="1025"/>
      <c r="AT109" s="298" t="s">
        <v>250</v>
      </c>
      <c r="AU109" s="1028"/>
      <c r="AV109" s="104"/>
      <c r="AW109" s="1025"/>
      <c r="AX109" s="298" t="s">
        <v>251</v>
      </c>
      <c r="AY109" s="1028"/>
      <c r="AZ109" s="104"/>
      <c r="BA109" s="1025"/>
      <c r="BB109" s="298" t="s">
        <v>252</v>
      </c>
      <c r="BC109" s="1028"/>
      <c r="BD109" s="478" t="str">
        <f>IF(AND(AR109="",AV109="",AZ109=""),"-",AR109+AV109+AZ109)</f>
        <v>-</v>
      </c>
      <c r="BE109" s="1060"/>
      <c r="BF109" s="480" t="str">
        <f>IF(AND(AR109="",AV109="",AZ109="",AS109="",AW109="",BA109=""),"-",SUM(AR109:BA109))</f>
        <v>-</v>
      </c>
      <c r="BG109" s="540" t="str">
        <f>IF(OR(BF109=0,BF109="-"),"-",BF109/BD_TOTAL_HOURS)</f>
        <v>-</v>
      </c>
      <c r="BH109" s="113"/>
      <c r="BI109" s="464" t="str">
        <f t="shared" si="267"/>
        <v>OK</v>
      </c>
      <c r="BK109" s="154"/>
      <c r="BL109" s="103"/>
      <c r="BM109" s="307"/>
      <c r="BN109" s="298"/>
      <c r="BO109" s="310"/>
      <c r="BP109" s="104"/>
      <c r="BQ109" s="307"/>
      <c r="BR109" s="298"/>
      <c r="BS109" s="310"/>
      <c r="BT109" s="104"/>
      <c r="BU109" s="307"/>
      <c r="BV109" s="298"/>
      <c r="BW109" s="310"/>
      <c r="BX109" s="478" t="str">
        <f>IF(AND(BL109="",BP109="",BT109=""),"-",BL109+BP109+BT109)</f>
        <v>-</v>
      </c>
      <c r="BY109" s="510"/>
      <c r="BZ109" s="480" t="str">
        <f>IF(AND(BL109="",BP109="",BT109="",BM109="",BQ109="",BU109=""),"-",SUM(BL109:BU109))</f>
        <v>-</v>
      </c>
      <c r="CA109" s="543" t="str">
        <f t="shared" si="277"/>
        <v>-</v>
      </c>
      <c r="CB109" s="113"/>
      <c r="CC109" s="464" t="str">
        <f t="shared" si="16"/>
        <v>OK</v>
      </c>
      <c r="CE109" s="1036"/>
      <c r="CF109" s="1055"/>
      <c r="CG109" s="1069"/>
      <c r="CH109" s="1046"/>
      <c r="CI109" s="1047"/>
      <c r="CJ109" s="1055"/>
      <c r="CK109" s="1069"/>
      <c r="CL109" s="1046"/>
      <c r="CM109" s="1047"/>
      <c r="CN109" s="1055"/>
      <c r="CO109" s="1069"/>
      <c r="CP109" s="1046"/>
      <c r="CQ109" s="1047"/>
      <c r="CR109" s="1000"/>
      <c r="CS109" s="1048"/>
      <c r="CT109" s="998"/>
      <c r="CU109" s="1002"/>
      <c r="CV109" s="113"/>
      <c r="CW109" s="464" t="str">
        <f t="shared" si="229"/>
        <v>OK</v>
      </c>
      <c r="CY109" s="323"/>
      <c r="CZ109" s="315"/>
      <c r="DB109" s="316"/>
      <c r="DC109" s="317"/>
      <c r="DD109" s="315"/>
      <c r="DF109" s="316"/>
      <c r="DG109" s="317"/>
      <c r="DH109" s="315"/>
      <c r="DJ109" s="316"/>
      <c r="DK109" s="317"/>
      <c r="DL109" s="487"/>
      <c r="DM109" s="488"/>
      <c r="DN109" s="489"/>
      <c r="DO109" s="512"/>
      <c r="DP109" s="113"/>
      <c r="DQ109" s="464" t="str">
        <f t="shared" si="230"/>
        <v>OK</v>
      </c>
      <c r="DS109" s="323"/>
      <c r="DT109" s="315"/>
      <c r="DU109" s="317"/>
      <c r="DW109" s="321"/>
      <c r="DY109" s="321"/>
      <c r="EA109" s="316"/>
      <c r="EB109" s="1000"/>
      <c r="EC109" s="1001"/>
      <c r="ED109" s="1006"/>
      <c r="EE109" s="113"/>
      <c r="EF109" s="464" t="str">
        <f t="shared" si="165"/>
        <v>OK</v>
      </c>
      <c r="EI109" s="835" t="str">
        <f t="shared" ca="1" si="263"/>
        <v/>
      </c>
      <c r="EJ109" s="836"/>
    </row>
    <row r="110" spans="1:140" s="71" customFormat="1" ht="25.5" customHeight="1" outlineLevel="2" x14ac:dyDescent="0.2">
      <c r="A110" s="88">
        <f t="shared" ca="1" si="265"/>
        <v>101</v>
      </c>
      <c r="B110" s="616" t="str">
        <f t="shared" ca="1" si="255"/>
        <v/>
      </c>
      <c r="C110" s="622"/>
      <c r="D110" s="623"/>
      <c r="E110" s="90" t="s">
        <v>628</v>
      </c>
      <c r="F110" s="77" t="s">
        <v>123</v>
      </c>
      <c r="G110" s="78"/>
      <c r="H110" s="918" t="s">
        <v>17</v>
      </c>
      <c r="I110" s="79"/>
      <c r="J110" s="91" t="s">
        <v>10</v>
      </c>
      <c r="K110" s="92" t="s">
        <v>17</v>
      </c>
      <c r="L110" s="251"/>
      <c r="M110" s="460">
        <f t="shared" si="228"/>
        <v>0</v>
      </c>
      <c r="N110" s="694" t="str">
        <f>IF(OR(W110="",W110=0,W110="-"),"-",IF(W110=1,1,"POK"))</f>
        <v>-</v>
      </c>
      <c r="O110" s="695" t="str">
        <f>IF(OR(AQ110="",AQ110=0,AQ110="-"),"-",IF(AQ110=1,1,"POK"))</f>
        <v>-</v>
      </c>
      <c r="P110" s="695" t="str">
        <f>IF(OR(BK110="",BK110=0,BK110="-"),"-",IF(BK110=1,1,"POK"))</f>
        <v>-</v>
      </c>
      <c r="Q110" s="695" t="str">
        <f>IF(OR(CE110="",CE110=0,CE110="-"),"-",IF(CE110=1,1,"POK"))</f>
        <v>-</v>
      </c>
      <c r="R110" s="695" t="str">
        <f>IF(OR(CY110="",CY110=0,CY110="-"),"-",IF(CY110=1,1,"POK"))</f>
        <v>-</v>
      </c>
      <c r="S110" s="696" t="str">
        <f>IF(OR(DS110="",DS110=0,DS110="-"),"-",IF(DS110=1,1,"POK"))</f>
        <v>-</v>
      </c>
      <c r="T110" s="181" t="str">
        <f t="shared" si="262"/>
        <v>OK</v>
      </c>
      <c r="U110" s="291"/>
      <c r="V110" s="8"/>
      <c r="W110" s="662">
        <f>IF(SUM(W111:W120)=0,0,1)</f>
        <v>0</v>
      </c>
      <c r="X110" s="208"/>
      <c r="Y110" s="209"/>
      <c r="Z110" s="209"/>
      <c r="AA110" s="209"/>
      <c r="AB110" s="209"/>
      <c r="AC110" s="209"/>
      <c r="AD110" s="209"/>
      <c r="AE110" s="209"/>
      <c r="AF110" s="209"/>
      <c r="AG110" s="209"/>
      <c r="AH110" s="209"/>
      <c r="AI110" s="210"/>
      <c r="AJ110" s="235">
        <f>SUM(AJ111:AJ120)</f>
        <v>0</v>
      </c>
      <c r="AK110" s="236">
        <f>SUM(AK111:AK120)</f>
        <v>0</v>
      </c>
      <c r="AL110" s="233">
        <f>AJ110+AK110</f>
        <v>0</v>
      </c>
      <c r="AM110" s="238" t="str">
        <f>IF(OR(AL110=0,AL110="-"),"-",AL110/CD_TOTAL_HOURS)</f>
        <v>-</v>
      </c>
      <c r="AN110" s="114"/>
      <c r="AO110" s="468" t="str">
        <f t="shared" si="266"/>
        <v>OK</v>
      </c>
      <c r="AP110" s="8"/>
      <c r="AQ110" s="665">
        <f>IF(SUM(AQ111:AQ120)=0,0,1)</f>
        <v>0</v>
      </c>
      <c r="AR110" s="208"/>
      <c r="AS110" s="209"/>
      <c r="AT110" s="209"/>
      <c r="AU110" s="209"/>
      <c r="AV110" s="209"/>
      <c r="AW110" s="209"/>
      <c r="AX110" s="209"/>
      <c r="AY110" s="209"/>
      <c r="AZ110" s="209"/>
      <c r="BA110" s="209"/>
      <c r="BB110" s="209"/>
      <c r="BC110" s="210"/>
      <c r="BD110" s="235">
        <f>SUM(BD111:BD120)</f>
        <v>0</v>
      </c>
      <c r="BE110" s="236">
        <f>SUM(BE111:BE120)</f>
        <v>0</v>
      </c>
      <c r="BF110" s="233">
        <f>BD110+BE110</f>
        <v>0</v>
      </c>
      <c r="BG110" s="238" t="str">
        <f>IF(OR(BF110=0,BF110="-"),"-",BF110/BD_TOTAL_HOURS)</f>
        <v>-</v>
      </c>
      <c r="BH110" s="114"/>
      <c r="BI110" s="468" t="str">
        <f t="shared" si="267"/>
        <v>OK</v>
      </c>
      <c r="BJ110" s="8"/>
      <c r="BK110" s="662">
        <f>IF(SUM(BK111:BK120)=0,0,1)</f>
        <v>0</v>
      </c>
      <c r="BL110" s="208"/>
      <c r="BM110" s="209"/>
      <c r="BN110" s="209"/>
      <c r="BO110" s="209"/>
      <c r="BP110" s="209"/>
      <c r="BQ110" s="209"/>
      <c r="BR110" s="209"/>
      <c r="BS110" s="209"/>
      <c r="BT110" s="209"/>
      <c r="BU110" s="209"/>
      <c r="BV110" s="209"/>
      <c r="BW110" s="210"/>
      <c r="BX110" s="235">
        <f>SUM(BX111:BX120)</f>
        <v>0</v>
      </c>
      <c r="BY110" s="236">
        <f>SUM(BY111:BY120)</f>
        <v>0</v>
      </c>
      <c r="BZ110" s="233">
        <f>BX110+BY110</f>
        <v>0</v>
      </c>
      <c r="CA110" s="238" t="str">
        <f>IF(OR(BZ110=0,BZ110="-"),"-",BZ110/DD_TOTAL_HOURS)</f>
        <v>-</v>
      </c>
      <c r="CB110" s="114"/>
      <c r="CC110" s="464" t="str">
        <f t="shared" si="16"/>
        <v>OK</v>
      </c>
      <c r="CD110" s="8"/>
      <c r="CE110" s="662">
        <f>IF(SUM(CE111:CE120)=0,0,1)</f>
        <v>0</v>
      </c>
      <c r="CF110" s="208"/>
      <c r="CG110" s="209"/>
      <c r="CH110" s="209"/>
      <c r="CI110" s="209"/>
      <c r="CJ110" s="209"/>
      <c r="CK110" s="209"/>
      <c r="CL110" s="209"/>
      <c r="CM110" s="209"/>
      <c r="CN110" s="209"/>
      <c r="CO110" s="209"/>
      <c r="CP110" s="209"/>
      <c r="CQ110" s="210"/>
      <c r="CR110" s="235">
        <f>SUM(CR111:CR120)</f>
        <v>0</v>
      </c>
      <c r="CS110" s="236">
        <f>SUM(CS111:CS120)</f>
        <v>0</v>
      </c>
      <c r="CT110" s="233">
        <f>CR110+CS110</f>
        <v>0</v>
      </c>
      <c r="CU110" s="238" t="str">
        <f>IF(OR(CT110=0,CT110="-"),"-",CT110/PRO_TOTAL_HOURS)</f>
        <v>-</v>
      </c>
      <c r="CV110" s="114"/>
      <c r="CW110" s="468" t="str">
        <f t="shared" si="229"/>
        <v>OK</v>
      </c>
      <c r="CX110" s="8"/>
      <c r="CY110" s="668">
        <f>IF(SUM(CY111:CY120)=0,0,1)</f>
        <v>0</v>
      </c>
      <c r="CZ110" s="208"/>
      <c r="DA110" s="209"/>
      <c r="DB110" s="209"/>
      <c r="DC110" s="209"/>
      <c r="DD110" s="209"/>
      <c r="DE110" s="209"/>
      <c r="DF110" s="209"/>
      <c r="DG110" s="209"/>
      <c r="DH110" s="209"/>
      <c r="DI110" s="209"/>
      <c r="DJ110" s="209"/>
      <c r="DK110" s="210"/>
      <c r="DL110" s="235">
        <f>SUM(DL111:DL120)</f>
        <v>0</v>
      </c>
      <c r="DM110" s="236">
        <f>SUM(DM111:DM120)</f>
        <v>0</v>
      </c>
      <c r="DN110" s="910">
        <f>DL110+DM110</f>
        <v>0</v>
      </c>
      <c r="DO110" s="238" t="str">
        <f t="shared" si="268"/>
        <v>-</v>
      </c>
      <c r="DP110" s="114"/>
      <c r="DQ110" s="464" t="str">
        <f t="shared" si="230"/>
        <v>OK</v>
      </c>
      <c r="DR110" s="8"/>
      <c r="DS110" s="662">
        <f>IF(SUM(DS111:DS120)=0,0,1)</f>
        <v>0</v>
      </c>
      <c r="DT110" s="208"/>
      <c r="DU110" s="209"/>
      <c r="DV110" s="209"/>
      <c r="DW110" s="209"/>
      <c r="DX110" s="209"/>
      <c r="DY110" s="209"/>
      <c r="DZ110" s="209"/>
      <c r="EA110" s="209"/>
      <c r="EB110" s="235">
        <f>SUM(EB111:EB120)</f>
        <v>0</v>
      </c>
      <c r="EC110" s="565"/>
      <c r="ED110" s="238"/>
      <c r="EE110" s="114"/>
      <c r="EF110" s="464" t="str">
        <f t="shared" si="165"/>
        <v>-</v>
      </c>
      <c r="EG110" s="8"/>
      <c r="EI110" s="835" t="str">
        <f t="shared" ca="1" si="263"/>
        <v/>
      </c>
      <c r="EJ110" s="836"/>
    </row>
    <row r="111" spans="1:140" ht="12" customHeight="1" outlineLevel="3" x14ac:dyDescent="0.2">
      <c r="A111" s="85">
        <f t="shared" ca="1" si="265"/>
        <v>102</v>
      </c>
      <c r="B111" s="619" t="str">
        <f t="shared" ca="1" si="255"/>
        <v/>
      </c>
      <c r="C111" s="620"/>
      <c r="D111" s="621"/>
      <c r="E111" s="53"/>
      <c r="F111" s="58"/>
      <c r="G111" s="55" t="s">
        <v>39</v>
      </c>
      <c r="H111" s="69" t="s">
        <v>17</v>
      </c>
      <c r="I111" s="55"/>
      <c r="J111" s="1010" t="s">
        <v>11</v>
      </c>
      <c r="K111" s="1012" t="s">
        <v>17</v>
      </c>
      <c r="L111" s="252" t="s">
        <v>22</v>
      </c>
      <c r="M111" s="476">
        <f t="shared" si="228"/>
        <v>0</v>
      </c>
      <c r="N111" s="648" t="str">
        <f t="shared" si="256"/>
        <v>-</v>
      </c>
      <c r="O111" s="649" t="str">
        <f t="shared" si="257"/>
        <v>-</v>
      </c>
      <c r="P111" s="649" t="str">
        <f t="shared" si="258"/>
        <v>-</v>
      </c>
      <c r="Q111" s="649" t="str">
        <f t="shared" si="259"/>
        <v>-</v>
      </c>
      <c r="R111" s="649" t="str">
        <f t="shared" si="260"/>
        <v>-</v>
      </c>
      <c r="S111" s="168" t="str">
        <f t="shared" si="261"/>
        <v>-</v>
      </c>
      <c r="T111" s="180" t="str">
        <f t="shared" si="262"/>
        <v>OK</v>
      </c>
      <c r="U111" s="290"/>
      <c r="W111" s="1081"/>
      <c r="X111" s="1073"/>
      <c r="Y111" s="1030"/>
      <c r="Z111" s="1039"/>
      <c r="AA111" s="1040"/>
      <c r="AB111" s="1073"/>
      <c r="AC111" s="1030"/>
      <c r="AD111" s="1039"/>
      <c r="AE111" s="1040"/>
      <c r="AF111" s="1073"/>
      <c r="AG111" s="1030"/>
      <c r="AH111" s="1039"/>
      <c r="AI111" s="1040"/>
      <c r="AJ111" s="1041"/>
      <c r="AK111" s="1042"/>
      <c r="AL111" s="1043"/>
      <c r="AM111" s="1077"/>
      <c r="AN111" s="113"/>
      <c r="AO111" s="464" t="str">
        <f t="shared" ref="AO111:AO193" si="278">IF(AND(Type_1="Doc",OR(Y111&lt;&gt;"",AC111&lt;&gt;"",AG111&lt;&gt;"")),"Remove Value Cln 25, 29, 33",IF(AND(Type_1="Doc",OR(AA111&lt;&gt;"",AE111&lt;&gt;"",AI111&lt;&gt;"")),"Remove Value Cln 27, 31, 35",IF(OR(AND(X111&lt;&gt;"",Z111=""),AND(AB111&lt;&gt;"",AD111=""),AND(AF111&lt;&gt;"",AH111="")),"Missing Eng Function",IF(OR(AND(Y111&lt;&gt;"",AA111=""),AND(AC111&lt;&gt;"",AE111=""),AND(AG111&lt;&gt;"",AI111="")),"Missing Design Function","OK"))))</f>
        <v>OK</v>
      </c>
      <c r="AQ111" s="1036"/>
      <c r="AR111" s="1073"/>
      <c r="AS111" s="1030"/>
      <c r="AT111" s="1039"/>
      <c r="AU111" s="1040"/>
      <c r="AV111" s="1073"/>
      <c r="AW111" s="1030"/>
      <c r="AX111" s="1039"/>
      <c r="AY111" s="1040"/>
      <c r="AZ111" s="1073"/>
      <c r="BA111" s="1030"/>
      <c r="BB111" s="1039"/>
      <c r="BC111" s="1040"/>
      <c r="BD111" s="1041"/>
      <c r="BE111" s="1042"/>
      <c r="BF111" s="1043"/>
      <c r="BG111" s="1077"/>
      <c r="BH111" s="113"/>
      <c r="BI111" s="464" t="str">
        <f t="shared" ref="BI111:BI182" si="279">IF(AND(Type_1="Doc",OR(AS111&lt;&gt;"",AW111&lt;&gt;"",BA111&lt;&gt;"")),"Remove Value Cln 25, 29, 33",IF(AND(Type_1="Doc",OR(AU111&lt;&gt;"",AY111&lt;&gt;"",BC111&lt;&gt;"")),"Remove Value Cln 47, 51, 55",IF(OR(AND(AR111&lt;&gt;"",AT111=""),AND(AV111&lt;&gt;"",AX111=""),AND(AZ111&lt;&gt;"",BB111="")),"Missing Eng Function",IF(OR(AND(AS111&lt;&gt;"",AU111=""),AND(AW111&lt;&gt;"",AY111=""),AND(BA111&lt;&gt;"",BC111="")),"Missing Design Function","OK"))))</f>
        <v>OK</v>
      </c>
      <c r="BK111" s="154"/>
      <c r="BL111" s="103"/>
      <c r="BM111" s="305"/>
      <c r="BN111" s="298" t="s">
        <v>250</v>
      </c>
      <c r="BO111" s="308"/>
      <c r="BP111" s="104"/>
      <c r="BQ111" s="305"/>
      <c r="BR111" s="298" t="s">
        <v>251</v>
      </c>
      <c r="BS111" s="308"/>
      <c r="BT111" s="104"/>
      <c r="BU111" s="305"/>
      <c r="BV111" s="298" t="s">
        <v>252</v>
      </c>
      <c r="BW111" s="308"/>
      <c r="BX111" s="478" t="str">
        <f>IF(AND(BL111="",BP111="",BT111=""),"-",BL111+BP111+BT111)</f>
        <v>-</v>
      </c>
      <c r="BY111" s="482"/>
      <c r="BZ111" s="480" t="str">
        <f>IF(AND(BL111="",BP111="",BT111="",BM111="",BQ111="",BU111=""),"-",SUM(BL111:BU111))</f>
        <v>-</v>
      </c>
      <c r="CA111" s="481" t="str">
        <f>IF(OR(BZ111=0,BZ111="-"),"-",BZ111/DD_TOTAL_HOURS)</f>
        <v>-</v>
      </c>
      <c r="CB111" s="113"/>
      <c r="CC111" s="464" t="str">
        <f t="shared" ref="CC111:CC188" si="280">IF(AND(Type_1="Doc",OR(BM111&lt;&gt;"",BQ111&lt;&gt;"",BU111&lt;&gt;"")),"Remove Value Cln 65, 69, 73",IF(AND(Type_1="Doc",OR(BO111&lt;&gt;"",BS111&lt;&gt;"",BW111&lt;&gt;"")),"Remove Value Cln 67, 71, 75",IF(OR(AND(BL111&lt;&gt;"",BN111=""),AND(BP111&lt;&gt;"",BR111=""),AND(BT111&lt;&gt;"",BV111="")),"Missing Eng Function",IF(OR(AND(BM111&lt;&gt;"",BO111=""),AND(BQ111&lt;&gt;"",BS111=""),AND(BU111&lt;&gt;"",BW111="")),"Missing Design Function","OK"))))</f>
        <v>OK</v>
      </c>
      <c r="CE111" s="1036"/>
      <c r="CF111" s="1055"/>
      <c r="CG111" s="1030"/>
      <c r="CH111" s="1046"/>
      <c r="CI111" s="1040"/>
      <c r="CJ111" s="1055"/>
      <c r="CK111" s="1030"/>
      <c r="CL111" s="1046"/>
      <c r="CM111" s="1040"/>
      <c r="CN111" s="1055"/>
      <c r="CO111" s="1030"/>
      <c r="CP111" s="1046"/>
      <c r="CQ111" s="1040"/>
      <c r="CR111" s="1000"/>
      <c r="CS111" s="1048"/>
      <c r="CT111" s="1001"/>
      <c r="CU111" s="1002"/>
      <c r="CV111" s="113"/>
      <c r="CW111" s="464" t="str">
        <f t="shared" si="229"/>
        <v>OK</v>
      </c>
      <c r="CY111" s="325"/>
      <c r="CZ111" s="315"/>
      <c r="DB111" s="316"/>
      <c r="DC111" s="317"/>
      <c r="DD111" s="315"/>
      <c r="DF111" s="316"/>
      <c r="DG111" s="317"/>
      <c r="DH111" s="315"/>
      <c r="DJ111" s="316"/>
      <c r="DK111" s="317"/>
      <c r="DL111" s="487"/>
      <c r="DM111" s="488"/>
      <c r="DN111" s="489"/>
      <c r="DO111" s="507"/>
      <c r="DP111" s="113"/>
      <c r="DQ111" s="464" t="str">
        <f t="shared" si="230"/>
        <v>OK</v>
      </c>
      <c r="DS111" s="325"/>
      <c r="DT111" s="315"/>
      <c r="DU111" s="317"/>
      <c r="DW111" s="317"/>
      <c r="DY111" s="317"/>
      <c r="EA111" s="316"/>
      <c r="EB111" s="1000"/>
      <c r="EC111" s="1001"/>
      <c r="ED111" s="1003"/>
      <c r="EE111" s="113"/>
      <c r="EF111" s="464" t="str">
        <f t="shared" si="165"/>
        <v>OK</v>
      </c>
      <c r="EI111" s="835" t="str">
        <f t="shared" ca="1" si="263"/>
        <v/>
      </c>
      <c r="EJ111" s="836"/>
    </row>
    <row r="112" spans="1:140" ht="12" customHeight="1" outlineLevel="3" x14ac:dyDescent="0.2">
      <c r="A112" s="85">
        <f t="shared" ca="1" si="265"/>
        <v>103</v>
      </c>
      <c r="B112" s="619" t="str">
        <f t="shared" ca="1" si="255"/>
        <v/>
      </c>
      <c r="C112" s="620"/>
      <c r="D112" s="621"/>
      <c r="E112" s="53"/>
      <c r="F112" s="58"/>
      <c r="G112" s="55" t="s">
        <v>40</v>
      </c>
      <c r="H112" s="69" t="s">
        <v>17</v>
      </c>
      <c r="I112" s="55"/>
      <c r="J112" s="1010" t="s">
        <v>11</v>
      </c>
      <c r="K112" s="1012" t="s">
        <v>17</v>
      </c>
      <c r="L112" s="252" t="s">
        <v>22</v>
      </c>
      <c r="M112" s="476">
        <f t="shared" si="228"/>
        <v>0</v>
      </c>
      <c r="N112" s="648" t="str">
        <f t="shared" si="256"/>
        <v>-</v>
      </c>
      <c r="O112" s="649" t="str">
        <f t="shared" si="257"/>
        <v>-</v>
      </c>
      <c r="P112" s="649" t="str">
        <f t="shared" si="258"/>
        <v>-</v>
      </c>
      <c r="Q112" s="649" t="str">
        <f t="shared" si="259"/>
        <v>-</v>
      </c>
      <c r="R112" s="649" t="str">
        <f t="shared" si="260"/>
        <v>-</v>
      </c>
      <c r="S112" s="168" t="str">
        <f t="shared" si="261"/>
        <v>-</v>
      </c>
      <c r="T112" s="180" t="str">
        <f t="shared" si="262"/>
        <v>OK</v>
      </c>
      <c r="U112" s="290"/>
      <c r="W112" s="1081"/>
      <c r="X112" s="1055"/>
      <c r="Y112" s="1069"/>
      <c r="Z112" s="1046"/>
      <c r="AA112" s="1047"/>
      <c r="AB112" s="1055"/>
      <c r="AC112" s="1069"/>
      <c r="AD112" s="1046"/>
      <c r="AE112" s="1047"/>
      <c r="AF112" s="1055"/>
      <c r="AG112" s="1069"/>
      <c r="AH112" s="1046"/>
      <c r="AI112" s="1047"/>
      <c r="AJ112" s="1000"/>
      <c r="AK112" s="1048"/>
      <c r="AL112" s="1001"/>
      <c r="AM112" s="1003"/>
      <c r="AN112" s="113"/>
      <c r="AO112" s="464" t="str">
        <f t="shared" si="278"/>
        <v>OK</v>
      </c>
      <c r="AQ112" s="1036"/>
      <c r="AR112" s="1055"/>
      <c r="AS112" s="1069"/>
      <c r="AT112" s="1046"/>
      <c r="AU112" s="1047"/>
      <c r="AV112" s="1055"/>
      <c r="AW112" s="1069"/>
      <c r="AX112" s="1046"/>
      <c r="AY112" s="1047"/>
      <c r="AZ112" s="1055"/>
      <c r="BA112" s="1069"/>
      <c r="BB112" s="1046"/>
      <c r="BC112" s="1047"/>
      <c r="BD112" s="1000"/>
      <c r="BE112" s="1048"/>
      <c r="BF112" s="1001"/>
      <c r="BG112" s="1003"/>
      <c r="BH112" s="113"/>
      <c r="BI112" s="464" t="str">
        <f t="shared" si="279"/>
        <v>OK</v>
      </c>
      <c r="BK112" s="325"/>
      <c r="BL112" s="315"/>
      <c r="BN112" s="316"/>
      <c r="BO112" s="317"/>
      <c r="BP112" s="315"/>
      <c r="BR112" s="316"/>
      <c r="BS112" s="317"/>
      <c r="BT112" s="315"/>
      <c r="BV112" s="316"/>
      <c r="BW112" s="317"/>
      <c r="BX112" s="487"/>
      <c r="BY112" s="488"/>
      <c r="BZ112" s="489"/>
      <c r="CA112" s="507"/>
      <c r="CB112" s="113"/>
      <c r="CC112" s="464" t="str">
        <f t="shared" si="280"/>
        <v>OK</v>
      </c>
      <c r="CE112" s="154"/>
      <c r="CF112" s="103"/>
      <c r="CG112" s="1024"/>
      <c r="CH112" s="298" t="s">
        <v>250</v>
      </c>
      <c r="CI112" s="1027"/>
      <c r="CJ112" s="104"/>
      <c r="CK112" s="1024"/>
      <c r="CL112" s="298" t="s">
        <v>251</v>
      </c>
      <c r="CM112" s="1027"/>
      <c r="CN112" s="104"/>
      <c r="CO112" s="1024"/>
      <c r="CP112" s="298" t="s">
        <v>252</v>
      </c>
      <c r="CQ112" s="1027"/>
      <c r="CR112" s="478" t="str">
        <f t="shared" ref="CR112:CR120" si="281">IF(AND(CF112="",CJ112="",CN112=""),"-",CF112+CJ112+CN112)</f>
        <v>-</v>
      </c>
      <c r="CS112" s="1060"/>
      <c r="CT112" s="480" t="str">
        <f t="shared" ref="CT112:CT120" si="282">IF(AND(CF112="",CJ112="",CN112="",CG112="",CK112="",CO112=""),"-",SUM(CF112:CO112))</f>
        <v>-</v>
      </c>
      <c r="CU112" s="481" t="str">
        <f t="shared" ref="CU112:CU123" si="283">IF(OR(CT112=0,CT112="-"),"-",CT112/PRO_TOTAL_HOURS)</f>
        <v>-</v>
      </c>
      <c r="CV112" s="113"/>
      <c r="CW112" s="464" t="str">
        <f t="shared" si="229"/>
        <v>OK</v>
      </c>
      <c r="CY112" s="325"/>
      <c r="CZ112" s="315"/>
      <c r="DB112" s="316"/>
      <c r="DC112" s="317"/>
      <c r="DD112" s="315"/>
      <c r="DF112" s="316"/>
      <c r="DG112" s="317"/>
      <c r="DH112" s="315"/>
      <c r="DJ112" s="316"/>
      <c r="DK112" s="317"/>
      <c r="DL112" s="487"/>
      <c r="DM112" s="488"/>
      <c r="DN112" s="489"/>
      <c r="DO112" s="507"/>
      <c r="DP112" s="113"/>
      <c r="DQ112" s="464" t="str">
        <f t="shared" si="230"/>
        <v>OK</v>
      </c>
      <c r="DS112" s="325"/>
      <c r="DT112" s="315"/>
      <c r="DU112" s="317"/>
      <c r="DW112" s="317"/>
      <c r="DY112" s="317"/>
      <c r="EA112" s="316"/>
      <c r="EB112" s="1000"/>
      <c r="EC112" s="1001"/>
      <c r="ED112" s="1003"/>
      <c r="EE112" s="113"/>
      <c r="EF112" s="464" t="str">
        <f t="shared" si="165"/>
        <v>OK</v>
      </c>
      <c r="EI112" s="835" t="str">
        <f t="shared" ca="1" si="263"/>
        <v/>
      </c>
      <c r="EJ112" s="836"/>
    </row>
    <row r="113" spans="1:140" ht="12" customHeight="1" outlineLevel="3" x14ac:dyDescent="0.2">
      <c r="A113" s="85">
        <f t="shared" ca="1" si="265"/>
        <v>104</v>
      </c>
      <c r="B113" s="619" t="str">
        <f t="shared" ca="1" si="255"/>
        <v/>
      </c>
      <c r="C113" s="620"/>
      <c r="D113" s="621"/>
      <c r="E113" s="53"/>
      <c r="F113" s="58"/>
      <c r="G113" s="55" t="s">
        <v>201</v>
      </c>
      <c r="H113" s="69" t="s">
        <v>17</v>
      </c>
      <c r="I113" s="55"/>
      <c r="J113" s="1010" t="s">
        <v>11</v>
      </c>
      <c r="K113" s="1012" t="s">
        <v>17</v>
      </c>
      <c r="L113" s="252" t="s">
        <v>22</v>
      </c>
      <c r="M113" s="476">
        <f t="shared" si="228"/>
        <v>0</v>
      </c>
      <c r="N113" s="648" t="str">
        <f t="shared" si="256"/>
        <v>-</v>
      </c>
      <c r="O113" s="649" t="str">
        <f t="shared" si="257"/>
        <v>-</v>
      </c>
      <c r="P113" s="649" t="str">
        <f t="shared" si="258"/>
        <v>-</v>
      </c>
      <c r="Q113" s="649" t="str">
        <f t="shared" si="259"/>
        <v>-</v>
      </c>
      <c r="R113" s="649" t="str">
        <f t="shared" si="260"/>
        <v>-</v>
      </c>
      <c r="S113" s="168" t="str">
        <f t="shared" si="261"/>
        <v>-</v>
      </c>
      <c r="T113" s="180" t="str">
        <f t="shared" si="262"/>
        <v>OK</v>
      </c>
      <c r="U113" s="290"/>
      <c r="W113" s="1081"/>
      <c r="X113" s="1055"/>
      <c r="Y113" s="1069"/>
      <c r="Z113" s="1046"/>
      <c r="AA113" s="1047"/>
      <c r="AB113" s="1055"/>
      <c r="AC113" s="1069"/>
      <c r="AD113" s="1046"/>
      <c r="AE113" s="1047"/>
      <c r="AF113" s="1055"/>
      <c r="AG113" s="1069"/>
      <c r="AH113" s="1046"/>
      <c r="AI113" s="1047"/>
      <c r="AJ113" s="1000"/>
      <c r="AK113" s="1048"/>
      <c r="AL113" s="1001"/>
      <c r="AM113" s="1003"/>
      <c r="AN113" s="113"/>
      <c r="AO113" s="464" t="str">
        <f t="shared" si="278"/>
        <v>OK</v>
      </c>
      <c r="AQ113" s="1036"/>
      <c r="AR113" s="1055"/>
      <c r="AS113" s="1069"/>
      <c r="AT113" s="1046"/>
      <c r="AU113" s="1047"/>
      <c r="AV113" s="1055"/>
      <c r="AW113" s="1069"/>
      <c r="AX113" s="1046"/>
      <c r="AY113" s="1047"/>
      <c r="AZ113" s="1055"/>
      <c r="BA113" s="1069"/>
      <c r="BB113" s="1046"/>
      <c r="BC113" s="1047"/>
      <c r="BD113" s="1000"/>
      <c r="BE113" s="1048"/>
      <c r="BF113" s="1001"/>
      <c r="BG113" s="1003"/>
      <c r="BH113" s="113"/>
      <c r="BI113" s="464" t="str">
        <f t="shared" si="279"/>
        <v>OK</v>
      </c>
      <c r="BK113" s="325"/>
      <c r="BL113" s="315"/>
      <c r="BN113" s="316"/>
      <c r="BO113" s="317"/>
      <c r="BP113" s="315"/>
      <c r="BR113" s="316"/>
      <c r="BS113" s="317"/>
      <c r="BT113" s="315"/>
      <c r="BV113" s="316"/>
      <c r="BW113" s="317"/>
      <c r="BX113" s="487"/>
      <c r="BY113" s="488"/>
      <c r="BZ113" s="489"/>
      <c r="CA113" s="507"/>
      <c r="CB113" s="113"/>
      <c r="CC113" s="464" t="str">
        <f t="shared" si="280"/>
        <v>OK</v>
      </c>
      <c r="CE113" s="154"/>
      <c r="CF113" s="103"/>
      <c r="CG113" s="1024"/>
      <c r="CH113" s="298" t="s">
        <v>250</v>
      </c>
      <c r="CI113" s="1027"/>
      <c r="CJ113" s="104"/>
      <c r="CK113" s="1024"/>
      <c r="CL113" s="298" t="s">
        <v>251</v>
      </c>
      <c r="CM113" s="1027"/>
      <c r="CN113" s="104"/>
      <c r="CO113" s="1024"/>
      <c r="CP113" s="298" t="s">
        <v>252</v>
      </c>
      <c r="CQ113" s="1027"/>
      <c r="CR113" s="478" t="str">
        <f t="shared" si="281"/>
        <v>-</v>
      </c>
      <c r="CS113" s="1060"/>
      <c r="CT113" s="480" t="str">
        <f t="shared" si="282"/>
        <v>-</v>
      </c>
      <c r="CU113" s="481" t="str">
        <f t="shared" si="283"/>
        <v>-</v>
      </c>
      <c r="CV113" s="113"/>
      <c r="CW113" s="464" t="str">
        <f t="shared" si="229"/>
        <v>OK</v>
      </c>
      <c r="CY113" s="325"/>
      <c r="CZ113" s="315"/>
      <c r="DB113" s="316"/>
      <c r="DC113" s="317"/>
      <c r="DD113" s="315"/>
      <c r="DF113" s="316"/>
      <c r="DG113" s="317"/>
      <c r="DH113" s="315"/>
      <c r="DJ113" s="316"/>
      <c r="DK113" s="317"/>
      <c r="DL113" s="487"/>
      <c r="DM113" s="488"/>
      <c r="DN113" s="489"/>
      <c r="DO113" s="507"/>
      <c r="DP113" s="113"/>
      <c r="DQ113" s="464" t="str">
        <f t="shared" si="230"/>
        <v>OK</v>
      </c>
      <c r="DS113" s="325"/>
      <c r="DT113" s="315"/>
      <c r="DU113" s="317"/>
      <c r="DW113" s="317"/>
      <c r="DY113" s="317"/>
      <c r="EA113" s="316"/>
      <c r="EB113" s="1000"/>
      <c r="EC113" s="1001"/>
      <c r="ED113" s="1003"/>
      <c r="EE113" s="113"/>
      <c r="EF113" s="464" t="str">
        <f t="shared" si="165"/>
        <v>OK</v>
      </c>
      <c r="EI113" s="835" t="str">
        <f t="shared" ca="1" si="263"/>
        <v/>
      </c>
      <c r="EJ113" s="836"/>
    </row>
    <row r="114" spans="1:140" ht="12" customHeight="1" outlineLevel="3" x14ac:dyDescent="0.2">
      <c r="A114" s="85">
        <f t="shared" ca="1" si="265"/>
        <v>105</v>
      </c>
      <c r="B114" s="619" t="str">
        <f t="shared" ca="1" si="255"/>
        <v/>
      </c>
      <c r="C114" s="620"/>
      <c r="D114" s="621"/>
      <c r="E114" s="53"/>
      <c r="F114" s="58"/>
      <c r="G114" s="55" t="s">
        <v>41</v>
      </c>
      <c r="H114" s="69" t="s">
        <v>17</v>
      </c>
      <c r="I114" s="55"/>
      <c r="J114" s="1010" t="s">
        <v>11</v>
      </c>
      <c r="K114" s="1012" t="s">
        <v>17</v>
      </c>
      <c r="L114" s="252" t="s">
        <v>22</v>
      </c>
      <c r="M114" s="476">
        <f t="shared" si="228"/>
        <v>0</v>
      </c>
      <c r="N114" s="648" t="str">
        <f t="shared" si="256"/>
        <v>-</v>
      </c>
      <c r="O114" s="649" t="str">
        <f t="shared" si="257"/>
        <v>-</v>
      </c>
      <c r="P114" s="649" t="str">
        <f t="shared" si="258"/>
        <v>-</v>
      </c>
      <c r="Q114" s="649" t="str">
        <f t="shared" si="259"/>
        <v>-</v>
      </c>
      <c r="R114" s="649" t="str">
        <f t="shared" si="260"/>
        <v>-</v>
      </c>
      <c r="S114" s="168" t="str">
        <f t="shared" si="261"/>
        <v>-</v>
      </c>
      <c r="T114" s="180" t="str">
        <f t="shared" si="262"/>
        <v>OK</v>
      </c>
      <c r="U114" s="290"/>
      <c r="W114" s="1081"/>
      <c r="X114" s="1055"/>
      <c r="Y114" s="1069"/>
      <c r="Z114" s="1046"/>
      <c r="AA114" s="1047"/>
      <c r="AB114" s="1055"/>
      <c r="AC114" s="1069"/>
      <c r="AD114" s="1046"/>
      <c r="AE114" s="1047"/>
      <c r="AF114" s="1055"/>
      <c r="AG114" s="1069"/>
      <c r="AH114" s="1046"/>
      <c r="AI114" s="1047"/>
      <c r="AJ114" s="1000"/>
      <c r="AK114" s="1048"/>
      <c r="AL114" s="1001"/>
      <c r="AM114" s="1003"/>
      <c r="AN114" s="113"/>
      <c r="AO114" s="464" t="str">
        <f t="shared" si="278"/>
        <v>OK</v>
      </c>
      <c r="AQ114" s="1036"/>
      <c r="AR114" s="1055"/>
      <c r="AS114" s="1069"/>
      <c r="AT114" s="1046"/>
      <c r="AU114" s="1047"/>
      <c r="AV114" s="1055"/>
      <c r="AW114" s="1069"/>
      <c r="AX114" s="1046"/>
      <c r="AY114" s="1047"/>
      <c r="AZ114" s="1055"/>
      <c r="BA114" s="1069"/>
      <c r="BB114" s="1046"/>
      <c r="BC114" s="1047"/>
      <c r="BD114" s="1000"/>
      <c r="BE114" s="1048"/>
      <c r="BF114" s="1001"/>
      <c r="BG114" s="1003"/>
      <c r="BH114" s="113"/>
      <c r="BI114" s="464" t="str">
        <f t="shared" si="279"/>
        <v>OK</v>
      </c>
      <c r="BK114" s="325"/>
      <c r="BL114" s="315"/>
      <c r="BN114" s="316"/>
      <c r="BO114" s="317"/>
      <c r="BP114" s="315"/>
      <c r="BR114" s="316"/>
      <c r="BS114" s="317"/>
      <c r="BT114" s="315"/>
      <c r="BV114" s="316"/>
      <c r="BW114" s="317"/>
      <c r="BX114" s="487"/>
      <c r="BY114" s="488"/>
      <c r="BZ114" s="489"/>
      <c r="CA114" s="507"/>
      <c r="CB114" s="113"/>
      <c r="CC114" s="464" t="str">
        <f t="shared" si="280"/>
        <v>OK</v>
      </c>
      <c r="CE114" s="154"/>
      <c r="CF114" s="103"/>
      <c r="CG114" s="1024"/>
      <c r="CH114" s="298" t="s">
        <v>250</v>
      </c>
      <c r="CI114" s="1027"/>
      <c r="CJ114" s="104"/>
      <c r="CK114" s="1024"/>
      <c r="CL114" s="298" t="s">
        <v>251</v>
      </c>
      <c r="CM114" s="1027"/>
      <c r="CN114" s="104"/>
      <c r="CO114" s="1024"/>
      <c r="CP114" s="298" t="s">
        <v>252</v>
      </c>
      <c r="CQ114" s="1027"/>
      <c r="CR114" s="478" t="str">
        <f t="shared" si="281"/>
        <v>-</v>
      </c>
      <c r="CS114" s="1060"/>
      <c r="CT114" s="480" t="str">
        <f t="shared" si="282"/>
        <v>-</v>
      </c>
      <c r="CU114" s="481" t="str">
        <f t="shared" si="283"/>
        <v>-</v>
      </c>
      <c r="CV114" s="113"/>
      <c r="CW114" s="464" t="str">
        <f t="shared" si="229"/>
        <v>OK</v>
      </c>
      <c r="CY114" s="325"/>
      <c r="CZ114" s="315"/>
      <c r="DB114" s="316"/>
      <c r="DC114" s="317"/>
      <c r="DD114" s="315"/>
      <c r="DF114" s="316"/>
      <c r="DG114" s="317"/>
      <c r="DH114" s="315"/>
      <c r="DJ114" s="316"/>
      <c r="DK114" s="317"/>
      <c r="DL114" s="487"/>
      <c r="DM114" s="488"/>
      <c r="DN114" s="489"/>
      <c r="DO114" s="507"/>
      <c r="DP114" s="113"/>
      <c r="DQ114" s="464" t="str">
        <f t="shared" si="230"/>
        <v>OK</v>
      </c>
      <c r="DS114" s="325"/>
      <c r="DT114" s="315"/>
      <c r="DU114" s="317"/>
      <c r="DW114" s="317"/>
      <c r="DY114" s="317"/>
      <c r="EA114" s="316"/>
      <c r="EB114" s="1000"/>
      <c r="EC114" s="1001"/>
      <c r="ED114" s="1003"/>
      <c r="EE114" s="113"/>
      <c r="EF114" s="464" t="str">
        <f t="shared" si="165"/>
        <v>OK</v>
      </c>
      <c r="EI114" s="835" t="str">
        <f t="shared" ca="1" si="263"/>
        <v/>
      </c>
      <c r="EJ114" s="836"/>
    </row>
    <row r="115" spans="1:140" ht="12" customHeight="1" outlineLevel="3" x14ac:dyDescent="0.2">
      <c r="A115" s="85">
        <f t="shared" ca="1" si="265"/>
        <v>106</v>
      </c>
      <c r="B115" s="619" t="str">
        <f t="shared" ca="1" si="255"/>
        <v/>
      </c>
      <c r="C115" s="620"/>
      <c r="D115" s="621"/>
      <c r="E115" s="53"/>
      <c r="F115" s="58"/>
      <c r="G115" s="55" t="s">
        <v>122</v>
      </c>
      <c r="H115" s="69" t="s">
        <v>17</v>
      </c>
      <c r="I115" s="55"/>
      <c r="J115" s="1010" t="s">
        <v>11</v>
      </c>
      <c r="K115" s="1012" t="s">
        <v>17</v>
      </c>
      <c r="L115" s="252" t="s">
        <v>22</v>
      </c>
      <c r="M115" s="476">
        <f t="shared" si="228"/>
        <v>0</v>
      </c>
      <c r="N115" s="648" t="str">
        <f t="shared" si="256"/>
        <v>-</v>
      </c>
      <c r="O115" s="649" t="str">
        <f t="shared" si="257"/>
        <v>-</v>
      </c>
      <c r="P115" s="649" t="str">
        <f t="shared" si="258"/>
        <v>-</v>
      </c>
      <c r="Q115" s="649" t="str">
        <f t="shared" si="259"/>
        <v>-</v>
      </c>
      <c r="R115" s="649" t="str">
        <f t="shared" si="260"/>
        <v>-</v>
      </c>
      <c r="S115" s="168" t="str">
        <f t="shared" si="261"/>
        <v>-</v>
      </c>
      <c r="T115" s="180" t="str">
        <f t="shared" si="262"/>
        <v>OK</v>
      </c>
      <c r="U115" s="290"/>
      <c r="W115" s="1081"/>
      <c r="X115" s="1055"/>
      <c r="Y115" s="1069"/>
      <c r="Z115" s="1046"/>
      <c r="AA115" s="1047"/>
      <c r="AB115" s="1055"/>
      <c r="AC115" s="1069"/>
      <c r="AD115" s="1046"/>
      <c r="AE115" s="1047"/>
      <c r="AF115" s="1055"/>
      <c r="AG115" s="1069"/>
      <c r="AH115" s="1046"/>
      <c r="AI115" s="1047"/>
      <c r="AJ115" s="1000"/>
      <c r="AK115" s="1048"/>
      <c r="AL115" s="1001"/>
      <c r="AM115" s="1003"/>
      <c r="AN115" s="113"/>
      <c r="AO115" s="464" t="str">
        <f t="shared" si="278"/>
        <v>OK</v>
      </c>
      <c r="AQ115" s="1036"/>
      <c r="AR115" s="1055"/>
      <c r="AS115" s="1069"/>
      <c r="AT115" s="1046"/>
      <c r="AU115" s="1047"/>
      <c r="AV115" s="1055"/>
      <c r="AW115" s="1069"/>
      <c r="AX115" s="1046"/>
      <c r="AY115" s="1047"/>
      <c r="AZ115" s="1055"/>
      <c r="BA115" s="1069"/>
      <c r="BB115" s="1046"/>
      <c r="BC115" s="1047"/>
      <c r="BD115" s="1000"/>
      <c r="BE115" s="1048"/>
      <c r="BF115" s="1001"/>
      <c r="BG115" s="1003"/>
      <c r="BH115" s="113"/>
      <c r="BI115" s="464" t="str">
        <f t="shared" si="279"/>
        <v>OK</v>
      </c>
      <c r="BK115" s="325"/>
      <c r="BL115" s="315"/>
      <c r="BN115" s="316"/>
      <c r="BO115" s="317"/>
      <c r="BP115" s="315"/>
      <c r="BR115" s="316"/>
      <c r="BS115" s="317"/>
      <c r="BT115" s="315"/>
      <c r="BV115" s="316"/>
      <c r="BW115" s="317"/>
      <c r="BX115" s="487"/>
      <c r="BY115" s="488"/>
      <c r="BZ115" s="489"/>
      <c r="CA115" s="507"/>
      <c r="CB115" s="113"/>
      <c r="CC115" s="464" t="str">
        <f t="shared" si="280"/>
        <v>OK</v>
      </c>
      <c r="CE115" s="154"/>
      <c r="CF115" s="103"/>
      <c r="CG115" s="1024"/>
      <c r="CH115" s="298" t="s">
        <v>250</v>
      </c>
      <c r="CI115" s="1027"/>
      <c r="CJ115" s="104"/>
      <c r="CK115" s="1024"/>
      <c r="CL115" s="298" t="s">
        <v>251</v>
      </c>
      <c r="CM115" s="1027"/>
      <c r="CN115" s="104"/>
      <c r="CO115" s="1024"/>
      <c r="CP115" s="298" t="s">
        <v>252</v>
      </c>
      <c r="CQ115" s="1027"/>
      <c r="CR115" s="478" t="str">
        <f t="shared" si="281"/>
        <v>-</v>
      </c>
      <c r="CS115" s="1060"/>
      <c r="CT115" s="480" t="str">
        <f t="shared" si="282"/>
        <v>-</v>
      </c>
      <c r="CU115" s="481" t="str">
        <f t="shared" si="283"/>
        <v>-</v>
      </c>
      <c r="CV115" s="113"/>
      <c r="CW115" s="464" t="str">
        <f t="shared" si="229"/>
        <v>OK</v>
      </c>
      <c r="CY115" s="325"/>
      <c r="CZ115" s="315"/>
      <c r="DB115" s="316"/>
      <c r="DC115" s="317"/>
      <c r="DD115" s="315"/>
      <c r="DF115" s="316"/>
      <c r="DG115" s="317"/>
      <c r="DH115" s="315"/>
      <c r="DJ115" s="316"/>
      <c r="DK115" s="317"/>
      <c r="DL115" s="487"/>
      <c r="DM115" s="488"/>
      <c r="DN115" s="489"/>
      <c r="DO115" s="507"/>
      <c r="DP115" s="113"/>
      <c r="DQ115" s="464" t="str">
        <f t="shared" si="230"/>
        <v>OK</v>
      </c>
      <c r="DS115" s="325"/>
      <c r="DT115" s="315"/>
      <c r="DU115" s="317"/>
      <c r="DW115" s="317"/>
      <c r="DY115" s="317"/>
      <c r="EA115" s="316"/>
      <c r="EB115" s="1000"/>
      <c r="EC115" s="1001"/>
      <c r="ED115" s="1003"/>
      <c r="EE115" s="113"/>
      <c r="EF115" s="464" t="str">
        <f t="shared" si="165"/>
        <v>OK</v>
      </c>
      <c r="EI115" s="835" t="str">
        <f t="shared" ca="1" si="263"/>
        <v/>
      </c>
      <c r="EJ115" s="836"/>
    </row>
    <row r="116" spans="1:140" ht="12" customHeight="1" outlineLevel="3" x14ac:dyDescent="0.2">
      <c r="A116" s="85">
        <f t="shared" ca="1" si="265"/>
        <v>107</v>
      </c>
      <c r="B116" s="619" t="str">
        <f t="shared" ca="1" si="255"/>
        <v/>
      </c>
      <c r="C116" s="620"/>
      <c r="D116" s="621"/>
      <c r="E116" s="53"/>
      <c r="F116" s="58"/>
      <c r="G116" s="55" t="s">
        <v>43</v>
      </c>
      <c r="H116" s="69" t="s">
        <v>17</v>
      </c>
      <c r="I116" s="55"/>
      <c r="J116" s="1010" t="s">
        <v>11</v>
      </c>
      <c r="K116" s="1012" t="s">
        <v>17</v>
      </c>
      <c r="L116" s="252" t="s">
        <v>22</v>
      </c>
      <c r="M116" s="476">
        <f t="shared" si="228"/>
        <v>0</v>
      </c>
      <c r="N116" s="648" t="str">
        <f t="shared" si="256"/>
        <v>-</v>
      </c>
      <c r="O116" s="649" t="str">
        <f t="shared" si="257"/>
        <v>-</v>
      </c>
      <c r="P116" s="649" t="str">
        <f t="shared" si="258"/>
        <v>-</v>
      </c>
      <c r="Q116" s="649" t="str">
        <f t="shared" si="259"/>
        <v>-</v>
      </c>
      <c r="R116" s="649" t="str">
        <f t="shared" si="260"/>
        <v>-</v>
      </c>
      <c r="S116" s="168" t="str">
        <f t="shared" si="261"/>
        <v>-</v>
      </c>
      <c r="T116" s="180" t="str">
        <f t="shared" si="262"/>
        <v>OK</v>
      </c>
      <c r="U116" s="290"/>
      <c r="W116" s="1081"/>
      <c r="X116" s="1055"/>
      <c r="Y116" s="1069"/>
      <c r="Z116" s="1046"/>
      <c r="AA116" s="1047"/>
      <c r="AB116" s="1055"/>
      <c r="AC116" s="1069"/>
      <c r="AD116" s="1046"/>
      <c r="AE116" s="1047"/>
      <c r="AF116" s="1055"/>
      <c r="AG116" s="1069"/>
      <c r="AH116" s="1046"/>
      <c r="AI116" s="1047"/>
      <c r="AJ116" s="1000"/>
      <c r="AK116" s="1048"/>
      <c r="AL116" s="1001"/>
      <c r="AM116" s="1003"/>
      <c r="AN116" s="113"/>
      <c r="AO116" s="464" t="str">
        <f t="shared" si="278"/>
        <v>OK</v>
      </c>
      <c r="AQ116" s="1036"/>
      <c r="AR116" s="1055"/>
      <c r="AS116" s="1069"/>
      <c r="AT116" s="1046"/>
      <c r="AU116" s="1047"/>
      <c r="AV116" s="1055"/>
      <c r="AW116" s="1069"/>
      <c r="AX116" s="1046"/>
      <c r="AY116" s="1047"/>
      <c r="AZ116" s="1055"/>
      <c r="BA116" s="1069"/>
      <c r="BB116" s="1046"/>
      <c r="BC116" s="1047"/>
      <c r="BD116" s="1000"/>
      <c r="BE116" s="1048"/>
      <c r="BF116" s="1001"/>
      <c r="BG116" s="1003"/>
      <c r="BH116" s="113"/>
      <c r="BI116" s="464" t="str">
        <f t="shared" si="279"/>
        <v>OK</v>
      </c>
      <c r="BK116" s="325"/>
      <c r="BL116" s="315"/>
      <c r="BN116" s="316"/>
      <c r="BO116" s="317"/>
      <c r="BP116" s="315"/>
      <c r="BR116" s="316"/>
      <c r="BS116" s="317"/>
      <c r="BT116" s="315"/>
      <c r="BV116" s="316"/>
      <c r="BW116" s="317"/>
      <c r="BX116" s="487"/>
      <c r="BY116" s="488"/>
      <c r="BZ116" s="489"/>
      <c r="CA116" s="507"/>
      <c r="CB116" s="113"/>
      <c r="CC116" s="464" t="str">
        <f t="shared" si="280"/>
        <v>OK</v>
      </c>
      <c r="CE116" s="154"/>
      <c r="CF116" s="103"/>
      <c r="CG116" s="1024"/>
      <c r="CH116" s="298" t="s">
        <v>250</v>
      </c>
      <c r="CI116" s="1027"/>
      <c r="CJ116" s="104"/>
      <c r="CK116" s="1024"/>
      <c r="CL116" s="298" t="s">
        <v>251</v>
      </c>
      <c r="CM116" s="1027"/>
      <c r="CN116" s="104"/>
      <c r="CO116" s="1024"/>
      <c r="CP116" s="298" t="s">
        <v>252</v>
      </c>
      <c r="CQ116" s="1027"/>
      <c r="CR116" s="478" t="str">
        <f t="shared" si="281"/>
        <v>-</v>
      </c>
      <c r="CS116" s="1060"/>
      <c r="CT116" s="480" t="str">
        <f t="shared" si="282"/>
        <v>-</v>
      </c>
      <c r="CU116" s="481" t="str">
        <f t="shared" si="283"/>
        <v>-</v>
      </c>
      <c r="CV116" s="113"/>
      <c r="CW116" s="464" t="str">
        <f t="shared" si="229"/>
        <v>OK</v>
      </c>
      <c r="CY116" s="325"/>
      <c r="CZ116" s="315"/>
      <c r="DB116" s="316"/>
      <c r="DC116" s="317"/>
      <c r="DD116" s="315"/>
      <c r="DF116" s="316"/>
      <c r="DG116" s="317"/>
      <c r="DH116" s="315"/>
      <c r="DJ116" s="316"/>
      <c r="DK116" s="317"/>
      <c r="DL116" s="487"/>
      <c r="DM116" s="488"/>
      <c r="DN116" s="489"/>
      <c r="DO116" s="507"/>
      <c r="DP116" s="113"/>
      <c r="DQ116" s="464" t="str">
        <f t="shared" si="230"/>
        <v>OK</v>
      </c>
      <c r="DS116" s="325"/>
      <c r="DT116" s="315"/>
      <c r="DU116" s="317"/>
      <c r="DW116" s="317"/>
      <c r="DY116" s="317"/>
      <c r="EA116" s="316"/>
      <c r="EB116" s="1000"/>
      <c r="EC116" s="1001"/>
      <c r="ED116" s="1003"/>
      <c r="EE116" s="113"/>
      <c r="EF116" s="464" t="str">
        <f t="shared" si="165"/>
        <v>OK</v>
      </c>
      <c r="EI116" s="835" t="str">
        <f t="shared" ca="1" si="263"/>
        <v/>
      </c>
      <c r="EJ116" s="836"/>
    </row>
    <row r="117" spans="1:140" ht="12" customHeight="1" outlineLevel="3" x14ac:dyDescent="0.2">
      <c r="A117" s="85">
        <f t="shared" ca="1" si="265"/>
        <v>108</v>
      </c>
      <c r="B117" s="619" t="str">
        <f t="shared" ca="1" si="255"/>
        <v/>
      </c>
      <c r="C117" s="620"/>
      <c r="D117" s="621"/>
      <c r="E117" s="53"/>
      <c r="F117" s="58"/>
      <c r="G117" s="55" t="s">
        <v>120</v>
      </c>
      <c r="H117" s="69" t="s">
        <v>17</v>
      </c>
      <c r="I117" s="55"/>
      <c r="J117" s="1010" t="s">
        <v>11</v>
      </c>
      <c r="K117" s="1012" t="s">
        <v>17</v>
      </c>
      <c r="L117" s="252" t="s">
        <v>22</v>
      </c>
      <c r="M117" s="476">
        <f t="shared" si="228"/>
        <v>0</v>
      </c>
      <c r="N117" s="648" t="str">
        <f t="shared" si="256"/>
        <v>-</v>
      </c>
      <c r="O117" s="649" t="str">
        <f t="shared" si="257"/>
        <v>-</v>
      </c>
      <c r="P117" s="649" t="str">
        <f t="shared" si="258"/>
        <v>-</v>
      </c>
      <c r="Q117" s="649" t="str">
        <f t="shared" si="259"/>
        <v>-</v>
      </c>
      <c r="R117" s="649" t="str">
        <f t="shared" si="260"/>
        <v>-</v>
      </c>
      <c r="S117" s="168" t="str">
        <f t="shared" si="261"/>
        <v>-</v>
      </c>
      <c r="T117" s="180" t="str">
        <f t="shared" si="262"/>
        <v>OK</v>
      </c>
      <c r="U117" s="290"/>
      <c r="W117" s="1081"/>
      <c r="X117" s="1055"/>
      <c r="Y117" s="1069"/>
      <c r="Z117" s="1046"/>
      <c r="AA117" s="1047"/>
      <c r="AB117" s="1055"/>
      <c r="AC117" s="1069"/>
      <c r="AD117" s="1046"/>
      <c r="AE117" s="1047"/>
      <c r="AF117" s="1055"/>
      <c r="AG117" s="1069"/>
      <c r="AH117" s="1046"/>
      <c r="AI117" s="1047"/>
      <c r="AJ117" s="1000"/>
      <c r="AK117" s="1048"/>
      <c r="AL117" s="1001"/>
      <c r="AM117" s="1003"/>
      <c r="AN117" s="113"/>
      <c r="AO117" s="464" t="str">
        <f t="shared" si="278"/>
        <v>OK</v>
      </c>
      <c r="AQ117" s="1036"/>
      <c r="AR117" s="1055"/>
      <c r="AS117" s="1069"/>
      <c r="AT117" s="1046"/>
      <c r="AU117" s="1047"/>
      <c r="AV117" s="1055"/>
      <c r="AW117" s="1069"/>
      <c r="AX117" s="1046"/>
      <c r="AY117" s="1047"/>
      <c r="AZ117" s="1055"/>
      <c r="BA117" s="1069"/>
      <c r="BB117" s="1046"/>
      <c r="BC117" s="1047"/>
      <c r="BD117" s="1000"/>
      <c r="BE117" s="1048"/>
      <c r="BF117" s="1001"/>
      <c r="BG117" s="1003"/>
      <c r="BH117" s="113"/>
      <c r="BI117" s="464" t="str">
        <f t="shared" si="279"/>
        <v>OK</v>
      </c>
      <c r="BK117" s="325"/>
      <c r="BL117" s="315"/>
      <c r="BN117" s="316"/>
      <c r="BO117" s="317"/>
      <c r="BP117" s="315"/>
      <c r="BR117" s="316"/>
      <c r="BS117" s="317"/>
      <c r="BT117" s="315"/>
      <c r="BV117" s="316"/>
      <c r="BW117" s="317"/>
      <c r="BX117" s="487"/>
      <c r="BY117" s="488"/>
      <c r="BZ117" s="489"/>
      <c r="CA117" s="507"/>
      <c r="CB117" s="113"/>
      <c r="CC117" s="464" t="str">
        <f t="shared" si="280"/>
        <v>OK</v>
      </c>
      <c r="CE117" s="154"/>
      <c r="CF117" s="103"/>
      <c r="CG117" s="1024"/>
      <c r="CH117" s="298" t="s">
        <v>250</v>
      </c>
      <c r="CI117" s="1027"/>
      <c r="CJ117" s="104"/>
      <c r="CK117" s="1024"/>
      <c r="CL117" s="298" t="s">
        <v>251</v>
      </c>
      <c r="CM117" s="1027"/>
      <c r="CN117" s="104"/>
      <c r="CO117" s="1024"/>
      <c r="CP117" s="298" t="s">
        <v>252</v>
      </c>
      <c r="CQ117" s="1027"/>
      <c r="CR117" s="478" t="str">
        <f t="shared" si="281"/>
        <v>-</v>
      </c>
      <c r="CS117" s="1060"/>
      <c r="CT117" s="480" t="str">
        <f t="shared" si="282"/>
        <v>-</v>
      </c>
      <c r="CU117" s="481" t="str">
        <f t="shared" si="283"/>
        <v>-</v>
      </c>
      <c r="CV117" s="113"/>
      <c r="CW117" s="464" t="str">
        <f t="shared" si="229"/>
        <v>OK</v>
      </c>
      <c r="CY117" s="325"/>
      <c r="CZ117" s="315"/>
      <c r="DB117" s="316"/>
      <c r="DC117" s="317"/>
      <c r="DD117" s="315"/>
      <c r="DF117" s="316"/>
      <c r="DG117" s="317"/>
      <c r="DH117" s="315"/>
      <c r="DJ117" s="316"/>
      <c r="DK117" s="317"/>
      <c r="DL117" s="487"/>
      <c r="DM117" s="488"/>
      <c r="DN117" s="489"/>
      <c r="DO117" s="507"/>
      <c r="DP117" s="113"/>
      <c r="DQ117" s="464" t="str">
        <f t="shared" si="230"/>
        <v>OK</v>
      </c>
      <c r="DS117" s="325"/>
      <c r="DT117" s="315"/>
      <c r="DU117" s="317"/>
      <c r="DW117" s="317"/>
      <c r="DY117" s="317"/>
      <c r="EA117" s="316"/>
      <c r="EB117" s="1000"/>
      <c r="EC117" s="1001"/>
      <c r="ED117" s="1003"/>
      <c r="EE117" s="113"/>
      <c r="EF117" s="464" t="str">
        <f t="shared" si="165"/>
        <v>OK</v>
      </c>
      <c r="EI117" s="835" t="str">
        <f t="shared" ca="1" si="263"/>
        <v/>
      </c>
      <c r="EJ117" s="836"/>
    </row>
    <row r="118" spans="1:140" ht="12" customHeight="1" outlineLevel="3" x14ac:dyDescent="0.2">
      <c r="A118" s="85">
        <f t="shared" ca="1" si="265"/>
        <v>109</v>
      </c>
      <c r="B118" s="619" t="str">
        <f t="shared" ca="1" si="255"/>
        <v/>
      </c>
      <c r="C118" s="620"/>
      <c r="D118" s="621"/>
      <c r="E118" s="53"/>
      <c r="F118" s="58"/>
      <c r="G118" s="55" t="s">
        <v>699</v>
      </c>
      <c r="H118" s="69" t="s">
        <v>17</v>
      </c>
      <c r="I118" s="55"/>
      <c r="J118" s="1010" t="s">
        <v>11</v>
      </c>
      <c r="K118" s="1012" t="s">
        <v>17</v>
      </c>
      <c r="L118" s="252" t="s">
        <v>22</v>
      </c>
      <c r="M118" s="476">
        <f t="shared" si="228"/>
        <v>0</v>
      </c>
      <c r="N118" s="648" t="str">
        <f t="shared" si="256"/>
        <v>-</v>
      </c>
      <c r="O118" s="649" t="str">
        <f t="shared" si="257"/>
        <v>-</v>
      </c>
      <c r="P118" s="649" t="str">
        <f t="shared" si="258"/>
        <v>-</v>
      </c>
      <c r="Q118" s="649" t="str">
        <f t="shared" si="259"/>
        <v>-</v>
      </c>
      <c r="R118" s="649" t="str">
        <f t="shared" si="260"/>
        <v>-</v>
      </c>
      <c r="S118" s="168" t="str">
        <f t="shared" si="261"/>
        <v>-</v>
      </c>
      <c r="T118" s="180" t="str">
        <f t="shared" si="262"/>
        <v>OK</v>
      </c>
      <c r="U118" s="290"/>
      <c r="W118" s="1081"/>
      <c r="X118" s="1055"/>
      <c r="Y118" s="1069"/>
      <c r="Z118" s="1046"/>
      <c r="AA118" s="1047"/>
      <c r="AB118" s="1055"/>
      <c r="AC118" s="1069"/>
      <c r="AD118" s="1046"/>
      <c r="AE118" s="1047"/>
      <c r="AF118" s="1055"/>
      <c r="AG118" s="1069"/>
      <c r="AH118" s="1046"/>
      <c r="AI118" s="1047"/>
      <c r="AJ118" s="1000"/>
      <c r="AK118" s="1048"/>
      <c r="AL118" s="1001"/>
      <c r="AM118" s="1003"/>
      <c r="AN118" s="113"/>
      <c r="AO118" s="464" t="str">
        <f t="shared" si="278"/>
        <v>OK</v>
      </c>
      <c r="AQ118" s="1036"/>
      <c r="AR118" s="1055"/>
      <c r="AS118" s="1069"/>
      <c r="AT118" s="1046"/>
      <c r="AU118" s="1047"/>
      <c r="AV118" s="1055"/>
      <c r="AW118" s="1069"/>
      <c r="AX118" s="1046"/>
      <c r="AY118" s="1047"/>
      <c r="AZ118" s="1055"/>
      <c r="BA118" s="1069"/>
      <c r="BB118" s="1046"/>
      <c r="BC118" s="1047"/>
      <c r="BD118" s="1000"/>
      <c r="BE118" s="1048"/>
      <c r="BF118" s="1001"/>
      <c r="BG118" s="1003"/>
      <c r="BH118" s="113"/>
      <c r="BI118" s="464" t="str">
        <f t="shared" si="279"/>
        <v>OK</v>
      </c>
      <c r="BK118" s="325"/>
      <c r="BL118" s="315"/>
      <c r="BN118" s="316"/>
      <c r="BO118" s="317"/>
      <c r="BP118" s="315"/>
      <c r="BR118" s="316"/>
      <c r="BS118" s="317"/>
      <c r="BT118" s="315"/>
      <c r="BV118" s="316"/>
      <c r="BW118" s="317"/>
      <c r="BX118" s="487"/>
      <c r="BY118" s="488"/>
      <c r="BZ118" s="489"/>
      <c r="CA118" s="507"/>
      <c r="CB118" s="113"/>
      <c r="CC118" s="464" t="str">
        <f t="shared" si="280"/>
        <v>OK</v>
      </c>
      <c r="CE118" s="154"/>
      <c r="CF118" s="103"/>
      <c r="CG118" s="1024"/>
      <c r="CH118" s="298" t="s">
        <v>250</v>
      </c>
      <c r="CI118" s="1027"/>
      <c r="CJ118" s="104"/>
      <c r="CK118" s="1024"/>
      <c r="CL118" s="298" t="s">
        <v>251</v>
      </c>
      <c r="CM118" s="1027"/>
      <c r="CN118" s="104"/>
      <c r="CO118" s="1024"/>
      <c r="CP118" s="298" t="s">
        <v>252</v>
      </c>
      <c r="CQ118" s="1027"/>
      <c r="CR118" s="478" t="str">
        <f t="shared" si="281"/>
        <v>-</v>
      </c>
      <c r="CS118" s="1060"/>
      <c r="CT118" s="480" t="str">
        <f t="shared" si="282"/>
        <v>-</v>
      </c>
      <c r="CU118" s="481" t="str">
        <f t="shared" si="283"/>
        <v>-</v>
      </c>
      <c r="CV118" s="113"/>
      <c r="CW118" s="464" t="str">
        <f t="shared" si="229"/>
        <v>OK</v>
      </c>
      <c r="CY118" s="325"/>
      <c r="CZ118" s="315"/>
      <c r="DB118" s="316"/>
      <c r="DC118" s="317"/>
      <c r="DD118" s="315"/>
      <c r="DF118" s="316"/>
      <c r="DG118" s="317"/>
      <c r="DH118" s="315"/>
      <c r="DJ118" s="316"/>
      <c r="DK118" s="317"/>
      <c r="DL118" s="487"/>
      <c r="DM118" s="488"/>
      <c r="DN118" s="489"/>
      <c r="DO118" s="507"/>
      <c r="DP118" s="113"/>
      <c r="DQ118" s="464" t="str">
        <f t="shared" si="230"/>
        <v>OK</v>
      </c>
      <c r="DS118" s="325"/>
      <c r="DT118" s="315"/>
      <c r="DU118" s="317"/>
      <c r="DW118" s="317"/>
      <c r="DY118" s="317"/>
      <c r="EA118" s="316"/>
      <c r="EB118" s="1000"/>
      <c r="EC118" s="1001"/>
      <c r="ED118" s="1003"/>
      <c r="EE118" s="113"/>
      <c r="EF118" s="464" t="str">
        <f t="shared" si="165"/>
        <v>OK</v>
      </c>
      <c r="EI118" s="835" t="str">
        <f t="shared" ca="1" si="263"/>
        <v/>
      </c>
      <c r="EJ118" s="836"/>
    </row>
    <row r="119" spans="1:140" ht="12" customHeight="1" outlineLevel="3" x14ac:dyDescent="0.2">
      <c r="A119" s="85">
        <f t="shared" ca="1" si="265"/>
        <v>110</v>
      </c>
      <c r="B119" s="619" t="str">
        <f t="shared" ca="1" si="255"/>
        <v/>
      </c>
      <c r="C119" s="620"/>
      <c r="D119" s="621"/>
      <c r="E119" s="53"/>
      <c r="F119" s="58"/>
      <c r="G119" s="55" t="s">
        <v>42</v>
      </c>
      <c r="H119" s="69" t="s">
        <v>17</v>
      </c>
      <c r="I119" s="55"/>
      <c r="J119" s="1010" t="s">
        <v>11</v>
      </c>
      <c r="K119" s="1012" t="s">
        <v>17</v>
      </c>
      <c r="L119" s="252" t="s">
        <v>22</v>
      </c>
      <c r="M119" s="476">
        <f t="shared" si="228"/>
        <v>0</v>
      </c>
      <c r="N119" s="648" t="str">
        <f t="shared" si="256"/>
        <v>-</v>
      </c>
      <c r="O119" s="649" t="str">
        <f t="shared" si="257"/>
        <v>-</v>
      </c>
      <c r="P119" s="649" t="str">
        <f t="shared" si="258"/>
        <v>-</v>
      </c>
      <c r="Q119" s="649" t="str">
        <f t="shared" si="259"/>
        <v>-</v>
      </c>
      <c r="R119" s="649" t="str">
        <f t="shared" si="260"/>
        <v>-</v>
      </c>
      <c r="S119" s="168" t="str">
        <f t="shared" si="261"/>
        <v>-</v>
      </c>
      <c r="T119" s="180" t="str">
        <f t="shared" si="262"/>
        <v>OK</v>
      </c>
      <c r="U119" s="290"/>
      <c r="W119" s="1081"/>
      <c r="X119" s="1055"/>
      <c r="Y119" s="1069"/>
      <c r="Z119" s="1046"/>
      <c r="AA119" s="1047"/>
      <c r="AB119" s="1055"/>
      <c r="AC119" s="1069"/>
      <c r="AD119" s="1046"/>
      <c r="AE119" s="1047"/>
      <c r="AF119" s="1055"/>
      <c r="AG119" s="1069"/>
      <c r="AH119" s="1046"/>
      <c r="AI119" s="1047"/>
      <c r="AJ119" s="1000"/>
      <c r="AK119" s="1048"/>
      <c r="AL119" s="1001"/>
      <c r="AM119" s="1003"/>
      <c r="AN119" s="113"/>
      <c r="AO119" s="464" t="str">
        <f t="shared" si="278"/>
        <v>OK</v>
      </c>
      <c r="AQ119" s="1036"/>
      <c r="AR119" s="1055"/>
      <c r="AS119" s="1069"/>
      <c r="AT119" s="1046"/>
      <c r="AU119" s="1047"/>
      <c r="AV119" s="1055"/>
      <c r="AW119" s="1069"/>
      <c r="AX119" s="1046"/>
      <c r="AY119" s="1047"/>
      <c r="AZ119" s="1055"/>
      <c r="BA119" s="1069"/>
      <c r="BB119" s="1046"/>
      <c r="BC119" s="1047"/>
      <c r="BD119" s="1000"/>
      <c r="BE119" s="1048"/>
      <c r="BF119" s="1001"/>
      <c r="BG119" s="1003"/>
      <c r="BH119" s="113"/>
      <c r="BI119" s="464" t="str">
        <f t="shared" si="279"/>
        <v>OK</v>
      </c>
      <c r="BK119" s="325"/>
      <c r="BL119" s="315"/>
      <c r="BN119" s="316"/>
      <c r="BO119" s="317"/>
      <c r="BP119" s="315"/>
      <c r="BR119" s="316"/>
      <c r="BS119" s="317"/>
      <c r="BT119" s="315"/>
      <c r="BV119" s="316"/>
      <c r="BW119" s="317"/>
      <c r="BX119" s="487"/>
      <c r="BY119" s="488"/>
      <c r="BZ119" s="489"/>
      <c r="CA119" s="507"/>
      <c r="CB119" s="113"/>
      <c r="CC119" s="464" t="str">
        <f t="shared" si="280"/>
        <v>OK</v>
      </c>
      <c r="CE119" s="154"/>
      <c r="CF119" s="103"/>
      <c r="CG119" s="1024"/>
      <c r="CH119" s="298" t="s">
        <v>250</v>
      </c>
      <c r="CI119" s="1027"/>
      <c r="CJ119" s="104"/>
      <c r="CK119" s="1024"/>
      <c r="CL119" s="298" t="s">
        <v>251</v>
      </c>
      <c r="CM119" s="1027"/>
      <c r="CN119" s="104"/>
      <c r="CO119" s="1024"/>
      <c r="CP119" s="298" t="s">
        <v>252</v>
      </c>
      <c r="CQ119" s="1027"/>
      <c r="CR119" s="478" t="str">
        <f t="shared" si="281"/>
        <v>-</v>
      </c>
      <c r="CS119" s="1060"/>
      <c r="CT119" s="480" t="str">
        <f t="shared" si="282"/>
        <v>-</v>
      </c>
      <c r="CU119" s="481" t="str">
        <f t="shared" si="283"/>
        <v>-</v>
      </c>
      <c r="CV119" s="113"/>
      <c r="CW119" s="464" t="str">
        <f t="shared" si="229"/>
        <v>OK</v>
      </c>
      <c r="CY119" s="325"/>
      <c r="CZ119" s="315"/>
      <c r="DB119" s="316"/>
      <c r="DC119" s="317"/>
      <c r="DD119" s="315"/>
      <c r="DF119" s="316"/>
      <c r="DG119" s="317"/>
      <c r="DH119" s="315"/>
      <c r="DJ119" s="316"/>
      <c r="DK119" s="317"/>
      <c r="DL119" s="487"/>
      <c r="DM119" s="488"/>
      <c r="DN119" s="489"/>
      <c r="DO119" s="507"/>
      <c r="DP119" s="113"/>
      <c r="DQ119" s="464" t="str">
        <f t="shared" si="230"/>
        <v>OK</v>
      </c>
      <c r="DS119" s="325"/>
      <c r="DT119" s="315"/>
      <c r="DU119" s="317"/>
      <c r="DW119" s="317"/>
      <c r="DY119" s="317"/>
      <c r="EA119" s="316"/>
      <c r="EB119" s="1000"/>
      <c r="EC119" s="1001"/>
      <c r="ED119" s="1003"/>
      <c r="EE119" s="113"/>
      <c r="EF119" s="464" t="str">
        <f t="shared" si="165"/>
        <v>OK</v>
      </c>
      <c r="EI119" s="835" t="str">
        <f t="shared" ca="1" si="263"/>
        <v/>
      </c>
      <c r="EJ119" s="836"/>
    </row>
    <row r="120" spans="1:140" ht="12" customHeight="1" outlineLevel="3" x14ac:dyDescent="0.2">
      <c r="A120" s="85">
        <f ca="1">OFFSET(A120,-1,0,1,1)+1</f>
        <v>111</v>
      </c>
      <c r="B120" s="619" t="str">
        <f t="shared" ca="1" si="255"/>
        <v/>
      </c>
      <c r="C120" s="620"/>
      <c r="D120" s="621"/>
      <c r="E120" s="161" t="s">
        <v>280</v>
      </c>
      <c r="F120" s="160"/>
      <c r="G120" s="55"/>
      <c r="H120" s="69" t="s">
        <v>17</v>
      </c>
      <c r="I120" s="55"/>
      <c r="J120" s="1010" t="s">
        <v>11</v>
      </c>
      <c r="K120" s="1012" t="s">
        <v>17</v>
      </c>
      <c r="L120" s="252" t="s">
        <v>22</v>
      </c>
      <c r="M120" s="476">
        <f t="shared" si="228"/>
        <v>0</v>
      </c>
      <c r="N120" s="652" t="str">
        <f t="shared" si="256"/>
        <v>-</v>
      </c>
      <c r="O120" s="653" t="str">
        <f t="shared" si="257"/>
        <v>-</v>
      </c>
      <c r="P120" s="653" t="str">
        <f t="shared" si="258"/>
        <v>-</v>
      </c>
      <c r="Q120" s="653" t="str">
        <f t="shared" si="259"/>
        <v>-</v>
      </c>
      <c r="R120" s="653" t="str">
        <f t="shared" si="260"/>
        <v>-</v>
      </c>
      <c r="S120" s="336" t="str">
        <f t="shared" si="261"/>
        <v>-</v>
      </c>
      <c r="T120" s="337" t="str">
        <f t="shared" si="262"/>
        <v>OK</v>
      </c>
      <c r="U120" s="290"/>
      <c r="W120" s="1082"/>
      <c r="X120" s="1061"/>
      <c r="Y120" s="1071"/>
      <c r="Z120" s="1052"/>
      <c r="AA120" s="1053"/>
      <c r="AB120" s="1061"/>
      <c r="AC120" s="1071"/>
      <c r="AD120" s="1052"/>
      <c r="AE120" s="1053"/>
      <c r="AF120" s="1061"/>
      <c r="AG120" s="1071"/>
      <c r="AH120" s="1052"/>
      <c r="AI120" s="1053"/>
      <c r="AJ120" s="997"/>
      <c r="AK120" s="1054"/>
      <c r="AL120" s="998"/>
      <c r="AM120" s="1004"/>
      <c r="AN120" s="113"/>
      <c r="AO120" s="464" t="str">
        <f t="shared" si="278"/>
        <v>OK</v>
      </c>
      <c r="AQ120" s="1049"/>
      <c r="AR120" s="1061"/>
      <c r="AS120" s="1071"/>
      <c r="AT120" s="1052"/>
      <c r="AU120" s="1053"/>
      <c r="AV120" s="1061"/>
      <c r="AW120" s="1071"/>
      <c r="AX120" s="1052"/>
      <c r="AY120" s="1053"/>
      <c r="AZ120" s="1061"/>
      <c r="BA120" s="1071"/>
      <c r="BB120" s="1052"/>
      <c r="BC120" s="1053"/>
      <c r="BD120" s="997"/>
      <c r="BE120" s="1054"/>
      <c r="BF120" s="998"/>
      <c r="BG120" s="1078"/>
      <c r="BH120" s="113"/>
      <c r="BI120" s="464" t="str">
        <f t="shared" si="279"/>
        <v>OK</v>
      </c>
      <c r="BK120" s="154"/>
      <c r="BL120" s="103"/>
      <c r="BM120" s="307"/>
      <c r="BN120" s="298"/>
      <c r="BO120" s="310"/>
      <c r="BP120" s="104"/>
      <c r="BQ120" s="307"/>
      <c r="BR120" s="298"/>
      <c r="BS120" s="310"/>
      <c r="BT120" s="104"/>
      <c r="BU120" s="307"/>
      <c r="BV120" s="298"/>
      <c r="BW120" s="310"/>
      <c r="BX120" s="478" t="str">
        <f>IF(AND(BL120="",BP120="",BT120=""),"-",BL120+BP120+BT120)</f>
        <v>-</v>
      </c>
      <c r="BY120" s="483"/>
      <c r="BZ120" s="480" t="str">
        <f>IF(AND(BL120="",BP120="",BT120="",BM120="",BQ120="",BU120=""),"-",SUM(BL120:BU120))</f>
        <v>-</v>
      </c>
      <c r="CA120" s="481" t="str">
        <f>IF(OR(BZ120=0,BZ120="-"),"-",BZ120/DD_TOTAL_HOURS)</f>
        <v>-</v>
      </c>
      <c r="CB120" s="113"/>
      <c r="CC120" s="464" t="str">
        <f t="shared" si="280"/>
        <v>OK</v>
      </c>
      <c r="CE120" s="154"/>
      <c r="CF120" s="103"/>
      <c r="CG120" s="1025"/>
      <c r="CH120" s="298" t="s">
        <v>250</v>
      </c>
      <c r="CI120" s="1028"/>
      <c r="CJ120" s="104"/>
      <c r="CK120" s="1025"/>
      <c r="CL120" s="298" t="s">
        <v>251</v>
      </c>
      <c r="CM120" s="1028"/>
      <c r="CN120" s="104"/>
      <c r="CO120" s="1025"/>
      <c r="CP120" s="298" t="s">
        <v>252</v>
      </c>
      <c r="CQ120" s="1028"/>
      <c r="CR120" s="478" t="str">
        <f t="shared" si="281"/>
        <v>-</v>
      </c>
      <c r="CS120" s="1072"/>
      <c r="CT120" s="480" t="str">
        <f t="shared" si="282"/>
        <v>-</v>
      </c>
      <c r="CU120" s="481" t="str">
        <f t="shared" si="283"/>
        <v>-</v>
      </c>
      <c r="CV120" s="113"/>
      <c r="CW120" s="464" t="str">
        <f t="shared" si="229"/>
        <v>OK</v>
      </c>
      <c r="CY120" s="326"/>
      <c r="CZ120" s="318"/>
      <c r="DA120" s="319"/>
      <c r="DB120" s="320"/>
      <c r="DC120" s="321"/>
      <c r="DD120" s="318"/>
      <c r="DE120" s="319"/>
      <c r="DF120" s="320"/>
      <c r="DG120" s="321"/>
      <c r="DH120" s="318"/>
      <c r="DI120" s="319"/>
      <c r="DJ120" s="320"/>
      <c r="DK120" s="321"/>
      <c r="DL120" s="490"/>
      <c r="DM120" s="491"/>
      <c r="DN120" s="492"/>
      <c r="DO120" s="541"/>
      <c r="DP120" s="113"/>
      <c r="DQ120" s="464" t="str">
        <f t="shared" si="230"/>
        <v>OK</v>
      </c>
      <c r="DS120" s="326"/>
      <c r="DT120" s="318"/>
      <c r="DU120" s="321"/>
      <c r="DV120" s="319"/>
      <c r="DW120" s="321"/>
      <c r="DX120" s="319"/>
      <c r="DY120" s="321"/>
      <c r="DZ120" s="319"/>
      <c r="EA120" s="320"/>
      <c r="EB120" s="997"/>
      <c r="EC120" s="998"/>
      <c r="ED120" s="1004"/>
      <c r="EE120" s="113"/>
      <c r="EF120" s="464" t="str">
        <f t="shared" si="165"/>
        <v>OK</v>
      </c>
      <c r="EI120" s="835" t="str">
        <f t="shared" ca="1" si="263"/>
        <v/>
      </c>
      <c r="EJ120" s="836"/>
    </row>
    <row r="121" spans="1:140" ht="12.75" customHeight="1" outlineLevel="2" x14ac:dyDescent="0.2">
      <c r="A121" s="85">
        <f ca="1">OFFSET(A121,-1,0,1,1)+1</f>
        <v>112</v>
      </c>
      <c r="B121" s="627" t="str">
        <f t="shared" ref="B121" ca="1" si="284">IF(MAX(EI121:EJ121)=0,"",MAX(EI121:EJ121))</f>
        <v/>
      </c>
      <c r="C121" s="628"/>
      <c r="D121" s="629"/>
      <c r="E121" s="278"/>
      <c r="F121" s="279"/>
      <c r="G121" s="280"/>
      <c r="H121" s="280"/>
      <c r="I121" s="281"/>
      <c r="J121" s="242"/>
      <c r="K121" s="242"/>
      <c r="L121" s="242"/>
      <c r="M121" s="282">
        <f t="shared" ref="M121" si="285">IF(SUM(W121,AQ121,BK121,CE121,CY121,DS121)=0,0,1)</f>
        <v>0</v>
      </c>
      <c r="N121" s="650"/>
      <c r="O121" s="651"/>
      <c r="P121" s="651"/>
      <c r="Q121" s="651"/>
      <c r="R121" s="651"/>
      <c r="S121" s="171"/>
      <c r="T121" s="283"/>
      <c r="U121" s="294"/>
      <c r="W121" s="532"/>
      <c r="X121" s="533"/>
      <c r="Y121" s="533"/>
      <c r="Z121" s="533"/>
      <c r="AA121" s="533"/>
      <c r="AB121" s="533"/>
      <c r="AC121" s="533"/>
      <c r="AD121" s="533"/>
      <c r="AE121" s="533"/>
      <c r="AF121" s="533"/>
      <c r="AG121" s="533"/>
      <c r="AH121" s="533"/>
      <c r="AI121" s="534"/>
      <c r="AJ121" s="1150"/>
      <c r="AK121" s="1151"/>
      <c r="AL121" s="1151"/>
      <c r="AM121" s="379"/>
      <c r="AN121" s="277"/>
      <c r="AO121" s="464"/>
      <c r="AQ121" s="532"/>
      <c r="AR121" s="533"/>
      <c r="AS121" s="533"/>
      <c r="AT121" s="533"/>
      <c r="AU121" s="533"/>
      <c r="AV121" s="533"/>
      <c r="AW121" s="533"/>
      <c r="AX121" s="533"/>
      <c r="AY121" s="533"/>
      <c r="AZ121" s="533"/>
      <c r="BA121" s="533"/>
      <c r="BB121" s="533"/>
      <c r="BC121" s="534"/>
      <c r="BD121" s="1150"/>
      <c r="BE121" s="1151"/>
      <c r="BF121" s="1151"/>
      <c r="BG121" s="379"/>
      <c r="BH121" s="277"/>
      <c r="BI121" s="464"/>
      <c r="BK121" s="532"/>
      <c r="BL121" s="533"/>
      <c r="BM121" s="533"/>
      <c r="BN121" s="533"/>
      <c r="BO121" s="533"/>
      <c r="BP121" s="533"/>
      <c r="BQ121" s="533"/>
      <c r="BR121" s="533"/>
      <c r="BS121" s="533"/>
      <c r="BT121" s="533"/>
      <c r="BU121" s="533"/>
      <c r="BV121" s="533"/>
      <c r="BW121" s="534"/>
      <c r="BX121" s="1150"/>
      <c r="BY121" s="1151"/>
      <c r="BZ121" s="1151"/>
      <c r="CA121" s="379"/>
      <c r="CB121" s="277"/>
      <c r="CC121" s="464"/>
      <c r="CE121" s="532"/>
      <c r="CF121" s="533"/>
      <c r="CG121" s="533"/>
      <c r="CH121" s="533"/>
      <c r="CI121" s="533"/>
      <c r="CJ121" s="533"/>
      <c r="CK121" s="533"/>
      <c r="CL121" s="533"/>
      <c r="CM121" s="533"/>
      <c r="CN121" s="533"/>
      <c r="CO121" s="533"/>
      <c r="CP121" s="533"/>
      <c r="CQ121" s="534"/>
      <c r="CR121" s="1150"/>
      <c r="CS121" s="1151"/>
      <c r="CT121" s="1151"/>
      <c r="CU121" s="379"/>
      <c r="CV121" s="277"/>
      <c r="CW121" s="464" t="str">
        <f t="shared" ref="CW121" si="286">IF(AND(Type_1="Doc",OR(CG121&lt;&gt;"",CK121&lt;&gt;"",CO121&lt;&gt;"")),"Remove Value Cln 85, 89, 93",IF(AND(Type_1="Doc",OR(CI121&lt;&gt;"",CM121&lt;&gt;"",CQ121&lt;&gt;"")),"Remove Value Cln 87, 91, 95",IF(OR(AND(CF121&lt;&gt;"",CH121=""),AND(CJ121&lt;&gt;"",CL121=""),AND(CN121&lt;&gt;"",CP121="")),"Missing Eng Function",IF(OR(AND(CG121&lt;&gt;"",CI121=""),AND(CK121&lt;&gt;"",CM121=""),AND(CO121&lt;&gt;"",CQ121="")),"Missing Design Function","OK"))))</f>
        <v>OK</v>
      </c>
      <c r="CY121" s="532"/>
      <c r="CZ121" s="533"/>
      <c r="DA121" s="533"/>
      <c r="DB121" s="533"/>
      <c r="DC121" s="533"/>
      <c r="DD121" s="533"/>
      <c r="DE121" s="533"/>
      <c r="DF121" s="533"/>
      <c r="DG121" s="533"/>
      <c r="DH121" s="533"/>
      <c r="DI121" s="533"/>
      <c r="DJ121" s="533"/>
      <c r="DK121" s="534"/>
      <c r="DL121" s="1150"/>
      <c r="DM121" s="1151"/>
      <c r="DN121" s="1151"/>
      <c r="DO121" s="379"/>
      <c r="DP121" s="277"/>
      <c r="DQ121" s="464" t="str">
        <f t="shared" ref="DQ121" si="287">IF(AND(Type_1="Doc",OR(DA121&lt;&gt;"",DE121&lt;&gt;"",DI121&lt;&gt;"")),"Remove Value Cln 105, 109, 113",IF(AND(Type_1="Doc",OR(DC121&lt;&gt;"",DG121&lt;&gt;"",DK121&lt;&gt;"")),"Remove Value Cln 107, 111, 115",IF(OR(AND(CZ121&lt;&gt;"",DB121=""),AND(DD121&lt;&gt;"",DF121=""),AND(DH121&lt;&gt;"",DJ121="")),"Missing Eng Function",IF(OR(AND(DA121&lt;&gt;"",DC121=""),AND(DE121&lt;&gt;"",DG121=""),AND(DI121&lt;&gt;"",DK121="")),"Missing Design Function","OK"))))</f>
        <v>OK</v>
      </c>
      <c r="DS121" s="532"/>
      <c r="DT121" s="533"/>
      <c r="DU121" s="533"/>
      <c r="DV121" s="533"/>
      <c r="DW121" s="533"/>
      <c r="DX121" s="533"/>
      <c r="DY121" s="533"/>
      <c r="DZ121" s="533"/>
      <c r="EA121" s="533"/>
      <c r="EB121" s="1150"/>
      <c r="EC121" s="1152"/>
      <c r="ED121" s="379"/>
      <c r="EE121" s="277"/>
      <c r="EF121" s="464" t="str">
        <f t="shared" ref="EF121" si="288">IF(AND(Type_1&lt;&gt;"Doc",Type_1&lt;&gt;"Dwg"),"-",IF(Type_1="Dwg","-",IF(Type_1="Doc",IF(OR(AND(DT121&lt;&gt;"",DU121=""),AND(DV121&lt;&gt;"",DW121=""),AND(DX121&lt;&gt;"",DY121="")),"Missing Eng Function",IF(OR(AND(DT121="",DU121&lt;&gt;""),AND(DV121="",DW121&lt;&gt;""),AND(DX121="",DY121&lt;&gt;"")),"Missing Eng Hours","OK")))))</f>
        <v>-</v>
      </c>
      <c r="EI121" s="835" t="str">
        <f t="shared" ca="1" si="263"/>
        <v/>
      </c>
      <c r="EJ121" s="836"/>
    </row>
    <row r="122" spans="1:140" s="73" customFormat="1" ht="28.5" customHeight="1" outlineLevel="1" x14ac:dyDescent="0.2">
      <c r="A122" s="85">
        <f t="shared" ca="1" si="265"/>
        <v>113</v>
      </c>
      <c r="B122" s="633" t="str">
        <f t="shared" ca="1" si="255"/>
        <v/>
      </c>
      <c r="C122" s="634"/>
      <c r="D122" s="635"/>
      <c r="E122" s="820" t="s">
        <v>110</v>
      </c>
      <c r="F122" s="133" t="s">
        <v>111</v>
      </c>
      <c r="G122" s="134"/>
      <c r="H122" s="137" t="s">
        <v>17</v>
      </c>
      <c r="I122" s="135"/>
      <c r="J122" s="947" t="s">
        <v>94</v>
      </c>
      <c r="K122" s="948" t="s">
        <v>17</v>
      </c>
      <c r="L122" s="947"/>
      <c r="M122" s="400">
        <f t="shared" si="228"/>
        <v>1</v>
      </c>
      <c r="N122" s="656">
        <f t="shared" si="256"/>
        <v>1</v>
      </c>
      <c r="O122" s="657" t="str">
        <f t="shared" si="257"/>
        <v>-</v>
      </c>
      <c r="P122" s="657" t="str">
        <f t="shared" si="258"/>
        <v>-</v>
      </c>
      <c r="Q122" s="657" t="str">
        <f t="shared" si="259"/>
        <v>-</v>
      </c>
      <c r="R122" s="657" t="str">
        <f t="shared" si="260"/>
        <v>-</v>
      </c>
      <c r="S122" s="658" t="str">
        <f t="shared" si="261"/>
        <v>-</v>
      </c>
      <c r="T122" s="338" t="str">
        <f t="shared" si="262"/>
        <v>OK</v>
      </c>
      <c r="U122" s="262"/>
      <c r="V122" s="72"/>
      <c r="W122" s="263">
        <v>1</v>
      </c>
      <c r="X122" s="214"/>
      <c r="Y122" s="215"/>
      <c r="Z122" s="215"/>
      <c r="AA122" s="215"/>
      <c r="AB122" s="215"/>
      <c r="AC122" s="215"/>
      <c r="AD122" s="215"/>
      <c r="AE122" s="215"/>
      <c r="AF122" s="215"/>
      <c r="AG122" s="215"/>
      <c r="AH122" s="215"/>
      <c r="AI122" s="216"/>
      <c r="AJ122" s="220">
        <f>CD_TOTAL_01_11_ENG+CD_TOTAL_01_12_ENG+CD_TOTAL_01_13_ENG+CD_TOTAL_01_14_ENG+CD_TOTAL_01_15_ENG+CD_TOTAL_01_16_ENG+CD_TOTAL_01_17_ENG</f>
        <v>0</v>
      </c>
      <c r="AK122" s="221">
        <f>CD_TOTAL_01_11_DESIGNER+CD_TOTAL_01_12_DESIGNER+CD_TOTAL_01_13_DESIGNER+CD_TOTAL_01_14_DESIGNER+CD_TOTAL_01_15_DESIGNER+CD_TOTAL_01_16_DESIGNER+CD_TOTAL_01_17_DESIGNER</f>
        <v>0</v>
      </c>
      <c r="AL122" s="222">
        <f>+CD_TOTAL_01_10_ENG+CD_TOTAL_01_10_DESIGNER</f>
        <v>0</v>
      </c>
      <c r="AM122" s="223" t="str">
        <f t="shared" ref="AM122:AM177" si="289">IF(OR(AL122=0,AL122="-"),"-",AL122/CD_TOTAL_HOURS)</f>
        <v>-</v>
      </c>
      <c r="AN122" s="138"/>
      <c r="AO122" s="258" t="str">
        <f t="shared" si="278"/>
        <v>OK</v>
      </c>
      <c r="AP122" s="72"/>
      <c r="AQ122" s="262"/>
      <c r="AR122" s="214"/>
      <c r="AS122" s="215"/>
      <c r="AT122" s="215"/>
      <c r="AU122" s="215"/>
      <c r="AV122" s="215"/>
      <c r="AW122" s="215"/>
      <c r="AX122" s="215"/>
      <c r="AY122" s="215"/>
      <c r="AZ122" s="215"/>
      <c r="BA122" s="215"/>
      <c r="BB122" s="215"/>
      <c r="BC122" s="216"/>
      <c r="BD122" s="220">
        <f>BD_TOTAL_01_11_ENG+BD_TOTAL_01_12_ENG+BD_TOTAL_01_13_ENG+BD_TOTAL_01_14_ENG+BD_TOTAL_01_15_ENG+BD_TOTAL_01_16_ENG+BD_TOTAL_01_17_ENG</f>
        <v>0</v>
      </c>
      <c r="BE122" s="221">
        <f>BD_TOTAL_01_11_DESIGNER+BD_TOTAL_01_12_DESIGNER+BD_TOTAL_01_13_DESIGNER+BD_TOTAL_01_14_DESIGNER+BD_TOTAL_01_15_DESIGNER+BD_TOTAL_01_16_DESIGNER+BD_TOTAL_01_17_DESIGNER</f>
        <v>0</v>
      </c>
      <c r="BF122" s="222">
        <f>+BD_TOTAL_01_10_ENG+BD_TOTAL_01_10_DESIGNER</f>
        <v>0</v>
      </c>
      <c r="BG122" s="223" t="str">
        <f t="shared" ref="BG122:BG177" si="290">IF(OR(BF122=0,BF122="-"),"-",BF122/BD_TOTAL_HOURS)</f>
        <v>-</v>
      </c>
      <c r="BH122" s="547"/>
      <c r="BI122" s="258" t="str">
        <f t="shared" si="279"/>
        <v>OK</v>
      </c>
      <c r="BJ122" s="72"/>
      <c r="BK122" s="262"/>
      <c r="BL122" s="214"/>
      <c r="BM122" s="215"/>
      <c r="BN122" s="215"/>
      <c r="BO122" s="215"/>
      <c r="BP122" s="215"/>
      <c r="BQ122" s="215"/>
      <c r="BR122" s="215"/>
      <c r="BS122" s="215"/>
      <c r="BT122" s="215"/>
      <c r="BU122" s="215"/>
      <c r="BV122" s="215"/>
      <c r="BW122" s="216"/>
      <c r="BX122" s="220">
        <f>DD_TOTAL_01_11_ENG+DD_TOTAL_01_12_ENG+DD_TOTAL_01_13_ENG+DD_TOTAL_01_14_ENG+DD_TOTAL_01_15_ENG+DD_TOTAL_01_16_ENG+DD_TOTAL_01_17_ENG</f>
        <v>0</v>
      </c>
      <c r="BY122" s="611">
        <f>DD_TOTAL_01_11_DESIGNER+DD_TOTAL_01_12_DESIGNER+DD_TOTAL_01_13_DESIGNER+DD_TOTAL_01_14_DESIGNER+DD_TOTAL_01_15_DESIGNER+DD_TOTAL_01_16_DESIGNER+DD_TOTAL_01_17_DESIGNER</f>
        <v>0</v>
      </c>
      <c r="BZ122" s="222">
        <f>+DD_TOTAL_01_10_ENG+DD_TOTAL_01_10_DESIGNER</f>
        <v>0</v>
      </c>
      <c r="CA122" s="223" t="str">
        <f t="shared" ref="CA122:CA176" si="291">IF(OR(BZ122=0,BZ122="-"),"-",BZ122/DD_TOTAL_HOURS)</f>
        <v>-</v>
      </c>
      <c r="CB122" s="138"/>
      <c r="CC122" s="258" t="str">
        <f t="shared" si="280"/>
        <v>OK</v>
      </c>
      <c r="CD122" s="72"/>
      <c r="CE122" s="262"/>
      <c r="CF122" s="214"/>
      <c r="CG122" s="215"/>
      <c r="CH122" s="215"/>
      <c r="CI122" s="215"/>
      <c r="CJ122" s="215"/>
      <c r="CK122" s="215"/>
      <c r="CL122" s="215"/>
      <c r="CM122" s="215"/>
      <c r="CN122" s="215"/>
      <c r="CO122" s="215"/>
      <c r="CP122" s="215"/>
      <c r="CQ122" s="216"/>
      <c r="CR122" s="220">
        <f>PRO_TOTAL_01_11_ENG+PRO_TOTAL_01_12_ENG+PRO_TOTAL_01_13_ENG+PRO_TOTAL_01_14_ENG+PRO_TOTAL_01_15_ENG+PRO_TOTAL_01_16_ENG+PRO_TOTAL_01_17_ENG</f>
        <v>0</v>
      </c>
      <c r="CS122" s="221"/>
      <c r="CT122" s="222">
        <f>PRO_TOTAL_01_10_ENG</f>
        <v>0</v>
      </c>
      <c r="CU122" s="223" t="str">
        <f t="shared" si="283"/>
        <v>-</v>
      </c>
      <c r="CV122" s="138"/>
      <c r="CW122" s="258" t="str">
        <f t="shared" si="229"/>
        <v>OK</v>
      </c>
      <c r="CX122" s="72"/>
      <c r="CY122" s="262"/>
      <c r="CZ122" s="214"/>
      <c r="DA122" s="215"/>
      <c r="DB122" s="215"/>
      <c r="DC122" s="215"/>
      <c r="DD122" s="215"/>
      <c r="DE122" s="215"/>
      <c r="DF122" s="215"/>
      <c r="DG122" s="215"/>
      <c r="DH122" s="215"/>
      <c r="DI122" s="215"/>
      <c r="DJ122" s="215"/>
      <c r="DK122" s="216"/>
      <c r="DL122" s="220">
        <f>CONSTR_TOTAL_01_11_ENG+CONSTR_TOTAL_01_12_ENG+CONSTR_TOTAL_01_13_ENG+CONSTR_TOTAL_01_14_ENG+CONSTR_TOTAL_01_15_ENG+CONSTR_TOTAL_01_16_ENG+CONSTR_TOTAL_01_17_ENG</f>
        <v>0</v>
      </c>
      <c r="DM122" s="221">
        <f>CONSTR_TOTAL_01_11_DESIGNER+CONSTR_TOTAL_01_12_DESIGNER+CONSTR_TOTAL_01_13_DESIGNER+CONSTR_TOTAL_01_14_DESIGNER+CONSTR_TOTAL_01_15_DESIGNER+CONSTR_TOTAL_01_16_DESIGNER+CONSTR_TOTAL_01_17_DESIGNER</f>
        <v>0</v>
      </c>
      <c r="DN122" s="222">
        <f>+CONSTR_TOTAL_01_10_ENG+CONSTR_TOTAL_01_10_DESIGNER</f>
        <v>0</v>
      </c>
      <c r="DO122" s="223" t="str">
        <f>IF(OR(DN122=0,DN122="-"),"-",DN122/CONSTR_TOTAL_HOURS)</f>
        <v>-</v>
      </c>
      <c r="DP122" s="138"/>
      <c r="DQ122" s="258" t="str">
        <f t="shared" si="230"/>
        <v>OK</v>
      </c>
      <c r="DR122" s="72"/>
      <c r="DS122" s="577"/>
      <c r="DT122" s="214"/>
      <c r="DU122" s="215"/>
      <c r="DV122" s="215"/>
      <c r="DW122" s="215"/>
      <c r="DX122" s="215"/>
      <c r="DY122" s="215"/>
      <c r="DZ122" s="215"/>
      <c r="EA122" s="215"/>
      <c r="EB122" s="584"/>
      <c r="EC122" s="585"/>
      <c r="ED122" s="223"/>
      <c r="EE122" s="138"/>
      <c r="EF122" s="258" t="str">
        <f t="shared" si="165"/>
        <v>-</v>
      </c>
      <c r="EG122" s="72"/>
      <c r="EI122" s="835" t="str">
        <f t="shared" ca="1" si="263"/>
        <v/>
      </c>
      <c r="EJ122" s="836"/>
    </row>
    <row r="123" spans="1:140" s="71" customFormat="1" ht="25.5" customHeight="1" outlineLevel="2" x14ac:dyDescent="0.2">
      <c r="A123" s="85">
        <f t="shared" ca="1" si="265"/>
        <v>114</v>
      </c>
      <c r="B123" s="636" t="str">
        <f t="shared" ca="1" si="255"/>
        <v/>
      </c>
      <c r="C123" s="637"/>
      <c r="D123" s="638"/>
      <c r="E123" s="821" t="s">
        <v>334</v>
      </c>
      <c r="F123" s="144" t="s">
        <v>335</v>
      </c>
      <c r="G123" s="145"/>
      <c r="H123" s="931" t="s">
        <v>17</v>
      </c>
      <c r="I123" s="146"/>
      <c r="J123" s="147" t="s">
        <v>241</v>
      </c>
      <c r="K123" s="148" t="s">
        <v>110</v>
      </c>
      <c r="L123" s="341"/>
      <c r="M123" s="459">
        <f t="shared" si="228"/>
        <v>1</v>
      </c>
      <c r="N123" s="659">
        <f t="shared" si="256"/>
        <v>1</v>
      </c>
      <c r="O123" s="660" t="str">
        <f t="shared" si="257"/>
        <v>-</v>
      </c>
      <c r="P123" s="660" t="str">
        <f t="shared" si="258"/>
        <v>-</v>
      </c>
      <c r="Q123" s="660" t="str">
        <f t="shared" si="259"/>
        <v>-</v>
      </c>
      <c r="R123" s="660" t="str">
        <f t="shared" si="260"/>
        <v>-</v>
      </c>
      <c r="S123" s="661" t="str">
        <f t="shared" si="261"/>
        <v>-</v>
      </c>
      <c r="T123" s="181" t="str">
        <f t="shared" si="262"/>
        <v>OK</v>
      </c>
      <c r="U123" s="293"/>
      <c r="V123" s="8"/>
      <c r="W123" s="263">
        <v>1</v>
      </c>
      <c r="X123" s="526"/>
      <c r="Y123" s="527"/>
      <c r="Z123" s="527"/>
      <c r="AA123" s="527"/>
      <c r="AB123" s="527"/>
      <c r="AC123" s="527"/>
      <c r="AD123" s="527"/>
      <c r="AE123" s="527"/>
      <c r="AF123" s="527"/>
      <c r="AG123" s="527"/>
      <c r="AH123" s="527"/>
      <c r="AI123" s="528"/>
      <c r="AJ123" s="224">
        <f>AJ124</f>
        <v>0</v>
      </c>
      <c r="AK123" s="225">
        <f>AK124</f>
        <v>0</v>
      </c>
      <c r="AL123" s="226">
        <f>CD_TOTAL_01_11_ENG+CD_TOTAL_01_11_DESIGNER</f>
        <v>0</v>
      </c>
      <c r="AM123" s="227" t="str">
        <f t="shared" si="289"/>
        <v>-</v>
      </c>
      <c r="AN123" s="150"/>
      <c r="AO123" s="258" t="str">
        <f t="shared" si="278"/>
        <v>OK</v>
      </c>
      <c r="AP123" s="8"/>
      <c r="AQ123" s="263"/>
      <c r="AR123" s="526"/>
      <c r="AS123" s="527"/>
      <c r="AT123" s="527"/>
      <c r="AU123" s="527"/>
      <c r="AV123" s="527"/>
      <c r="AW123" s="527"/>
      <c r="AX123" s="527"/>
      <c r="AY123" s="527"/>
      <c r="AZ123" s="527"/>
      <c r="BA123" s="527"/>
      <c r="BB123" s="527"/>
      <c r="BC123" s="528"/>
      <c r="BD123" s="224">
        <f>BD124</f>
        <v>0</v>
      </c>
      <c r="BE123" s="225">
        <f>BE124</f>
        <v>0</v>
      </c>
      <c r="BF123" s="991">
        <f>BD_TOTAL_01_11_ENG+BD_TOTAL_01_11_DESIGNER</f>
        <v>0</v>
      </c>
      <c r="BG123" s="227" t="str">
        <f t="shared" si="290"/>
        <v>-</v>
      </c>
      <c r="BH123" s="548"/>
      <c r="BI123" s="258" t="str">
        <f t="shared" si="279"/>
        <v>OK</v>
      </c>
      <c r="BJ123" s="8"/>
      <c r="BK123" s="263"/>
      <c r="BL123" s="526"/>
      <c r="BM123" s="527"/>
      <c r="BN123" s="527"/>
      <c r="BO123" s="527"/>
      <c r="BP123" s="527"/>
      <c r="BQ123" s="527"/>
      <c r="BR123" s="527"/>
      <c r="BS123" s="527"/>
      <c r="BT123" s="527"/>
      <c r="BU123" s="527"/>
      <c r="BV123" s="527"/>
      <c r="BW123" s="528"/>
      <c r="BX123" s="224">
        <f>BX124</f>
        <v>0</v>
      </c>
      <c r="BY123" s="225">
        <f>BY124</f>
        <v>0</v>
      </c>
      <c r="BZ123" s="226">
        <f>DD_TOTAL_01_11_ENG+DD_TOTAL_01_11_DESIGNER</f>
        <v>0</v>
      </c>
      <c r="CA123" s="227" t="str">
        <f t="shared" si="291"/>
        <v>-</v>
      </c>
      <c r="CB123" s="150"/>
      <c r="CC123" s="258" t="str">
        <f t="shared" si="280"/>
        <v>OK</v>
      </c>
      <c r="CD123" s="8"/>
      <c r="CE123" s="263"/>
      <c r="CF123" s="526"/>
      <c r="CG123" s="527"/>
      <c r="CH123" s="527"/>
      <c r="CI123" s="527"/>
      <c r="CJ123" s="527"/>
      <c r="CK123" s="527"/>
      <c r="CL123" s="527"/>
      <c r="CM123" s="527"/>
      <c r="CN123" s="527"/>
      <c r="CO123" s="527"/>
      <c r="CP123" s="527"/>
      <c r="CQ123" s="528"/>
      <c r="CR123" s="224">
        <f>CR124</f>
        <v>0</v>
      </c>
      <c r="CS123" s="225"/>
      <c r="CT123" s="226">
        <f>PRO_TOTAL_01_11_ENG</f>
        <v>0</v>
      </c>
      <c r="CU123" s="227" t="str">
        <f t="shared" si="283"/>
        <v>-</v>
      </c>
      <c r="CV123" s="150"/>
      <c r="CW123" s="258" t="str">
        <f t="shared" si="229"/>
        <v>OK</v>
      </c>
      <c r="CX123" s="8"/>
      <c r="CY123" s="263"/>
      <c r="CZ123" s="526"/>
      <c r="DA123" s="527"/>
      <c r="DB123" s="527"/>
      <c r="DC123" s="527"/>
      <c r="DD123" s="527"/>
      <c r="DE123" s="527"/>
      <c r="DF123" s="527"/>
      <c r="DG123" s="527"/>
      <c r="DH123" s="527"/>
      <c r="DI123" s="527"/>
      <c r="DJ123" s="527"/>
      <c r="DK123" s="528"/>
      <c r="DL123" s="224">
        <f>DL124</f>
        <v>0</v>
      </c>
      <c r="DM123" s="225">
        <f>DM124</f>
        <v>0</v>
      </c>
      <c r="DN123" s="226">
        <f>CONSTR_TOTAL_01_11_ENG+CONSTR_TOTAL_01_11_DESIGNER</f>
        <v>0</v>
      </c>
      <c r="DO123" s="227" t="str">
        <f>IF(OR(DN123=0,DN123="-"),"-",DN123/CONSTR_TOTAL_HOURS)</f>
        <v>-</v>
      </c>
      <c r="DP123" s="150"/>
      <c r="DQ123" s="258" t="str">
        <f t="shared" si="230"/>
        <v>OK</v>
      </c>
      <c r="DR123" s="8"/>
      <c r="DS123" s="576"/>
      <c r="DT123" s="526"/>
      <c r="DU123" s="527"/>
      <c r="DV123" s="527"/>
      <c r="DW123" s="527"/>
      <c r="DX123" s="527"/>
      <c r="DY123" s="527"/>
      <c r="DZ123" s="527"/>
      <c r="EA123" s="527"/>
      <c r="EB123" s="582"/>
      <c r="EC123" s="586"/>
      <c r="ED123" s="227"/>
      <c r="EE123" s="150"/>
      <c r="EF123" s="258" t="str">
        <f t="shared" si="165"/>
        <v>-</v>
      </c>
      <c r="EG123" s="8"/>
      <c r="EI123" s="835" t="str">
        <f t="shared" ca="1" si="263"/>
        <v/>
      </c>
      <c r="EJ123" s="836"/>
    </row>
    <row r="124" spans="1:140" s="71" customFormat="1" ht="25.5" customHeight="1" outlineLevel="3" x14ac:dyDescent="0.2">
      <c r="A124" s="88">
        <f t="shared" ca="1" si="265"/>
        <v>115</v>
      </c>
      <c r="B124" s="616" t="str">
        <f t="shared" ca="1" si="255"/>
        <v/>
      </c>
      <c r="C124" s="622"/>
      <c r="D124" s="623"/>
      <c r="E124" s="76" t="s">
        <v>682</v>
      </c>
      <c r="F124" s="77" t="s">
        <v>171</v>
      </c>
      <c r="G124" s="78"/>
      <c r="H124" s="89" t="s">
        <v>17</v>
      </c>
      <c r="I124" s="79"/>
      <c r="J124" s="80" t="s">
        <v>10</v>
      </c>
      <c r="K124" s="81" t="s">
        <v>334</v>
      </c>
      <c r="L124" s="251"/>
      <c r="M124" s="460">
        <f t="shared" si="228"/>
        <v>1</v>
      </c>
      <c r="N124" s="694">
        <f>IF(OR(W124="",W124=0,W124="-"),"-",IF(W124=1,1,"POK"))</f>
        <v>1</v>
      </c>
      <c r="O124" s="695" t="str">
        <f>IF(OR(AQ124="",AQ124=0,AQ124="-"),"-",IF(AQ124=1,1,"POK"))</f>
        <v>-</v>
      </c>
      <c r="P124" s="695" t="str">
        <f>IF(OR(BK124="",BK124=0,BK124="-"),"-",IF(BK124=1,1,"POK"))</f>
        <v>-</v>
      </c>
      <c r="Q124" s="695" t="str">
        <f>IF(OR(CE124="",CE124=0,CE124="-"),"-",IF(CE124=1,1,"POK"))</f>
        <v>-</v>
      </c>
      <c r="R124" s="695" t="str">
        <f>IF(OR(CY124="",CY124=0,CY124="-"),"-",IF(CY124=1,1,"POK"))</f>
        <v>-</v>
      </c>
      <c r="S124" s="696" t="str">
        <f>IF(OR(DS124="",DS124=0,DS124="-"),"-",IF(DS124=1,1,"POK"))</f>
        <v>-</v>
      </c>
      <c r="T124" s="181" t="str">
        <f t="shared" si="262"/>
        <v>OK</v>
      </c>
      <c r="U124" s="291"/>
      <c r="V124" s="8"/>
      <c r="W124" s="662">
        <f>IF(SUM(W125:W127)=0,0,1)</f>
        <v>1</v>
      </c>
      <c r="X124" s="208"/>
      <c r="Y124" s="209"/>
      <c r="Z124" s="209"/>
      <c r="AA124" s="209"/>
      <c r="AB124" s="209"/>
      <c r="AC124" s="209"/>
      <c r="AD124" s="209"/>
      <c r="AE124" s="209"/>
      <c r="AF124" s="209"/>
      <c r="AG124" s="209"/>
      <c r="AH124" s="209"/>
      <c r="AI124" s="210"/>
      <c r="AJ124" s="235">
        <f>SUM(AJ125:AJ127)</f>
        <v>0</v>
      </c>
      <c r="AK124" s="236">
        <f>SUM(AK125:AK127)</f>
        <v>0</v>
      </c>
      <c r="AL124" s="233">
        <f>AJ124+AK124</f>
        <v>0</v>
      </c>
      <c r="AM124" s="238" t="str">
        <f t="shared" si="289"/>
        <v>-</v>
      </c>
      <c r="AN124" s="114"/>
      <c r="AO124" s="468" t="str">
        <f t="shared" si="278"/>
        <v>OK</v>
      </c>
      <c r="AP124" s="8"/>
      <c r="AQ124" s="662">
        <f>IF(SUM(AQ125:AQ127)=0,0,1)</f>
        <v>0</v>
      </c>
      <c r="AR124" s="208"/>
      <c r="AS124" s="209"/>
      <c r="AT124" s="209"/>
      <c r="AU124" s="209"/>
      <c r="AV124" s="209"/>
      <c r="AW124" s="209"/>
      <c r="AX124" s="209"/>
      <c r="AY124" s="209"/>
      <c r="AZ124" s="209"/>
      <c r="BA124" s="209"/>
      <c r="BB124" s="209"/>
      <c r="BC124" s="210"/>
      <c r="BD124" s="235">
        <f>SUM(BD125:BD127)</f>
        <v>0</v>
      </c>
      <c r="BE124" s="236">
        <f>SUM(BE125:BE127)</f>
        <v>0</v>
      </c>
      <c r="BF124" s="233">
        <f>BD124+BE124</f>
        <v>0</v>
      </c>
      <c r="BG124" s="238" t="str">
        <f t="shared" si="290"/>
        <v>-</v>
      </c>
      <c r="BH124" s="114"/>
      <c r="BI124" s="468" t="str">
        <f t="shared" si="279"/>
        <v>OK</v>
      </c>
      <c r="BJ124" s="8"/>
      <c r="BK124" s="662">
        <f>IF(SUM(BK125:BK127)=0,0,1)</f>
        <v>0</v>
      </c>
      <c r="BL124" s="208"/>
      <c r="BM124" s="209"/>
      <c r="BN124" s="209"/>
      <c r="BO124" s="209"/>
      <c r="BP124" s="209"/>
      <c r="BQ124" s="209"/>
      <c r="BR124" s="209"/>
      <c r="BS124" s="209"/>
      <c r="BT124" s="209"/>
      <c r="BU124" s="209"/>
      <c r="BV124" s="209"/>
      <c r="BW124" s="210"/>
      <c r="BX124" s="235">
        <f>SUM(BX125:BX127)</f>
        <v>0</v>
      </c>
      <c r="BY124" s="236">
        <f>SUM(BY125:BY127)</f>
        <v>0</v>
      </c>
      <c r="BZ124" s="233">
        <f>BX124+BY124</f>
        <v>0</v>
      </c>
      <c r="CA124" s="238" t="str">
        <f t="shared" si="291"/>
        <v>-</v>
      </c>
      <c r="CB124" s="114"/>
      <c r="CC124" s="464" t="str">
        <f t="shared" si="280"/>
        <v>OK</v>
      </c>
      <c r="CD124" s="8"/>
      <c r="CE124" s="665">
        <f>IF(SUM(CE125:CE127)=0,0,1)</f>
        <v>0</v>
      </c>
      <c r="CF124" s="208"/>
      <c r="CG124" s="209"/>
      <c r="CH124" s="209"/>
      <c r="CI124" s="209"/>
      <c r="CJ124" s="209"/>
      <c r="CK124" s="209"/>
      <c r="CL124" s="209"/>
      <c r="CM124" s="209"/>
      <c r="CN124" s="209"/>
      <c r="CO124" s="209"/>
      <c r="CP124" s="209"/>
      <c r="CQ124" s="210"/>
      <c r="CR124" s="235">
        <f>SUM(CR125:CR127)</f>
        <v>0</v>
      </c>
      <c r="CS124" s="236">
        <f>SUM(CS125:CS127)</f>
        <v>0</v>
      </c>
      <c r="CT124" s="233">
        <f>CR124+CS124</f>
        <v>0</v>
      </c>
      <c r="CU124" s="238"/>
      <c r="CV124" s="114"/>
      <c r="CW124" s="468" t="str">
        <f t="shared" si="229"/>
        <v>OK</v>
      </c>
      <c r="CX124" s="8"/>
      <c r="CY124" s="665">
        <f>IF(SUM(CY125:CY127)=0,0,1)</f>
        <v>0</v>
      </c>
      <c r="CZ124" s="208"/>
      <c r="DA124" s="209"/>
      <c r="DB124" s="209"/>
      <c r="DC124" s="209"/>
      <c r="DD124" s="209"/>
      <c r="DE124" s="209"/>
      <c r="DF124" s="209"/>
      <c r="DG124" s="209"/>
      <c r="DH124" s="209"/>
      <c r="DI124" s="209"/>
      <c r="DJ124" s="209"/>
      <c r="DK124" s="210"/>
      <c r="DL124" s="235">
        <f>SUM(DL125:DL127)</f>
        <v>0</v>
      </c>
      <c r="DM124" s="236">
        <f>SUM(DM125:DM127)</f>
        <v>0</v>
      </c>
      <c r="DN124" s="233">
        <f>DL124+DM124</f>
        <v>0</v>
      </c>
      <c r="DO124" s="238" t="str">
        <f>IF(OR(DN124=0,DN124="-"),"-",DN124/CONSTR_TOTAL_HOURS)</f>
        <v>-</v>
      </c>
      <c r="DP124" s="114"/>
      <c r="DQ124" s="464" t="str">
        <f t="shared" si="230"/>
        <v>OK</v>
      </c>
      <c r="DR124" s="8"/>
      <c r="DS124" s="662">
        <f>IF(SUM(DS125:DS127)=0,0,1)</f>
        <v>0</v>
      </c>
      <c r="DT124" s="208"/>
      <c r="DU124" s="209"/>
      <c r="DV124" s="209"/>
      <c r="DW124" s="209"/>
      <c r="DX124" s="209"/>
      <c r="DY124" s="209"/>
      <c r="DZ124" s="209"/>
      <c r="EA124" s="209"/>
      <c r="EB124" s="235">
        <f>SUM(EB125:EB127)</f>
        <v>0</v>
      </c>
      <c r="EC124" s="579"/>
      <c r="ED124" s="238"/>
      <c r="EE124" s="114"/>
      <c r="EF124" s="464" t="str">
        <f t="shared" si="165"/>
        <v>-</v>
      </c>
      <c r="EG124" s="8"/>
      <c r="EI124" s="835" t="str">
        <f t="shared" ca="1" si="263"/>
        <v/>
      </c>
      <c r="EJ124" s="836"/>
    </row>
    <row r="125" spans="1:140" ht="24" outlineLevel="3" x14ac:dyDescent="0.2">
      <c r="A125" s="85">
        <f t="shared" ca="1" si="265"/>
        <v>116</v>
      </c>
      <c r="B125" s="639" t="str">
        <f t="shared" ca="1" si="255"/>
        <v/>
      </c>
      <c r="C125" s="640"/>
      <c r="D125" s="641"/>
      <c r="E125" s="59"/>
      <c r="F125" s="54"/>
      <c r="G125" s="55"/>
      <c r="H125" s="69" t="s">
        <v>17</v>
      </c>
      <c r="I125" s="82"/>
      <c r="J125" s="249" t="s">
        <v>13</v>
      </c>
      <c r="K125" s="250" t="s">
        <v>334</v>
      </c>
      <c r="L125" s="253" t="s">
        <v>27</v>
      </c>
      <c r="M125" s="476">
        <f t="shared" si="228"/>
        <v>1</v>
      </c>
      <c r="N125" s="654">
        <f t="shared" si="256"/>
        <v>1</v>
      </c>
      <c r="O125" s="655" t="str">
        <f t="shared" si="257"/>
        <v>-</v>
      </c>
      <c r="P125" s="655" t="str">
        <f t="shared" si="258"/>
        <v>-</v>
      </c>
      <c r="Q125" s="655" t="str">
        <f t="shared" si="259"/>
        <v>-</v>
      </c>
      <c r="R125" s="655" t="str">
        <f t="shared" si="260"/>
        <v>-</v>
      </c>
      <c r="S125" s="169" t="str">
        <f t="shared" si="261"/>
        <v>-</v>
      </c>
      <c r="T125" s="181" t="str">
        <f t="shared" si="262"/>
        <v>OK</v>
      </c>
      <c r="U125" s="290"/>
      <c r="W125" s="515">
        <v>1</v>
      </c>
      <c r="X125" s="103"/>
      <c r="Y125" s="202"/>
      <c r="Z125" s="298" t="s">
        <v>250</v>
      </c>
      <c r="AA125" s="299" t="s">
        <v>283</v>
      </c>
      <c r="AB125" s="104"/>
      <c r="AC125" s="202"/>
      <c r="AD125" s="298" t="s">
        <v>251</v>
      </c>
      <c r="AE125" s="299" t="s">
        <v>283</v>
      </c>
      <c r="AF125" s="104"/>
      <c r="AG125" s="202"/>
      <c r="AH125" s="298" t="s">
        <v>252</v>
      </c>
      <c r="AI125" s="299" t="s">
        <v>284</v>
      </c>
      <c r="AJ125" s="478" t="str">
        <f t="shared" ref="AJ125:AK127" si="292">IF(AND(X125="",AB125="",AF125=""),"-",X125+AB125+AF125)</f>
        <v>-</v>
      </c>
      <c r="AK125" s="479" t="str">
        <f t="shared" si="292"/>
        <v>-</v>
      </c>
      <c r="AL125" s="480" t="str">
        <f>IF(AND(X125="",AB125="",AF125="",Y125="",AC125="",AG125=""),"-",SUM(X125:AG125))</f>
        <v>-</v>
      </c>
      <c r="AM125" s="481" t="str">
        <f t="shared" si="289"/>
        <v>-</v>
      </c>
      <c r="AN125" s="113"/>
      <c r="AO125" s="464" t="str">
        <f t="shared" si="278"/>
        <v>OK</v>
      </c>
      <c r="AQ125" s="154"/>
      <c r="AR125" s="103"/>
      <c r="AS125" s="202"/>
      <c r="AT125" s="298" t="s">
        <v>250</v>
      </c>
      <c r="AU125" s="299" t="s">
        <v>283</v>
      </c>
      <c r="AV125" s="104"/>
      <c r="AW125" s="202"/>
      <c r="AX125" s="298" t="s">
        <v>251</v>
      </c>
      <c r="AY125" s="299" t="s">
        <v>283</v>
      </c>
      <c r="AZ125" s="104"/>
      <c r="BA125" s="202"/>
      <c r="BB125" s="298" t="s">
        <v>252</v>
      </c>
      <c r="BC125" s="299" t="s">
        <v>284</v>
      </c>
      <c r="BD125" s="478" t="str">
        <f t="shared" ref="BD125:BD127" si="293">IF(AND(AR125="",AV125="",AZ125=""),"-",AR125+AV125+AZ125)</f>
        <v>-</v>
      </c>
      <c r="BE125" s="479" t="str">
        <f t="shared" ref="BE125:BE127" si="294">IF(AND(AS125="",AW125="",BA125=""),"-",AS125+AW125+BA125)</f>
        <v>-</v>
      </c>
      <c r="BF125" s="480" t="str">
        <f>IF(AND(AR125="",AV125="",AZ125="",AS125="",AW125="",BA125=""),"-",SUM(AR125:BA125))</f>
        <v>-</v>
      </c>
      <c r="BG125" s="481" t="str">
        <f t="shared" si="290"/>
        <v>-</v>
      </c>
      <c r="BH125" s="113"/>
      <c r="BI125" s="464" t="str">
        <f t="shared" si="279"/>
        <v>OK</v>
      </c>
      <c r="BK125" s="154"/>
      <c r="BL125" s="103"/>
      <c r="BM125" s="202"/>
      <c r="BN125" s="298" t="s">
        <v>250</v>
      </c>
      <c r="BO125" s="299" t="s">
        <v>283</v>
      </c>
      <c r="BP125" s="104"/>
      <c r="BQ125" s="202"/>
      <c r="BR125" s="298" t="s">
        <v>251</v>
      </c>
      <c r="BS125" s="299" t="s">
        <v>283</v>
      </c>
      <c r="BT125" s="104"/>
      <c r="BU125" s="202"/>
      <c r="BV125" s="298" t="s">
        <v>252</v>
      </c>
      <c r="BW125" s="299" t="s">
        <v>284</v>
      </c>
      <c r="BX125" s="478" t="str">
        <f t="shared" ref="BX125:BY127" si="295">IF(AND(BL125="",BP125="",BT125=""),"-",BL125+BP125+BT125)</f>
        <v>-</v>
      </c>
      <c r="BY125" s="479" t="str">
        <f t="shared" si="295"/>
        <v>-</v>
      </c>
      <c r="BZ125" s="480" t="str">
        <f>IF(AND(BL125="",BP125="",BT125="",BM125="",BQ125="",BU125=""),"-",SUM(BL125:BU125))</f>
        <v>-</v>
      </c>
      <c r="CA125" s="481" t="str">
        <f t="shared" si="291"/>
        <v>-</v>
      </c>
      <c r="CB125" s="113"/>
      <c r="CC125" s="464" t="str">
        <f t="shared" si="280"/>
        <v>OK</v>
      </c>
      <c r="CE125" s="1036"/>
      <c r="CF125" s="1055"/>
      <c r="CG125" s="1069"/>
      <c r="CH125" s="1046"/>
      <c r="CI125" s="1047"/>
      <c r="CJ125" s="1055"/>
      <c r="CK125" s="1069"/>
      <c r="CL125" s="1046"/>
      <c r="CM125" s="1047"/>
      <c r="CN125" s="1055"/>
      <c r="CO125" s="1069"/>
      <c r="CP125" s="1046"/>
      <c r="CQ125" s="1047"/>
      <c r="CR125" s="1000"/>
      <c r="CS125" s="1048"/>
      <c r="CT125" s="1001"/>
      <c r="CU125" s="1002"/>
      <c r="CV125" s="113"/>
      <c r="CW125" s="464" t="str">
        <f t="shared" si="229"/>
        <v>OK</v>
      </c>
      <c r="CY125" s="344"/>
      <c r="CZ125" s="440"/>
      <c r="DA125" s="312"/>
      <c r="DB125" s="313"/>
      <c r="DC125" s="441"/>
      <c r="DD125" s="440"/>
      <c r="DE125" s="312"/>
      <c r="DF125" s="313"/>
      <c r="DG125" s="441"/>
      <c r="DH125" s="440"/>
      <c r="DI125" s="312"/>
      <c r="DJ125" s="313"/>
      <c r="DK125" s="441"/>
      <c r="DL125" s="494"/>
      <c r="DM125" s="485"/>
      <c r="DN125" s="495"/>
      <c r="DO125" s="496"/>
      <c r="DP125" s="113"/>
      <c r="DQ125" s="464" t="str">
        <f t="shared" si="230"/>
        <v>OK</v>
      </c>
      <c r="DS125" s="344"/>
      <c r="DT125" s="440"/>
      <c r="DU125" s="441"/>
      <c r="DV125" s="312"/>
      <c r="DW125" s="441"/>
      <c r="DX125" s="312"/>
      <c r="DY125" s="441"/>
      <c r="DZ125" s="312"/>
      <c r="EA125" s="313"/>
      <c r="EB125" s="994"/>
      <c r="EC125" s="995"/>
      <c r="ED125" s="996"/>
      <c r="EE125" s="113"/>
      <c r="EF125" s="464" t="str">
        <f t="shared" si="165"/>
        <v>-</v>
      </c>
      <c r="EH125" s="71"/>
      <c r="EI125" s="835" t="str">
        <f t="shared" ca="1" si="263"/>
        <v/>
      </c>
      <c r="EJ125" s="836"/>
    </row>
    <row r="126" spans="1:140" ht="12" customHeight="1" outlineLevel="3" x14ac:dyDescent="0.2">
      <c r="A126" s="85">
        <f t="shared" ca="1" si="265"/>
        <v>117</v>
      </c>
      <c r="B126" s="639" t="str">
        <f t="shared" ca="1" si="255"/>
        <v/>
      </c>
      <c r="C126" s="640"/>
      <c r="D126" s="641"/>
      <c r="E126" s="59"/>
      <c r="F126" s="54"/>
      <c r="G126" s="55"/>
      <c r="H126" s="69" t="s">
        <v>17</v>
      </c>
      <c r="I126" s="82"/>
      <c r="J126" s="249" t="s">
        <v>13</v>
      </c>
      <c r="K126" s="250" t="s">
        <v>334</v>
      </c>
      <c r="L126" s="253"/>
      <c r="M126" s="476">
        <f t="shared" si="228"/>
        <v>1</v>
      </c>
      <c r="N126" s="654">
        <f t="shared" si="256"/>
        <v>1</v>
      </c>
      <c r="O126" s="655" t="str">
        <f t="shared" si="257"/>
        <v>-</v>
      </c>
      <c r="P126" s="655" t="str">
        <f t="shared" si="258"/>
        <v>-</v>
      </c>
      <c r="Q126" s="655" t="str">
        <f t="shared" si="259"/>
        <v>-</v>
      </c>
      <c r="R126" s="655" t="str">
        <f t="shared" si="260"/>
        <v>-</v>
      </c>
      <c r="S126" s="169" t="str">
        <f t="shared" si="261"/>
        <v>-</v>
      </c>
      <c r="T126" s="181" t="str">
        <f t="shared" si="262"/>
        <v>OK</v>
      </c>
      <c r="U126" s="290"/>
      <c r="W126" s="515">
        <v>1</v>
      </c>
      <c r="X126" s="103"/>
      <c r="Y126" s="202"/>
      <c r="Z126" s="298" t="s">
        <v>250</v>
      </c>
      <c r="AA126" s="299" t="s">
        <v>283</v>
      </c>
      <c r="AB126" s="104"/>
      <c r="AC126" s="202"/>
      <c r="AD126" s="298" t="s">
        <v>251</v>
      </c>
      <c r="AE126" s="299" t="s">
        <v>283</v>
      </c>
      <c r="AF126" s="104"/>
      <c r="AG126" s="202"/>
      <c r="AH126" s="298" t="s">
        <v>252</v>
      </c>
      <c r="AI126" s="299" t="s">
        <v>284</v>
      </c>
      <c r="AJ126" s="478" t="str">
        <f t="shared" si="292"/>
        <v>-</v>
      </c>
      <c r="AK126" s="479" t="str">
        <f t="shared" si="292"/>
        <v>-</v>
      </c>
      <c r="AL126" s="480" t="str">
        <f>IF(AND(X126="",AB126="",AF126="",Y126="",AC126="",AG126=""),"-",SUM(X126:AG126))</f>
        <v>-</v>
      </c>
      <c r="AM126" s="481" t="str">
        <f t="shared" si="289"/>
        <v>-</v>
      </c>
      <c r="AN126" s="113"/>
      <c r="AO126" s="464" t="str">
        <f t="shared" si="278"/>
        <v>OK</v>
      </c>
      <c r="AQ126" s="154"/>
      <c r="AR126" s="103"/>
      <c r="AS126" s="202"/>
      <c r="AT126" s="298" t="s">
        <v>250</v>
      </c>
      <c r="AU126" s="299" t="s">
        <v>283</v>
      </c>
      <c r="AV126" s="104"/>
      <c r="AW126" s="202"/>
      <c r="AX126" s="298" t="s">
        <v>251</v>
      </c>
      <c r="AY126" s="299" t="s">
        <v>283</v>
      </c>
      <c r="AZ126" s="104"/>
      <c r="BA126" s="202"/>
      <c r="BB126" s="298" t="s">
        <v>252</v>
      </c>
      <c r="BC126" s="299" t="s">
        <v>284</v>
      </c>
      <c r="BD126" s="478" t="str">
        <f t="shared" si="293"/>
        <v>-</v>
      </c>
      <c r="BE126" s="479" t="str">
        <f t="shared" si="294"/>
        <v>-</v>
      </c>
      <c r="BF126" s="480" t="str">
        <f>IF(AND(AR126="",AV126="",AZ126="",AS126="",AW126="",BA126=""),"-",SUM(AR126:BA126))</f>
        <v>-</v>
      </c>
      <c r="BG126" s="481" t="str">
        <f t="shared" si="290"/>
        <v>-</v>
      </c>
      <c r="BH126" s="113"/>
      <c r="BI126" s="464" t="str">
        <f t="shared" si="279"/>
        <v>OK</v>
      </c>
      <c r="BK126" s="154"/>
      <c r="BL126" s="103"/>
      <c r="BM126" s="202"/>
      <c r="BN126" s="298" t="s">
        <v>250</v>
      </c>
      <c r="BO126" s="299" t="s">
        <v>283</v>
      </c>
      <c r="BP126" s="104"/>
      <c r="BQ126" s="202"/>
      <c r="BR126" s="298" t="s">
        <v>251</v>
      </c>
      <c r="BS126" s="299" t="s">
        <v>283</v>
      </c>
      <c r="BT126" s="104"/>
      <c r="BU126" s="202"/>
      <c r="BV126" s="298" t="s">
        <v>252</v>
      </c>
      <c r="BW126" s="299" t="s">
        <v>284</v>
      </c>
      <c r="BX126" s="478" t="str">
        <f t="shared" si="295"/>
        <v>-</v>
      </c>
      <c r="BY126" s="479" t="str">
        <f t="shared" si="295"/>
        <v>-</v>
      </c>
      <c r="BZ126" s="480" t="str">
        <f>IF(AND(BL126="",BP126="",BT126="",BM126="",BQ126="",BU126=""),"-",SUM(BL126:BU126))</f>
        <v>-</v>
      </c>
      <c r="CA126" s="481" t="str">
        <f t="shared" si="291"/>
        <v>-</v>
      </c>
      <c r="CB126" s="113"/>
      <c r="CC126" s="464" t="str">
        <f t="shared" si="280"/>
        <v>OK</v>
      </c>
      <c r="CE126" s="1036"/>
      <c r="CF126" s="1055"/>
      <c r="CG126" s="1069"/>
      <c r="CH126" s="1046"/>
      <c r="CI126" s="1047"/>
      <c r="CJ126" s="1055"/>
      <c r="CK126" s="1069"/>
      <c r="CL126" s="1046"/>
      <c r="CM126" s="1047"/>
      <c r="CN126" s="1055"/>
      <c r="CO126" s="1069"/>
      <c r="CP126" s="1046"/>
      <c r="CQ126" s="1047"/>
      <c r="CR126" s="1000"/>
      <c r="CS126" s="1048"/>
      <c r="CT126" s="1001"/>
      <c r="CU126" s="1002"/>
      <c r="CV126" s="113"/>
      <c r="CW126" s="464" t="str">
        <f t="shared" si="229"/>
        <v>OK</v>
      </c>
      <c r="CY126" s="344"/>
      <c r="CZ126" s="315"/>
      <c r="DB126" s="316"/>
      <c r="DC126" s="317"/>
      <c r="DD126" s="315"/>
      <c r="DF126" s="316"/>
      <c r="DG126" s="317"/>
      <c r="DH126" s="315"/>
      <c r="DJ126" s="316"/>
      <c r="DK126" s="317"/>
      <c r="DL126" s="487"/>
      <c r="DM126" s="488"/>
      <c r="DN126" s="489"/>
      <c r="DO126" s="497"/>
      <c r="DP126" s="113"/>
      <c r="DQ126" s="464" t="str">
        <f t="shared" si="230"/>
        <v>OK</v>
      </c>
      <c r="DS126" s="344"/>
      <c r="DT126" s="315"/>
      <c r="DU126" s="317"/>
      <c r="DW126" s="317"/>
      <c r="DY126" s="317"/>
      <c r="EA126" s="316"/>
      <c r="EB126" s="1000"/>
      <c r="EC126" s="1001"/>
      <c r="ED126" s="1002"/>
      <c r="EE126" s="113"/>
      <c r="EF126" s="464" t="str">
        <f t="shared" si="165"/>
        <v>-</v>
      </c>
      <c r="EH126" s="71"/>
      <c r="EI126" s="835" t="str">
        <f t="shared" ca="1" si="263"/>
        <v/>
      </c>
      <c r="EJ126" s="836"/>
    </row>
    <row r="127" spans="1:140" ht="24" customHeight="1" outlineLevel="3" x14ac:dyDescent="0.2">
      <c r="A127" s="85">
        <f ca="1">OFFSET(A127,-1,0,1,1)+1</f>
        <v>118</v>
      </c>
      <c r="B127" s="619" t="str">
        <f t="shared" ca="1" si="255"/>
        <v/>
      </c>
      <c r="C127" s="620"/>
      <c r="D127" s="621"/>
      <c r="E127" s="161" t="s">
        <v>280</v>
      </c>
      <c r="F127" s="160"/>
      <c r="G127" s="55"/>
      <c r="H127" s="69" t="s">
        <v>17</v>
      </c>
      <c r="I127" s="55"/>
      <c r="J127" s="249" t="s">
        <v>13</v>
      </c>
      <c r="K127" s="250" t="s">
        <v>334</v>
      </c>
      <c r="L127" s="252"/>
      <c r="M127" s="476">
        <f t="shared" si="228"/>
        <v>0</v>
      </c>
      <c r="N127" s="648" t="str">
        <f t="shared" si="256"/>
        <v>-</v>
      </c>
      <c r="O127" s="649" t="str">
        <f t="shared" si="257"/>
        <v>-</v>
      </c>
      <c r="P127" s="649" t="str">
        <f t="shared" si="258"/>
        <v>-</v>
      </c>
      <c r="Q127" s="649" t="str">
        <f t="shared" si="259"/>
        <v>-</v>
      </c>
      <c r="R127" s="649" t="str">
        <f t="shared" si="260"/>
        <v>-</v>
      </c>
      <c r="S127" s="168" t="str">
        <f t="shared" si="261"/>
        <v>-</v>
      </c>
      <c r="T127" s="180" t="str">
        <f t="shared" si="262"/>
        <v>OK</v>
      </c>
      <c r="U127" s="290"/>
      <c r="W127" s="515"/>
      <c r="X127" s="103"/>
      <c r="Y127" s="202"/>
      <c r="Z127" s="298" t="s">
        <v>250</v>
      </c>
      <c r="AA127" s="299" t="s">
        <v>283</v>
      </c>
      <c r="AB127" s="104"/>
      <c r="AC127" s="202"/>
      <c r="AD127" s="298" t="s">
        <v>251</v>
      </c>
      <c r="AE127" s="299" t="s">
        <v>283</v>
      </c>
      <c r="AF127" s="104"/>
      <c r="AG127" s="202"/>
      <c r="AH127" s="298" t="s">
        <v>252</v>
      </c>
      <c r="AI127" s="299" t="s">
        <v>284</v>
      </c>
      <c r="AJ127" s="478" t="str">
        <f t="shared" si="292"/>
        <v>-</v>
      </c>
      <c r="AK127" s="479" t="str">
        <f t="shared" si="292"/>
        <v>-</v>
      </c>
      <c r="AL127" s="480" t="str">
        <f>IF(AND(X127="",AB127="",AF127="",Y127="",AC127="",AG127=""),"-",SUM(X127:AG127))</f>
        <v>-</v>
      </c>
      <c r="AM127" s="508" t="str">
        <f t="shared" si="289"/>
        <v>-</v>
      </c>
      <c r="AN127" s="113"/>
      <c r="AO127" s="464" t="str">
        <f t="shared" si="278"/>
        <v>OK</v>
      </c>
      <c r="AQ127" s="154"/>
      <c r="AR127" s="103"/>
      <c r="AS127" s="202"/>
      <c r="AT127" s="298" t="s">
        <v>250</v>
      </c>
      <c r="AU127" s="299" t="s">
        <v>283</v>
      </c>
      <c r="AV127" s="104"/>
      <c r="AW127" s="202"/>
      <c r="AX127" s="298" t="s">
        <v>251</v>
      </c>
      <c r="AY127" s="299" t="s">
        <v>283</v>
      </c>
      <c r="AZ127" s="104"/>
      <c r="BA127" s="202"/>
      <c r="BB127" s="298" t="s">
        <v>252</v>
      </c>
      <c r="BC127" s="299" t="s">
        <v>284</v>
      </c>
      <c r="BD127" s="478" t="str">
        <f t="shared" si="293"/>
        <v>-</v>
      </c>
      <c r="BE127" s="479" t="str">
        <f t="shared" si="294"/>
        <v>-</v>
      </c>
      <c r="BF127" s="480" t="str">
        <f>IF(AND(AR127="",AV127="",AZ127="",AS127="",AW127="",BA127=""),"-",SUM(AR127:BA127))</f>
        <v>-</v>
      </c>
      <c r="BG127" s="508" t="str">
        <f t="shared" si="290"/>
        <v>-</v>
      </c>
      <c r="BH127" s="113"/>
      <c r="BI127" s="464" t="str">
        <f t="shared" si="279"/>
        <v>OK</v>
      </c>
      <c r="BK127" s="154"/>
      <c r="BL127" s="103"/>
      <c r="BM127" s="202"/>
      <c r="BN127" s="298"/>
      <c r="BO127" s="299"/>
      <c r="BP127" s="104"/>
      <c r="BQ127" s="202"/>
      <c r="BR127" s="298"/>
      <c r="BS127" s="299"/>
      <c r="BT127" s="104"/>
      <c r="BU127" s="202"/>
      <c r="BV127" s="298"/>
      <c r="BW127" s="299"/>
      <c r="BX127" s="478" t="str">
        <f t="shared" si="295"/>
        <v>-</v>
      </c>
      <c r="BY127" s="479" t="str">
        <f t="shared" si="295"/>
        <v>-</v>
      </c>
      <c r="BZ127" s="480" t="str">
        <f>IF(AND(BL127="",BP127="",BT127="",BM127="",BQ127="",BU127=""),"-",SUM(BL127:BU127))</f>
        <v>-</v>
      </c>
      <c r="CA127" s="508" t="str">
        <f t="shared" si="291"/>
        <v>-</v>
      </c>
      <c r="CB127" s="113"/>
      <c r="CC127" s="464" t="str">
        <f t="shared" si="280"/>
        <v>OK</v>
      </c>
      <c r="CE127" s="1036"/>
      <c r="CF127" s="1055"/>
      <c r="CG127" s="1069"/>
      <c r="CH127" s="1046"/>
      <c r="CI127" s="1047"/>
      <c r="CJ127" s="1055"/>
      <c r="CK127" s="1069"/>
      <c r="CL127" s="1046"/>
      <c r="CM127" s="1047"/>
      <c r="CN127" s="1055"/>
      <c r="CO127" s="1069"/>
      <c r="CP127" s="1046"/>
      <c r="CQ127" s="1047"/>
      <c r="CR127" s="1000"/>
      <c r="CS127" s="1048"/>
      <c r="CT127" s="1001"/>
      <c r="CU127" s="1002"/>
      <c r="CV127" s="113"/>
      <c r="CW127" s="464" t="str">
        <f t="shared" si="229"/>
        <v>OK</v>
      </c>
      <c r="CY127" s="70"/>
      <c r="CZ127" s="318"/>
      <c r="DA127" s="319"/>
      <c r="DB127" s="320"/>
      <c r="DC127" s="321"/>
      <c r="DD127" s="318"/>
      <c r="DE127" s="319"/>
      <c r="DF127" s="320"/>
      <c r="DG127" s="321"/>
      <c r="DH127" s="318"/>
      <c r="DI127" s="319"/>
      <c r="DJ127" s="320"/>
      <c r="DK127" s="321"/>
      <c r="DL127" s="490"/>
      <c r="DM127" s="491"/>
      <c r="DN127" s="492"/>
      <c r="DO127" s="498"/>
      <c r="DP127" s="113"/>
      <c r="DQ127" s="464" t="str">
        <f t="shared" si="230"/>
        <v>OK</v>
      </c>
      <c r="DS127" s="70"/>
      <c r="DT127" s="318"/>
      <c r="DU127" s="321"/>
      <c r="DV127" s="319"/>
      <c r="DW127" s="321"/>
      <c r="DX127" s="319"/>
      <c r="DY127" s="321"/>
      <c r="DZ127" s="319"/>
      <c r="EA127" s="320"/>
      <c r="EB127" s="997"/>
      <c r="EC127" s="998"/>
      <c r="ED127" s="999"/>
      <c r="EE127" s="113"/>
      <c r="EF127" s="464" t="str">
        <f t="shared" si="165"/>
        <v>-</v>
      </c>
      <c r="EI127" s="835" t="str">
        <f t="shared" ca="1" si="263"/>
        <v/>
      </c>
      <c r="EJ127" s="836"/>
    </row>
    <row r="128" spans="1:140" ht="12.75" customHeight="1" outlineLevel="3" collapsed="1" x14ac:dyDescent="0.2">
      <c r="A128" s="85">
        <f ca="1">OFFSET(A128,-1,0,1,1)+1</f>
        <v>119</v>
      </c>
      <c r="B128" s="627" t="str">
        <f t="shared" ca="1" si="255"/>
        <v/>
      </c>
      <c r="C128" s="628"/>
      <c r="D128" s="629"/>
      <c r="E128" s="278"/>
      <c r="F128" s="279"/>
      <c r="G128" s="280"/>
      <c r="H128" s="280"/>
      <c r="I128" s="281"/>
      <c r="J128" s="1015"/>
      <c r="K128" s="1015"/>
      <c r="L128" s="242"/>
      <c r="M128" s="282">
        <f t="shared" si="228"/>
        <v>0</v>
      </c>
      <c r="N128" s="650"/>
      <c r="O128" s="651"/>
      <c r="P128" s="651"/>
      <c r="Q128" s="651"/>
      <c r="R128" s="651"/>
      <c r="S128" s="171"/>
      <c r="T128" s="283"/>
      <c r="U128" s="294"/>
      <c r="W128" s="532"/>
      <c r="X128" s="533"/>
      <c r="Y128" s="533"/>
      <c r="Z128" s="533"/>
      <c r="AA128" s="533"/>
      <c r="AB128" s="533"/>
      <c r="AC128" s="533"/>
      <c r="AD128" s="533"/>
      <c r="AE128" s="533"/>
      <c r="AF128" s="533"/>
      <c r="AG128" s="533"/>
      <c r="AH128" s="533"/>
      <c r="AI128" s="534"/>
      <c r="AJ128" s="1150"/>
      <c r="AK128" s="1151"/>
      <c r="AL128" s="1151"/>
      <c r="AM128" s="379"/>
      <c r="AN128" s="277"/>
      <c r="AO128" s="464"/>
      <c r="AQ128" s="532"/>
      <c r="AR128" s="533"/>
      <c r="AS128" s="533"/>
      <c r="AT128" s="533"/>
      <c r="AU128" s="533"/>
      <c r="AV128" s="533"/>
      <c r="AW128" s="533"/>
      <c r="AX128" s="533"/>
      <c r="AY128" s="533"/>
      <c r="AZ128" s="533"/>
      <c r="BA128" s="533"/>
      <c r="BB128" s="533"/>
      <c r="BC128" s="534"/>
      <c r="BD128" s="1150"/>
      <c r="BE128" s="1151"/>
      <c r="BF128" s="1151"/>
      <c r="BG128" s="379"/>
      <c r="BH128" s="277"/>
      <c r="BI128" s="464"/>
      <c r="BK128" s="532"/>
      <c r="BL128" s="533"/>
      <c r="BM128" s="533"/>
      <c r="BN128" s="533"/>
      <c r="BO128" s="533"/>
      <c r="BP128" s="533"/>
      <c r="BQ128" s="533"/>
      <c r="BR128" s="533"/>
      <c r="BS128" s="533"/>
      <c r="BT128" s="533"/>
      <c r="BU128" s="533"/>
      <c r="BV128" s="533"/>
      <c r="BW128" s="534"/>
      <c r="BX128" s="1150"/>
      <c r="BY128" s="1151"/>
      <c r="BZ128" s="1151"/>
      <c r="CA128" s="379"/>
      <c r="CB128" s="277"/>
      <c r="CC128" s="464"/>
      <c r="CE128" s="532"/>
      <c r="CF128" s="533"/>
      <c r="CG128" s="533"/>
      <c r="CH128" s="533"/>
      <c r="CI128" s="533"/>
      <c r="CJ128" s="533"/>
      <c r="CK128" s="533"/>
      <c r="CL128" s="533"/>
      <c r="CM128" s="533"/>
      <c r="CN128" s="533"/>
      <c r="CO128" s="533"/>
      <c r="CP128" s="533"/>
      <c r="CQ128" s="534"/>
      <c r="CR128" s="1150"/>
      <c r="CS128" s="1151"/>
      <c r="CT128" s="1151"/>
      <c r="CU128" s="379"/>
      <c r="CV128" s="277"/>
      <c r="CW128" s="464" t="str">
        <f t="shared" si="229"/>
        <v>OK</v>
      </c>
      <c r="CY128" s="532"/>
      <c r="CZ128" s="533"/>
      <c r="DA128" s="533"/>
      <c r="DB128" s="533"/>
      <c r="DC128" s="533"/>
      <c r="DD128" s="533"/>
      <c r="DE128" s="533"/>
      <c r="DF128" s="533"/>
      <c r="DG128" s="533"/>
      <c r="DH128" s="533"/>
      <c r="DI128" s="533"/>
      <c r="DJ128" s="533"/>
      <c r="DK128" s="534"/>
      <c r="DL128" s="1150"/>
      <c r="DM128" s="1151"/>
      <c r="DN128" s="1151"/>
      <c r="DO128" s="379"/>
      <c r="DP128" s="277"/>
      <c r="DQ128" s="464" t="str">
        <f t="shared" si="230"/>
        <v>OK</v>
      </c>
      <c r="DS128" s="532"/>
      <c r="DT128" s="533"/>
      <c r="DU128" s="533"/>
      <c r="DV128" s="533"/>
      <c r="DW128" s="533"/>
      <c r="DX128" s="533"/>
      <c r="DY128" s="533"/>
      <c r="DZ128" s="533"/>
      <c r="EA128" s="533"/>
      <c r="EB128" s="1150"/>
      <c r="EC128" s="1152"/>
      <c r="ED128" s="379"/>
      <c r="EE128" s="277"/>
      <c r="EF128" s="464" t="str">
        <f t="shared" si="165"/>
        <v>-</v>
      </c>
      <c r="EI128" s="835" t="str">
        <f t="shared" ca="1" si="263"/>
        <v/>
      </c>
      <c r="EJ128" s="836"/>
    </row>
    <row r="129" spans="1:140" s="71" customFormat="1" ht="25.5" customHeight="1" outlineLevel="2" x14ac:dyDescent="0.2">
      <c r="A129" s="85">
        <f t="shared" ca="1" si="265"/>
        <v>120</v>
      </c>
      <c r="B129" s="636" t="str">
        <f t="shared" ca="1" si="255"/>
        <v/>
      </c>
      <c r="C129" s="637"/>
      <c r="D129" s="638"/>
      <c r="E129" s="143" t="s">
        <v>336</v>
      </c>
      <c r="F129" s="144" t="s">
        <v>340</v>
      </c>
      <c r="G129" s="145"/>
      <c r="H129" s="931" t="s">
        <v>17</v>
      </c>
      <c r="I129" s="146"/>
      <c r="J129" s="147" t="s">
        <v>241</v>
      </c>
      <c r="K129" s="148" t="s">
        <v>110</v>
      </c>
      <c r="L129" s="341"/>
      <c r="M129" s="459">
        <f t="shared" si="228"/>
        <v>0</v>
      </c>
      <c r="N129" s="659" t="str">
        <f t="shared" si="256"/>
        <v>-</v>
      </c>
      <c r="O129" s="660" t="str">
        <f t="shared" si="257"/>
        <v>-</v>
      </c>
      <c r="P129" s="660" t="str">
        <f t="shared" si="258"/>
        <v>-</v>
      </c>
      <c r="Q129" s="660" t="str">
        <f t="shared" si="259"/>
        <v>-</v>
      </c>
      <c r="R129" s="660" t="str">
        <f t="shared" si="260"/>
        <v>-</v>
      </c>
      <c r="S129" s="661" t="str">
        <f t="shared" si="261"/>
        <v>-</v>
      </c>
      <c r="T129" s="181" t="str">
        <f t="shared" si="262"/>
        <v>OK</v>
      </c>
      <c r="U129" s="290"/>
      <c r="V129" s="8"/>
      <c r="W129" s="263"/>
      <c r="X129" s="526"/>
      <c r="Y129" s="527"/>
      <c r="Z129" s="527"/>
      <c r="AA129" s="527"/>
      <c r="AB129" s="527"/>
      <c r="AC129" s="527"/>
      <c r="AD129" s="527"/>
      <c r="AE129" s="527"/>
      <c r="AF129" s="527"/>
      <c r="AG129" s="527"/>
      <c r="AH129" s="527"/>
      <c r="AI129" s="528"/>
      <c r="AJ129" s="224">
        <f>AJ130+AJ134</f>
        <v>0</v>
      </c>
      <c r="AK129" s="225">
        <f>AK130+AK134</f>
        <v>0</v>
      </c>
      <c r="AL129" s="226">
        <f>CD_TOTAL_01_12_ENG+CD_TOTAL_01_12_DESIGNER</f>
        <v>0</v>
      </c>
      <c r="AM129" s="227" t="str">
        <f t="shared" si="289"/>
        <v>-</v>
      </c>
      <c r="AN129" s="150"/>
      <c r="AO129" s="258" t="str">
        <f t="shared" si="278"/>
        <v>OK</v>
      </c>
      <c r="AP129" s="8"/>
      <c r="AQ129" s="263"/>
      <c r="AR129" s="526"/>
      <c r="AS129" s="527"/>
      <c r="AT129" s="527"/>
      <c r="AU129" s="527"/>
      <c r="AV129" s="527"/>
      <c r="AW129" s="527"/>
      <c r="AX129" s="527"/>
      <c r="AY129" s="527"/>
      <c r="AZ129" s="527"/>
      <c r="BA129" s="527"/>
      <c r="BB129" s="527"/>
      <c r="BC129" s="528"/>
      <c r="BD129" s="224">
        <f>BD130+BD134</f>
        <v>0</v>
      </c>
      <c r="BE129" s="225">
        <f>BE130+BE134</f>
        <v>0</v>
      </c>
      <c r="BF129" s="226">
        <f>BD129+BE129</f>
        <v>0</v>
      </c>
      <c r="BG129" s="227" t="str">
        <f t="shared" si="290"/>
        <v>-</v>
      </c>
      <c r="BH129" s="548"/>
      <c r="BI129" s="258" t="str">
        <f t="shared" si="279"/>
        <v>OK</v>
      </c>
      <c r="BJ129" s="8"/>
      <c r="BK129" s="263"/>
      <c r="BL129" s="526"/>
      <c r="BM129" s="527"/>
      <c r="BN129" s="527"/>
      <c r="BO129" s="527"/>
      <c r="BP129" s="527"/>
      <c r="BQ129" s="527"/>
      <c r="BR129" s="527"/>
      <c r="BS129" s="527"/>
      <c r="BT129" s="527"/>
      <c r="BU129" s="527"/>
      <c r="BV129" s="527"/>
      <c r="BW129" s="528"/>
      <c r="BX129" s="224">
        <f>BX130+BX134</f>
        <v>0</v>
      </c>
      <c r="BY129" s="225">
        <f>BY130+BY134</f>
        <v>0</v>
      </c>
      <c r="BZ129" s="226">
        <f>DD_TOTAL_01_12_ENG+DD_TOTAL_01_12_DESIGNER</f>
        <v>0</v>
      </c>
      <c r="CA129" s="227" t="str">
        <f t="shared" si="291"/>
        <v>-</v>
      </c>
      <c r="CB129" s="150"/>
      <c r="CC129" s="258" t="str">
        <f t="shared" si="280"/>
        <v>OK</v>
      </c>
      <c r="CD129" s="8"/>
      <c r="CE129" s="263"/>
      <c r="CF129" s="526"/>
      <c r="CG129" s="527"/>
      <c r="CH129" s="527"/>
      <c r="CI129" s="527"/>
      <c r="CJ129" s="527"/>
      <c r="CK129" s="527"/>
      <c r="CL129" s="527"/>
      <c r="CM129" s="527"/>
      <c r="CN129" s="527"/>
      <c r="CO129" s="527"/>
      <c r="CP129" s="527"/>
      <c r="CQ129" s="528"/>
      <c r="CR129" s="224">
        <f>CR130</f>
        <v>0</v>
      </c>
      <c r="CS129" s="225"/>
      <c r="CT129" s="226">
        <f>PRO_TOTAL_01_12_ENG</f>
        <v>0</v>
      </c>
      <c r="CU129" s="227" t="str">
        <f>IF(OR(CT129=0,CT129="-"),"-",CT129/PRO_TOTAL_HOURS)</f>
        <v>-</v>
      </c>
      <c r="CV129" s="150"/>
      <c r="CW129" s="258" t="str">
        <f t="shared" si="229"/>
        <v>OK</v>
      </c>
      <c r="CX129" s="8"/>
      <c r="CY129" s="263"/>
      <c r="CZ129" s="526"/>
      <c r="DA129" s="527"/>
      <c r="DB129" s="527"/>
      <c r="DC129" s="527"/>
      <c r="DD129" s="527"/>
      <c r="DE129" s="527"/>
      <c r="DF129" s="527"/>
      <c r="DG129" s="527"/>
      <c r="DH129" s="527"/>
      <c r="DI129" s="527"/>
      <c r="DJ129" s="527"/>
      <c r="DK129" s="528"/>
      <c r="DL129" s="224">
        <f>DL130</f>
        <v>0</v>
      </c>
      <c r="DM129" s="225">
        <f>DM130</f>
        <v>0</v>
      </c>
      <c r="DN129" s="226">
        <f>CONSTR_TOTAL_01_12_ENG+CONSTR_TOTAL_01_12_DESIGNER</f>
        <v>0</v>
      </c>
      <c r="DO129" s="227" t="str">
        <f>IF(OR(DN129=0,DN129="-"),"-",DN129/CONSTR_TOTAL_HOURS)</f>
        <v>-</v>
      </c>
      <c r="DP129" s="150"/>
      <c r="DQ129" s="258" t="str">
        <f t="shared" si="230"/>
        <v>OK</v>
      </c>
      <c r="DR129" s="8"/>
      <c r="DS129" s="576"/>
      <c r="DT129" s="526"/>
      <c r="DU129" s="527"/>
      <c r="DV129" s="527"/>
      <c r="DW129" s="527"/>
      <c r="DX129" s="527"/>
      <c r="DY129" s="527"/>
      <c r="DZ129" s="527"/>
      <c r="EA129" s="527"/>
      <c r="EB129" s="582"/>
      <c r="EC129" s="586"/>
      <c r="ED129" s="227"/>
      <c r="EE129" s="150"/>
      <c r="EF129" s="258" t="str">
        <f t="shared" si="165"/>
        <v>-</v>
      </c>
      <c r="EG129" s="8"/>
      <c r="EI129" s="835" t="str">
        <f t="shared" ca="1" si="263"/>
        <v/>
      </c>
      <c r="EJ129" s="836"/>
    </row>
    <row r="130" spans="1:140" s="71" customFormat="1" ht="25.5" customHeight="1" outlineLevel="5" x14ac:dyDescent="0.2">
      <c r="A130" s="88">
        <f t="shared" ca="1" si="265"/>
        <v>121</v>
      </c>
      <c r="B130" s="616" t="str">
        <f t="shared" ca="1" si="255"/>
        <v/>
      </c>
      <c r="C130" s="622"/>
      <c r="D130" s="623"/>
      <c r="E130" s="76" t="s">
        <v>619</v>
      </c>
      <c r="F130" s="77" t="s">
        <v>171</v>
      </c>
      <c r="G130" s="78"/>
      <c r="H130" s="89" t="s">
        <v>17</v>
      </c>
      <c r="I130" s="79"/>
      <c r="J130" s="80" t="s">
        <v>10</v>
      </c>
      <c r="K130" s="81" t="s">
        <v>336</v>
      </c>
      <c r="L130" s="251"/>
      <c r="M130" s="460">
        <f t="shared" si="228"/>
        <v>0</v>
      </c>
      <c r="N130" s="694" t="str">
        <f>IF(OR(W130="",W130=0,W130="-"),"-",IF(W130=1,1,"POK"))</f>
        <v>-</v>
      </c>
      <c r="O130" s="695" t="str">
        <f>IF(OR(AQ130="",AQ130=0,AQ130="-"),"-",IF(AQ130=1,1,"POK"))</f>
        <v>-</v>
      </c>
      <c r="P130" s="695" t="str">
        <f>IF(OR(BK130="",BK130=0,BK130="-"),"-",IF(BK130=1,1,"POK"))</f>
        <v>-</v>
      </c>
      <c r="Q130" s="695" t="str">
        <f>IF(OR(CE130="",CE130=0,CE130="-"),"-",IF(CE130=1,1,"POK"))</f>
        <v>-</v>
      </c>
      <c r="R130" s="695" t="str">
        <f>IF(OR(CY130="",CY130=0,CY130="-"),"-",IF(CY130=1,1,"POK"))</f>
        <v>-</v>
      </c>
      <c r="S130" s="696" t="str">
        <f>IF(OR(DS130="",DS130=0,DS130="-"),"-",IF(DS130=1,1,"POK"))</f>
        <v>-</v>
      </c>
      <c r="T130" s="181" t="str">
        <f t="shared" si="262"/>
        <v>OK</v>
      </c>
      <c r="U130" s="290"/>
      <c r="V130" s="8"/>
      <c r="W130" s="662">
        <f>IF(SUM(W131:W133)=0,0,1)</f>
        <v>0</v>
      </c>
      <c r="X130" s="208"/>
      <c r="Y130" s="209"/>
      <c r="Z130" s="209"/>
      <c r="AA130" s="209"/>
      <c r="AB130" s="209"/>
      <c r="AC130" s="209"/>
      <c r="AD130" s="209"/>
      <c r="AE130" s="209"/>
      <c r="AF130" s="209"/>
      <c r="AG130" s="209"/>
      <c r="AH130" s="209"/>
      <c r="AI130" s="210"/>
      <c r="AJ130" s="235">
        <f>SUM(AJ131:AJ133)</f>
        <v>0</v>
      </c>
      <c r="AK130" s="236">
        <f>SUM(AK131:AK133)</f>
        <v>0</v>
      </c>
      <c r="AL130" s="233">
        <f>AJ130+AK130</f>
        <v>0</v>
      </c>
      <c r="AM130" s="238" t="str">
        <f t="shared" si="289"/>
        <v>-</v>
      </c>
      <c r="AN130" s="114"/>
      <c r="AO130" s="468" t="str">
        <f t="shared" si="278"/>
        <v>OK</v>
      </c>
      <c r="AP130" s="8"/>
      <c r="AQ130" s="662">
        <f>IF(SUM(AQ131:AQ133)=0,0,1)</f>
        <v>0</v>
      </c>
      <c r="AR130" s="208"/>
      <c r="AS130" s="209"/>
      <c r="AT130" s="209"/>
      <c r="AU130" s="209"/>
      <c r="AV130" s="209"/>
      <c r="AW130" s="209"/>
      <c r="AX130" s="209"/>
      <c r="AY130" s="209"/>
      <c r="AZ130" s="209"/>
      <c r="BA130" s="209"/>
      <c r="BB130" s="209"/>
      <c r="BC130" s="210"/>
      <c r="BD130" s="235">
        <f>SUM(BD131:BD133)</f>
        <v>0</v>
      </c>
      <c r="BE130" s="236">
        <f>SUM(BE131:BE133)</f>
        <v>0</v>
      </c>
      <c r="BF130" s="233">
        <f>BD130+BE130</f>
        <v>0</v>
      </c>
      <c r="BG130" s="238" t="str">
        <f t="shared" si="290"/>
        <v>-</v>
      </c>
      <c r="BH130" s="114"/>
      <c r="BI130" s="468" t="str">
        <f t="shared" si="279"/>
        <v>OK</v>
      </c>
      <c r="BJ130" s="8"/>
      <c r="BK130" s="662">
        <f>IF(SUM(BK131:BK133)=0,0,1)</f>
        <v>0</v>
      </c>
      <c r="BL130" s="208"/>
      <c r="BM130" s="209"/>
      <c r="BN130" s="209"/>
      <c r="BO130" s="209"/>
      <c r="BP130" s="209"/>
      <c r="BQ130" s="209"/>
      <c r="BR130" s="209"/>
      <c r="BS130" s="209"/>
      <c r="BT130" s="209"/>
      <c r="BU130" s="209"/>
      <c r="BV130" s="209"/>
      <c r="BW130" s="210"/>
      <c r="BX130" s="235">
        <f>SUM(BX131:BX133)</f>
        <v>0</v>
      </c>
      <c r="BY130" s="236">
        <f>SUM(BY131:BY133)</f>
        <v>0</v>
      </c>
      <c r="BZ130" s="233">
        <f>BX130+BY130</f>
        <v>0</v>
      </c>
      <c r="CA130" s="238" t="str">
        <f t="shared" si="291"/>
        <v>-</v>
      </c>
      <c r="CB130" s="114"/>
      <c r="CC130" s="464" t="str">
        <f t="shared" si="280"/>
        <v>OK</v>
      </c>
      <c r="CD130" s="8"/>
      <c r="CE130" s="665">
        <f>IF(SUM(CE131:CE133)=0,0,1)</f>
        <v>0</v>
      </c>
      <c r="CF130" s="208"/>
      <c r="CG130" s="209"/>
      <c r="CH130" s="209"/>
      <c r="CI130" s="209"/>
      <c r="CJ130" s="209"/>
      <c r="CK130" s="209"/>
      <c r="CL130" s="209"/>
      <c r="CM130" s="209"/>
      <c r="CN130" s="209"/>
      <c r="CO130" s="209"/>
      <c r="CP130" s="209"/>
      <c r="CQ130" s="210"/>
      <c r="CR130" s="235">
        <f>SUM(CR131:CR133)</f>
        <v>0</v>
      </c>
      <c r="CS130" s="236">
        <f>SUM(CS131:CS133)</f>
        <v>0</v>
      </c>
      <c r="CT130" s="233">
        <f>CR130+CS130</f>
        <v>0</v>
      </c>
      <c r="CU130" s="238"/>
      <c r="CV130" s="114"/>
      <c r="CW130" s="468" t="str">
        <f t="shared" si="229"/>
        <v>OK</v>
      </c>
      <c r="CX130" s="8"/>
      <c r="CY130" s="665">
        <f>IF(SUM(CY131:CY133)=0,0,1)</f>
        <v>0</v>
      </c>
      <c r="CZ130" s="208"/>
      <c r="DA130" s="209"/>
      <c r="DB130" s="209"/>
      <c r="DC130" s="209"/>
      <c r="DD130" s="209"/>
      <c r="DE130" s="209"/>
      <c r="DF130" s="209"/>
      <c r="DG130" s="209"/>
      <c r="DH130" s="209"/>
      <c r="DI130" s="209"/>
      <c r="DJ130" s="209"/>
      <c r="DK130" s="210"/>
      <c r="DL130" s="235">
        <f>SUM(DL131:DL133)</f>
        <v>0</v>
      </c>
      <c r="DM130" s="236">
        <f>SUM(DM131:DM133)</f>
        <v>0</v>
      </c>
      <c r="DN130" s="233">
        <f>DL130+DM130</f>
        <v>0</v>
      </c>
      <c r="DO130" s="238" t="str">
        <f>IF(OR(DN130=0,DN130="-"),"-",DN130/CONSTR_TOTAL_HOURS)</f>
        <v>-</v>
      </c>
      <c r="DP130" s="114"/>
      <c r="DQ130" s="464" t="str">
        <f t="shared" si="230"/>
        <v>OK</v>
      </c>
      <c r="DR130" s="8"/>
      <c r="DS130" s="662">
        <f>IF(SUM(DS131:DS133)=0,0,1)</f>
        <v>0</v>
      </c>
      <c r="DT130" s="208"/>
      <c r="DU130" s="209"/>
      <c r="DV130" s="209"/>
      <c r="DW130" s="209"/>
      <c r="DX130" s="209"/>
      <c r="DY130" s="209"/>
      <c r="DZ130" s="209"/>
      <c r="EA130" s="209"/>
      <c r="EB130" s="235">
        <f>SUM(EB131:EB133)</f>
        <v>0</v>
      </c>
      <c r="EC130" s="579"/>
      <c r="ED130" s="238"/>
      <c r="EE130" s="114"/>
      <c r="EF130" s="464" t="str">
        <f t="shared" si="165"/>
        <v>-</v>
      </c>
      <c r="EG130" s="8"/>
      <c r="EI130" s="835" t="str">
        <f t="shared" ca="1" si="263"/>
        <v/>
      </c>
      <c r="EJ130" s="836"/>
    </row>
    <row r="131" spans="1:140" ht="24" customHeight="1" outlineLevel="5" x14ac:dyDescent="0.2">
      <c r="A131" s="85">
        <f t="shared" ca="1" si="265"/>
        <v>122</v>
      </c>
      <c r="B131" s="639" t="str">
        <f t="shared" ca="1" si="255"/>
        <v/>
      </c>
      <c r="C131" s="640"/>
      <c r="D131" s="641"/>
      <c r="E131" s="59"/>
      <c r="F131" s="54"/>
      <c r="G131" s="55" t="s">
        <v>818</v>
      </c>
      <c r="H131" s="69" t="s">
        <v>17</v>
      </c>
      <c r="I131" s="82"/>
      <c r="J131" s="249" t="s">
        <v>13</v>
      </c>
      <c r="K131" s="250" t="s">
        <v>336</v>
      </c>
      <c r="L131" s="253" t="s">
        <v>27</v>
      </c>
      <c r="M131" s="476">
        <f t="shared" si="228"/>
        <v>0</v>
      </c>
      <c r="N131" s="654" t="str">
        <f t="shared" si="256"/>
        <v>-</v>
      </c>
      <c r="O131" s="655" t="str">
        <f t="shared" si="257"/>
        <v>-</v>
      </c>
      <c r="P131" s="655" t="str">
        <f t="shared" si="258"/>
        <v>-</v>
      </c>
      <c r="Q131" s="655" t="str">
        <f t="shared" si="259"/>
        <v>-</v>
      </c>
      <c r="R131" s="655" t="str">
        <f t="shared" si="260"/>
        <v>-</v>
      </c>
      <c r="S131" s="169" t="str">
        <f t="shared" si="261"/>
        <v>-</v>
      </c>
      <c r="T131" s="181" t="str">
        <f t="shared" si="262"/>
        <v>OK</v>
      </c>
      <c r="U131" s="290"/>
      <c r="W131" s="515"/>
      <c r="X131" s="103"/>
      <c r="Y131" s="202"/>
      <c r="Z131" s="298" t="s">
        <v>250</v>
      </c>
      <c r="AA131" s="299" t="s">
        <v>283</v>
      </c>
      <c r="AB131" s="104"/>
      <c r="AC131" s="202"/>
      <c r="AD131" s="298" t="s">
        <v>251</v>
      </c>
      <c r="AE131" s="299" t="s">
        <v>283</v>
      </c>
      <c r="AF131" s="104"/>
      <c r="AG131" s="202"/>
      <c r="AH131" s="298" t="s">
        <v>252</v>
      </c>
      <c r="AI131" s="299" t="s">
        <v>284</v>
      </c>
      <c r="AJ131" s="478" t="str">
        <f t="shared" ref="AJ131:AK133" si="296">IF(AND(X131="",AB131="",AF131=""),"-",X131+AB131+AF131)</f>
        <v>-</v>
      </c>
      <c r="AK131" s="479" t="str">
        <f t="shared" si="296"/>
        <v>-</v>
      </c>
      <c r="AL131" s="480" t="str">
        <f>IF(AND(X131="",AB131="",AF131="",Y131="",AC131="",AG131=""),"-",SUM(X131:AG131))</f>
        <v>-</v>
      </c>
      <c r="AM131" s="481" t="str">
        <f t="shared" si="289"/>
        <v>-</v>
      </c>
      <c r="AN131" s="113"/>
      <c r="AO131" s="464" t="str">
        <f t="shared" si="278"/>
        <v>OK</v>
      </c>
      <c r="AQ131" s="154"/>
      <c r="AR131" s="103"/>
      <c r="AS131" s="202"/>
      <c r="AT131" s="298" t="s">
        <v>816</v>
      </c>
      <c r="AU131" s="299" t="s">
        <v>817</v>
      </c>
      <c r="AV131" s="104"/>
      <c r="AW131" s="202"/>
      <c r="AX131" s="298" t="s">
        <v>816</v>
      </c>
      <c r="AY131" s="299" t="s">
        <v>817</v>
      </c>
      <c r="AZ131" s="104"/>
      <c r="BA131" s="202"/>
      <c r="BB131" s="298" t="s">
        <v>816</v>
      </c>
      <c r="BC131" s="299" t="s">
        <v>817</v>
      </c>
      <c r="BD131" s="478" t="str">
        <f t="shared" ref="BD131:BD133" si="297">IF(AND(AR131="",AV131="",AZ131=""),"-",AR131+AV131+AZ131)</f>
        <v>-</v>
      </c>
      <c r="BE131" s="479" t="str">
        <f t="shared" ref="BE131:BE133" si="298">IF(AND(AS131="",AW131="",BA131=""),"-",AS131+AW131+BA131)</f>
        <v>-</v>
      </c>
      <c r="BF131" s="480" t="str">
        <f>IF(AND(AR131="",AV131="",AZ131="",AS131="",AW131="",BA131=""),"-",SUM(AR131:BA131))</f>
        <v>-</v>
      </c>
      <c r="BG131" s="481" t="str">
        <f t="shared" si="290"/>
        <v>-</v>
      </c>
      <c r="BH131" s="113"/>
      <c r="BI131" s="464" t="str">
        <f t="shared" si="279"/>
        <v>OK</v>
      </c>
      <c r="BK131" s="154"/>
      <c r="BL131" s="103"/>
      <c r="BM131" s="202"/>
      <c r="BN131" s="298" t="s">
        <v>250</v>
      </c>
      <c r="BO131" s="299" t="s">
        <v>283</v>
      </c>
      <c r="BP131" s="104"/>
      <c r="BQ131" s="202"/>
      <c r="BR131" s="298" t="s">
        <v>251</v>
      </c>
      <c r="BS131" s="299" t="s">
        <v>283</v>
      </c>
      <c r="BT131" s="104"/>
      <c r="BU131" s="202"/>
      <c r="BV131" s="298" t="s">
        <v>252</v>
      </c>
      <c r="BW131" s="299" t="s">
        <v>284</v>
      </c>
      <c r="BX131" s="478" t="str">
        <f t="shared" ref="BX131:BY133" si="299">IF(AND(BL131="",BP131="",BT131=""),"-",BL131+BP131+BT131)</f>
        <v>-</v>
      </c>
      <c r="BY131" s="479" t="str">
        <f t="shared" si="299"/>
        <v>-</v>
      </c>
      <c r="BZ131" s="480" t="str">
        <f>IF(AND(BL131="",BP131="",BT131="",BM131="",BQ131="",BU131=""),"-",SUM(BL131:BU131))</f>
        <v>-</v>
      </c>
      <c r="CA131" s="481" t="str">
        <f t="shared" si="291"/>
        <v>-</v>
      </c>
      <c r="CB131" s="113"/>
      <c r="CC131" s="464" t="str">
        <f t="shared" si="280"/>
        <v>OK</v>
      </c>
      <c r="CE131" s="1036"/>
      <c r="CF131" s="1055"/>
      <c r="CG131" s="1069"/>
      <c r="CH131" s="1046"/>
      <c r="CI131" s="1047"/>
      <c r="CJ131" s="1055"/>
      <c r="CK131" s="1069"/>
      <c r="CL131" s="1046"/>
      <c r="CM131" s="1047"/>
      <c r="CN131" s="1055"/>
      <c r="CO131" s="1069"/>
      <c r="CP131" s="1046"/>
      <c r="CQ131" s="1047"/>
      <c r="CR131" s="1000"/>
      <c r="CS131" s="1048"/>
      <c r="CT131" s="1001"/>
      <c r="CU131" s="1002"/>
      <c r="CV131" s="113"/>
      <c r="CW131" s="464" t="str">
        <f t="shared" si="229"/>
        <v>OK</v>
      </c>
      <c r="CY131" s="344"/>
      <c r="CZ131" s="440"/>
      <c r="DA131" s="312"/>
      <c r="DB131" s="313"/>
      <c r="DC131" s="441"/>
      <c r="DD131" s="440"/>
      <c r="DE131" s="312"/>
      <c r="DF131" s="313"/>
      <c r="DG131" s="441"/>
      <c r="DH131" s="440"/>
      <c r="DI131" s="312"/>
      <c r="DJ131" s="313"/>
      <c r="DK131" s="441"/>
      <c r="DL131" s="494"/>
      <c r="DM131" s="485"/>
      <c r="DN131" s="495"/>
      <c r="DO131" s="496"/>
      <c r="DP131" s="113"/>
      <c r="DQ131" s="464" t="str">
        <f t="shared" si="230"/>
        <v>OK</v>
      </c>
      <c r="DS131" s="344"/>
      <c r="DT131" s="440"/>
      <c r="DU131" s="441"/>
      <c r="DV131" s="312"/>
      <c r="DW131" s="441"/>
      <c r="DX131" s="312"/>
      <c r="DY131" s="441"/>
      <c r="DZ131" s="312"/>
      <c r="EA131" s="313"/>
      <c r="EB131" s="994"/>
      <c r="EC131" s="995"/>
      <c r="ED131" s="996"/>
      <c r="EE131" s="113"/>
      <c r="EF131" s="464" t="str">
        <f t="shared" si="165"/>
        <v>-</v>
      </c>
      <c r="EH131" s="71"/>
      <c r="EI131" s="835" t="str">
        <f t="shared" ca="1" si="263"/>
        <v/>
      </c>
      <c r="EJ131" s="836"/>
    </row>
    <row r="132" spans="1:140" ht="12" customHeight="1" outlineLevel="5" x14ac:dyDescent="0.2">
      <c r="A132" s="85">
        <f t="shared" ca="1" si="265"/>
        <v>123</v>
      </c>
      <c r="B132" s="639" t="str">
        <f t="shared" ca="1" si="255"/>
        <v/>
      </c>
      <c r="C132" s="640"/>
      <c r="D132" s="641"/>
      <c r="E132" s="59"/>
      <c r="F132" s="54"/>
      <c r="G132" s="55"/>
      <c r="H132" s="69" t="s">
        <v>17</v>
      </c>
      <c r="I132" s="82"/>
      <c r="J132" s="249" t="s">
        <v>13</v>
      </c>
      <c r="K132" s="250" t="s">
        <v>336</v>
      </c>
      <c r="L132" s="253"/>
      <c r="M132" s="476">
        <f t="shared" si="228"/>
        <v>0</v>
      </c>
      <c r="N132" s="654" t="str">
        <f t="shared" si="256"/>
        <v>-</v>
      </c>
      <c r="O132" s="655" t="str">
        <f t="shared" si="257"/>
        <v>-</v>
      </c>
      <c r="P132" s="655" t="str">
        <f t="shared" si="258"/>
        <v>-</v>
      </c>
      <c r="Q132" s="655" t="str">
        <f t="shared" si="259"/>
        <v>-</v>
      </c>
      <c r="R132" s="655" t="str">
        <f t="shared" si="260"/>
        <v>-</v>
      </c>
      <c r="S132" s="169" t="str">
        <f t="shared" si="261"/>
        <v>-</v>
      </c>
      <c r="T132" s="181" t="str">
        <f t="shared" si="262"/>
        <v>OK</v>
      </c>
      <c r="U132" s="290"/>
      <c r="W132" s="515"/>
      <c r="X132" s="103"/>
      <c r="Y132" s="202"/>
      <c r="Z132" s="298" t="s">
        <v>250</v>
      </c>
      <c r="AA132" s="299" t="s">
        <v>283</v>
      </c>
      <c r="AB132" s="104"/>
      <c r="AC132" s="202"/>
      <c r="AD132" s="298" t="s">
        <v>251</v>
      </c>
      <c r="AE132" s="299" t="s">
        <v>283</v>
      </c>
      <c r="AF132" s="104"/>
      <c r="AG132" s="202"/>
      <c r="AH132" s="298" t="s">
        <v>252</v>
      </c>
      <c r="AI132" s="299" t="s">
        <v>284</v>
      </c>
      <c r="AJ132" s="478" t="str">
        <f t="shared" si="296"/>
        <v>-</v>
      </c>
      <c r="AK132" s="479" t="str">
        <f t="shared" si="296"/>
        <v>-</v>
      </c>
      <c r="AL132" s="480" t="str">
        <f>IF(AND(X132="",AB132="",AF132="",Y132="",AC132="",AG132=""),"-",SUM(X132:AG132))</f>
        <v>-</v>
      </c>
      <c r="AM132" s="481" t="str">
        <f t="shared" si="289"/>
        <v>-</v>
      </c>
      <c r="AN132" s="113"/>
      <c r="AO132" s="464" t="str">
        <f t="shared" si="278"/>
        <v>OK</v>
      </c>
      <c r="AQ132" s="154"/>
      <c r="AR132" s="103"/>
      <c r="AS132" s="202"/>
      <c r="AT132" s="298" t="s">
        <v>250</v>
      </c>
      <c r="AU132" s="299" t="s">
        <v>283</v>
      </c>
      <c r="AV132" s="104"/>
      <c r="AW132" s="202"/>
      <c r="AX132" s="298" t="s">
        <v>251</v>
      </c>
      <c r="AY132" s="299" t="s">
        <v>283</v>
      </c>
      <c r="AZ132" s="104"/>
      <c r="BA132" s="202"/>
      <c r="BB132" s="298" t="s">
        <v>252</v>
      </c>
      <c r="BC132" s="299" t="s">
        <v>284</v>
      </c>
      <c r="BD132" s="478" t="str">
        <f t="shared" si="297"/>
        <v>-</v>
      </c>
      <c r="BE132" s="479" t="str">
        <f t="shared" si="298"/>
        <v>-</v>
      </c>
      <c r="BF132" s="480" t="str">
        <f>IF(AND(AR132="",AV132="",AZ132="",AS132="",AW132="",BA132=""),"-",SUM(AR132:BA132))</f>
        <v>-</v>
      </c>
      <c r="BG132" s="481" t="str">
        <f t="shared" si="290"/>
        <v>-</v>
      </c>
      <c r="BH132" s="113"/>
      <c r="BI132" s="464" t="str">
        <f t="shared" si="279"/>
        <v>OK</v>
      </c>
      <c r="BK132" s="154"/>
      <c r="BL132" s="103"/>
      <c r="BM132" s="202"/>
      <c r="BN132" s="298" t="s">
        <v>250</v>
      </c>
      <c r="BO132" s="299" t="s">
        <v>283</v>
      </c>
      <c r="BP132" s="104"/>
      <c r="BQ132" s="202"/>
      <c r="BR132" s="298" t="s">
        <v>251</v>
      </c>
      <c r="BS132" s="299" t="s">
        <v>283</v>
      </c>
      <c r="BT132" s="104"/>
      <c r="BU132" s="202"/>
      <c r="BV132" s="298" t="s">
        <v>252</v>
      </c>
      <c r="BW132" s="299" t="s">
        <v>284</v>
      </c>
      <c r="BX132" s="478" t="str">
        <f t="shared" si="299"/>
        <v>-</v>
      </c>
      <c r="BY132" s="479" t="str">
        <f t="shared" si="299"/>
        <v>-</v>
      </c>
      <c r="BZ132" s="480" t="str">
        <f>IF(AND(BL132="",BP132="",BT132="",BM132="",BQ132="",BU132=""),"-",SUM(BL132:BU132))</f>
        <v>-</v>
      </c>
      <c r="CA132" s="481" t="str">
        <f t="shared" si="291"/>
        <v>-</v>
      </c>
      <c r="CB132" s="113"/>
      <c r="CC132" s="464" t="str">
        <f t="shared" si="280"/>
        <v>OK</v>
      </c>
      <c r="CE132" s="1036"/>
      <c r="CF132" s="1055"/>
      <c r="CG132" s="1069"/>
      <c r="CH132" s="1046"/>
      <c r="CI132" s="1047"/>
      <c r="CJ132" s="1055"/>
      <c r="CK132" s="1069"/>
      <c r="CL132" s="1046"/>
      <c r="CM132" s="1047"/>
      <c r="CN132" s="1055"/>
      <c r="CO132" s="1069"/>
      <c r="CP132" s="1046"/>
      <c r="CQ132" s="1047"/>
      <c r="CR132" s="1000"/>
      <c r="CS132" s="1048"/>
      <c r="CT132" s="1001"/>
      <c r="CU132" s="1002"/>
      <c r="CV132" s="113"/>
      <c r="CW132" s="464" t="str">
        <f t="shared" si="229"/>
        <v>OK</v>
      </c>
      <c r="CY132" s="344"/>
      <c r="CZ132" s="315"/>
      <c r="DB132" s="316"/>
      <c r="DC132" s="317"/>
      <c r="DD132" s="315"/>
      <c r="DF132" s="316"/>
      <c r="DG132" s="317"/>
      <c r="DH132" s="315"/>
      <c r="DJ132" s="316"/>
      <c r="DK132" s="317"/>
      <c r="DL132" s="487"/>
      <c r="DM132" s="488"/>
      <c r="DN132" s="489"/>
      <c r="DO132" s="497"/>
      <c r="DP132" s="113"/>
      <c r="DQ132" s="464" t="str">
        <f t="shared" si="230"/>
        <v>OK</v>
      </c>
      <c r="DS132" s="344"/>
      <c r="DT132" s="315"/>
      <c r="DU132" s="317"/>
      <c r="DW132" s="317"/>
      <c r="DY132" s="317"/>
      <c r="EA132" s="316"/>
      <c r="EB132" s="1000"/>
      <c r="EC132" s="1001"/>
      <c r="ED132" s="1002"/>
      <c r="EE132" s="113"/>
      <c r="EF132" s="464" t="str">
        <f t="shared" si="165"/>
        <v>-</v>
      </c>
      <c r="EH132" s="71"/>
      <c r="EI132" s="835" t="str">
        <f t="shared" ca="1" si="263"/>
        <v/>
      </c>
      <c r="EJ132" s="836"/>
    </row>
    <row r="133" spans="1:140" ht="12" customHeight="1" outlineLevel="5" x14ac:dyDescent="0.2">
      <c r="A133" s="85">
        <f ca="1">OFFSET(A133,-1,0,1,1)+1</f>
        <v>124</v>
      </c>
      <c r="B133" s="619" t="str">
        <f t="shared" ca="1" si="255"/>
        <v/>
      </c>
      <c r="C133" s="620"/>
      <c r="D133" s="621"/>
      <c r="E133" s="161" t="s">
        <v>280</v>
      </c>
      <c r="F133" s="160"/>
      <c r="G133" s="55"/>
      <c r="H133" s="69" t="s">
        <v>17</v>
      </c>
      <c r="I133" s="55"/>
      <c r="J133" s="249" t="s">
        <v>13</v>
      </c>
      <c r="K133" s="250" t="s">
        <v>336</v>
      </c>
      <c r="L133" s="252"/>
      <c r="M133" s="476">
        <f t="shared" si="228"/>
        <v>0</v>
      </c>
      <c r="N133" s="648" t="str">
        <f t="shared" si="256"/>
        <v>-</v>
      </c>
      <c r="O133" s="649" t="str">
        <f t="shared" si="257"/>
        <v>-</v>
      </c>
      <c r="P133" s="649" t="str">
        <f t="shared" si="258"/>
        <v>-</v>
      </c>
      <c r="Q133" s="649" t="str">
        <f t="shared" si="259"/>
        <v>-</v>
      </c>
      <c r="R133" s="649" t="str">
        <f t="shared" si="260"/>
        <v>-</v>
      </c>
      <c r="S133" s="168" t="str">
        <f t="shared" si="261"/>
        <v>-</v>
      </c>
      <c r="T133" s="180" t="str">
        <f t="shared" si="262"/>
        <v>OK</v>
      </c>
      <c r="U133" s="290"/>
      <c r="W133" s="515"/>
      <c r="X133" s="103"/>
      <c r="Y133" s="202"/>
      <c r="Z133" s="298" t="s">
        <v>250</v>
      </c>
      <c r="AA133" s="299" t="s">
        <v>283</v>
      </c>
      <c r="AB133" s="104"/>
      <c r="AC133" s="202"/>
      <c r="AD133" s="298" t="s">
        <v>251</v>
      </c>
      <c r="AE133" s="299" t="s">
        <v>283</v>
      </c>
      <c r="AF133" s="104"/>
      <c r="AG133" s="202"/>
      <c r="AH133" s="298" t="s">
        <v>252</v>
      </c>
      <c r="AI133" s="299" t="s">
        <v>284</v>
      </c>
      <c r="AJ133" s="478" t="str">
        <f t="shared" si="296"/>
        <v>-</v>
      </c>
      <c r="AK133" s="479" t="str">
        <f t="shared" si="296"/>
        <v>-</v>
      </c>
      <c r="AL133" s="480" t="str">
        <f>IF(AND(X133="",AB133="",AF133="",Y133="",AC133="",AG133=""),"-",SUM(X133:AG133))</f>
        <v>-</v>
      </c>
      <c r="AM133" s="508" t="str">
        <f t="shared" si="289"/>
        <v>-</v>
      </c>
      <c r="AN133" s="113"/>
      <c r="AO133" s="464" t="str">
        <f t="shared" si="278"/>
        <v>OK</v>
      </c>
      <c r="AQ133" s="154"/>
      <c r="AR133" s="103"/>
      <c r="AS133" s="202"/>
      <c r="AT133" s="298" t="s">
        <v>250</v>
      </c>
      <c r="AU133" s="299" t="s">
        <v>283</v>
      </c>
      <c r="AV133" s="104"/>
      <c r="AW133" s="202"/>
      <c r="AX133" s="298" t="s">
        <v>251</v>
      </c>
      <c r="AY133" s="299" t="s">
        <v>283</v>
      </c>
      <c r="AZ133" s="104"/>
      <c r="BA133" s="202"/>
      <c r="BB133" s="298" t="s">
        <v>252</v>
      </c>
      <c r="BC133" s="299" t="s">
        <v>284</v>
      </c>
      <c r="BD133" s="478" t="str">
        <f t="shared" si="297"/>
        <v>-</v>
      </c>
      <c r="BE133" s="479" t="str">
        <f t="shared" si="298"/>
        <v>-</v>
      </c>
      <c r="BF133" s="480" t="str">
        <f>IF(AND(AR133="",AV133="",AZ133="",AS133="",AW133="",BA133=""),"-",SUM(AR133:BA133))</f>
        <v>-</v>
      </c>
      <c r="BG133" s="508" t="str">
        <f t="shared" si="290"/>
        <v>-</v>
      </c>
      <c r="BH133" s="113"/>
      <c r="BI133" s="464" t="str">
        <f t="shared" si="279"/>
        <v>OK</v>
      </c>
      <c r="BK133" s="154"/>
      <c r="BL133" s="103"/>
      <c r="BM133" s="202"/>
      <c r="BN133" s="298"/>
      <c r="BO133" s="299"/>
      <c r="BP133" s="104"/>
      <c r="BQ133" s="202"/>
      <c r="BR133" s="298"/>
      <c r="BS133" s="299"/>
      <c r="BT133" s="104"/>
      <c r="BU133" s="202"/>
      <c r="BV133" s="298"/>
      <c r="BW133" s="299"/>
      <c r="BX133" s="478" t="str">
        <f t="shared" si="299"/>
        <v>-</v>
      </c>
      <c r="BY133" s="479" t="str">
        <f t="shared" si="299"/>
        <v>-</v>
      </c>
      <c r="BZ133" s="480" t="str">
        <f>IF(AND(BL133="",BP133="",BT133="",BM133="",BQ133="",BU133=""),"-",SUM(BL133:BU133))</f>
        <v>-</v>
      </c>
      <c r="CA133" s="508" t="str">
        <f t="shared" si="291"/>
        <v>-</v>
      </c>
      <c r="CB133" s="113"/>
      <c r="CC133" s="464" t="str">
        <f t="shared" si="280"/>
        <v>OK</v>
      </c>
      <c r="CE133" s="1036"/>
      <c r="CF133" s="1055"/>
      <c r="CG133" s="1069"/>
      <c r="CH133" s="1046"/>
      <c r="CI133" s="1047"/>
      <c r="CJ133" s="1055"/>
      <c r="CK133" s="1069"/>
      <c r="CL133" s="1046"/>
      <c r="CM133" s="1047"/>
      <c r="CN133" s="1055"/>
      <c r="CO133" s="1069"/>
      <c r="CP133" s="1046"/>
      <c r="CQ133" s="1047"/>
      <c r="CR133" s="1000"/>
      <c r="CS133" s="1048"/>
      <c r="CT133" s="1001"/>
      <c r="CU133" s="1002"/>
      <c r="CV133" s="113"/>
      <c r="CW133" s="464" t="str">
        <f t="shared" si="229"/>
        <v>OK</v>
      </c>
      <c r="CY133" s="70"/>
      <c r="CZ133" s="318"/>
      <c r="DA133" s="319"/>
      <c r="DB133" s="320"/>
      <c r="DC133" s="321"/>
      <c r="DD133" s="318"/>
      <c r="DE133" s="319"/>
      <c r="DF133" s="320"/>
      <c r="DG133" s="321"/>
      <c r="DH133" s="318"/>
      <c r="DI133" s="319"/>
      <c r="DJ133" s="320"/>
      <c r="DK133" s="321"/>
      <c r="DL133" s="490"/>
      <c r="DM133" s="491"/>
      <c r="DN133" s="492"/>
      <c r="DO133" s="498"/>
      <c r="DP133" s="113"/>
      <c r="DQ133" s="464" t="str">
        <f t="shared" si="230"/>
        <v>OK</v>
      </c>
      <c r="DS133" s="70"/>
      <c r="DT133" s="318"/>
      <c r="DU133" s="321"/>
      <c r="DV133" s="319"/>
      <c r="DW133" s="321"/>
      <c r="DX133" s="319"/>
      <c r="DY133" s="321"/>
      <c r="DZ133" s="319"/>
      <c r="EA133" s="320"/>
      <c r="EB133" s="997"/>
      <c r="EC133" s="998"/>
      <c r="ED133" s="999"/>
      <c r="EE133" s="113"/>
      <c r="EF133" s="464" t="str">
        <f t="shared" si="165"/>
        <v>-</v>
      </c>
      <c r="EI133" s="835" t="str">
        <f t="shared" ca="1" si="263"/>
        <v/>
      </c>
      <c r="EJ133" s="836"/>
    </row>
    <row r="134" spans="1:140" s="71" customFormat="1" ht="15.75" outlineLevel="3" x14ac:dyDescent="0.2">
      <c r="A134" s="88">
        <f t="shared" ref="A134:A135" ca="1" si="300">OFFSET(A134,-1,0,1,1)+1</f>
        <v>125</v>
      </c>
      <c r="B134" s="616" t="str">
        <f t="shared" ca="1" si="255"/>
        <v/>
      </c>
      <c r="C134" s="622"/>
      <c r="D134" s="623"/>
      <c r="E134" s="985" t="s">
        <v>819</v>
      </c>
      <c r="F134" s="77" t="s">
        <v>185</v>
      </c>
      <c r="G134" s="78"/>
      <c r="H134" s="918" t="s">
        <v>24</v>
      </c>
      <c r="I134" s="79"/>
      <c r="J134" s="80" t="s">
        <v>10</v>
      </c>
      <c r="K134" s="81" t="s">
        <v>336</v>
      </c>
      <c r="L134" s="251"/>
      <c r="M134" s="461">
        <f t="shared" si="228"/>
        <v>0</v>
      </c>
      <c r="N134" s="694" t="str">
        <f>IF(OR(W134="",W134=0,W134="-"),"-",IF(W134=1,1,"POK"))</f>
        <v>-</v>
      </c>
      <c r="O134" s="695" t="str">
        <f>IF(OR(AQ134="",AQ134=0,AQ134="-"),"-",IF(AQ134=1,1,"POK"))</f>
        <v>-</v>
      </c>
      <c r="P134" s="695" t="str">
        <f>IF(OR(BK134="",BK134=0,BK134="-"),"-",IF(BK134=1,1,"POK"))</f>
        <v>-</v>
      </c>
      <c r="Q134" s="695" t="str">
        <f>IF(OR(CE134="",CE134=0,CE134="-"),"-",IF(CE134=1,1,"POK"))</f>
        <v>-</v>
      </c>
      <c r="R134" s="695" t="str">
        <f>IF(OR(CY134="",CY134=0,CY134="-"),"-",IF(CY134=1,1,"POK"))</f>
        <v>-</v>
      </c>
      <c r="S134" s="696" t="str">
        <f>IF(OR(DS134="",DS134=0,DS134="-"),"-",IF(DS134=1,1,"POK"))</f>
        <v>-</v>
      </c>
      <c r="T134" s="434" t="str">
        <f t="shared" si="262"/>
        <v>OK</v>
      </c>
      <c r="U134" s="290"/>
      <c r="V134" s="8"/>
      <c r="W134" s="662">
        <f>IF(SUM(W135:W144)=0,0,1)</f>
        <v>0</v>
      </c>
      <c r="X134" s="208"/>
      <c r="Y134" s="209"/>
      <c r="Z134" s="209"/>
      <c r="AA134" s="209"/>
      <c r="AB134" s="209"/>
      <c r="AC134" s="209"/>
      <c r="AD134" s="209"/>
      <c r="AE134" s="209"/>
      <c r="AF134" s="209"/>
      <c r="AG134" s="209"/>
      <c r="AH134" s="209"/>
      <c r="AI134" s="210"/>
      <c r="AJ134" s="235">
        <f>SUM(AJ135:AJ136)</f>
        <v>0</v>
      </c>
      <c r="AK134" s="236">
        <f>SUM(AK135:AK136)</f>
        <v>0</v>
      </c>
      <c r="AL134" s="233">
        <f>AJ134+AK134</f>
        <v>0</v>
      </c>
      <c r="AM134" s="237" t="str">
        <f t="shared" si="289"/>
        <v>-</v>
      </c>
      <c r="AN134" s="114"/>
      <c r="AO134" s="468" t="str">
        <f t="shared" si="278"/>
        <v>OK</v>
      </c>
      <c r="AP134" s="8"/>
      <c r="AQ134" s="662">
        <f>IF(SUM(AQ135:AQ136)=0,0,1)</f>
        <v>0</v>
      </c>
      <c r="AR134" s="208"/>
      <c r="AS134" s="209"/>
      <c r="AT134" s="209"/>
      <c r="AU134" s="209"/>
      <c r="AV134" s="209"/>
      <c r="AW134" s="209"/>
      <c r="AX134" s="209"/>
      <c r="AY134" s="209"/>
      <c r="AZ134" s="209"/>
      <c r="BA134" s="209"/>
      <c r="BB134" s="209"/>
      <c r="BC134" s="210"/>
      <c r="BD134" s="235">
        <f>SUM(BD135:BD136)</f>
        <v>0</v>
      </c>
      <c r="BE134" s="236">
        <f>SUM(BE137:BE144)</f>
        <v>0</v>
      </c>
      <c r="BF134" s="233">
        <f>BD134+BE134</f>
        <v>0</v>
      </c>
      <c r="BG134" s="237" t="str">
        <f t="shared" si="290"/>
        <v>-</v>
      </c>
      <c r="BH134" s="114"/>
      <c r="BI134" s="468" t="str">
        <f t="shared" si="279"/>
        <v>OK</v>
      </c>
      <c r="BJ134" s="8"/>
      <c r="BK134" s="662">
        <f>IF(SUM(BK135:BK144)=0,0,1)</f>
        <v>0</v>
      </c>
      <c r="BL134" s="208"/>
      <c r="BM134" s="209"/>
      <c r="BN134" s="209"/>
      <c r="BO134" s="209"/>
      <c r="BP134" s="209"/>
      <c r="BQ134" s="209"/>
      <c r="BR134" s="209"/>
      <c r="BS134" s="209"/>
      <c r="BT134" s="209"/>
      <c r="BU134" s="209"/>
      <c r="BV134" s="209"/>
      <c r="BW134" s="210"/>
      <c r="BX134" s="235">
        <f>SUM(BX135:BX136)</f>
        <v>0</v>
      </c>
      <c r="BY134" s="236">
        <f>SUM(BY137:BY144)</f>
        <v>0</v>
      </c>
      <c r="BZ134" s="233">
        <f>BX134+BY134</f>
        <v>0</v>
      </c>
      <c r="CA134" s="237" t="str">
        <f t="shared" si="291"/>
        <v>-</v>
      </c>
      <c r="CB134" s="114"/>
      <c r="CC134" s="464" t="str">
        <f t="shared" si="280"/>
        <v>OK</v>
      </c>
      <c r="CD134" s="8"/>
      <c r="CE134" s="665">
        <f>IF(SUM(CE135:CE144)=0,0,1)</f>
        <v>0</v>
      </c>
      <c r="CF134" s="208"/>
      <c r="CG134" s="209"/>
      <c r="CH134" s="209"/>
      <c r="CI134" s="209"/>
      <c r="CJ134" s="209"/>
      <c r="CK134" s="209"/>
      <c r="CL134" s="209"/>
      <c r="CM134" s="209"/>
      <c r="CN134" s="209"/>
      <c r="CO134" s="209"/>
      <c r="CP134" s="209"/>
      <c r="CQ134" s="210"/>
      <c r="CR134" s="235">
        <f>SUM(CR135:CR144)</f>
        <v>0</v>
      </c>
      <c r="CS134" s="236">
        <f>SUM(CS137:CS144)</f>
        <v>0</v>
      </c>
      <c r="CT134" s="910">
        <f>CR134+CS134</f>
        <v>0</v>
      </c>
      <c r="CU134" s="237"/>
      <c r="CV134" s="114"/>
      <c r="CW134" s="468" t="str">
        <f t="shared" si="229"/>
        <v>OK</v>
      </c>
      <c r="CX134" s="8"/>
      <c r="CY134" s="665">
        <f>IF(SUM(CY135:CY144)=0,0,1)</f>
        <v>0</v>
      </c>
      <c r="CZ134" s="208"/>
      <c r="DA134" s="209"/>
      <c r="DB134" s="209"/>
      <c r="DC134" s="209"/>
      <c r="DD134" s="209"/>
      <c r="DE134" s="209"/>
      <c r="DF134" s="209"/>
      <c r="DG134" s="209"/>
      <c r="DH134" s="209"/>
      <c r="DI134" s="209"/>
      <c r="DJ134" s="209"/>
      <c r="DK134" s="210"/>
      <c r="DL134" s="235">
        <f>SUM(DL135:DL144)</f>
        <v>0</v>
      </c>
      <c r="DM134" s="236">
        <f>SUM(DM135:DM144)</f>
        <v>0</v>
      </c>
      <c r="DN134" s="467">
        <f>DL134+DM134</f>
        <v>0</v>
      </c>
      <c r="DO134" s="237" t="str">
        <f>IF(OR(DN134=0,DN134="-"),"-",DN134/CONSTR_TOTAL_HOURS)</f>
        <v>-</v>
      </c>
      <c r="DP134" s="114"/>
      <c r="DQ134" s="464" t="str">
        <f t="shared" si="230"/>
        <v>OK</v>
      </c>
      <c r="DR134" s="8"/>
      <c r="DS134" s="662">
        <f>IF(SUM(DS135:DS144)=0,0,1)</f>
        <v>0</v>
      </c>
      <c r="DT134" s="208"/>
      <c r="DU134" s="209"/>
      <c r="DV134" s="209"/>
      <c r="DW134" s="209"/>
      <c r="DX134" s="209"/>
      <c r="DY134" s="209"/>
      <c r="DZ134" s="209"/>
      <c r="EA134" s="209"/>
      <c r="EB134" s="583">
        <f>SUM(EB135:EB144)</f>
        <v>0</v>
      </c>
      <c r="EC134" s="565">
        <f>EB134</f>
        <v>0</v>
      </c>
      <c r="ED134" s="237" t="str">
        <f>IF(OR(EC134=0,EC134="-"),"-",EC134/QUALIF_TOTAL_HOURS)</f>
        <v>-</v>
      </c>
      <c r="EE134" s="114"/>
      <c r="EF134" s="464" t="str">
        <f t="shared" si="165"/>
        <v>-</v>
      </c>
      <c r="EG134" s="8"/>
      <c r="EI134" s="835" t="str">
        <f t="shared" ca="1" si="263"/>
        <v/>
      </c>
      <c r="EJ134" s="836"/>
    </row>
    <row r="135" spans="1:140" ht="15.75" outlineLevel="4" x14ac:dyDescent="0.2">
      <c r="A135" s="85">
        <f t="shared" ca="1" si="300"/>
        <v>126</v>
      </c>
      <c r="B135" s="619" t="str">
        <f t="shared" ca="1" si="255"/>
        <v/>
      </c>
      <c r="C135" s="620"/>
      <c r="D135" s="621"/>
      <c r="E135" s="986"/>
      <c r="F135" s="58"/>
      <c r="G135" s="55" t="s">
        <v>818</v>
      </c>
      <c r="H135" s="69" t="s">
        <v>24</v>
      </c>
      <c r="I135" s="55"/>
      <c r="J135" s="249" t="s">
        <v>11</v>
      </c>
      <c r="K135" s="250" t="s">
        <v>336</v>
      </c>
      <c r="L135" s="252" t="s">
        <v>27</v>
      </c>
      <c r="M135" s="476">
        <f t="shared" si="228"/>
        <v>0</v>
      </c>
      <c r="N135" s="691" t="str">
        <f t="shared" ref="N135:N136" si="301">IF(OR(W135="",W135="-"),"-",IF(W135=1,1,"POK"))</f>
        <v>-</v>
      </c>
      <c r="O135" s="692" t="str">
        <f t="shared" ref="O135:O136" si="302">IF(OR(AQ135="",AQ135="-"),"-",IF(AQ135=1,1,"POK"))</f>
        <v>-</v>
      </c>
      <c r="P135" s="692" t="str">
        <f t="shared" ref="P135:P136" si="303">IF(OR(BK135="",BK135="-"),"-",IF(BK135=1,1,"POK"))</f>
        <v>-</v>
      </c>
      <c r="Q135" s="692" t="str">
        <f t="shared" ref="Q135:Q136" si="304">IF(OR(CE135="",CE135="-"),"-",IF(CE135=1,1,"POK"))</f>
        <v>-</v>
      </c>
      <c r="R135" s="692" t="str">
        <f t="shared" ref="R135:R136" si="305">IF(OR(CY135="",CY135="-"),"-",IF(CY135=1,1,"POK"))</f>
        <v>-</v>
      </c>
      <c r="S135" s="693" t="str">
        <f t="shared" ref="S135:S136" si="306">IF(OR(DS135="",DS135="-"),"-",IF(DS135=1,1,"POK"))</f>
        <v>-</v>
      </c>
      <c r="T135" s="434" t="str">
        <f t="shared" si="262"/>
        <v>OK</v>
      </c>
      <c r="U135" s="290"/>
      <c r="W135" s="515"/>
      <c r="X135" s="103"/>
      <c r="Y135" s="1023"/>
      <c r="Z135" s="298" t="s">
        <v>816</v>
      </c>
      <c r="AA135" s="1026"/>
      <c r="AB135" s="104"/>
      <c r="AC135" s="642"/>
      <c r="AD135" s="979" t="s">
        <v>816</v>
      </c>
      <c r="AE135" s="1026"/>
      <c r="AF135" s="104"/>
      <c r="AG135" s="642"/>
      <c r="AH135" s="979" t="s">
        <v>816</v>
      </c>
      <c r="AI135" s="308"/>
      <c r="AJ135" s="478" t="str">
        <f t="shared" ref="AJ135:AJ136" si="307">IF(AND(X135="",AB135="",AF135=""),"-",X135+AB135+AF135)</f>
        <v>-</v>
      </c>
      <c r="AK135" s="1033"/>
      <c r="AL135" s="480" t="str">
        <f t="shared" ref="AL135" si="308">IF(AND(X135="",AB135="",AF135="",Y135="",AC135="",AG135=""),"-",SUM(X135:AG135))</f>
        <v>-</v>
      </c>
      <c r="AM135" s="481" t="str">
        <f t="shared" si="289"/>
        <v>-</v>
      </c>
      <c r="AN135" s="113"/>
      <c r="AO135" s="464" t="str">
        <f t="shared" si="278"/>
        <v>OK</v>
      </c>
      <c r="AQ135" s="154"/>
      <c r="AR135" s="103"/>
      <c r="AS135" s="1023"/>
      <c r="AT135" s="298" t="s">
        <v>816</v>
      </c>
      <c r="AU135" s="1026"/>
      <c r="AV135" s="104"/>
      <c r="AW135" s="642"/>
      <c r="AX135" s="979" t="s">
        <v>816</v>
      </c>
      <c r="AY135" s="1026"/>
      <c r="AZ135" s="104"/>
      <c r="BA135" s="642"/>
      <c r="BB135" s="979" t="s">
        <v>816</v>
      </c>
      <c r="BC135" s="1026"/>
      <c r="BD135" s="478" t="str">
        <f t="shared" ref="BD135:BD136" si="309">IF(AND(AR135="",AV135="",AZ135=""),"-",AR135+AV135+AZ135)</f>
        <v>-</v>
      </c>
      <c r="BE135" s="1033"/>
      <c r="BF135" s="480" t="str">
        <f t="shared" ref="BF135" si="310">IF(AND(AR135="",AV135="",AZ135="",AS135="",AW135="",BA135=""),"-",SUM(AR135:BA135))</f>
        <v>-</v>
      </c>
      <c r="BG135" s="481" t="str">
        <f t="shared" si="290"/>
        <v>-</v>
      </c>
      <c r="BH135" s="113"/>
      <c r="BI135" s="464" t="str">
        <f t="shared" si="279"/>
        <v>OK</v>
      </c>
      <c r="BK135" s="154"/>
      <c r="BL135" s="103"/>
      <c r="BM135" s="305"/>
      <c r="BN135" s="298" t="s">
        <v>816</v>
      </c>
      <c r="BO135" s="308"/>
      <c r="BP135" s="104"/>
      <c r="BQ135" s="983"/>
      <c r="BR135" s="979" t="s">
        <v>816</v>
      </c>
      <c r="BS135" s="308"/>
      <c r="BT135" s="104"/>
      <c r="BU135" s="983"/>
      <c r="BV135" s="979" t="s">
        <v>816</v>
      </c>
      <c r="BW135" s="308"/>
      <c r="BX135" s="478" t="str">
        <f t="shared" ref="BX135:BX136" si="311">IF(AND(BL135="",BP135="",BT135=""),"-",BL135+BP135+BT135)</f>
        <v>-</v>
      </c>
      <c r="BY135" s="482"/>
      <c r="BZ135" s="480" t="str">
        <f t="shared" ref="BZ135" si="312">IF(AND(BL135="",BP135="",BT135="",BM135="",BQ135="",BU135=""),"-",SUM(BL135:BU135))</f>
        <v>-</v>
      </c>
      <c r="CA135" s="481" t="str">
        <f t="shared" si="291"/>
        <v>-</v>
      </c>
      <c r="CB135" s="113"/>
      <c r="CC135" s="464" t="str">
        <f t="shared" si="280"/>
        <v>OK</v>
      </c>
      <c r="CE135" s="1036"/>
      <c r="CF135" s="1073"/>
      <c r="CG135" s="1030"/>
      <c r="CH135" s="1039"/>
      <c r="CI135" s="1040"/>
      <c r="CJ135" s="1073"/>
      <c r="CK135" s="1030"/>
      <c r="CL135" s="1039"/>
      <c r="CM135" s="1040"/>
      <c r="CN135" s="1073"/>
      <c r="CO135" s="1030"/>
      <c r="CP135" s="1039"/>
      <c r="CQ135" s="1040"/>
      <c r="CR135" s="1041"/>
      <c r="CS135" s="1042"/>
      <c r="CT135" s="1043"/>
      <c r="CU135" s="996"/>
      <c r="CV135" s="113"/>
      <c r="CW135" s="464" t="str">
        <f t="shared" si="229"/>
        <v>OK</v>
      </c>
      <c r="CY135" s="344"/>
      <c r="CZ135" s="440"/>
      <c r="DA135" s="312"/>
      <c r="DB135" s="313"/>
      <c r="DC135" s="441"/>
      <c r="DD135" s="440"/>
      <c r="DE135" s="312"/>
      <c r="DF135" s="313"/>
      <c r="DG135" s="441"/>
      <c r="DH135" s="440"/>
      <c r="DI135" s="312"/>
      <c r="DJ135" s="313"/>
      <c r="DK135" s="441"/>
      <c r="DL135" s="494"/>
      <c r="DM135" s="509"/>
      <c r="DN135" s="495"/>
      <c r="DO135" s="496"/>
      <c r="DP135" s="113"/>
      <c r="DQ135" s="464" t="str">
        <f t="shared" si="230"/>
        <v>OK</v>
      </c>
      <c r="DS135" s="325"/>
      <c r="DT135" s="440"/>
      <c r="DU135" s="441"/>
      <c r="DV135" s="440"/>
      <c r="DW135" s="441"/>
      <c r="DX135" s="440"/>
      <c r="DY135" s="441"/>
      <c r="DZ135" s="440"/>
      <c r="EA135" s="441"/>
      <c r="EB135" s="994"/>
      <c r="EC135" s="995"/>
      <c r="ED135" s="996"/>
      <c r="EE135" s="113"/>
      <c r="EF135" s="464" t="str">
        <f t="shared" si="165"/>
        <v>OK</v>
      </c>
      <c r="EI135" s="835" t="str">
        <f t="shared" ca="1" si="263"/>
        <v/>
      </c>
      <c r="EJ135" s="836"/>
    </row>
    <row r="136" spans="1:140" ht="12" customHeight="1" outlineLevel="4" x14ac:dyDescent="0.2">
      <c r="A136" s="85">
        <f ca="1">OFFSET(A136,-1,0,1,1)+1</f>
        <v>127</v>
      </c>
      <c r="B136" s="619" t="str">
        <f t="shared" ref="B136" ca="1" si="313">IF(MAX(EI136:EJ136)=0,"",MAX(EI136:EJ136))</f>
        <v/>
      </c>
      <c r="C136" s="620"/>
      <c r="D136" s="621"/>
      <c r="E136" s="987" t="s">
        <v>280</v>
      </c>
      <c r="F136" s="160"/>
      <c r="G136" s="55"/>
      <c r="H136" s="69" t="s">
        <v>17</v>
      </c>
      <c r="I136" s="55"/>
      <c r="J136" s="249" t="s">
        <v>11</v>
      </c>
      <c r="K136" s="250" t="s">
        <v>336</v>
      </c>
      <c r="L136" s="252"/>
      <c r="M136" s="476">
        <f t="shared" ref="M136" si="314">IF(SUM(W136,AQ136,BK136,CE136,CY136,DS136)=0,0,1)</f>
        <v>0</v>
      </c>
      <c r="N136" s="648" t="str">
        <f t="shared" si="301"/>
        <v>-</v>
      </c>
      <c r="O136" s="649" t="str">
        <f t="shared" si="302"/>
        <v>-</v>
      </c>
      <c r="P136" s="649" t="str">
        <f t="shared" si="303"/>
        <v>-</v>
      </c>
      <c r="Q136" s="649" t="str">
        <f t="shared" si="304"/>
        <v>-</v>
      </c>
      <c r="R136" s="649" t="str">
        <f t="shared" si="305"/>
        <v>-</v>
      </c>
      <c r="S136" s="168" t="str">
        <f t="shared" si="306"/>
        <v>-</v>
      </c>
      <c r="T136" s="180" t="str">
        <f t="shared" ref="T136" si="315">IF(AND(M136="",OR(N136=1,O136=1,P136=1,Q136=1,R136=1,S136=1)),"Value is missing Cln 13","OK")</f>
        <v>OK</v>
      </c>
      <c r="U136" s="290"/>
      <c r="W136" s="515"/>
      <c r="X136" s="103"/>
      <c r="Y136" s="1025"/>
      <c r="Z136" s="298" t="s">
        <v>816</v>
      </c>
      <c r="AA136" s="1028"/>
      <c r="AB136" s="104"/>
      <c r="AC136" s="1079"/>
      <c r="AD136" s="979" t="s">
        <v>816</v>
      </c>
      <c r="AE136" s="1028"/>
      <c r="AF136" s="104"/>
      <c r="AG136" s="1079"/>
      <c r="AH136" s="979" t="s">
        <v>816</v>
      </c>
      <c r="AI136" s="310"/>
      <c r="AJ136" s="478" t="str">
        <f t="shared" si="307"/>
        <v>-</v>
      </c>
      <c r="AK136" s="1072"/>
      <c r="AL136" s="480" t="str">
        <f>IF(AND(X136="",AB136="",AF136="",Y136="",AC136="",AG136=""),"-",SUM(X136:AG136))</f>
        <v>-</v>
      </c>
      <c r="AM136" s="508" t="str">
        <f t="shared" ref="AM136" si="316">IF(OR(AL136=0,AL136="-"),"-",AL136/CD_TOTAL_HOURS)</f>
        <v>-</v>
      </c>
      <c r="AN136" s="113"/>
      <c r="AO136" s="464" t="str">
        <f t="shared" ref="AO136" si="317">IF(AND(Type_1="Doc",OR(Y136&lt;&gt;"",AC136&lt;&gt;"",AG136&lt;&gt;"")),"Remove Value Cln 25, 29, 33",IF(AND(Type_1="Doc",OR(AA136&lt;&gt;"",AE136&lt;&gt;"",AI136&lt;&gt;"")),"Remove Value Cln 27, 31, 35",IF(OR(AND(X136&lt;&gt;"",Z136=""),AND(AB136&lt;&gt;"",AD136=""),AND(AF136&lt;&gt;"",AH136="")),"Missing Eng Function",IF(OR(AND(Y136&lt;&gt;"",AA136=""),AND(AC136&lt;&gt;"",AE136=""),AND(AG136&lt;&gt;"",AI136="")),"Missing Design Function","OK"))))</f>
        <v>OK</v>
      </c>
      <c r="AQ136" s="154"/>
      <c r="AR136" s="103"/>
      <c r="AS136" s="1025"/>
      <c r="AT136" s="298" t="s">
        <v>816</v>
      </c>
      <c r="AU136" s="1028"/>
      <c r="AV136" s="104"/>
      <c r="AW136" s="1079"/>
      <c r="AX136" s="979" t="s">
        <v>816</v>
      </c>
      <c r="AY136" s="1028"/>
      <c r="AZ136" s="104"/>
      <c r="BA136" s="1079"/>
      <c r="BB136" s="979" t="s">
        <v>816</v>
      </c>
      <c r="BC136" s="1028"/>
      <c r="BD136" s="478" t="str">
        <f t="shared" si="309"/>
        <v>-</v>
      </c>
      <c r="BE136" s="1035"/>
      <c r="BF136" s="480" t="str">
        <f>IF(AND(AR136="",AV136="",AZ136="",AS136="",AW136="",BA136=""),"-",SUM(AR136:BA136))</f>
        <v>-</v>
      </c>
      <c r="BG136" s="508" t="str">
        <f t="shared" ref="BG136" si="318">IF(OR(BF136=0,BF136="-"),"-",BF136/BD_TOTAL_HOURS)</f>
        <v>-</v>
      </c>
      <c r="BH136" s="113"/>
      <c r="BI136" s="464" t="str">
        <f t="shared" ref="BI136" si="319">IF(AND(Type_1="Doc",OR(AS136&lt;&gt;"",AW136&lt;&gt;"",BA136&lt;&gt;"")),"Remove Value Cln 25, 29, 33",IF(AND(Type_1="Doc",OR(AU136&lt;&gt;"",AY136&lt;&gt;"",BC136&lt;&gt;"")),"Remove Value Cln 47, 51, 55",IF(OR(AND(AR136&lt;&gt;"",AT136=""),AND(AV136&lt;&gt;"",AX136=""),AND(AZ136&lt;&gt;"",BB136="")),"Missing Eng Function",IF(OR(AND(AS136&lt;&gt;"",AU136=""),AND(AW136&lt;&gt;"",AY136=""),AND(BA136&lt;&gt;"",BC136="")),"Missing Design Function","OK"))))</f>
        <v>OK</v>
      </c>
      <c r="BK136" s="154"/>
      <c r="BL136" s="103"/>
      <c r="BM136" s="307"/>
      <c r="BN136" s="298" t="s">
        <v>816</v>
      </c>
      <c r="BO136" s="310"/>
      <c r="BP136" s="104"/>
      <c r="BQ136" s="984"/>
      <c r="BR136" s="979" t="s">
        <v>816</v>
      </c>
      <c r="BS136" s="310"/>
      <c r="BT136" s="104"/>
      <c r="BU136" s="984"/>
      <c r="BV136" s="979" t="s">
        <v>816</v>
      </c>
      <c r="BW136" s="310"/>
      <c r="BX136" s="478" t="str">
        <f t="shared" si="311"/>
        <v>-</v>
      </c>
      <c r="BY136" s="351"/>
      <c r="BZ136" s="480" t="str">
        <f>IF(AND(BL136="",BP136="",BT136="",BM136="",BQ136="",BU136=""),"-",SUM(BL136:BU136))</f>
        <v>-</v>
      </c>
      <c r="CA136" s="508" t="str">
        <f t="shared" ref="CA136" si="320">IF(OR(BZ136=0,BZ136="-"),"-",BZ136/DD_TOTAL_HOURS)</f>
        <v>-</v>
      </c>
      <c r="CB136" s="113"/>
      <c r="CC136" s="464" t="str">
        <f t="shared" ref="CC136" si="321">IF(AND(Type_1="Doc",OR(BM136&lt;&gt;"",BQ136&lt;&gt;"",BU136&lt;&gt;"")),"Remove Value Cln 65, 69, 73",IF(AND(Type_1="Doc",OR(BO136&lt;&gt;"",BS136&lt;&gt;"",BW136&lt;&gt;"")),"Remove Value Cln 67, 71, 75",IF(OR(AND(BL136&lt;&gt;"",BN136=""),AND(BP136&lt;&gt;"",BR136=""),AND(BT136&lt;&gt;"",BV136="")),"Missing Eng Function",IF(OR(AND(BM136&lt;&gt;"",BO136=""),AND(BQ136&lt;&gt;"",BS136=""),AND(BU136&lt;&gt;"",BW136="")),"Missing Design Function","OK"))))</f>
        <v>OK</v>
      </c>
      <c r="CE136" s="1036"/>
      <c r="CF136" s="1055"/>
      <c r="CG136" s="1069"/>
      <c r="CH136" s="1046"/>
      <c r="CI136" s="1047"/>
      <c r="CJ136" s="1055"/>
      <c r="CK136" s="1069"/>
      <c r="CL136" s="1046"/>
      <c r="CM136" s="1047"/>
      <c r="CN136" s="1055"/>
      <c r="CO136" s="1069"/>
      <c r="CP136" s="1046"/>
      <c r="CQ136" s="1047"/>
      <c r="CR136" s="1000"/>
      <c r="CS136" s="1048"/>
      <c r="CT136" s="1001"/>
      <c r="CU136" s="1002"/>
      <c r="CV136" s="113"/>
      <c r="CW136" s="464" t="str">
        <f t="shared" ref="CW136" si="322">IF(AND(Type_1="Doc",OR(CG136&lt;&gt;"",CK136&lt;&gt;"",CO136&lt;&gt;"")),"Remove Value Cln 85, 89, 93",IF(AND(Type_1="Doc",OR(CI136&lt;&gt;"",CM136&lt;&gt;"",CQ136&lt;&gt;"")),"Remove Value Cln 87, 91, 95",IF(OR(AND(CF136&lt;&gt;"",CH136=""),AND(CJ136&lt;&gt;"",CL136=""),AND(CN136&lt;&gt;"",CP136="")),"Missing Eng Function",IF(OR(AND(CG136&lt;&gt;"",CI136=""),AND(CK136&lt;&gt;"",CM136=""),AND(CO136&lt;&gt;"",CQ136="")),"Missing Design Function","OK"))))</f>
        <v>OK</v>
      </c>
      <c r="CY136" s="70"/>
      <c r="CZ136" s="318"/>
      <c r="DA136" s="319"/>
      <c r="DB136" s="320"/>
      <c r="DC136" s="321"/>
      <c r="DD136" s="318"/>
      <c r="DE136" s="319"/>
      <c r="DF136" s="320"/>
      <c r="DG136" s="321"/>
      <c r="DH136" s="318"/>
      <c r="DI136" s="319"/>
      <c r="DJ136" s="320"/>
      <c r="DK136" s="321"/>
      <c r="DL136" s="490"/>
      <c r="DM136" s="491"/>
      <c r="DN136" s="492"/>
      <c r="DO136" s="498"/>
      <c r="DP136" s="113"/>
      <c r="DQ136" s="464" t="str">
        <f t="shared" ref="DQ136" si="323">IF(AND(Type_1="Doc",OR(DA136&lt;&gt;"",DE136&lt;&gt;"",DI136&lt;&gt;"")),"Remove Value Cln 105, 109, 113",IF(AND(Type_1="Doc",OR(DC136&lt;&gt;"",DG136&lt;&gt;"",DK136&lt;&gt;"")),"Remove Value Cln 107, 111, 115",IF(OR(AND(CZ136&lt;&gt;"",DB136=""),AND(DD136&lt;&gt;"",DF136=""),AND(DH136&lt;&gt;"",DJ136="")),"Missing Eng Function",IF(OR(AND(DA136&lt;&gt;"",DC136=""),AND(DE136&lt;&gt;"",DG136=""),AND(DI136&lt;&gt;"",DK136="")),"Missing Design Function","OK"))))</f>
        <v>OK</v>
      </c>
      <c r="DS136" s="70"/>
      <c r="DT136" s="318"/>
      <c r="DU136" s="321"/>
      <c r="DV136" s="319"/>
      <c r="DW136" s="321"/>
      <c r="DX136" s="319"/>
      <c r="DY136" s="321"/>
      <c r="DZ136" s="319"/>
      <c r="EA136" s="320"/>
      <c r="EB136" s="997"/>
      <c r="EC136" s="998"/>
      <c r="ED136" s="999"/>
      <c r="EE136" s="113"/>
      <c r="EF136" s="464" t="str">
        <f t="shared" ref="EF136" si="324">IF(AND(Type_1&lt;&gt;"Doc",Type_1&lt;&gt;"Dwg"),"-",IF(Type_1="Dwg","-",IF(Type_1="Doc",IF(OR(AND(DT136&lt;&gt;"",DU136=""),AND(DV136&lt;&gt;"",DW136=""),AND(DX136&lt;&gt;"",DY136="")),"Missing Eng Function",IF(OR(AND(DT136="",DU136&lt;&gt;""),AND(DV136="",DW136&lt;&gt;""),AND(DX136="",DY136&lt;&gt;"")),"Missing Eng Hours","OK")))))</f>
        <v>OK</v>
      </c>
      <c r="EI136" s="835" t="str">
        <f t="shared" ca="1" si="263"/>
        <v/>
      </c>
      <c r="EJ136" s="836"/>
    </row>
    <row r="137" spans="1:140" ht="12.75" customHeight="1" outlineLevel="3" x14ac:dyDescent="0.2">
      <c r="A137" s="85">
        <f ca="1">OFFSET(A137,-1,0,1,1)+1</f>
        <v>128</v>
      </c>
      <c r="B137" s="627" t="str">
        <f t="shared" ca="1" si="255"/>
        <v/>
      </c>
      <c r="C137" s="628"/>
      <c r="D137" s="629"/>
      <c r="E137" s="278"/>
      <c r="F137" s="279"/>
      <c r="G137" s="280"/>
      <c r="H137" s="280"/>
      <c r="I137" s="281"/>
      <c r="J137" s="1015"/>
      <c r="K137" s="1015"/>
      <c r="L137" s="242"/>
      <c r="M137" s="282">
        <f t="shared" si="228"/>
        <v>0</v>
      </c>
      <c r="N137" s="650"/>
      <c r="O137" s="651"/>
      <c r="P137" s="651"/>
      <c r="Q137" s="651"/>
      <c r="R137" s="651"/>
      <c r="S137" s="171"/>
      <c r="T137" s="283"/>
      <c r="U137" s="294"/>
      <c r="W137" s="532"/>
      <c r="X137" s="533"/>
      <c r="Y137" s="533"/>
      <c r="Z137" s="533"/>
      <c r="AA137" s="533"/>
      <c r="AB137" s="533"/>
      <c r="AC137" s="533"/>
      <c r="AD137" s="533"/>
      <c r="AE137" s="533"/>
      <c r="AF137" s="533"/>
      <c r="AG137" s="533"/>
      <c r="AH137" s="533"/>
      <c r="AI137" s="534"/>
      <c r="AJ137" s="1150"/>
      <c r="AK137" s="1151"/>
      <c r="AL137" s="1151"/>
      <c r="AM137" s="379"/>
      <c r="AN137" s="277"/>
      <c r="AO137" s="464"/>
      <c r="AQ137" s="532"/>
      <c r="AR137" s="533"/>
      <c r="AS137" s="533"/>
      <c r="AT137" s="533"/>
      <c r="AU137" s="533"/>
      <c r="AV137" s="533"/>
      <c r="AW137" s="533"/>
      <c r="AX137" s="533"/>
      <c r="AY137" s="533"/>
      <c r="AZ137" s="533"/>
      <c r="BA137" s="533"/>
      <c r="BB137" s="533"/>
      <c r="BC137" s="534"/>
      <c r="BD137" s="1150"/>
      <c r="BE137" s="1151"/>
      <c r="BF137" s="1151"/>
      <c r="BG137" s="379"/>
      <c r="BH137" s="277"/>
      <c r="BI137" s="464"/>
      <c r="BK137" s="532"/>
      <c r="BL137" s="533"/>
      <c r="BM137" s="533"/>
      <c r="BN137" s="533"/>
      <c r="BO137" s="533"/>
      <c r="BP137" s="533"/>
      <c r="BQ137" s="533"/>
      <c r="BR137" s="533"/>
      <c r="BS137" s="533"/>
      <c r="BT137" s="533"/>
      <c r="BU137" s="533"/>
      <c r="BV137" s="533"/>
      <c r="BW137" s="534"/>
      <c r="BX137" s="1150"/>
      <c r="BY137" s="1151"/>
      <c r="BZ137" s="1151"/>
      <c r="CA137" s="379"/>
      <c r="CB137" s="277"/>
      <c r="CC137" s="464"/>
      <c r="CE137" s="532"/>
      <c r="CF137" s="533"/>
      <c r="CG137" s="533"/>
      <c r="CH137" s="533"/>
      <c r="CI137" s="533"/>
      <c r="CJ137" s="533"/>
      <c r="CK137" s="533"/>
      <c r="CL137" s="533"/>
      <c r="CM137" s="533"/>
      <c r="CN137" s="533"/>
      <c r="CO137" s="533"/>
      <c r="CP137" s="533"/>
      <c r="CQ137" s="534"/>
      <c r="CR137" s="1150"/>
      <c r="CS137" s="1151"/>
      <c r="CT137" s="1151"/>
      <c r="CU137" s="379"/>
      <c r="CV137" s="277"/>
      <c r="CW137" s="464" t="str">
        <f t="shared" si="229"/>
        <v>OK</v>
      </c>
      <c r="CY137" s="532"/>
      <c r="CZ137" s="533"/>
      <c r="DA137" s="533"/>
      <c r="DB137" s="533"/>
      <c r="DC137" s="533"/>
      <c r="DD137" s="533"/>
      <c r="DE137" s="533"/>
      <c r="DF137" s="533"/>
      <c r="DG137" s="533"/>
      <c r="DH137" s="533"/>
      <c r="DI137" s="533"/>
      <c r="DJ137" s="533"/>
      <c r="DK137" s="534"/>
      <c r="DL137" s="1150"/>
      <c r="DM137" s="1151"/>
      <c r="DN137" s="1151"/>
      <c r="DO137" s="379"/>
      <c r="DP137" s="277"/>
      <c r="DQ137" s="464" t="str">
        <f t="shared" si="230"/>
        <v>OK</v>
      </c>
      <c r="DS137" s="532"/>
      <c r="DT137" s="533"/>
      <c r="DU137" s="533"/>
      <c r="DV137" s="533"/>
      <c r="DW137" s="533"/>
      <c r="DX137" s="533"/>
      <c r="DY137" s="533"/>
      <c r="DZ137" s="533"/>
      <c r="EA137" s="533"/>
      <c r="EB137" s="1150"/>
      <c r="EC137" s="1152"/>
      <c r="ED137" s="379"/>
      <c r="EE137" s="277"/>
      <c r="EF137" s="464" t="str">
        <f t="shared" si="165"/>
        <v>-</v>
      </c>
      <c r="EI137" s="835" t="str">
        <f t="shared" ca="1" si="263"/>
        <v/>
      </c>
      <c r="EJ137" s="836"/>
    </row>
    <row r="138" spans="1:140" s="71" customFormat="1" ht="25.5" customHeight="1" outlineLevel="2" x14ac:dyDescent="0.2">
      <c r="A138" s="85">
        <f t="shared" ca="1" si="265"/>
        <v>129</v>
      </c>
      <c r="B138" s="636" t="str">
        <f t="shared" ca="1" si="255"/>
        <v/>
      </c>
      <c r="C138" s="637"/>
      <c r="D138" s="638"/>
      <c r="E138" s="143" t="s">
        <v>337</v>
      </c>
      <c r="F138" s="144" t="s">
        <v>622</v>
      </c>
      <c r="G138" s="145"/>
      <c r="H138" s="931" t="s">
        <v>17</v>
      </c>
      <c r="I138" s="146"/>
      <c r="J138" s="147" t="s">
        <v>241</v>
      </c>
      <c r="K138" s="148" t="s">
        <v>110</v>
      </c>
      <c r="L138" s="341"/>
      <c r="M138" s="459">
        <f t="shared" si="228"/>
        <v>0</v>
      </c>
      <c r="N138" s="659" t="str">
        <f t="shared" si="256"/>
        <v>-</v>
      </c>
      <c r="O138" s="660" t="str">
        <f t="shared" si="257"/>
        <v>-</v>
      </c>
      <c r="P138" s="660" t="str">
        <f t="shared" si="258"/>
        <v>-</v>
      </c>
      <c r="Q138" s="660" t="str">
        <f t="shared" si="259"/>
        <v>-</v>
      </c>
      <c r="R138" s="660" t="str">
        <f t="shared" si="260"/>
        <v>-</v>
      </c>
      <c r="S138" s="661" t="str">
        <f t="shared" si="261"/>
        <v>-</v>
      </c>
      <c r="T138" s="181" t="str">
        <f t="shared" si="262"/>
        <v>OK</v>
      </c>
      <c r="U138" s="293"/>
      <c r="V138" s="8"/>
      <c r="W138" s="263"/>
      <c r="X138" s="526"/>
      <c r="Y138" s="527"/>
      <c r="Z138" s="527"/>
      <c r="AA138" s="527"/>
      <c r="AB138" s="527"/>
      <c r="AC138" s="527"/>
      <c r="AD138" s="527"/>
      <c r="AE138" s="527"/>
      <c r="AF138" s="527"/>
      <c r="AG138" s="527"/>
      <c r="AH138" s="527"/>
      <c r="AI138" s="528"/>
      <c r="AJ138" s="224">
        <f>AJ139</f>
        <v>0</v>
      </c>
      <c r="AK138" s="225">
        <f>AK139</f>
        <v>0</v>
      </c>
      <c r="AL138" s="226">
        <f>CD_TOTAL_01_13_ENG+CD_TOTAL_01_13_DESIGNER</f>
        <v>0</v>
      </c>
      <c r="AM138" s="227" t="str">
        <f t="shared" si="289"/>
        <v>-</v>
      </c>
      <c r="AN138" s="150"/>
      <c r="AO138" s="258" t="str">
        <f t="shared" si="278"/>
        <v>OK</v>
      </c>
      <c r="AP138" s="8"/>
      <c r="AQ138" s="263"/>
      <c r="AR138" s="526"/>
      <c r="AS138" s="527"/>
      <c r="AT138" s="527"/>
      <c r="AU138" s="527"/>
      <c r="AV138" s="527"/>
      <c r="AW138" s="527"/>
      <c r="AX138" s="527"/>
      <c r="AY138" s="527"/>
      <c r="AZ138" s="527"/>
      <c r="BA138" s="527"/>
      <c r="BB138" s="527"/>
      <c r="BC138" s="528"/>
      <c r="BD138" s="224">
        <f>BD139</f>
        <v>0</v>
      </c>
      <c r="BE138" s="225">
        <f>BE139</f>
        <v>0</v>
      </c>
      <c r="BF138" s="226">
        <f>BD138+BE138</f>
        <v>0</v>
      </c>
      <c r="BG138" s="227" t="str">
        <f t="shared" si="290"/>
        <v>-</v>
      </c>
      <c r="BH138" s="548"/>
      <c r="BI138" s="258" t="str">
        <f t="shared" si="279"/>
        <v>OK</v>
      </c>
      <c r="BJ138" s="8"/>
      <c r="BK138" s="263"/>
      <c r="BL138" s="526"/>
      <c r="BM138" s="527"/>
      <c r="BN138" s="527"/>
      <c r="BO138" s="527"/>
      <c r="BP138" s="527"/>
      <c r="BQ138" s="527"/>
      <c r="BR138" s="527"/>
      <c r="BS138" s="527"/>
      <c r="BT138" s="527"/>
      <c r="BU138" s="527"/>
      <c r="BV138" s="527"/>
      <c r="BW138" s="528"/>
      <c r="BX138" s="224">
        <f>BX139</f>
        <v>0</v>
      </c>
      <c r="BY138" s="225">
        <f>BY139</f>
        <v>0</v>
      </c>
      <c r="BZ138" s="226">
        <f>DD_TOTAL_01_13_ENG+DD_TOTAL_01_13_DESIGNER</f>
        <v>0</v>
      </c>
      <c r="CA138" s="227" t="str">
        <f t="shared" si="291"/>
        <v>-</v>
      </c>
      <c r="CB138" s="150"/>
      <c r="CC138" s="258" t="str">
        <f t="shared" si="280"/>
        <v>OK</v>
      </c>
      <c r="CD138" s="8"/>
      <c r="CE138" s="263"/>
      <c r="CF138" s="526"/>
      <c r="CG138" s="527"/>
      <c r="CH138" s="527"/>
      <c r="CI138" s="527"/>
      <c r="CJ138" s="527"/>
      <c r="CK138" s="527"/>
      <c r="CL138" s="527"/>
      <c r="CM138" s="527"/>
      <c r="CN138" s="527"/>
      <c r="CO138" s="527"/>
      <c r="CP138" s="527"/>
      <c r="CQ138" s="528"/>
      <c r="CR138" s="224">
        <f>CR139</f>
        <v>0</v>
      </c>
      <c r="CS138" s="225"/>
      <c r="CT138" s="226">
        <f>PRO_TOTAL_01_13_ENG</f>
        <v>0</v>
      </c>
      <c r="CU138" s="227" t="str">
        <f>IF(OR(CT138=0,CT138="-"),"-",CT138/PRO_TOTAL_HOURS)</f>
        <v>-</v>
      </c>
      <c r="CV138" s="150"/>
      <c r="CW138" s="258" t="str">
        <f t="shared" si="229"/>
        <v>OK</v>
      </c>
      <c r="CX138" s="8"/>
      <c r="CY138" s="263"/>
      <c r="CZ138" s="526"/>
      <c r="DA138" s="527"/>
      <c r="DB138" s="527"/>
      <c r="DC138" s="527"/>
      <c r="DD138" s="527"/>
      <c r="DE138" s="527"/>
      <c r="DF138" s="527"/>
      <c r="DG138" s="527"/>
      <c r="DH138" s="527"/>
      <c r="DI138" s="527"/>
      <c r="DJ138" s="527"/>
      <c r="DK138" s="528"/>
      <c r="DL138" s="224">
        <f>DL139</f>
        <v>0</v>
      </c>
      <c r="DM138" s="225">
        <f>DM139</f>
        <v>0</v>
      </c>
      <c r="DN138" s="226">
        <f>CONSTR_TOTAL_01_13_ENG+CONSTR_TOTAL_01_13_DESIGNER</f>
        <v>0</v>
      </c>
      <c r="DO138" s="227" t="str">
        <f>IF(OR(DN138=0,DN138="-"),"-",DN138/CONSTR_TOTAL_HOURS)</f>
        <v>-</v>
      </c>
      <c r="DP138" s="150"/>
      <c r="DQ138" s="258" t="str">
        <f t="shared" si="230"/>
        <v>OK</v>
      </c>
      <c r="DR138" s="8"/>
      <c r="DS138" s="576"/>
      <c r="DT138" s="526"/>
      <c r="DU138" s="527"/>
      <c r="DV138" s="527"/>
      <c r="DW138" s="527"/>
      <c r="DX138" s="527"/>
      <c r="DY138" s="527"/>
      <c r="DZ138" s="527"/>
      <c r="EA138" s="527"/>
      <c r="EB138" s="582"/>
      <c r="EC138" s="586"/>
      <c r="ED138" s="227"/>
      <c r="EE138" s="150"/>
      <c r="EF138" s="258" t="str">
        <f t="shared" si="165"/>
        <v>-</v>
      </c>
      <c r="EG138" s="8"/>
      <c r="EI138" s="835" t="str">
        <f t="shared" ca="1" si="263"/>
        <v/>
      </c>
      <c r="EJ138" s="836"/>
    </row>
    <row r="139" spans="1:140" s="71" customFormat="1" ht="25.5" customHeight="1" outlineLevel="3" x14ac:dyDescent="0.2">
      <c r="A139" s="88">
        <f t="shared" ca="1" si="265"/>
        <v>130</v>
      </c>
      <c r="B139" s="616" t="str">
        <f t="shared" ca="1" si="255"/>
        <v/>
      </c>
      <c r="C139" s="622"/>
      <c r="D139" s="623"/>
      <c r="E139" s="76" t="s">
        <v>620</v>
      </c>
      <c r="F139" s="77" t="s">
        <v>171</v>
      </c>
      <c r="G139" s="78"/>
      <c r="H139" s="89" t="s">
        <v>17</v>
      </c>
      <c r="I139" s="79"/>
      <c r="J139" s="80" t="s">
        <v>10</v>
      </c>
      <c r="K139" s="81" t="s">
        <v>337</v>
      </c>
      <c r="L139" s="251"/>
      <c r="M139" s="460">
        <f t="shared" si="228"/>
        <v>0</v>
      </c>
      <c r="N139" s="694" t="str">
        <f>IF(OR(W139="",W139=0,W139="-"),"-",IF(W139=1,1,"POK"))</f>
        <v>-</v>
      </c>
      <c r="O139" s="695" t="str">
        <f>IF(OR(AQ139="",AQ139=0,AQ139="-"),"-",IF(AQ139=1,1,"POK"))</f>
        <v>-</v>
      </c>
      <c r="P139" s="695" t="str">
        <f>IF(OR(BK139="",BK139=0,BK139="-"),"-",IF(BK139=1,1,"POK"))</f>
        <v>-</v>
      </c>
      <c r="Q139" s="695" t="str">
        <f>IF(OR(CE139="",CE139=0,CE139="-"),"-",IF(CE139=1,1,"POK"))</f>
        <v>-</v>
      </c>
      <c r="R139" s="695" t="str">
        <f>IF(OR(CY139="",CY139=0,CY139="-"),"-",IF(CY139=1,1,"POK"))</f>
        <v>-</v>
      </c>
      <c r="S139" s="696" t="str">
        <f>IF(OR(DS139="",DS139=0,DS139="-"),"-",IF(DS139=1,1,"POK"))</f>
        <v>-</v>
      </c>
      <c r="T139" s="181" t="str">
        <f t="shared" si="262"/>
        <v>OK</v>
      </c>
      <c r="U139" s="291"/>
      <c r="V139" s="8"/>
      <c r="W139" s="662">
        <f>IF(SUM(W140:W142)=0,0,1)</f>
        <v>0</v>
      </c>
      <c r="X139" s="208"/>
      <c r="Y139" s="209"/>
      <c r="Z139" s="209"/>
      <c r="AA139" s="209"/>
      <c r="AB139" s="209"/>
      <c r="AC139" s="209"/>
      <c r="AD139" s="209"/>
      <c r="AE139" s="209"/>
      <c r="AF139" s="209"/>
      <c r="AG139" s="209"/>
      <c r="AH139" s="209"/>
      <c r="AI139" s="210"/>
      <c r="AJ139" s="235">
        <f>SUM(AJ140:AJ142)</f>
        <v>0</v>
      </c>
      <c r="AK139" s="236">
        <f>SUM(AK140:AK142)</f>
        <v>0</v>
      </c>
      <c r="AL139" s="233">
        <f>AJ139+AK139</f>
        <v>0</v>
      </c>
      <c r="AM139" s="238" t="str">
        <f t="shared" si="289"/>
        <v>-</v>
      </c>
      <c r="AN139" s="114"/>
      <c r="AO139" s="468" t="str">
        <f t="shared" si="278"/>
        <v>OK</v>
      </c>
      <c r="AP139" s="8"/>
      <c r="AQ139" s="662">
        <f>IF(SUM(AQ140:AQ142)=0,0,1)</f>
        <v>0</v>
      </c>
      <c r="AR139" s="208"/>
      <c r="AS139" s="209"/>
      <c r="AT139" s="209"/>
      <c r="AU139" s="209"/>
      <c r="AV139" s="209"/>
      <c r="AW139" s="209"/>
      <c r="AX139" s="209"/>
      <c r="AY139" s="209"/>
      <c r="AZ139" s="209"/>
      <c r="BA139" s="209"/>
      <c r="BB139" s="209"/>
      <c r="BC139" s="210"/>
      <c r="BD139" s="235">
        <f>SUM(BD140:BD142)</f>
        <v>0</v>
      </c>
      <c r="BE139" s="236">
        <f>SUM(BE140:BE142)</f>
        <v>0</v>
      </c>
      <c r="BF139" s="233">
        <f>BD139+BE139</f>
        <v>0</v>
      </c>
      <c r="BG139" s="238" t="str">
        <f t="shared" si="290"/>
        <v>-</v>
      </c>
      <c r="BH139" s="114"/>
      <c r="BI139" s="468" t="str">
        <f t="shared" si="279"/>
        <v>OK</v>
      </c>
      <c r="BJ139" s="8"/>
      <c r="BK139" s="662">
        <f>IF(SUM(BK140:BK142)=0,0,1)</f>
        <v>0</v>
      </c>
      <c r="BL139" s="208"/>
      <c r="BM139" s="209"/>
      <c r="BN139" s="209"/>
      <c r="BO139" s="209"/>
      <c r="BP139" s="209"/>
      <c r="BQ139" s="209"/>
      <c r="BR139" s="209"/>
      <c r="BS139" s="209"/>
      <c r="BT139" s="209"/>
      <c r="BU139" s="209"/>
      <c r="BV139" s="209"/>
      <c r="BW139" s="210"/>
      <c r="BX139" s="235">
        <f>SUM(BX140:BX142)</f>
        <v>0</v>
      </c>
      <c r="BY139" s="236">
        <f>SUM(BY140:BY142)</f>
        <v>0</v>
      </c>
      <c r="BZ139" s="233">
        <f>BX139+BY139</f>
        <v>0</v>
      </c>
      <c r="CA139" s="238" t="str">
        <f t="shared" si="291"/>
        <v>-</v>
      </c>
      <c r="CB139" s="114"/>
      <c r="CC139" s="464" t="str">
        <f t="shared" si="280"/>
        <v>OK</v>
      </c>
      <c r="CD139" s="8"/>
      <c r="CE139" s="665">
        <f>IF(SUM(CE140:CE142)=0,0,1)</f>
        <v>0</v>
      </c>
      <c r="CF139" s="208"/>
      <c r="CG139" s="209"/>
      <c r="CH139" s="209"/>
      <c r="CI139" s="209"/>
      <c r="CJ139" s="209"/>
      <c r="CK139" s="209"/>
      <c r="CL139" s="209"/>
      <c r="CM139" s="209"/>
      <c r="CN139" s="209"/>
      <c r="CO139" s="209"/>
      <c r="CP139" s="209"/>
      <c r="CQ139" s="210"/>
      <c r="CR139" s="235">
        <f>SUM(CR140:CR142)</f>
        <v>0</v>
      </c>
      <c r="CS139" s="236">
        <f>SUM(CS140:CS142)</f>
        <v>0</v>
      </c>
      <c r="CT139" s="233">
        <f>CR139+CS139</f>
        <v>0</v>
      </c>
      <c r="CU139" s="238"/>
      <c r="CV139" s="114"/>
      <c r="CW139" s="468" t="str">
        <f t="shared" si="229"/>
        <v>OK</v>
      </c>
      <c r="CX139" s="8"/>
      <c r="CY139" s="665">
        <f>IF(SUM(CY140:CY142)=0,0,1)</f>
        <v>0</v>
      </c>
      <c r="CZ139" s="208"/>
      <c r="DA139" s="209"/>
      <c r="DB139" s="209"/>
      <c r="DC139" s="209"/>
      <c r="DD139" s="209"/>
      <c r="DE139" s="209"/>
      <c r="DF139" s="209"/>
      <c r="DG139" s="209"/>
      <c r="DH139" s="209"/>
      <c r="DI139" s="209"/>
      <c r="DJ139" s="209"/>
      <c r="DK139" s="210"/>
      <c r="DL139" s="235">
        <f>SUM(DL140:DL142)</f>
        <v>0</v>
      </c>
      <c r="DM139" s="236">
        <f>SUM(DM140:DM142)</f>
        <v>0</v>
      </c>
      <c r="DN139" s="233">
        <f>DL139+DM139</f>
        <v>0</v>
      </c>
      <c r="DO139" s="238" t="str">
        <f>IF(OR(DN139=0,DN139="-"),"-",DN139/CONSTR_TOTAL_HOURS)</f>
        <v>-</v>
      </c>
      <c r="DP139" s="114"/>
      <c r="DQ139" s="464" t="str">
        <f t="shared" si="230"/>
        <v>OK</v>
      </c>
      <c r="DR139" s="8"/>
      <c r="DS139" s="662">
        <f>IF(SUM(DS140:DS142)=0,0,1)</f>
        <v>0</v>
      </c>
      <c r="DT139" s="208"/>
      <c r="DU139" s="209"/>
      <c r="DV139" s="209"/>
      <c r="DW139" s="209"/>
      <c r="DX139" s="209"/>
      <c r="DY139" s="209"/>
      <c r="DZ139" s="209"/>
      <c r="EA139" s="209"/>
      <c r="EB139" s="235">
        <f>SUM(EB140:EB142)</f>
        <v>0</v>
      </c>
      <c r="EC139" s="579"/>
      <c r="ED139" s="238"/>
      <c r="EE139" s="114"/>
      <c r="EF139" s="464" t="str">
        <f t="shared" si="165"/>
        <v>-</v>
      </c>
      <c r="EG139" s="8"/>
      <c r="EI139" s="835" t="str">
        <f t="shared" ca="1" si="263"/>
        <v/>
      </c>
      <c r="EJ139" s="836"/>
    </row>
    <row r="140" spans="1:140" ht="24" customHeight="1" outlineLevel="3" x14ac:dyDescent="0.2">
      <c r="A140" s="85">
        <f t="shared" ca="1" si="265"/>
        <v>131</v>
      </c>
      <c r="B140" s="639" t="str">
        <f t="shared" ca="1" si="255"/>
        <v/>
      </c>
      <c r="C140" s="640"/>
      <c r="D140" s="641"/>
      <c r="E140" s="59"/>
      <c r="F140" s="54"/>
      <c r="G140" s="55"/>
      <c r="H140" s="69" t="s">
        <v>17</v>
      </c>
      <c r="I140" s="82"/>
      <c r="J140" s="249" t="s">
        <v>13</v>
      </c>
      <c r="K140" s="250" t="s">
        <v>337</v>
      </c>
      <c r="L140" s="253"/>
      <c r="M140" s="476">
        <f t="shared" si="228"/>
        <v>0</v>
      </c>
      <c r="N140" s="654" t="str">
        <f t="shared" si="256"/>
        <v>-</v>
      </c>
      <c r="O140" s="655" t="str">
        <f t="shared" si="257"/>
        <v>-</v>
      </c>
      <c r="P140" s="655" t="str">
        <f t="shared" si="258"/>
        <v>-</v>
      </c>
      <c r="Q140" s="655" t="str">
        <f t="shared" si="259"/>
        <v>-</v>
      </c>
      <c r="R140" s="655" t="str">
        <f t="shared" si="260"/>
        <v>-</v>
      </c>
      <c r="S140" s="169" t="str">
        <f t="shared" si="261"/>
        <v>-</v>
      </c>
      <c r="T140" s="181" t="str">
        <f t="shared" si="262"/>
        <v>OK</v>
      </c>
      <c r="U140" s="290"/>
      <c r="W140" s="515"/>
      <c r="X140" s="103"/>
      <c r="Y140" s="202"/>
      <c r="Z140" s="298" t="s">
        <v>250</v>
      </c>
      <c r="AA140" s="299" t="s">
        <v>283</v>
      </c>
      <c r="AB140" s="104"/>
      <c r="AC140" s="202"/>
      <c r="AD140" s="298" t="s">
        <v>251</v>
      </c>
      <c r="AE140" s="299" t="s">
        <v>283</v>
      </c>
      <c r="AF140" s="104"/>
      <c r="AG140" s="202"/>
      <c r="AH140" s="298" t="s">
        <v>252</v>
      </c>
      <c r="AI140" s="299" t="s">
        <v>284</v>
      </c>
      <c r="AJ140" s="478" t="str">
        <f t="shared" ref="AJ140:AK142" si="325">IF(AND(X140="",AB140="",AF140=""),"-",X140+AB140+AF140)</f>
        <v>-</v>
      </c>
      <c r="AK140" s="479" t="str">
        <f t="shared" si="325"/>
        <v>-</v>
      </c>
      <c r="AL140" s="480" t="str">
        <f>IF(AND(X140="",AB140="",AF140="",Y140="",AC140="",AG140=""),"-",SUM(X140:AG140))</f>
        <v>-</v>
      </c>
      <c r="AM140" s="481" t="str">
        <f t="shared" si="289"/>
        <v>-</v>
      </c>
      <c r="AN140" s="113"/>
      <c r="AO140" s="464" t="str">
        <f t="shared" si="278"/>
        <v>OK</v>
      </c>
      <c r="AQ140" s="154"/>
      <c r="AR140" s="103"/>
      <c r="AS140" s="202"/>
      <c r="AT140" s="298" t="s">
        <v>250</v>
      </c>
      <c r="AU140" s="299" t="s">
        <v>283</v>
      </c>
      <c r="AV140" s="104"/>
      <c r="AW140" s="202"/>
      <c r="AX140" s="298" t="s">
        <v>251</v>
      </c>
      <c r="AY140" s="299" t="s">
        <v>283</v>
      </c>
      <c r="AZ140" s="104"/>
      <c r="BA140" s="202"/>
      <c r="BB140" s="298" t="s">
        <v>252</v>
      </c>
      <c r="BC140" s="299" t="s">
        <v>284</v>
      </c>
      <c r="BD140" s="478" t="str">
        <f t="shared" ref="BD140:BD142" si="326">IF(AND(AR140="",AV140="",AZ140=""),"-",AR140+AV140+AZ140)</f>
        <v>-</v>
      </c>
      <c r="BE140" s="479" t="str">
        <f t="shared" ref="BE140:BE142" si="327">IF(AND(AS140="",AW140="",BA140=""),"-",AS140+AW140+BA140)</f>
        <v>-</v>
      </c>
      <c r="BF140" s="480" t="str">
        <f>IF(AND(AR140="",AV140="",AZ140="",AS140="",AW140="",BA140=""),"-",SUM(AR140:BA140))</f>
        <v>-</v>
      </c>
      <c r="BG140" s="481" t="str">
        <f t="shared" si="290"/>
        <v>-</v>
      </c>
      <c r="BH140" s="113"/>
      <c r="BI140" s="464" t="str">
        <f t="shared" si="279"/>
        <v>OK</v>
      </c>
      <c r="BK140" s="154"/>
      <c r="BL140" s="103"/>
      <c r="BM140" s="202"/>
      <c r="BN140" s="298" t="s">
        <v>250</v>
      </c>
      <c r="BO140" s="299" t="s">
        <v>283</v>
      </c>
      <c r="BP140" s="104"/>
      <c r="BQ140" s="202"/>
      <c r="BR140" s="298" t="s">
        <v>251</v>
      </c>
      <c r="BS140" s="299" t="s">
        <v>283</v>
      </c>
      <c r="BT140" s="104"/>
      <c r="BU140" s="202"/>
      <c r="BV140" s="298" t="s">
        <v>252</v>
      </c>
      <c r="BW140" s="299" t="s">
        <v>284</v>
      </c>
      <c r="BX140" s="478" t="str">
        <f t="shared" ref="BX140:BY142" si="328">IF(AND(BL140="",BP140="",BT140=""),"-",BL140+BP140+BT140)</f>
        <v>-</v>
      </c>
      <c r="BY140" s="479" t="str">
        <f t="shared" si="328"/>
        <v>-</v>
      </c>
      <c r="BZ140" s="480" t="str">
        <f>IF(AND(BL140="",BP140="",BT140="",BM140="",BQ140="",BU140=""),"-",SUM(BL140:BU140))</f>
        <v>-</v>
      </c>
      <c r="CA140" s="481" t="str">
        <f t="shared" si="291"/>
        <v>-</v>
      </c>
      <c r="CB140" s="113"/>
      <c r="CC140" s="464" t="str">
        <f t="shared" si="280"/>
        <v>OK</v>
      </c>
      <c r="CE140" s="1036"/>
      <c r="CF140" s="1055"/>
      <c r="CG140" s="1069"/>
      <c r="CH140" s="1046"/>
      <c r="CI140" s="1047"/>
      <c r="CJ140" s="1055"/>
      <c r="CK140" s="1069"/>
      <c r="CL140" s="1046"/>
      <c r="CM140" s="1047"/>
      <c r="CN140" s="1055"/>
      <c r="CO140" s="1069"/>
      <c r="CP140" s="1046"/>
      <c r="CQ140" s="1047"/>
      <c r="CR140" s="1000"/>
      <c r="CS140" s="1048"/>
      <c r="CT140" s="1001"/>
      <c r="CU140" s="1002"/>
      <c r="CV140" s="113"/>
      <c r="CW140" s="464" t="str">
        <f t="shared" si="229"/>
        <v>OK</v>
      </c>
      <c r="CY140" s="344"/>
      <c r="CZ140" s="440"/>
      <c r="DA140" s="312"/>
      <c r="DB140" s="313"/>
      <c r="DC140" s="441"/>
      <c r="DD140" s="440"/>
      <c r="DE140" s="312"/>
      <c r="DF140" s="313"/>
      <c r="DG140" s="441"/>
      <c r="DH140" s="440"/>
      <c r="DI140" s="312"/>
      <c r="DJ140" s="313"/>
      <c r="DK140" s="441"/>
      <c r="DL140" s="494"/>
      <c r="DM140" s="485"/>
      <c r="DN140" s="495"/>
      <c r="DO140" s="496"/>
      <c r="DP140" s="113"/>
      <c r="DQ140" s="464" t="str">
        <f t="shared" si="230"/>
        <v>OK</v>
      </c>
      <c r="DS140" s="344"/>
      <c r="DT140" s="440"/>
      <c r="DU140" s="441"/>
      <c r="DV140" s="312"/>
      <c r="DW140" s="441"/>
      <c r="DX140" s="312"/>
      <c r="DY140" s="441"/>
      <c r="DZ140" s="312"/>
      <c r="EA140" s="313"/>
      <c r="EB140" s="994"/>
      <c r="EC140" s="995"/>
      <c r="ED140" s="996"/>
      <c r="EE140" s="113"/>
      <c r="EF140" s="464" t="str">
        <f t="shared" si="165"/>
        <v>-</v>
      </c>
      <c r="EH140" s="71"/>
      <c r="EI140" s="835" t="str">
        <f t="shared" ca="1" si="263"/>
        <v/>
      </c>
      <c r="EJ140" s="836"/>
    </row>
    <row r="141" spans="1:140" ht="12" customHeight="1" outlineLevel="3" x14ac:dyDescent="0.2">
      <c r="A141" s="85">
        <f t="shared" ca="1" si="265"/>
        <v>132</v>
      </c>
      <c r="B141" s="639" t="str">
        <f t="shared" ca="1" si="255"/>
        <v/>
      </c>
      <c r="C141" s="640"/>
      <c r="D141" s="641"/>
      <c r="E141" s="59"/>
      <c r="F141" s="54"/>
      <c r="G141" s="55"/>
      <c r="H141" s="69" t="s">
        <v>17</v>
      </c>
      <c r="I141" s="82"/>
      <c r="J141" s="249" t="s">
        <v>13</v>
      </c>
      <c r="K141" s="250" t="s">
        <v>337</v>
      </c>
      <c r="L141" s="253"/>
      <c r="M141" s="476">
        <f t="shared" si="228"/>
        <v>0</v>
      </c>
      <c r="N141" s="654" t="str">
        <f t="shared" si="256"/>
        <v>-</v>
      </c>
      <c r="O141" s="655" t="str">
        <f t="shared" si="257"/>
        <v>-</v>
      </c>
      <c r="P141" s="655" t="str">
        <f t="shared" si="258"/>
        <v>-</v>
      </c>
      <c r="Q141" s="655" t="str">
        <f t="shared" si="259"/>
        <v>-</v>
      </c>
      <c r="R141" s="655" t="str">
        <f t="shared" si="260"/>
        <v>-</v>
      </c>
      <c r="S141" s="169" t="str">
        <f t="shared" si="261"/>
        <v>-</v>
      </c>
      <c r="T141" s="181" t="str">
        <f t="shared" si="262"/>
        <v>OK</v>
      </c>
      <c r="U141" s="290"/>
      <c r="W141" s="515"/>
      <c r="X141" s="103"/>
      <c r="Y141" s="202"/>
      <c r="Z141" s="298" t="s">
        <v>250</v>
      </c>
      <c r="AA141" s="299" t="s">
        <v>283</v>
      </c>
      <c r="AB141" s="104"/>
      <c r="AC141" s="202"/>
      <c r="AD141" s="298" t="s">
        <v>251</v>
      </c>
      <c r="AE141" s="299" t="s">
        <v>283</v>
      </c>
      <c r="AF141" s="104"/>
      <c r="AG141" s="202"/>
      <c r="AH141" s="298" t="s">
        <v>252</v>
      </c>
      <c r="AI141" s="299" t="s">
        <v>284</v>
      </c>
      <c r="AJ141" s="478" t="str">
        <f t="shared" si="325"/>
        <v>-</v>
      </c>
      <c r="AK141" s="479" t="str">
        <f t="shared" si="325"/>
        <v>-</v>
      </c>
      <c r="AL141" s="480" t="str">
        <f>IF(AND(X141="",AB141="",AF141="",Y141="",AC141="",AG141=""),"-",SUM(X141:AG141))</f>
        <v>-</v>
      </c>
      <c r="AM141" s="481" t="str">
        <f t="shared" si="289"/>
        <v>-</v>
      </c>
      <c r="AN141" s="113"/>
      <c r="AO141" s="464" t="str">
        <f t="shared" si="278"/>
        <v>OK</v>
      </c>
      <c r="AQ141" s="154"/>
      <c r="AR141" s="103"/>
      <c r="AS141" s="202"/>
      <c r="AT141" s="298" t="s">
        <v>250</v>
      </c>
      <c r="AU141" s="299" t="s">
        <v>283</v>
      </c>
      <c r="AV141" s="104"/>
      <c r="AW141" s="202"/>
      <c r="AX141" s="298" t="s">
        <v>251</v>
      </c>
      <c r="AY141" s="299" t="s">
        <v>283</v>
      </c>
      <c r="AZ141" s="104"/>
      <c r="BA141" s="202"/>
      <c r="BB141" s="298" t="s">
        <v>252</v>
      </c>
      <c r="BC141" s="299" t="s">
        <v>284</v>
      </c>
      <c r="BD141" s="478" t="str">
        <f t="shared" si="326"/>
        <v>-</v>
      </c>
      <c r="BE141" s="479" t="str">
        <f t="shared" si="327"/>
        <v>-</v>
      </c>
      <c r="BF141" s="480" t="str">
        <f>IF(AND(AR141="",AV141="",AZ141="",AS141="",AW141="",BA141=""),"-",SUM(AR141:BA141))</f>
        <v>-</v>
      </c>
      <c r="BG141" s="481" t="str">
        <f t="shared" si="290"/>
        <v>-</v>
      </c>
      <c r="BH141" s="113"/>
      <c r="BI141" s="464" t="str">
        <f t="shared" si="279"/>
        <v>OK</v>
      </c>
      <c r="BK141" s="154"/>
      <c r="BL141" s="103"/>
      <c r="BM141" s="202"/>
      <c r="BN141" s="298" t="s">
        <v>250</v>
      </c>
      <c r="BO141" s="299" t="s">
        <v>283</v>
      </c>
      <c r="BP141" s="104"/>
      <c r="BQ141" s="202"/>
      <c r="BR141" s="298" t="s">
        <v>251</v>
      </c>
      <c r="BS141" s="299" t="s">
        <v>283</v>
      </c>
      <c r="BT141" s="104"/>
      <c r="BU141" s="202"/>
      <c r="BV141" s="298" t="s">
        <v>252</v>
      </c>
      <c r="BW141" s="299" t="s">
        <v>284</v>
      </c>
      <c r="BX141" s="478" t="str">
        <f t="shared" si="328"/>
        <v>-</v>
      </c>
      <c r="BY141" s="479" t="str">
        <f t="shared" si="328"/>
        <v>-</v>
      </c>
      <c r="BZ141" s="480" t="str">
        <f>IF(AND(BL141="",BP141="",BT141="",BM141="",BQ141="",BU141=""),"-",SUM(BL141:BU141))</f>
        <v>-</v>
      </c>
      <c r="CA141" s="481" t="str">
        <f t="shared" si="291"/>
        <v>-</v>
      </c>
      <c r="CB141" s="113"/>
      <c r="CC141" s="464" t="str">
        <f t="shared" si="280"/>
        <v>OK</v>
      </c>
      <c r="CE141" s="1036"/>
      <c r="CF141" s="1055"/>
      <c r="CG141" s="1069"/>
      <c r="CH141" s="1046"/>
      <c r="CI141" s="1047"/>
      <c r="CJ141" s="1055"/>
      <c r="CK141" s="1069"/>
      <c r="CL141" s="1046"/>
      <c r="CM141" s="1047"/>
      <c r="CN141" s="1055"/>
      <c r="CO141" s="1069"/>
      <c r="CP141" s="1046"/>
      <c r="CQ141" s="1047"/>
      <c r="CR141" s="1000"/>
      <c r="CS141" s="1048"/>
      <c r="CT141" s="1001"/>
      <c r="CU141" s="1002"/>
      <c r="CV141" s="113"/>
      <c r="CW141" s="464" t="str">
        <f t="shared" si="229"/>
        <v>OK</v>
      </c>
      <c r="CY141" s="344"/>
      <c r="CZ141" s="315"/>
      <c r="DB141" s="316"/>
      <c r="DC141" s="317"/>
      <c r="DD141" s="315"/>
      <c r="DF141" s="316"/>
      <c r="DG141" s="317"/>
      <c r="DH141" s="315"/>
      <c r="DJ141" s="316"/>
      <c r="DK141" s="317"/>
      <c r="DL141" s="487"/>
      <c r="DM141" s="488"/>
      <c r="DN141" s="489"/>
      <c r="DO141" s="497"/>
      <c r="DP141" s="113"/>
      <c r="DQ141" s="464" t="str">
        <f t="shared" si="230"/>
        <v>OK</v>
      </c>
      <c r="DS141" s="344"/>
      <c r="DT141" s="315"/>
      <c r="DU141" s="317"/>
      <c r="DW141" s="317"/>
      <c r="DY141" s="317"/>
      <c r="EA141" s="316"/>
      <c r="EB141" s="1000"/>
      <c r="EC141" s="1001"/>
      <c r="ED141" s="1002"/>
      <c r="EE141" s="113"/>
      <c r="EF141" s="464" t="str">
        <f t="shared" si="165"/>
        <v>-</v>
      </c>
      <c r="EH141" s="71"/>
      <c r="EI141" s="835" t="str">
        <f t="shared" ca="1" si="263"/>
        <v/>
      </c>
      <c r="EJ141" s="836"/>
    </row>
    <row r="142" spans="1:140" ht="12" customHeight="1" outlineLevel="3" x14ac:dyDescent="0.2">
      <c r="A142" s="85">
        <f ca="1">OFFSET(A142,-1,0,1,1)+1</f>
        <v>133</v>
      </c>
      <c r="B142" s="619" t="str">
        <f t="shared" ca="1" si="255"/>
        <v/>
      </c>
      <c r="C142" s="620"/>
      <c r="D142" s="621"/>
      <c r="E142" s="161" t="s">
        <v>280</v>
      </c>
      <c r="F142" s="160"/>
      <c r="G142" s="55"/>
      <c r="H142" s="69" t="s">
        <v>17</v>
      </c>
      <c r="I142" s="55"/>
      <c r="J142" s="249" t="s">
        <v>13</v>
      </c>
      <c r="K142" s="250" t="s">
        <v>337</v>
      </c>
      <c r="L142" s="252"/>
      <c r="M142" s="476">
        <f t="shared" si="228"/>
        <v>0</v>
      </c>
      <c r="N142" s="648" t="str">
        <f t="shared" si="256"/>
        <v>-</v>
      </c>
      <c r="O142" s="649" t="str">
        <f t="shared" si="257"/>
        <v>-</v>
      </c>
      <c r="P142" s="649" t="str">
        <f t="shared" si="258"/>
        <v>-</v>
      </c>
      <c r="Q142" s="649" t="str">
        <f t="shared" si="259"/>
        <v>-</v>
      </c>
      <c r="R142" s="649" t="str">
        <f t="shared" si="260"/>
        <v>-</v>
      </c>
      <c r="S142" s="168" t="str">
        <f t="shared" si="261"/>
        <v>-</v>
      </c>
      <c r="T142" s="180" t="str">
        <f t="shared" si="262"/>
        <v>OK</v>
      </c>
      <c r="U142" s="290"/>
      <c r="W142" s="515"/>
      <c r="X142" s="103"/>
      <c r="Y142" s="202"/>
      <c r="Z142" s="298" t="s">
        <v>250</v>
      </c>
      <c r="AA142" s="299" t="s">
        <v>283</v>
      </c>
      <c r="AB142" s="104"/>
      <c r="AC142" s="202"/>
      <c r="AD142" s="298" t="s">
        <v>251</v>
      </c>
      <c r="AE142" s="299" t="s">
        <v>283</v>
      </c>
      <c r="AF142" s="104"/>
      <c r="AG142" s="202"/>
      <c r="AH142" s="298" t="s">
        <v>252</v>
      </c>
      <c r="AI142" s="299" t="s">
        <v>284</v>
      </c>
      <c r="AJ142" s="478" t="str">
        <f t="shared" si="325"/>
        <v>-</v>
      </c>
      <c r="AK142" s="479" t="str">
        <f t="shared" si="325"/>
        <v>-</v>
      </c>
      <c r="AL142" s="480" t="str">
        <f>IF(AND(X142="",AB142="",AF142="",Y142="",AC142="",AG142=""),"-",SUM(X142:AG142))</f>
        <v>-</v>
      </c>
      <c r="AM142" s="508" t="str">
        <f t="shared" si="289"/>
        <v>-</v>
      </c>
      <c r="AN142" s="113"/>
      <c r="AO142" s="464" t="str">
        <f t="shared" si="278"/>
        <v>OK</v>
      </c>
      <c r="AQ142" s="154"/>
      <c r="AR142" s="103"/>
      <c r="AS142" s="202"/>
      <c r="AT142" s="298" t="s">
        <v>250</v>
      </c>
      <c r="AU142" s="299" t="s">
        <v>283</v>
      </c>
      <c r="AV142" s="104"/>
      <c r="AW142" s="202"/>
      <c r="AX142" s="298" t="s">
        <v>251</v>
      </c>
      <c r="AY142" s="299" t="s">
        <v>283</v>
      </c>
      <c r="AZ142" s="104"/>
      <c r="BA142" s="202"/>
      <c r="BB142" s="298" t="s">
        <v>252</v>
      </c>
      <c r="BC142" s="299" t="s">
        <v>284</v>
      </c>
      <c r="BD142" s="478" t="str">
        <f t="shared" si="326"/>
        <v>-</v>
      </c>
      <c r="BE142" s="479" t="str">
        <f t="shared" si="327"/>
        <v>-</v>
      </c>
      <c r="BF142" s="480" t="str">
        <f>IF(AND(AR142="",AV142="",AZ142="",AS142="",AW142="",BA142=""),"-",SUM(AR142:BA142))</f>
        <v>-</v>
      </c>
      <c r="BG142" s="508" t="str">
        <f t="shared" si="290"/>
        <v>-</v>
      </c>
      <c r="BH142" s="113"/>
      <c r="BI142" s="464" t="str">
        <f t="shared" si="279"/>
        <v>OK</v>
      </c>
      <c r="BK142" s="154"/>
      <c r="BL142" s="103"/>
      <c r="BM142" s="202"/>
      <c r="BN142" s="298"/>
      <c r="BO142" s="299"/>
      <c r="BP142" s="104"/>
      <c r="BQ142" s="202"/>
      <c r="BR142" s="298"/>
      <c r="BS142" s="299"/>
      <c r="BT142" s="104"/>
      <c r="BU142" s="202"/>
      <c r="BV142" s="298"/>
      <c r="BW142" s="299"/>
      <c r="BX142" s="478" t="str">
        <f t="shared" si="328"/>
        <v>-</v>
      </c>
      <c r="BY142" s="479" t="str">
        <f t="shared" si="328"/>
        <v>-</v>
      </c>
      <c r="BZ142" s="480" t="str">
        <f>IF(AND(BL142="",BP142="",BT142="",BM142="",BQ142="",BU142=""),"-",SUM(BL142:BU142))</f>
        <v>-</v>
      </c>
      <c r="CA142" s="508" t="str">
        <f t="shared" si="291"/>
        <v>-</v>
      </c>
      <c r="CB142" s="113"/>
      <c r="CC142" s="464" t="str">
        <f t="shared" si="280"/>
        <v>OK</v>
      </c>
      <c r="CE142" s="1036"/>
      <c r="CF142" s="1055"/>
      <c r="CG142" s="1069"/>
      <c r="CH142" s="1046"/>
      <c r="CI142" s="1047"/>
      <c r="CJ142" s="1055"/>
      <c r="CK142" s="1069"/>
      <c r="CL142" s="1046"/>
      <c r="CM142" s="1047"/>
      <c r="CN142" s="1055"/>
      <c r="CO142" s="1069"/>
      <c r="CP142" s="1046"/>
      <c r="CQ142" s="1047"/>
      <c r="CR142" s="1000"/>
      <c r="CS142" s="1048"/>
      <c r="CT142" s="1001"/>
      <c r="CU142" s="1002"/>
      <c r="CV142" s="113"/>
      <c r="CW142" s="464" t="str">
        <f t="shared" si="229"/>
        <v>OK</v>
      </c>
      <c r="CY142" s="70"/>
      <c r="CZ142" s="318"/>
      <c r="DA142" s="319"/>
      <c r="DB142" s="320"/>
      <c r="DC142" s="321"/>
      <c r="DD142" s="318"/>
      <c r="DE142" s="319"/>
      <c r="DF142" s="320"/>
      <c r="DG142" s="321"/>
      <c r="DH142" s="318"/>
      <c r="DI142" s="319"/>
      <c r="DJ142" s="320"/>
      <c r="DK142" s="321"/>
      <c r="DL142" s="490"/>
      <c r="DM142" s="491"/>
      <c r="DN142" s="492"/>
      <c r="DO142" s="498"/>
      <c r="DP142" s="113"/>
      <c r="DQ142" s="464" t="str">
        <f t="shared" si="230"/>
        <v>OK</v>
      </c>
      <c r="DS142" s="70"/>
      <c r="DT142" s="318"/>
      <c r="DU142" s="321"/>
      <c r="DV142" s="319"/>
      <c r="DW142" s="321"/>
      <c r="DX142" s="319"/>
      <c r="DY142" s="321"/>
      <c r="DZ142" s="319"/>
      <c r="EA142" s="320"/>
      <c r="EB142" s="997"/>
      <c r="EC142" s="998"/>
      <c r="ED142" s="999"/>
      <c r="EE142" s="113"/>
      <c r="EF142" s="464" t="str">
        <f t="shared" si="165"/>
        <v>-</v>
      </c>
      <c r="EI142" s="835" t="str">
        <f t="shared" ca="1" si="263"/>
        <v/>
      </c>
      <c r="EJ142" s="836"/>
    </row>
    <row r="143" spans="1:140" ht="12.75" customHeight="1" outlineLevel="3" collapsed="1" x14ac:dyDescent="0.2">
      <c r="A143" s="85">
        <f ca="1">OFFSET(A143,-1,0,1,1)+1</f>
        <v>134</v>
      </c>
      <c r="B143" s="627" t="str">
        <f t="shared" ca="1" si="255"/>
        <v/>
      </c>
      <c r="C143" s="628"/>
      <c r="D143" s="629"/>
      <c r="E143" s="278"/>
      <c r="F143" s="279"/>
      <c r="G143" s="280"/>
      <c r="H143" s="280"/>
      <c r="I143" s="281"/>
      <c r="J143" s="1015"/>
      <c r="K143" s="1015"/>
      <c r="L143" s="242"/>
      <c r="M143" s="282">
        <f t="shared" si="228"/>
        <v>0</v>
      </c>
      <c r="N143" s="650"/>
      <c r="O143" s="651"/>
      <c r="P143" s="651"/>
      <c r="Q143" s="651"/>
      <c r="R143" s="651"/>
      <c r="S143" s="171"/>
      <c r="T143" s="283"/>
      <c r="U143" s="294"/>
      <c r="W143" s="532"/>
      <c r="X143" s="533"/>
      <c r="Y143" s="533"/>
      <c r="Z143" s="533"/>
      <c r="AA143" s="533"/>
      <c r="AB143" s="533"/>
      <c r="AC143" s="533"/>
      <c r="AD143" s="533"/>
      <c r="AE143" s="533"/>
      <c r="AF143" s="533"/>
      <c r="AG143" s="533"/>
      <c r="AH143" s="533"/>
      <c r="AI143" s="534"/>
      <c r="AJ143" s="1150"/>
      <c r="AK143" s="1151"/>
      <c r="AL143" s="1151"/>
      <c r="AM143" s="379"/>
      <c r="AN143" s="277"/>
      <c r="AO143" s="464"/>
      <c r="AQ143" s="532"/>
      <c r="AR143" s="533"/>
      <c r="AS143" s="533"/>
      <c r="AT143" s="533"/>
      <c r="AU143" s="533"/>
      <c r="AV143" s="533"/>
      <c r="AW143" s="533"/>
      <c r="AX143" s="533"/>
      <c r="AY143" s="533"/>
      <c r="AZ143" s="533"/>
      <c r="BA143" s="533"/>
      <c r="BB143" s="533"/>
      <c r="BC143" s="534"/>
      <c r="BD143" s="1150"/>
      <c r="BE143" s="1151"/>
      <c r="BF143" s="1151"/>
      <c r="BG143" s="379"/>
      <c r="BH143" s="277"/>
      <c r="BI143" s="464"/>
      <c r="BK143" s="532"/>
      <c r="BL143" s="533"/>
      <c r="BM143" s="533"/>
      <c r="BN143" s="533"/>
      <c r="BO143" s="533"/>
      <c r="BP143" s="533"/>
      <c r="BQ143" s="533"/>
      <c r="BR143" s="533"/>
      <c r="BS143" s="533"/>
      <c r="BT143" s="533"/>
      <c r="BU143" s="533"/>
      <c r="BV143" s="533"/>
      <c r="BW143" s="534"/>
      <c r="BX143" s="1150"/>
      <c r="BY143" s="1151"/>
      <c r="BZ143" s="1151"/>
      <c r="CA143" s="379"/>
      <c r="CB143" s="277"/>
      <c r="CC143" s="464"/>
      <c r="CE143" s="532"/>
      <c r="CF143" s="533"/>
      <c r="CG143" s="533"/>
      <c r="CH143" s="533"/>
      <c r="CI143" s="533"/>
      <c r="CJ143" s="533"/>
      <c r="CK143" s="533"/>
      <c r="CL143" s="533"/>
      <c r="CM143" s="533"/>
      <c r="CN143" s="533"/>
      <c r="CO143" s="533"/>
      <c r="CP143" s="533"/>
      <c r="CQ143" s="534"/>
      <c r="CR143" s="1150"/>
      <c r="CS143" s="1151"/>
      <c r="CT143" s="1151"/>
      <c r="CU143" s="379"/>
      <c r="CV143" s="277"/>
      <c r="CW143" s="464" t="str">
        <f t="shared" si="229"/>
        <v>OK</v>
      </c>
      <c r="CY143" s="532"/>
      <c r="CZ143" s="533"/>
      <c r="DA143" s="533"/>
      <c r="DB143" s="533"/>
      <c r="DC143" s="533"/>
      <c r="DD143" s="533"/>
      <c r="DE143" s="533"/>
      <c r="DF143" s="533"/>
      <c r="DG143" s="533"/>
      <c r="DH143" s="533"/>
      <c r="DI143" s="533"/>
      <c r="DJ143" s="533"/>
      <c r="DK143" s="534"/>
      <c r="DL143" s="1150"/>
      <c r="DM143" s="1151"/>
      <c r="DN143" s="1151"/>
      <c r="DO143" s="379"/>
      <c r="DP143" s="277"/>
      <c r="DQ143" s="464" t="str">
        <f t="shared" si="230"/>
        <v>OK</v>
      </c>
      <c r="DS143" s="532"/>
      <c r="DT143" s="533"/>
      <c r="DU143" s="533"/>
      <c r="DV143" s="533"/>
      <c r="DW143" s="533"/>
      <c r="DX143" s="533"/>
      <c r="DY143" s="533"/>
      <c r="DZ143" s="533"/>
      <c r="EA143" s="533"/>
      <c r="EB143" s="1150"/>
      <c r="EC143" s="1152"/>
      <c r="ED143" s="379"/>
      <c r="EE143" s="277"/>
      <c r="EF143" s="464" t="str">
        <f t="shared" ref="EF143:EF215" si="329">IF(AND(Type_1&lt;&gt;"Doc",Type_1&lt;&gt;"Dwg"),"-",IF(Type_1="Dwg","-",IF(Type_1="Doc",IF(OR(AND(DT143&lt;&gt;"",DU143=""),AND(DV143&lt;&gt;"",DW143=""),AND(DX143&lt;&gt;"",DY143="")),"Missing Eng Function",IF(OR(AND(DT143="",DU143&lt;&gt;""),AND(DV143="",DW143&lt;&gt;""),AND(DX143="",DY143&lt;&gt;"")),"Missing Eng Hours","OK")))))</f>
        <v>-</v>
      </c>
      <c r="EI143" s="835" t="str">
        <f t="shared" ca="1" si="263"/>
        <v/>
      </c>
      <c r="EJ143" s="836"/>
    </row>
    <row r="144" spans="1:140" s="71" customFormat="1" ht="25.5" customHeight="1" outlineLevel="2" x14ac:dyDescent="0.2">
      <c r="A144" s="85">
        <f t="shared" ca="1" si="265"/>
        <v>135</v>
      </c>
      <c r="B144" s="636" t="str">
        <f t="shared" ca="1" si="255"/>
        <v/>
      </c>
      <c r="C144" s="637"/>
      <c r="D144" s="638"/>
      <c r="E144" s="143" t="s">
        <v>338</v>
      </c>
      <c r="F144" s="144" t="s">
        <v>342</v>
      </c>
      <c r="G144" s="145"/>
      <c r="H144" s="931" t="s">
        <v>17</v>
      </c>
      <c r="I144" s="146"/>
      <c r="J144" s="147" t="s">
        <v>241</v>
      </c>
      <c r="K144" s="148" t="s">
        <v>110</v>
      </c>
      <c r="L144" s="341"/>
      <c r="M144" s="459">
        <f t="shared" si="228"/>
        <v>0</v>
      </c>
      <c r="N144" s="659" t="str">
        <f t="shared" si="256"/>
        <v>-</v>
      </c>
      <c r="O144" s="660" t="str">
        <f t="shared" si="257"/>
        <v>-</v>
      </c>
      <c r="P144" s="660" t="str">
        <f t="shared" si="258"/>
        <v>-</v>
      </c>
      <c r="Q144" s="660" t="str">
        <f t="shared" si="259"/>
        <v>-</v>
      </c>
      <c r="R144" s="660" t="str">
        <f t="shared" si="260"/>
        <v>-</v>
      </c>
      <c r="S144" s="661" t="str">
        <f t="shared" si="261"/>
        <v>-</v>
      </c>
      <c r="T144" s="181" t="str">
        <f t="shared" si="262"/>
        <v>OK</v>
      </c>
      <c r="U144" s="293"/>
      <c r="V144" s="8"/>
      <c r="W144" s="263"/>
      <c r="X144" s="526"/>
      <c r="Y144" s="527"/>
      <c r="Z144" s="527"/>
      <c r="AA144" s="527"/>
      <c r="AB144" s="527"/>
      <c r="AC144" s="527"/>
      <c r="AD144" s="527"/>
      <c r="AE144" s="527"/>
      <c r="AF144" s="527"/>
      <c r="AG144" s="527"/>
      <c r="AH144" s="527"/>
      <c r="AI144" s="528"/>
      <c r="AJ144" s="224">
        <f>AJ145</f>
        <v>0</v>
      </c>
      <c r="AK144" s="225">
        <f>AK145</f>
        <v>0</v>
      </c>
      <c r="AL144" s="226">
        <f>CD_TOTAL_01_14_ENG+CD_TOTAL_01_14_DESIGNER</f>
        <v>0</v>
      </c>
      <c r="AM144" s="227" t="str">
        <f t="shared" si="289"/>
        <v>-</v>
      </c>
      <c r="AN144" s="150"/>
      <c r="AO144" s="258" t="str">
        <f t="shared" si="278"/>
        <v>OK</v>
      </c>
      <c r="AP144" s="8"/>
      <c r="AQ144" s="263"/>
      <c r="AR144" s="526"/>
      <c r="AS144" s="527"/>
      <c r="AT144" s="527"/>
      <c r="AU144" s="527"/>
      <c r="AV144" s="527"/>
      <c r="AW144" s="527"/>
      <c r="AX144" s="527"/>
      <c r="AY144" s="527"/>
      <c r="AZ144" s="527"/>
      <c r="BA144" s="527"/>
      <c r="BB144" s="527"/>
      <c r="BC144" s="528"/>
      <c r="BD144" s="224">
        <f>BD145</f>
        <v>0</v>
      </c>
      <c r="BE144" s="225">
        <f>BE145</f>
        <v>0</v>
      </c>
      <c r="BF144" s="226" t="e">
        <f>BD_TOTAL_04_23_ENG+BD_TOTAL_04_23_DESIGNER</f>
        <v>#REF!</v>
      </c>
      <c r="BG144" s="227" t="e">
        <f t="shared" si="290"/>
        <v>#REF!</v>
      </c>
      <c r="BH144" s="548"/>
      <c r="BI144" s="258" t="str">
        <f t="shared" si="279"/>
        <v>OK</v>
      </c>
      <c r="BJ144" s="8"/>
      <c r="BK144" s="263"/>
      <c r="BL144" s="526"/>
      <c r="BM144" s="527"/>
      <c r="BN144" s="527"/>
      <c r="BO144" s="527"/>
      <c r="BP144" s="527"/>
      <c r="BQ144" s="527"/>
      <c r="BR144" s="527"/>
      <c r="BS144" s="527"/>
      <c r="BT144" s="527"/>
      <c r="BU144" s="527"/>
      <c r="BV144" s="527"/>
      <c r="BW144" s="528"/>
      <c r="BX144" s="224">
        <f>BX145</f>
        <v>0</v>
      </c>
      <c r="BY144" s="225">
        <f>BY145</f>
        <v>0</v>
      </c>
      <c r="BZ144" s="226">
        <f>DD_TOTAL_01_14_ENG+DD_TOTAL_01_14_DESIGNER</f>
        <v>0</v>
      </c>
      <c r="CA144" s="227" t="str">
        <f t="shared" si="291"/>
        <v>-</v>
      </c>
      <c r="CB144" s="150"/>
      <c r="CC144" s="258" t="str">
        <f t="shared" si="280"/>
        <v>OK</v>
      </c>
      <c r="CD144" s="8"/>
      <c r="CE144" s="263"/>
      <c r="CF144" s="526"/>
      <c r="CG144" s="527"/>
      <c r="CH144" s="527"/>
      <c r="CI144" s="527"/>
      <c r="CJ144" s="527"/>
      <c r="CK144" s="527"/>
      <c r="CL144" s="527"/>
      <c r="CM144" s="527"/>
      <c r="CN144" s="527"/>
      <c r="CO144" s="527"/>
      <c r="CP144" s="527"/>
      <c r="CQ144" s="528"/>
      <c r="CR144" s="224">
        <f>CR145</f>
        <v>0</v>
      </c>
      <c r="CS144" s="225"/>
      <c r="CT144" s="226">
        <f>PRO_TOTAL_01_14_ENG</f>
        <v>0</v>
      </c>
      <c r="CU144" s="227" t="str">
        <f>IF(OR(CT144=0,CT144="-"),"-",CT144/PRO_TOTAL_HOURS)</f>
        <v>-</v>
      </c>
      <c r="CV144" s="150"/>
      <c r="CW144" s="258" t="str">
        <f t="shared" si="229"/>
        <v>OK</v>
      </c>
      <c r="CX144" s="8"/>
      <c r="CY144" s="263"/>
      <c r="CZ144" s="526"/>
      <c r="DA144" s="527"/>
      <c r="DB144" s="527"/>
      <c r="DC144" s="527"/>
      <c r="DD144" s="527"/>
      <c r="DE144" s="527"/>
      <c r="DF144" s="527"/>
      <c r="DG144" s="527"/>
      <c r="DH144" s="527"/>
      <c r="DI144" s="527"/>
      <c r="DJ144" s="527"/>
      <c r="DK144" s="528"/>
      <c r="DL144" s="224">
        <f>DL145</f>
        <v>0</v>
      </c>
      <c r="DM144" s="225">
        <f>DM145</f>
        <v>0</v>
      </c>
      <c r="DN144" s="226">
        <f>CONSTR_TOTAL_01_14_ENG+CONSTR_TOTAL_01_14_DESIGNER</f>
        <v>0</v>
      </c>
      <c r="DO144" s="227" t="str">
        <f>IF(OR(DN144=0,DN144="-"),"-",DN144/CONSTR_TOTAL_HOURS)</f>
        <v>-</v>
      </c>
      <c r="DP144" s="150"/>
      <c r="DQ144" s="258" t="str">
        <f t="shared" si="230"/>
        <v>OK</v>
      </c>
      <c r="DR144" s="8"/>
      <c r="DS144" s="576"/>
      <c r="DT144" s="526"/>
      <c r="DU144" s="527"/>
      <c r="DV144" s="527"/>
      <c r="DW144" s="527"/>
      <c r="DX144" s="527"/>
      <c r="DY144" s="527"/>
      <c r="DZ144" s="527"/>
      <c r="EA144" s="527"/>
      <c r="EB144" s="582"/>
      <c r="EC144" s="586"/>
      <c r="ED144" s="227"/>
      <c r="EE144" s="150"/>
      <c r="EF144" s="258" t="str">
        <f t="shared" si="329"/>
        <v>-</v>
      </c>
      <c r="EG144" s="8"/>
      <c r="EI144" s="835" t="str">
        <f t="shared" ca="1" si="263"/>
        <v/>
      </c>
      <c r="EJ144" s="836"/>
    </row>
    <row r="145" spans="1:140" s="71" customFormat="1" ht="25.5" customHeight="1" outlineLevel="3" x14ac:dyDescent="0.2">
      <c r="A145" s="88">
        <f t="shared" ca="1" si="265"/>
        <v>136</v>
      </c>
      <c r="B145" s="616" t="str">
        <f t="shared" ca="1" si="255"/>
        <v/>
      </c>
      <c r="C145" s="622"/>
      <c r="D145" s="623"/>
      <c r="E145" s="76" t="s">
        <v>621</v>
      </c>
      <c r="F145" s="77" t="s">
        <v>171</v>
      </c>
      <c r="G145" s="78"/>
      <c r="H145" s="89" t="s">
        <v>17</v>
      </c>
      <c r="I145" s="79"/>
      <c r="J145" s="80" t="s">
        <v>10</v>
      </c>
      <c r="K145" s="81" t="s">
        <v>338</v>
      </c>
      <c r="L145" s="251"/>
      <c r="M145" s="460">
        <f t="shared" si="228"/>
        <v>0</v>
      </c>
      <c r="N145" s="694" t="str">
        <f>IF(OR(W145="",W145=0,W145="-"),"-",IF(W145=1,1,"POK"))</f>
        <v>-</v>
      </c>
      <c r="O145" s="695" t="str">
        <f>IF(OR(AQ145="",AQ145=0,AQ145="-"),"-",IF(AQ145=1,1,"POK"))</f>
        <v>-</v>
      </c>
      <c r="P145" s="695" t="str">
        <f>IF(OR(BK145="",BK145=0,BK145="-"),"-",IF(BK145=1,1,"POK"))</f>
        <v>-</v>
      </c>
      <c r="Q145" s="695" t="str">
        <f>IF(OR(CE145="",CE145=0,CE145="-"),"-",IF(CE145=1,1,"POK"))</f>
        <v>-</v>
      </c>
      <c r="R145" s="695" t="str">
        <f>IF(OR(CY145="",CY145=0,CY145="-"),"-",IF(CY145=1,1,"POK"))</f>
        <v>-</v>
      </c>
      <c r="S145" s="696" t="str">
        <f>IF(OR(DS145="",DS145=0,DS145="-"),"-",IF(DS145=1,1,"POK"))</f>
        <v>-</v>
      </c>
      <c r="T145" s="181" t="str">
        <f t="shared" si="262"/>
        <v>OK</v>
      </c>
      <c r="U145" s="291"/>
      <c r="V145" s="8"/>
      <c r="W145" s="662">
        <f>IF(SUM(W146:W148)=0,0,1)</f>
        <v>0</v>
      </c>
      <c r="X145" s="208"/>
      <c r="Y145" s="209"/>
      <c r="Z145" s="209"/>
      <c r="AA145" s="209"/>
      <c r="AB145" s="209"/>
      <c r="AC145" s="209"/>
      <c r="AD145" s="209"/>
      <c r="AE145" s="209"/>
      <c r="AF145" s="209"/>
      <c r="AG145" s="209"/>
      <c r="AH145" s="209"/>
      <c r="AI145" s="210"/>
      <c r="AJ145" s="235">
        <f>SUM(AJ146:AJ148)</f>
        <v>0</v>
      </c>
      <c r="AK145" s="236">
        <f>SUM(AK146:AK148)</f>
        <v>0</v>
      </c>
      <c r="AL145" s="233">
        <f>AJ145+AK145</f>
        <v>0</v>
      </c>
      <c r="AM145" s="238" t="str">
        <f t="shared" si="289"/>
        <v>-</v>
      </c>
      <c r="AN145" s="114"/>
      <c r="AO145" s="468" t="str">
        <f t="shared" si="278"/>
        <v>OK</v>
      </c>
      <c r="AP145" s="8"/>
      <c r="AQ145" s="662">
        <f>IF(SUM(AQ146:AQ148)=0,0,1)</f>
        <v>0</v>
      </c>
      <c r="AR145" s="208"/>
      <c r="AS145" s="209"/>
      <c r="AT145" s="209"/>
      <c r="AU145" s="209"/>
      <c r="AV145" s="209"/>
      <c r="AW145" s="209"/>
      <c r="AX145" s="209"/>
      <c r="AY145" s="209"/>
      <c r="AZ145" s="209"/>
      <c r="BA145" s="209"/>
      <c r="BB145" s="209"/>
      <c r="BC145" s="210"/>
      <c r="BD145" s="235">
        <f>SUM(BD146:BD148)</f>
        <v>0</v>
      </c>
      <c r="BE145" s="236">
        <f>SUM(BE146:BE148)</f>
        <v>0</v>
      </c>
      <c r="BF145" s="233">
        <f>BD145+BE145</f>
        <v>0</v>
      </c>
      <c r="BG145" s="238" t="str">
        <f t="shared" si="290"/>
        <v>-</v>
      </c>
      <c r="BH145" s="114"/>
      <c r="BI145" s="468" t="str">
        <f t="shared" si="279"/>
        <v>OK</v>
      </c>
      <c r="BJ145" s="8"/>
      <c r="BK145" s="662">
        <f>IF(SUM(BK146:BK148)=0,0,1)</f>
        <v>0</v>
      </c>
      <c r="BL145" s="208"/>
      <c r="BM145" s="209"/>
      <c r="BN145" s="209"/>
      <c r="BO145" s="209"/>
      <c r="BP145" s="209"/>
      <c r="BQ145" s="209"/>
      <c r="BR145" s="209"/>
      <c r="BS145" s="209"/>
      <c r="BT145" s="209"/>
      <c r="BU145" s="209"/>
      <c r="BV145" s="209"/>
      <c r="BW145" s="210"/>
      <c r="BX145" s="235">
        <f>SUM(BX146:BX148)</f>
        <v>0</v>
      </c>
      <c r="BY145" s="236">
        <f>SUM(BY146:BY148)</f>
        <v>0</v>
      </c>
      <c r="BZ145" s="233">
        <f>BX145+BY145</f>
        <v>0</v>
      </c>
      <c r="CA145" s="238" t="str">
        <f t="shared" si="291"/>
        <v>-</v>
      </c>
      <c r="CB145" s="114"/>
      <c r="CC145" s="464" t="str">
        <f t="shared" si="280"/>
        <v>OK</v>
      </c>
      <c r="CD145" s="8"/>
      <c r="CE145" s="665">
        <f>IF(SUM(CE146:CE148)=0,0,1)</f>
        <v>0</v>
      </c>
      <c r="CF145" s="208"/>
      <c r="CG145" s="209"/>
      <c r="CH145" s="209"/>
      <c r="CI145" s="209"/>
      <c r="CJ145" s="209"/>
      <c r="CK145" s="209"/>
      <c r="CL145" s="209"/>
      <c r="CM145" s="209"/>
      <c r="CN145" s="209"/>
      <c r="CO145" s="209"/>
      <c r="CP145" s="209"/>
      <c r="CQ145" s="210"/>
      <c r="CR145" s="235">
        <f>SUM(CR146:CR148)</f>
        <v>0</v>
      </c>
      <c r="CS145" s="236">
        <f>SUM(CS146:CS148)</f>
        <v>0</v>
      </c>
      <c r="CT145" s="233">
        <f>CR145+CS145</f>
        <v>0</v>
      </c>
      <c r="CU145" s="238"/>
      <c r="CV145" s="114"/>
      <c r="CW145" s="468" t="str">
        <f t="shared" si="229"/>
        <v>OK</v>
      </c>
      <c r="CX145" s="8"/>
      <c r="CY145" s="665">
        <f>IF(SUM(CY146:CY148)=0,0,1)</f>
        <v>0</v>
      </c>
      <c r="CZ145" s="208"/>
      <c r="DA145" s="209"/>
      <c r="DB145" s="209"/>
      <c r="DC145" s="209"/>
      <c r="DD145" s="209"/>
      <c r="DE145" s="209"/>
      <c r="DF145" s="209"/>
      <c r="DG145" s="209"/>
      <c r="DH145" s="209"/>
      <c r="DI145" s="209"/>
      <c r="DJ145" s="209"/>
      <c r="DK145" s="210"/>
      <c r="DL145" s="235">
        <f>SUM(DL146:DL148)</f>
        <v>0</v>
      </c>
      <c r="DM145" s="236">
        <f>SUM(DM146:DM148)</f>
        <v>0</v>
      </c>
      <c r="DN145" s="233">
        <f>DL145+DM145</f>
        <v>0</v>
      </c>
      <c r="DO145" s="238" t="str">
        <f>IF(OR(DN145=0,DN145="-"),"-",DN145/CONSTR_TOTAL_HOURS)</f>
        <v>-</v>
      </c>
      <c r="DP145" s="114"/>
      <c r="DQ145" s="464" t="str">
        <f t="shared" si="230"/>
        <v>OK</v>
      </c>
      <c r="DR145" s="8"/>
      <c r="DS145" s="662">
        <f>IF(SUM(DS146:DS148)=0,0,1)</f>
        <v>0</v>
      </c>
      <c r="DT145" s="208"/>
      <c r="DU145" s="209"/>
      <c r="DV145" s="209"/>
      <c r="DW145" s="209"/>
      <c r="DX145" s="209"/>
      <c r="DY145" s="209"/>
      <c r="DZ145" s="209"/>
      <c r="EA145" s="209"/>
      <c r="EB145" s="235">
        <f>SUM(EB146:EB148)</f>
        <v>0</v>
      </c>
      <c r="EC145" s="579"/>
      <c r="ED145" s="238"/>
      <c r="EE145" s="114"/>
      <c r="EF145" s="464" t="str">
        <f t="shared" si="329"/>
        <v>-</v>
      </c>
      <c r="EG145" s="8"/>
      <c r="EI145" s="835" t="str">
        <f t="shared" ca="1" si="263"/>
        <v/>
      </c>
      <c r="EJ145" s="836"/>
    </row>
    <row r="146" spans="1:140" ht="24" customHeight="1" outlineLevel="3" x14ac:dyDescent="0.2">
      <c r="A146" s="85">
        <f t="shared" ca="1" si="265"/>
        <v>137</v>
      </c>
      <c r="B146" s="639" t="str">
        <f t="shared" ca="1" si="255"/>
        <v/>
      </c>
      <c r="C146" s="640"/>
      <c r="D146" s="641"/>
      <c r="E146" s="59"/>
      <c r="F146" s="54"/>
      <c r="G146" s="55"/>
      <c r="H146" s="69" t="s">
        <v>17</v>
      </c>
      <c r="I146" s="82"/>
      <c r="J146" s="249" t="s">
        <v>13</v>
      </c>
      <c r="K146" s="250" t="s">
        <v>338</v>
      </c>
      <c r="L146" s="253" t="s">
        <v>27</v>
      </c>
      <c r="M146" s="476">
        <f t="shared" si="228"/>
        <v>0</v>
      </c>
      <c r="N146" s="654" t="str">
        <f t="shared" si="256"/>
        <v>-</v>
      </c>
      <c r="O146" s="655" t="str">
        <f t="shared" si="257"/>
        <v>-</v>
      </c>
      <c r="P146" s="655" t="str">
        <f t="shared" si="258"/>
        <v>-</v>
      </c>
      <c r="Q146" s="655" t="str">
        <f t="shared" si="259"/>
        <v>-</v>
      </c>
      <c r="R146" s="655" t="str">
        <f t="shared" si="260"/>
        <v>-</v>
      </c>
      <c r="S146" s="169" t="str">
        <f t="shared" si="261"/>
        <v>-</v>
      </c>
      <c r="T146" s="181" t="str">
        <f t="shared" si="262"/>
        <v>OK</v>
      </c>
      <c r="U146" s="290"/>
      <c r="W146" s="515"/>
      <c r="X146" s="103"/>
      <c r="Y146" s="202"/>
      <c r="Z146" s="298" t="s">
        <v>250</v>
      </c>
      <c r="AA146" s="299" t="s">
        <v>283</v>
      </c>
      <c r="AB146" s="104"/>
      <c r="AC146" s="202"/>
      <c r="AD146" s="298" t="s">
        <v>251</v>
      </c>
      <c r="AE146" s="299" t="s">
        <v>283</v>
      </c>
      <c r="AF146" s="104"/>
      <c r="AG146" s="202"/>
      <c r="AH146" s="298" t="s">
        <v>252</v>
      </c>
      <c r="AI146" s="299" t="s">
        <v>284</v>
      </c>
      <c r="AJ146" s="478" t="str">
        <f t="shared" ref="AJ146:AK148" si="330">IF(AND(X146="",AB146="",AF146=""),"-",X146+AB146+AF146)</f>
        <v>-</v>
      </c>
      <c r="AK146" s="479" t="str">
        <f t="shared" si="330"/>
        <v>-</v>
      </c>
      <c r="AL146" s="480" t="str">
        <f>IF(AND(X146="",AB146="",AF146="",Y146="",AC146="",AG146=""),"-",SUM(X146:AG146))</f>
        <v>-</v>
      </c>
      <c r="AM146" s="481" t="str">
        <f t="shared" si="289"/>
        <v>-</v>
      </c>
      <c r="AN146" s="113"/>
      <c r="AO146" s="464" t="str">
        <f t="shared" si="278"/>
        <v>OK</v>
      </c>
      <c r="AQ146" s="154"/>
      <c r="AR146" s="103"/>
      <c r="AS146" s="202"/>
      <c r="AT146" s="298" t="s">
        <v>250</v>
      </c>
      <c r="AU146" s="299" t="s">
        <v>283</v>
      </c>
      <c r="AV146" s="104"/>
      <c r="AW146" s="202"/>
      <c r="AX146" s="298" t="s">
        <v>251</v>
      </c>
      <c r="AY146" s="299" t="s">
        <v>283</v>
      </c>
      <c r="AZ146" s="104"/>
      <c r="BA146" s="202"/>
      <c r="BB146" s="298" t="s">
        <v>252</v>
      </c>
      <c r="BC146" s="299" t="s">
        <v>284</v>
      </c>
      <c r="BD146" s="478" t="str">
        <f t="shared" ref="BD146:BD148" si="331">IF(AND(AR146="",AV146="",AZ146=""),"-",AR146+AV146+AZ146)</f>
        <v>-</v>
      </c>
      <c r="BE146" s="479" t="str">
        <f t="shared" ref="BE146:BE148" si="332">IF(AND(AS146="",AW146="",BA146=""),"-",AS146+AW146+BA146)</f>
        <v>-</v>
      </c>
      <c r="BF146" s="480" t="str">
        <f>IF(AND(AR146="",AV146="",AZ146="",AS146="",AW146="",BA146=""),"-",SUM(AR146:BA146))</f>
        <v>-</v>
      </c>
      <c r="BG146" s="481" t="str">
        <f t="shared" si="290"/>
        <v>-</v>
      </c>
      <c r="BH146" s="113"/>
      <c r="BI146" s="464" t="str">
        <f t="shared" si="279"/>
        <v>OK</v>
      </c>
      <c r="BK146" s="154"/>
      <c r="BL146" s="103"/>
      <c r="BM146" s="202"/>
      <c r="BN146" s="298" t="s">
        <v>250</v>
      </c>
      <c r="BO146" s="299" t="s">
        <v>283</v>
      </c>
      <c r="BP146" s="104"/>
      <c r="BQ146" s="202"/>
      <c r="BR146" s="298" t="s">
        <v>251</v>
      </c>
      <c r="BS146" s="299" t="s">
        <v>283</v>
      </c>
      <c r="BT146" s="104"/>
      <c r="BU146" s="202"/>
      <c r="BV146" s="298" t="s">
        <v>252</v>
      </c>
      <c r="BW146" s="299" t="s">
        <v>284</v>
      </c>
      <c r="BX146" s="478" t="str">
        <f t="shared" ref="BX146:BY148" si="333">IF(AND(BL146="",BP146="",BT146=""),"-",BL146+BP146+BT146)</f>
        <v>-</v>
      </c>
      <c r="BY146" s="479" t="str">
        <f t="shared" si="333"/>
        <v>-</v>
      </c>
      <c r="BZ146" s="480" t="str">
        <f>IF(AND(BL146="",BP146="",BT146="",BM146="",BQ146="",BU146=""),"-",SUM(BL146:BU146))</f>
        <v>-</v>
      </c>
      <c r="CA146" s="481" t="str">
        <f t="shared" si="291"/>
        <v>-</v>
      </c>
      <c r="CB146" s="113"/>
      <c r="CC146" s="464" t="str">
        <f t="shared" si="280"/>
        <v>OK</v>
      </c>
      <c r="CE146" s="1036"/>
      <c r="CF146" s="1055"/>
      <c r="CG146" s="1069"/>
      <c r="CH146" s="1046"/>
      <c r="CI146" s="1047"/>
      <c r="CJ146" s="1055"/>
      <c r="CK146" s="1069"/>
      <c r="CL146" s="1046"/>
      <c r="CM146" s="1047"/>
      <c r="CN146" s="1055"/>
      <c r="CO146" s="1069"/>
      <c r="CP146" s="1046"/>
      <c r="CQ146" s="1047"/>
      <c r="CR146" s="1000"/>
      <c r="CS146" s="1048"/>
      <c r="CT146" s="1001"/>
      <c r="CU146" s="1002"/>
      <c r="CV146" s="113"/>
      <c r="CW146" s="464" t="str">
        <f t="shared" si="229"/>
        <v>OK</v>
      </c>
      <c r="CY146" s="344"/>
      <c r="CZ146" s="440"/>
      <c r="DA146" s="312"/>
      <c r="DB146" s="313"/>
      <c r="DC146" s="441"/>
      <c r="DD146" s="440"/>
      <c r="DE146" s="312"/>
      <c r="DF146" s="313"/>
      <c r="DG146" s="441"/>
      <c r="DH146" s="440"/>
      <c r="DI146" s="312"/>
      <c r="DJ146" s="313"/>
      <c r="DK146" s="441"/>
      <c r="DL146" s="494"/>
      <c r="DM146" s="485"/>
      <c r="DN146" s="495"/>
      <c r="DO146" s="496"/>
      <c r="DP146" s="113"/>
      <c r="DQ146" s="464" t="str">
        <f t="shared" si="230"/>
        <v>OK</v>
      </c>
      <c r="DS146" s="344"/>
      <c r="DT146" s="440"/>
      <c r="DU146" s="441"/>
      <c r="DV146" s="312"/>
      <c r="DW146" s="441"/>
      <c r="DX146" s="312"/>
      <c r="DY146" s="441"/>
      <c r="DZ146" s="312"/>
      <c r="EA146" s="313"/>
      <c r="EB146" s="994"/>
      <c r="EC146" s="995"/>
      <c r="ED146" s="996"/>
      <c r="EE146" s="113"/>
      <c r="EF146" s="464" t="str">
        <f t="shared" si="329"/>
        <v>-</v>
      </c>
      <c r="EH146" s="71"/>
      <c r="EI146" s="835" t="str">
        <f t="shared" ca="1" si="263"/>
        <v/>
      </c>
      <c r="EJ146" s="836"/>
    </row>
    <row r="147" spans="1:140" ht="12" customHeight="1" outlineLevel="3" x14ac:dyDescent="0.2">
      <c r="A147" s="85">
        <f t="shared" ca="1" si="265"/>
        <v>138</v>
      </c>
      <c r="B147" s="639" t="str">
        <f t="shared" ca="1" si="255"/>
        <v/>
      </c>
      <c r="C147" s="640"/>
      <c r="D147" s="641"/>
      <c r="E147" s="59"/>
      <c r="F147" s="54"/>
      <c r="G147" s="55"/>
      <c r="H147" s="69" t="s">
        <v>17</v>
      </c>
      <c r="I147" s="82"/>
      <c r="J147" s="249" t="s">
        <v>13</v>
      </c>
      <c r="K147" s="250" t="s">
        <v>338</v>
      </c>
      <c r="L147" s="253"/>
      <c r="M147" s="476">
        <f t="shared" si="228"/>
        <v>0</v>
      </c>
      <c r="N147" s="654" t="str">
        <f t="shared" si="256"/>
        <v>-</v>
      </c>
      <c r="O147" s="655" t="str">
        <f t="shared" si="257"/>
        <v>-</v>
      </c>
      <c r="P147" s="655" t="str">
        <f t="shared" si="258"/>
        <v>-</v>
      </c>
      <c r="Q147" s="655" t="str">
        <f t="shared" si="259"/>
        <v>-</v>
      </c>
      <c r="R147" s="655" t="str">
        <f t="shared" si="260"/>
        <v>-</v>
      </c>
      <c r="S147" s="169" t="str">
        <f t="shared" si="261"/>
        <v>-</v>
      </c>
      <c r="T147" s="181" t="str">
        <f t="shared" si="262"/>
        <v>OK</v>
      </c>
      <c r="U147" s="290"/>
      <c r="W147" s="515"/>
      <c r="X147" s="103"/>
      <c r="Y147" s="202"/>
      <c r="Z147" s="298" t="s">
        <v>250</v>
      </c>
      <c r="AA147" s="299" t="s">
        <v>283</v>
      </c>
      <c r="AB147" s="104"/>
      <c r="AC147" s="202"/>
      <c r="AD147" s="298" t="s">
        <v>251</v>
      </c>
      <c r="AE147" s="299" t="s">
        <v>283</v>
      </c>
      <c r="AF147" s="104"/>
      <c r="AG147" s="202"/>
      <c r="AH147" s="298" t="s">
        <v>252</v>
      </c>
      <c r="AI147" s="299" t="s">
        <v>284</v>
      </c>
      <c r="AJ147" s="478" t="str">
        <f t="shared" si="330"/>
        <v>-</v>
      </c>
      <c r="AK147" s="479" t="str">
        <f t="shared" si="330"/>
        <v>-</v>
      </c>
      <c r="AL147" s="480" t="str">
        <f>IF(AND(X147="",AB147="",AF147="",Y147="",AC147="",AG147=""),"-",SUM(X147:AG147))</f>
        <v>-</v>
      </c>
      <c r="AM147" s="481" t="str">
        <f t="shared" si="289"/>
        <v>-</v>
      </c>
      <c r="AN147" s="113"/>
      <c r="AO147" s="464" t="str">
        <f t="shared" si="278"/>
        <v>OK</v>
      </c>
      <c r="AQ147" s="154"/>
      <c r="AR147" s="103"/>
      <c r="AS147" s="202"/>
      <c r="AT147" s="298" t="s">
        <v>250</v>
      </c>
      <c r="AU147" s="299" t="s">
        <v>283</v>
      </c>
      <c r="AV147" s="104"/>
      <c r="AW147" s="202"/>
      <c r="AX147" s="298" t="s">
        <v>251</v>
      </c>
      <c r="AY147" s="299" t="s">
        <v>283</v>
      </c>
      <c r="AZ147" s="104"/>
      <c r="BA147" s="202"/>
      <c r="BB147" s="298" t="s">
        <v>252</v>
      </c>
      <c r="BC147" s="299" t="s">
        <v>284</v>
      </c>
      <c r="BD147" s="478" t="str">
        <f t="shared" si="331"/>
        <v>-</v>
      </c>
      <c r="BE147" s="479" t="str">
        <f t="shared" si="332"/>
        <v>-</v>
      </c>
      <c r="BF147" s="480" t="str">
        <f>IF(AND(AR147="",AV147="",AZ147="",AS147="",AW147="",BA147=""),"-",SUM(AR147:BA147))</f>
        <v>-</v>
      </c>
      <c r="BG147" s="481" t="str">
        <f t="shared" si="290"/>
        <v>-</v>
      </c>
      <c r="BH147" s="113"/>
      <c r="BI147" s="464" t="str">
        <f t="shared" si="279"/>
        <v>OK</v>
      </c>
      <c r="BK147" s="154"/>
      <c r="BL147" s="103"/>
      <c r="BM147" s="202"/>
      <c r="BN147" s="298" t="s">
        <v>250</v>
      </c>
      <c r="BO147" s="299" t="s">
        <v>283</v>
      </c>
      <c r="BP147" s="104"/>
      <c r="BQ147" s="202"/>
      <c r="BR147" s="298" t="s">
        <v>251</v>
      </c>
      <c r="BS147" s="299" t="s">
        <v>283</v>
      </c>
      <c r="BT147" s="104"/>
      <c r="BU147" s="202"/>
      <c r="BV147" s="298" t="s">
        <v>252</v>
      </c>
      <c r="BW147" s="299" t="s">
        <v>284</v>
      </c>
      <c r="BX147" s="478" t="str">
        <f t="shared" si="333"/>
        <v>-</v>
      </c>
      <c r="BY147" s="479" t="str">
        <f t="shared" si="333"/>
        <v>-</v>
      </c>
      <c r="BZ147" s="480" t="str">
        <f>IF(AND(BL147="",BP147="",BT147="",BM147="",BQ147="",BU147=""),"-",SUM(BL147:BU147))</f>
        <v>-</v>
      </c>
      <c r="CA147" s="481" t="str">
        <f t="shared" si="291"/>
        <v>-</v>
      </c>
      <c r="CB147" s="113"/>
      <c r="CC147" s="464" t="str">
        <f t="shared" si="280"/>
        <v>OK</v>
      </c>
      <c r="CE147" s="1036"/>
      <c r="CF147" s="1055"/>
      <c r="CG147" s="1069"/>
      <c r="CH147" s="1046"/>
      <c r="CI147" s="1047"/>
      <c r="CJ147" s="1055"/>
      <c r="CK147" s="1069"/>
      <c r="CL147" s="1046"/>
      <c r="CM147" s="1047"/>
      <c r="CN147" s="1055"/>
      <c r="CO147" s="1069"/>
      <c r="CP147" s="1046"/>
      <c r="CQ147" s="1047"/>
      <c r="CR147" s="1000"/>
      <c r="CS147" s="1048"/>
      <c r="CT147" s="1001"/>
      <c r="CU147" s="1002"/>
      <c r="CV147" s="113"/>
      <c r="CW147" s="464" t="str">
        <f t="shared" si="229"/>
        <v>OK</v>
      </c>
      <c r="CY147" s="344"/>
      <c r="CZ147" s="315"/>
      <c r="DB147" s="316"/>
      <c r="DC147" s="317"/>
      <c r="DD147" s="315"/>
      <c r="DF147" s="316"/>
      <c r="DG147" s="317"/>
      <c r="DH147" s="315"/>
      <c r="DJ147" s="316"/>
      <c r="DK147" s="317"/>
      <c r="DL147" s="487"/>
      <c r="DM147" s="488"/>
      <c r="DN147" s="489"/>
      <c r="DO147" s="497"/>
      <c r="DP147" s="113"/>
      <c r="DQ147" s="464" t="str">
        <f t="shared" si="230"/>
        <v>OK</v>
      </c>
      <c r="DS147" s="344"/>
      <c r="DT147" s="315"/>
      <c r="DU147" s="317"/>
      <c r="DW147" s="317"/>
      <c r="DY147" s="317"/>
      <c r="EA147" s="316"/>
      <c r="EB147" s="1000"/>
      <c r="EC147" s="1001"/>
      <c r="ED147" s="1002"/>
      <c r="EE147" s="113"/>
      <c r="EF147" s="464" t="str">
        <f t="shared" si="329"/>
        <v>-</v>
      </c>
      <c r="EH147" s="71"/>
      <c r="EI147" s="835" t="str">
        <f t="shared" ca="1" si="263"/>
        <v/>
      </c>
      <c r="EJ147" s="836"/>
    </row>
    <row r="148" spans="1:140" ht="12" customHeight="1" outlineLevel="3" x14ac:dyDescent="0.2">
      <c r="A148" s="85">
        <f ca="1">OFFSET(A148,-1,0,1,1)+1</f>
        <v>139</v>
      </c>
      <c r="B148" s="619" t="str">
        <f t="shared" ca="1" si="255"/>
        <v/>
      </c>
      <c r="C148" s="620"/>
      <c r="D148" s="621"/>
      <c r="E148" s="161" t="s">
        <v>280</v>
      </c>
      <c r="F148" s="160"/>
      <c r="G148" s="55"/>
      <c r="H148" s="69" t="s">
        <v>17</v>
      </c>
      <c r="I148" s="55"/>
      <c r="J148" s="249" t="s">
        <v>13</v>
      </c>
      <c r="K148" s="250" t="s">
        <v>338</v>
      </c>
      <c r="L148" s="252"/>
      <c r="M148" s="476">
        <f t="shared" si="228"/>
        <v>0</v>
      </c>
      <c r="N148" s="648" t="str">
        <f t="shared" si="256"/>
        <v>-</v>
      </c>
      <c r="O148" s="649" t="str">
        <f t="shared" si="257"/>
        <v>-</v>
      </c>
      <c r="P148" s="649" t="str">
        <f t="shared" si="258"/>
        <v>-</v>
      </c>
      <c r="Q148" s="649" t="str">
        <f t="shared" si="259"/>
        <v>-</v>
      </c>
      <c r="R148" s="649" t="str">
        <f t="shared" si="260"/>
        <v>-</v>
      </c>
      <c r="S148" s="168" t="str">
        <f t="shared" si="261"/>
        <v>-</v>
      </c>
      <c r="T148" s="180" t="str">
        <f t="shared" si="262"/>
        <v>OK</v>
      </c>
      <c r="U148" s="290"/>
      <c r="W148" s="515"/>
      <c r="X148" s="103"/>
      <c r="Y148" s="202"/>
      <c r="Z148" s="298" t="s">
        <v>250</v>
      </c>
      <c r="AA148" s="299" t="s">
        <v>283</v>
      </c>
      <c r="AB148" s="104"/>
      <c r="AC148" s="202"/>
      <c r="AD148" s="298" t="s">
        <v>251</v>
      </c>
      <c r="AE148" s="299" t="s">
        <v>283</v>
      </c>
      <c r="AF148" s="104"/>
      <c r="AG148" s="202"/>
      <c r="AH148" s="298" t="s">
        <v>252</v>
      </c>
      <c r="AI148" s="299" t="s">
        <v>284</v>
      </c>
      <c r="AJ148" s="478" t="str">
        <f t="shared" si="330"/>
        <v>-</v>
      </c>
      <c r="AK148" s="479" t="str">
        <f t="shared" si="330"/>
        <v>-</v>
      </c>
      <c r="AL148" s="480" t="str">
        <f>IF(AND(X148="",AB148="",AF148="",Y148="",AC148="",AG148=""),"-",SUM(X148:AG148))</f>
        <v>-</v>
      </c>
      <c r="AM148" s="508" t="str">
        <f t="shared" si="289"/>
        <v>-</v>
      </c>
      <c r="AN148" s="113"/>
      <c r="AO148" s="464" t="str">
        <f t="shared" si="278"/>
        <v>OK</v>
      </c>
      <c r="AQ148" s="154"/>
      <c r="AR148" s="103"/>
      <c r="AS148" s="202"/>
      <c r="AT148" s="298" t="s">
        <v>250</v>
      </c>
      <c r="AU148" s="299" t="s">
        <v>283</v>
      </c>
      <c r="AV148" s="104"/>
      <c r="AW148" s="202"/>
      <c r="AX148" s="298" t="s">
        <v>251</v>
      </c>
      <c r="AY148" s="299" t="s">
        <v>283</v>
      </c>
      <c r="AZ148" s="104"/>
      <c r="BA148" s="202"/>
      <c r="BB148" s="298" t="s">
        <v>252</v>
      </c>
      <c r="BC148" s="299" t="s">
        <v>284</v>
      </c>
      <c r="BD148" s="478" t="str">
        <f t="shared" si="331"/>
        <v>-</v>
      </c>
      <c r="BE148" s="479" t="str">
        <f t="shared" si="332"/>
        <v>-</v>
      </c>
      <c r="BF148" s="480" t="str">
        <f>IF(AND(AR148="",AV148="",AZ148="",AS148="",AW148="",BA148=""),"-",SUM(AR148:BA148))</f>
        <v>-</v>
      </c>
      <c r="BG148" s="508" t="str">
        <f t="shared" si="290"/>
        <v>-</v>
      </c>
      <c r="BH148" s="113"/>
      <c r="BI148" s="464" t="str">
        <f t="shared" si="279"/>
        <v>OK</v>
      </c>
      <c r="BK148" s="154"/>
      <c r="BL148" s="103"/>
      <c r="BM148" s="202"/>
      <c r="BN148" s="298"/>
      <c r="BO148" s="299"/>
      <c r="BP148" s="104"/>
      <c r="BQ148" s="202"/>
      <c r="BR148" s="298"/>
      <c r="BS148" s="299"/>
      <c r="BT148" s="104"/>
      <c r="BU148" s="202"/>
      <c r="BV148" s="298"/>
      <c r="BW148" s="299"/>
      <c r="BX148" s="478" t="str">
        <f t="shared" si="333"/>
        <v>-</v>
      </c>
      <c r="BY148" s="479" t="str">
        <f t="shared" si="333"/>
        <v>-</v>
      </c>
      <c r="BZ148" s="480" t="str">
        <f>IF(AND(BL148="",BP148="",BT148="",BM148="",BQ148="",BU148=""),"-",SUM(BL148:BU148))</f>
        <v>-</v>
      </c>
      <c r="CA148" s="508" t="str">
        <f t="shared" si="291"/>
        <v>-</v>
      </c>
      <c r="CB148" s="113"/>
      <c r="CC148" s="464" t="str">
        <f t="shared" si="280"/>
        <v>OK</v>
      </c>
      <c r="CE148" s="1036"/>
      <c r="CF148" s="1055"/>
      <c r="CG148" s="1069"/>
      <c r="CH148" s="1046"/>
      <c r="CI148" s="1047"/>
      <c r="CJ148" s="1055"/>
      <c r="CK148" s="1069"/>
      <c r="CL148" s="1046"/>
      <c r="CM148" s="1047"/>
      <c r="CN148" s="1055"/>
      <c r="CO148" s="1069"/>
      <c r="CP148" s="1046"/>
      <c r="CQ148" s="1047"/>
      <c r="CR148" s="1000"/>
      <c r="CS148" s="1048"/>
      <c r="CT148" s="1001"/>
      <c r="CU148" s="1002"/>
      <c r="CV148" s="113"/>
      <c r="CW148" s="464" t="str">
        <f t="shared" si="229"/>
        <v>OK</v>
      </c>
      <c r="CY148" s="344"/>
      <c r="CZ148" s="318"/>
      <c r="DA148" s="319"/>
      <c r="DB148" s="320"/>
      <c r="DC148" s="321"/>
      <c r="DD148" s="318"/>
      <c r="DE148" s="319"/>
      <c r="DF148" s="320"/>
      <c r="DG148" s="321"/>
      <c r="DH148" s="318"/>
      <c r="DI148" s="319"/>
      <c r="DJ148" s="320"/>
      <c r="DK148" s="321"/>
      <c r="DL148" s="490"/>
      <c r="DM148" s="491"/>
      <c r="DN148" s="492"/>
      <c r="DO148" s="498"/>
      <c r="DP148" s="113"/>
      <c r="DQ148" s="464" t="str">
        <f t="shared" si="230"/>
        <v>OK</v>
      </c>
      <c r="DS148" s="344"/>
      <c r="DT148" s="318"/>
      <c r="DU148" s="321"/>
      <c r="DV148" s="319"/>
      <c r="DW148" s="321"/>
      <c r="DX148" s="319"/>
      <c r="DY148" s="321"/>
      <c r="DZ148" s="319"/>
      <c r="EA148" s="320"/>
      <c r="EB148" s="997"/>
      <c r="EC148" s="998"/>
      <c r="ED148" s="999"/>
      <c r="EE148" s="113"/>
      <c r="EF148" s="464" t="str">
        <f t="shared" si="329"/>
        <v>-</v>
      </c>
      <c r="EI148" s="835" t="str">
        <f t="shared" ca="1" si="263"/>
        <v/>
      </c>
      <c r="EJ148" s="836"/>
    </row>
    <row r="149" spans="1:140" ht="12.75" customHeight="1" outlineLevel="3" collapsed="1" x14ac:dyDescent="0.2">
      <c r="A149" s="85">
        <f ca="1">OFFSET(A149,-1,0,1,1)+1</f>
        <v>140</v>
      </c>
      <c r="B149" s="627" t="str">
        <f t="shared" ca="1" si="255"/>
        <v/>
      </c>
      <c r="C149" s="628"/>
      <c r="D149" s="629"/>
      <c r="E149" s="278"/>
      <c r="F149" s="279"/>
      <c r="G149" s="280"/>
      <c r="H149" s="280"/>
      <c r="I149" s="281"/>
      <c r="J149" s="1015"/>
      <c r="K149" s="1015"/>
      <c r="L149" s="242"/>
      <c r="M149" s="282">
        <f t="shared" si="228"/>
        <v>0</v>
      </c>
      <c r="N149" s="650"/>
      <c r="O149" s="651"/>
      <c r="P149" s="651"/>
      <c r="Q149" s="651"/>
      <c r="R149" s="651"/>
      <c r="S149" s="171"/>
      <c r="T149" s="283"/>
      <c r="U149" s="294"/>
      <c r="W149" s="532"/>
      <c r="X149" s="533"/>
      <c r="Y149" s="533"/>
      <c r="Z149" s="533"/>
      <c r="AA149" s="533"/>
      <c r="AB149" s="533"/>
      <c r="AC149" s="533"/>
      <c r="AD149" s="533"/>
      <c r="AE149" s="533"/>
      <c r="AF149" s="533"/>
      <c r="AG149" s="533"/>
      <c r="AH149" s="533"/>
      <c r="AI149" s="534"/>
      <c r="AJ149" s="1150"/>
      <c r="AK149" s="1151"/>
      <c r="AL149" s="1151"/>
      <c r="AM149" s="379"/>
      <c r="AN149" s="277"/>
      <c r="AO149" s="464"/>
      <c r="AQ149" s="532"/>
      <c r="AR149" s="533"/>
      <c r="AS149" s="533"/>
      <c r="AT149" s="533"/>
      <c r="AU149" s="533"/>
      <c r="AV149" s="533"/>
      <c r="AW149" s="533"/>
      <c r="AX149" s="533"/>
      <c r="AY149" s="533"/>
      <c r="AZ149" s="533"/>
      <c r="BA149" s="533"/>
      <c r="BB149" s="533"/>
      <c r="BC149" s="534"/>
      <c r="BD149" s="1150"/>
      <c r="BE149" s="1151"/>
      <c r="BF149" s="1151"/>
      <c r="BG149" s="379"/>
      <c r="BH149" s="277"/>
      <c r="BI149" s="464"/>
      <c r="BK149" s="532"/>
      <c r="BL149" s="533"/>
      <c r="BM149" s="533"/>
      <c r="BN149" s="533"/>
      <c r="BO149" s="533"/>
      <c r="BP149" s="533"/>
      <c r="BQ149" s="533"/>
      <c r="BR149" s="533"/>
      <c r="BS149" s="533"/>
      <c r="BT149" s="533"/>
      <c r="BU149" s="533"/>
      <c r="BV149" s="533"/>
      <c r="BW149" s="534"/>
      <c r="BX149" s="1150"/>
      <c r="BY149" s="1151"/>
      <c r="BZ149" s="1151"/>
      <c r="CA149" s="379"/>
      <c r="CB149" s="277"/>
      <c r="CC149" s="464"/>
      <c r="CE149" s="532"/>
      <c r="CF149" s="533"/>
      <c r="CG149" s="533"/>
      <c r="CH149" s="533"/>
      <c r="CI149" s="533"/>
      <c r="CJ149" s="533"/>
      <c r="CK149" s="533"/>
      <c r="CL149" s="533"/>
      <c r="CM149" s="533"/>
      <c r="CN149" s="533"/>
      <c r="CO149" s="533"/>
      <c r="CP149" s="533"/>
      <c r="CQ149" s="534"/>
      <c r="CR149" s="1150"/>
      <c r="CS149" s="1151"/>
      <c r="CT149" s="1151"/>
      <c r="CU149" s="379"/>
      <c r="CV149" s="277"/>
      <c r="CW149" s="464" t="str">
        <f t="shared" si="229"/>
        <v>OK</v>
      </c>
      <c r="CY149" s="532"/>
      <c r="CZ149" s="533"/>
      <c r="DA149" s="533"/>
      <c r="DB149" s="533"/>
      <c r="DC149" s="533"/>
      <c r="DD149" s="533"/>
      <c r="DE149" s="533"/>
      <c r="DF149" s="533"/>
      <c r="DG149" s="533"/>
      <c r="DH149" s="533"/>
      <c r="DI149" s="533"/>
      <c r="DJ149" s="533"/>
      <c r="DK149" s="534"/>
      <c r="DL149" s="1150"/>
      <c r="DM149" s="1151"/>
      <c r="DN149" s="1151"/>
      <c r="DO149" s="379"/>
      <c r="DP149" s="277"/>
      <c r="DQ149" s="464" t="str">
        <f t="shared" si="230"/>
        <v>OK</v>
      </c>
      <c r="DS149" s="532"/>
      <c r="DT149" s="533"/>
      <c r="DU149" s="533"/>
      <c r="DV149" s="533"/>
      <c r="DW149" s="533"/>
      <c r="DX149" s="533"/>
      <c r="DY149" s="533"/>
      <c r="DZ149" s="533"/>
      <c r="EA149" s="533"/>
      <c r="EB149" s="1150"/>
      <c r="EC149" s="1152"/>
      <c r="ED149" s="379"/>
      <c r="EE149" s="277"/>
      <c r="EF149" s="464" t="str">
        <f t="shared" si="329"/>
        <v>-</v>
      </c>
      <c r="EI149" s="835" t="str">
        <f t="shared" ca="1" si="263"/>
        <v/>
      </c>
      <c r="EJ149" s="836"/>
    </row>
    <row r="150" spans="1:140" s="71" customFormat="1" ht="25.5" customHeight="1" outlineLevel="2" x14ac:dyDescent="0.2">
      <c r="A150" s="85">
        <f t="shared" ca="1" si="265"/>
        <v>141</v>
      </c>
      <c r="B150" s="636" t="str">
        <f t="shared" ca="1" si="255"/>
        <v/>
      </c>
      <c r="C150" s="637"/>
      <c r="D150" s="638"/>
      <c r="E150" s="143" t="s">
        <v>319</v>
      </c>
      <c r="F150" s="144" t="s">
        <v>651</v>
      </c>
      <c r="G150" s="145"/>
      <c r="H150" s="931" t="s">
        <v>17</v>
      </c>
      <c r="I150" s="146"/>
      <c r="J150" s="147" t="s">
        <v>241</v>
      </c>
      <c r="K150" s="148" t="s">
        <v>110</v>
      </c>
      <c r="L150" s="341"/>
      <c r="M150" s="459">
        <f t="shared" si="228"/>
        <v>0</v>
      </c>
      <c r="N150" s="659" t="str">
        <f t="shared" si="256"/>
        <v>-</v>
      </c>
      <c r="O150" s="660" t="str">
        <f t="shared" si="257"/>
        <v>-</v>
      </c>
      <c r="P150" s="660" t="str">
        <f t="shared" si="258"/>
        <v>-</v>
      </c>
      <c r="Q150" s="660" t="str">
        <f t="shared" si="259"/>
        <v>-</v>
      </c>
      <c r="R150" s="660" t="str">
        <f t="shared" si="260"/>
        <v>-</v>
      </c>
      <c r="S150" s="661" t="str">
        <f t="shared" si="261"/>
        <v>-</v>
      </c>
      <c r="T150" s="181" t="str">
        <f t="shared" si="262"/>
        <v>OK</v>
      </c>
      <c r="U150" s="290"/>
      <c r="V150" s="8"/>
      <c r="W150" s="263"/>
      <c r="X150" s="526"/>
      <c r="Y150" s="527"/>
      <c r="Z150" s="527"/>
      <c r="AA150" s="527"/>
      <c r="AB150" s="527"/>
      <c r="AC150" s="527"/>
      <c r="AD150" s="527"/>
      <c r="AE150" s="527"/>
      <c r="AF150" s="527"/>
      <c r="AG150" s="527"/>
      <c r="AH150" s="527"/>
      <c r="AI150" s="528"/>
      <c r="AJ150" s="224">
        <f>AJ151+AJ155</f>
        <v>0</v>
      </c>
      <c r="AK150" s="225">
        <f>AK151+AK155</f>
        <v>0</v>
      </c>
      <c r="AL150" s="226">
        <f>CD_TOTAL_01_15_ENG+CD_TOTAL_01_15_DESIGNER</f>
        <v>0</v>
      </c>
      <c r="AM150" s="227" t="str">
        <f t="shared" si="289"/>
        <v>-</v>
      </c>
      <c r="AN150" s="150"/>
      <c r="AO150" s="258" t="str">
        <f t="shared" si="278"/>
        <v>OK</v>
      </c>
      <c r="AP150" s="8"/>
      <c r="AQ150" s="263"/>
      <c r="AR150" s="526"/>
      <c r="AS150" s="527"/>
      <c r="AT150" s="527"/>
      <c r="AU150" s="527"/>
      <c r="AV150" s="527"/>
      <c r="AW150" s="527"/>
      <c r="AX150" s="527"/>
      <c r="AY150" s="527"/>
      <c r="AZ150" s="527"/>
      <c r="BA150" s="527"/>
      <c r="BB150" s="527"/>
      <c r="BC150" s="528"/>
      <c r="BD150" s="992">
        <f>BD151+BD155</f>
        <v>0</v>
      </c>
      <c r="BE150" s="993">
        <f>BE151+BE155</f>
        <v>0</v>
      </c>
      <c r="BF150" s="226">
        <f>BD150+BE150</f>
        <v>0</v>
      </c>
      <c r="BG150" s="227" t="str">
        <f t="shared" si="290"/>
        <v>-</v>
      </c>
      <c r="BH150" s="548"/>
      <c r="BI150" s="258" t="str">
        <f t="shared" si="279"/>
        <v>OK</v>
      </c>
      <c r="BJ150" s="8"/>
      <c r="BK150" s="263"/>
      <c r="BL150" s="526"/>
      <c r="BM150" s="527"/>
      <c r="BN150" s="527"/>
      <c r="BO150" s="527"/>
      <c r="BP150" s="527"/>
      <c r="BQ150" s="527"/>
      <c r="BR150" s="527"/>
      <c r="BS150" s="527"/>
      <c r="BT150" s="527"/>
      <c r="BU150" s="527"/>
      <c r="BV150" s="527"/>
      <c r="BW150" s="528"/>
      <c r="BX150" s="224">
        <f>BX151+BX155</f>
        <v>0</v>
      </c>
      <c r="BY150" s="225">
        <f>BY151+BY155</f>
        <v>0</v>
      </c>
      <c r="BZ150" s="226">
        <f>DD_TOTAL_01_15_ENG+DD_TOTAL_01_15_DESIGNER</f>
        <v>0</v>
      </c>
      <c r="CA150" s="227" t="str">
        <f t="shared" si="291"/>
        <v>-</v>
      </c>
      <c r="CB150" s="150"/>
      <c r="CC150" s="258" t="str">
        <f t="shared" si="280"/>
        <v>OK</v>
      </c>
      <c r="CD150" s="8"/>
      <c r="CE150" s="263"/>
      <c r="CF150" s="526"/>
      <c r="CG150" s="527"/>
      <c r="CH150" s="527"/>
      <c r="CI150" s="527"/>
      <c r="CJ150" s="527"/>
      <c r="CK150" s="527"/>
      <c r="CL150" s="527"/>
      <c r="CM150" s="527"/>
      <c r="CN150" s="527"/>
      <c r="CO150" s="527"/>
      <c r="CP150" s="527"/>
      <c r="CQ150" s="528"/>
      <c r="CR150" s="224">
        <f>CR151+CR155</f>
        <v>0</v>
      </c>
      <c r="CS150" s="225"/>
      <c r="CT150" s="226">
        <f>PRO_TOTAL_01_15_ENG</f>
        <v>0</v>
      </c>
      <c r="CU150" s="227" t="str">
        <f>IF(OR(CT150=0,CT150="-"),"-",CT150/PRO_TOTAL_HOURS)</f>
        <v>-</v>
      </c>
      <c r="CV150" s="150"/>
      <c r="CW150" s="258" t="str">
        <f t="shared" si="229"/>
        <v>OK</v>
      </c>
      <c r="CX150" s="8"/>
      <c r="CY150" s="263"/>
      <c r="CZ150" s="526"/>
      <c r="DA150" s="527"/>
      <c r="DB150" s="527"/>
      <c r="DC150" s="527"/>
      <c r="DD150" s="527"/>
      <c r="DE150" s="527"/>
      <c r="DF150" s="527"/>
      <c r="DG150" s="527"/>
      <c r="DH150" s="527"/>
      <c r="DI150" s="527"/>
      <c r="DJ150" s="527"/>
      <c r="DK150" s="528"/>
      <c r="DL150" s="224">
        <f>DL151+DL155</f>
        <v>0</v>
      </c>
      <c r="DM150" s="225">
        <f>DM151+DM155</f>
        <v>0</v>
      </c>
      <c r="DN150" s="226">
        <f>CONSTR_TOTAL_01_15_ENG+CONSTR_TOTAL_01_15_DESIGNER</f>
        <v>0</v>
      </c>
      <c r="DO150" s="227" t="str">
        <f>IF(OR(DN150=0,DN150="-"),"-",DN150/CONSTR_TOTAL_HOURS)</f>
        <v>-</v>
      </c>
      <c r="DP150" s="150"/>
      <c r="DQ150" s="258" t="str">
        <f t="shared" si="230"/>
        <v>OK</v>
      </c>
      <c r="DR150" s="8"/>
      <c r="DS150" s="576"/>
      <c r="DT150" s="526"/>
      <c r="DU150" s="527"/>
      <c r="DV150" s="527"/>
      <c r="DW150" s="527"/>
      <c r="DX150" s="527"/>
      <c r="DY150" s="527"/>
      <c r="DZ150" s="527"/>
      <c r="EA150" s="527"/>
      <c r="EB150" s="582"/>
      <c r="EC150" s="586"/>
      <c r="ED150" s="227"/>
      <c r="EE150" s="150"/>
      <c r="EF150" s="258" t="str">
        <f t="shared" si="329"/>
        <v>-</v>
      </c>
      <c r="EG150" s="8"/>
      <c r="EI150" s="835" t="str">
        <f t="shared" ca="1" si="263"/>
        <v/>
      </c>
      <c r="EJ150" s="836"/>
    </row>
    <row r="151" spans="1:140" s="71" customFormat="1" ht="25.5" customHeight="1" outlineLevel="3" x14ac:dyDescent="0.2">
      <c r="A151" s="88">
        <f t="shared" ca="1" si="265"/>
        <v>142</v>
      </c>
      <c r="B151" s="616" t="str">
        <f t="shared" ca="1" si="255"/>
        <v/>
      </c>
      <c r="C151" s="622"/>
      <c r="D151" s="623"/>
      <c r="E151" s="76" t="s">
        <v>320</v>
      </c>
      <c r="F151" s="77" t="s">
        <v>171</v>
      </c>
      <c r="G151" s="78"/>
      <c r="H151" s="89" t="s">
        <v>17</v>
      </c>
      <c r="I151" s="79"/>
      <c r="J151" s="80" t="s">
        <v>10</v>
      </c>
      <c r="K151" s="81" t="s">
        <v>319</v>
      </c>
      <c r="L151" s="251"/>
      <c r="M151" s="460">
        <f t="shared" si="228"/>
        <v>0</v>
      </c>
      <c r="N151" s="694" t="str">
        <f>IF(OR(W151="",W151=0,W151="-"),"-",IF(W151=1,1,"POK"))</f>
        <v>-</v>
      </c>
      <c r="O151" s="695" t="str">
        <f>IF(OR(AQ151="",AQ151=0,AQ151="-"),"-",IF(AQ151=1,1,"POK"))</f>
        <v>-</v>
      </c>
      <c r="P151" s="695" t="str">
        <f>IF(OR(BK151="",BK151=0,BK151="-"),"-",IF(BK151=1,1,"POK"))</f>
        <v>-</v>
      </c>
      <c r="Q151" s="695" t="str">
        <f>IF(OR(CE151="",CE151=0,CE151="-"),"-",IF(CE151=1,1,"POK"))</f>
        <v>-</v>
      </c>
      <c r="R151" s="695" t="str">
        <f>IF(OR(CY151="",CY151=0,CY151="-"),"-",IF(CY151=1,1,"POK"))</f>
        <v>-</v>
      </c>
      <c r="S151" s="696" t="str">
        <f>IF(OR(DS151="",DS151=0,DS151="-"),"-",IF(DS151=1,1,"POK"))</f>
        <v>-</v>
      </c>
      <c r="T151" s="181" t="str">
        <f t="shared" si="262"/>
        <v>OK</v>
      </c>
      <c r="U151" s="290"/>
      <c r="V151" s="8"/>
      <c r="W151" s="662">
        <f>IF(SUM(W152:W154)=0,0,1)</f>
        <v>0</v>
      </c>
      <c r="X151" s="208"/>
      <c r="Y151" s="209"/>
      <c r="Z151" s="209"/>
      <c r="AA151" s="209"/>
      <c r="AB151" s="209"/>
      <c r="AC151" s="209"/>
      <c r="AD151" s="209"/>
      <c r="AE151" s="209"/>
      <c r="AF151" s="209"/>
      <c r="AG151" s="209"/>
      <c r="AH151" s="209"/>
      <c r="AI151" s="210"/>
      <c r="AJ151" s="235">
        <f>SUM(AJ152:AJ154)</f>
        <v>0</v>
      </c>
      <c r="AK151" s="236">
        <f>SUM(AK152:AK154)</f>
        <v>0</v>
      </c>
      <c r="AL151" s="233">
        <f>AJ151+AK151</f>
        <v>0</v>
      </c>
      <c r="AM151" s="238" t="str">
        <f t="shared" si="289"/>
        <v>-</v>
      </c>
      <c r="AN151" s="114"/>
      <c r="AO151" s="468" t="str">
        <f t="shared" si="278"/>
        <v>OK</v>
      </c>
      <c r="AP151" s="8"/>
      <c r="AQ151" s="662">
        <f>IF(SUM(AQ152:AQ154)=0,0,1)</f>
        <v>0</v>
      </c>
      <c r="AR151" s="208"/>
      <c r="AS151" s="209"/>
      <c r="AT151" s="209"/>
      <c r="AU151" s="209"/>
      <c r="AV151" s="209"/>
      <c r="AW151" s="209"/>
      <c r="AX151" s="209"/>
      <c r="AY151" s="209"/>
      <c r="AZ151" s="209"/>
      <c r="BA151" s="209"/>
      <c r="BB151" s="209"/>
      <c r="BC151" s="210"/>
      <c r="BD151" s="235">
        <f>SUM(BD152:BD154)</f>
        <v>0</v>
      </c>
      <c r="BE151" s="236">
        <f>SUM(BE152:BE154)</f>
        <v>0</v>
      </c>
      <c r="BF151" s="233">
        <f>BD151+BE151</f>
        <v>0</v>
      </c>
      <c r="BG151" s="238" t="str">
        <f t="shared" si="290"/>
        <v>-</v>
      </c>
      <c r="BH151" s="114"/>
      <c r="BI151" s="468" t="str">
        <f t="shared" si="279"/>
        <v>OK</v>
      </c>
      <c r="BJ151" s="8"/>
      <c r="BK151" s="662">
        <f>IF(SUM(BK152:BK154)=0,0,1)</f>
        <v>0</v>
      </c>
      <c r="BL151" s="208"/>
      <c r="BM151" s="209"/>
      <c r="BN151" s="209"/>
      <c r="BO151" s="209"/>
      <c r="BP151" s="209"/>
      <c r="BQ151" s="209"/>
      <c r="BR151" s="209"/>
      <c r="BS151" s="209"/>
      <c r="BT151" s="209"/>
      <c r="BU151" s="209"/>
      <c r="BV151" s="209"/>
      <c r="BW151" s="210"/>
      <c r="BX151" s="235">
        <f>SUM(BX152:BX154)</f>
        <v>0</v>
      </c>
      <c r="BY151" s="236">
        <f>SUM(BY152:BY154)</f>
        <v>0</v>
      </c>
      <c r="BZ151" s="233">
        <f>BX151+BY151</f>
        <v>0</v>
      </c>
      <c r="CA151" s="238" t="str">
        <f t="shared" si="291"/>
        <v>-</v>
      </c>
      <c r="CB151" s="114"/>
      <c r="CC151" s="464" t="str">
        <f t="shared" si="280"/>
        <v>OK</v>
      </c>
      <c r="CD151" s="8"/>
      <c r="CE151" s="665">
        <f>IF(SUM(CE152:CE154)=0,0,1)</f>
        <v>0</v>
      </c>
      <c r="CF151" s="208"/>
      <c r="CG151" s="209"/>
      <c r="CH151" s="209"/>
      <c r="CI151" s="209"/>
      <c r="CJ151" s="209"/>
      <c r="CK151" s="209"/>
      <c r="CL151" s="209"/>
      <c r="CM151" s="209"/>
      <c r="CN151" s="209"/>
      <c r="CO151" s="209"/>
      <c r="CP151" s="209"/>
      <c r="CQ151" s="210"/>
      <c r="CR151" s="235">
        <f>SUM(CR152:CR154)</f>
        <v>0</v>
      </c>
      <c r="CS151" s="236">
        <f>SUM(CS152:CS154)</f>
        <v>0</v>
      </c>
      <c r="CT151" s="233">
        <f>CR151+CS151</f>
        <v>0</v>
      </c>
      <c r="CU151" s="238"/>
      <c r="CV151" s="114"/>
      <c r="CW151" s="468" t="str">
        <f t="shared" si="229"/>
        <v>OK</v>
      </c>
      <c r="CX151" s="8"/>
      <c r="CY151" s="665">
        <f>IF(SUM(CY152:CY154)=0,0,1)</f>
        <v>0</v>
      </c>
      <c r="CZ151" s="208"/>
      <c r="DA151" s="209"/>
      <c r="DB151" s="209"/>
      <c r="DC151" s="209"/>
      <c r="DD151" s="209"/>
      <c r="DE151" s="209"/>
      <c r="DF151" s="209"/>
      <c r="DG151" s="209"/>
      <c r="DH151" s="209"/>
      <c r="DI151" s="209"/>
      <c r="DJ151" s="209"/>
      <c r="DK151" s="210"/>
      <c r="DL151" s="235">
        <f>SUM(DL152:DL154)</f>
        <v>0</v>
      </c>
      <c r="DM151" s="236">
        <f>SUM(DM152:DM154)</f>
        <v>0</v>
      </c>
      <c r="DN151" s="233">
        <f>DL151+DM151</f>
        <v>0</v>
      </c>
      <c r="DO151" s="238" t="str">
        <f>IF(OR(DN151=0,DN151="-"),"-",DN151/CONSTR_TOTAL_HOURS)</f>
        <v>-</v>
      </c>
      <c r="DP151" s="114"/>
      <c r="DQ151" s="464" t="str">
        <f t="shared" si="230"/>
        <v>OK</v>
      </c>
      <c r="DR151" s="8"/>
      <c r="DS151" s="662">
        <f>IF(SUM(DS152:DS154)=0,0,1)</f>
        <v>0</v>
      </c>
      <c r="DT151" s="208"/>
      <c r="DU151" s="209"/>
      <c r="DV151" s="209"/>
      <c r="DW151" s="209"/>
      <c r="DX151" s="209"/>
      <c r="DY151" s="209"/>
      <c r="DZ151" s="209"/>
      <c r="EA151" s="209"/>
      <c r="EB151" s="583"/>
      <c r="EC151" s="579"/>
      <c r="ED151" s="238"/>
      <c r="EE151" s="114"/>
      <c r="EF151" s="464" t="str">
        <f t="shared" si="329"/>
        <v>-</v>
      </c>
      <c r="EG151" s="8"/>
      <c r="EI151" s="835" t="str">
        <f t="shared" ca="1" si="263"/>
        <v/>
      </c>
      <c r="EJ151" s="836"/>
    </row>
    <row r="152" spans="1:140" ht="24" customHeight="1" outlineLevel="3" x14ac:dyDescent="0.2">
      <c r="A152" s="85">
        <f t="shared" ca="1" si="265"/>
        <v>143</v>
      </c>
      <c r="B152" s="639" t="str">
        <f t="shared" ca="1" si="255"/>
        <v/>
      </c>
      <c r="C152" s="640"/>
      <c r="D152" s="641"/>
      <c r="E152" s="59"/>
      <c r="F152" s="54"/>
      <c r="G152" s="55" t="s">
        <v>850</v>
      </c>
      <c r="H152" s="69" t="s">
        <v>17</v>
      </c>
      <c r="I152" s="82"/>
      <c r="J152" s="249" t="s">
        <v>13</v>
      </c>
      <c r="K152" s="250" t="s">
        <v>319</v>
      </c>
      <c r="L152" s="253" t="s">
        <v>27</v>
      </c>
      <c r="M152" s="476">
        <f t="shared" si="228"/>
        <v>0</v>
      </c>
      <c r="N152" s="654" t="str">
        <f t="shared" si="256"/>
        <v>-</v>
      </c>
      <c r="O152" s="655" t="str">
        <f t="shared" si="257"/>
        <v>-</v>
      </c>
      <c r="P152" s="655" t="str">
        <f t="shared" si="258"/>
        <v>-</v>
      </c>
      <c r="Q152" s="655" t="str">
        <f t="shared" si="259"/>
        <v>-</v>
      </c>
      <c r="R152" s="655" t="str">
        <f t="shared" si="260"/>
        <v>-</v>
      </c>
      <c r="S152" s="169" t="str">
        <f t="shared" si="261"/>
        <v>-</v>
      </c>
      <c r="T152" s="181" t="str">
        <f t="shared" si="262"/>
        <v>OK</v>
      </c>
      <c r="U152" s="290"/>
      <c r="W152" s="515"/>
      <c r="X152" s="103"/>
      <c r="Y152" s="202"/>
      <c r="Z152" s="298" t="s">
        <v>250</v>
      </c>
      <c r="AA152" s="299" t="s">
        <v>283</v>
      </c>
      <c r="AB152" s="104"/>
      <c r="AC152" s="202"/>
      <c r="AD152" s="298" t="s">
        <v>251</v>
      </c>
      <c r="AE152" s="299" t="s">
        <v>283</v>
      </c>
      <c r="AF152" s="104"/>
      <c r="AG152" s="202"/>
      <c r="AH152" s="298" t="s">
        <v>252</v>
      </c>
      <c r="AI152" s="299" t="s">
        <v>284</v>
      </c>
      <c r="AJ152" s="478" t="str">
        <f t="shared" ref="AJ152:AK154" si="334">IF(AND(X152="",AB152="",AF152=""),"-",X152+AB152+AF152)</f>
        <v>-</v>
      </c>
      <c r="AK152" s="479" t="str">
        <f t="shared" si="334"/>
        <v>-</v>
      </c>
      <c r="AL152" s="480" t="str">
        <f>IF(AND(X152="",AB152="",AF152="",Y152="",AC152="",AG152=""),"-",SUM(X152:AG152))</f>
        <v>-</v>
      </c>
      <c r="AM152" s="481" t="str">
        <f t="shared" si="289"/>
        <v>-</v>
      </c>
      <c r="AN152" s="113"/>
      <c r="AO152" s="464" t="str">
        <f t="shared" si="278"/>
        <v>OK</v>
      </c>
      <c r="AQ152" s="154"/>
      <c r="AR152" s="103"/>
      <c r="AS152" s="202"/>
      <c r="AT152" s="298" t="s">
        <v>250</v>
      </c>
      <c r="AU152" s="299" t="s">
        <v>283</v>
      </c>
      <c r="AV152" s="104"/>
      <c r="AW152" s="202"/>
      <c r="AX152" s="298" t="s">
        <v>251</v>
      </c>
      <c r="AY152" s="299" t="s">
        <v>283</v>
      </c>
      <c r="AZ152" s="104"/>
      <c r="BA152" s="202"/>
      <c r="BB152" s="298" t="s">
        <v>252</v>
      </c>
      <c r="BC152" s="299" t="s">
        <v>284</v>
      </c>
      <c r="BD152" s="478" t="str">
        <f t="shared" ref="BD152:BD154" si="335">IF(AND(AR152="",AV152="",AZ152=""),"-",AR152+AV152+AZ152)</f>
        <v>-</v>
      </c>
      <c r="BE152" s="479" t="str">
        <f t="shared" ref="BE152:BE154" si="336">IF(AND(AS152="",AW152="",BA152=""),"-",AS152+AW152+BA152)</f>
        <v>-</v>
      </c>
      <c r="BF152" s="480" t="str">
        <f>IF(AND(AR152="",AV152="",AZ152="",AS152="",AW152="",BA152=""),"-",SUM(AR152:BA152))</f>
        <v>-</v>
      </c>
      <c r="BG152" s="481" t="str">
        <f t="shared" si="290"/>
        <v>-</v>
      </c>
      <c r="BH152" s="113"/>
      <c r="BI152" s="464" t="str">
        <f t="shared" si="279"/>
        <v>OK</v>
      </c>
      <c r="BK152" s="154"/>
      <c r="BL152" s="103"/>
      <c r="BM152" s="202"/>
      <c r="BN152" s="298" t="s">
        <v>250</v>
      </c>
      <c r="BO152" s="299" t="s">
        <v>283</v>
      </c>
      <c r="BP152" s="104"/>
      <c r="BQ152" s="202"/>
      <c r="BR152" s="298" t="s">
        <v>251</v>
      </c>
      <c r="BS152" s="299" t="s">
        <v>283</v>
      </c>
      <c r="BT152" s="104"/>
      <c r="BU152" s="202"/>
      <c r="BV152" s="298" t="s">
        <v>252</v>
      </c>
      <c r="BW152" s="299" t="s">
        <v>284</v>
      </c>
      <c r="BX152" s="478" t="str">
        <f t="shared" ref="BX152:BY154" si="337">IF(AND(BL152="",BP152="",BT152=""),"-",BL152+BP152+BT152)</f>
        <v>-</v>
      </c>
      <c r="BY152" s="479" t="str">
        <f t="shared" si="337"/>
        <v>-</v>
      </c>
      <c r="BZ152" s="480" t="str">
        <f>IF(AND(BL152="",BP152="",BT152="",BM152="",BQ152="",BU152=""),"-",SUM(BL152:BU152))</f>
        <v>-</v>
      </c>
      <c r="CA152" s="481" t="str">
        <f t="shared" si="291"/>
        <v>-</v>
      </c>
      <c r="CB152" s="113"/>
      <c r="CC152" s="464" t="str">
        <f t="shared" si="280"/>
        <v>OK</v>
      </c>
      <c r="CE152" s="1036"/>
      <c r="CF152" s="1055"/>
      <c r="CG152" s="1069"/>
      <c r="CH152" s="1046"/>
      <c r="CI152" s="1047"/>
      <c r="CJ152" s="1055"/>
      <c r="CK152" s="1069"/>
      <c r="CL152" s="1046"/>
      <c r="CM152" s="1047"/>
      <c r="CN152" s="1055"/>
      <c r="CO152" s="1069"/>
      <c r="CP152" s="1046"/>
      <c r="CQ152" s="1047"/>
      <c r="CR152" s="1000"/>
      <c r="CS152" s="1048"/>
      <c r="CT152" s="1001"/>
      <c r="CU152" s="1002"/>
      <c r="CV152" s="113"/>
      <c r="CW152" s="464" t="str">
        <f t="shared" si="229"/>
        <v>OK</v>
      </c>
      <c r="CY152" s="344"/>
      <c r="CZ152" s="440"/>
      <c r="DA152" s="312"/>
      <c r="DB152" s="313"/>
      <c r="DC152" s="441"/>
      <c r="DD152" s="440"/>
      <c r="DE152" s="312"/>
      <c r="DF152" s="313"/>
      <c r="DG152" s="441"/>
      <c r="DH152" s="440"/>
      <c r="DI152" s="312"/>
      <c r="DJ152" s="313"/>
      <c r="DK152" s="441"/>
      <c r="DL152" s="494"/>
      <c r="DM152" s="485"/>
      <c r="DN152" s="495"/>
      <c r="DO152" s="496"/>
      <c r="DP152" s="113"/>
      <c r="DQ152" s="464" t="str">
        <f t="shared" si="230"/>
        <v>OK</v>
      </c>
      <c r="DS152" s="344"/>
      <c r="DT152" s="440"/>
      <c r="DU152" s="441"/>
      <c r="DV152" s="312"/>
      <c r="DW152" s="441"/>
      <c r="DX152" s="312"/>
      <c r="DY152" s="441"/>
      <c r="DZ152" s="312"/>
      <c r="EA152" s="313"/>
      <c r="EB152" s="994"/>
      <c r="EC152" s="995"/>
      <c r="ED152" s="607"/>
      <c r="EE152" s="113"/>
      <c r="EF152" s="464" t="str">
        <f t="shared" si="329"/>
        <v>-</v>
      </c>
      <c r="EH152" s="71"/>
      <c r="EI152" s="835" t="str">
        <f t="shared" ca="1" si="263"/>
        <v/>
      </c>
      <c r="EJ152" s="836"/>
    </row>
    <row r="153" spans="1:140" ht="12" customHeight="1" outlineLevel="3" x14ac:dyDescent="0.2">
      <c r="A153" s="85">
        <f t="shared" ca="1" si="265"/>
        <v>144</v>
      </c>
      <c r="B153" s="639" t="str">
        <f t="shared" ca="1" si="255"/>
        <v/>
      </c>
      <c r="C153" s="640"/>
      <c r="D153" s="641"/>
      <c r="E153" s="59"/>
      <c r="F153" s="54"/>
      <c r="G153" s="55"/>
      <c r="H153" s="69" t="s">
        <v>17</v>
      </c>
      <c r="I153" s="82"/>
      <c r="J153" s="249" t="s">
        <v>13</v>
      </c>
      <c r="K153" s="250" t="s">
        <v>319</v>
      </c>
      <c r="L153" s="253"/>
      <c r="M153" s="476">
        <f t="shared" si="228"/>
        <v>0</v>
      </c>
      <c r="N153" s="654" t="str">
        <f t="shared" si="256"/>
        <v>-</v>
      </c>
      <c r="O153" s="655" t="str">
        <f t="shared" si="257"/>
        <v>-</v>
      </c>
      <c r="P153" s="655" t="str">
        <f t="shared" si="258"/>
        <v>-</v>
      </c>
      <c r="Q153" s="655" t="str">
        <f t="shared" si="259"/>
        <v>-</v>
      </c>
      <c r="R153" s="655" t="str">
        <f t="shared" si="260"/>
        <v>-</v>
      </c>
      <c r="S153" s="169" t="str">
        <f t="shared" si="261"/>
        <v>-</v>
      </c>
      <c r="T153" s="181" t="str">
        <f t="shared" si="262"/>
        <v>OK</v>
      </c>
      <c r="U153" s="290"/>
      <c r="W153" s="515"/>
      <c r="X153" s="103"/>
      <c r="Y153" s="202"/>
      <c r="Z153" s="298" t="s">
        <v>250</v>
      </c>
      <c r="AA153" s="299" t="s">
        <v>283</v>
      </c>
      <c r="AB153" s="104"/>
      <c r="AC153" s="202"/>
      <c r="AD153" s="298" t="s">
        <v>251</v>
      </c>
      <c r="AE153" s="299" t="s">
        <v>283</v>
      </c>
      <c r="AF153" s="104"/>
      <c r="AG153" s="202"/>
      <c r="AH153" s="298" t="s">
        <v>252</v>
      </c>
      <c r="AI153" s="299" t="s">
        <v>284</v>
      </c>
      <c r="AJ153" s="478" t="str">
        <f t="shared" si="334"/>
        <v>-</v>
      </c>
      <c r="AK153" s="479" t="str">
        <f t="shared" si="334"/>
        <v>-</v>
      </c>
      <c r="AL153" s="480" t="str">
        <f>IF(AND(X153="",AB153="",AF153="",Y153="",AC153="",AG153=""),"-",SUM(X153:AG153))</f>
        <v>-</v>
      </c>
      <c r="AM153" s="481" t="str">
        <f t="shared" si="289"/>
        <v>-</v>
      </c>
      <c r="AN153" s="113"/>
      <c r="AO153" s="464" t="str">
        <f t="shared" si="278"/>
        <v>OK</v>
      </c>
      <c r="AQ153" s="154"/>
      <c r="AR153" s="103"/>
      <c r="AS153" s="202"/>
      <c r="AT153" s="298" t="s">
        <v>250</v>
      </c>
      <c r="AU153" s="299" t="s">
        <v>283</v>
      </c>
      <c r="AV153" s="104"/>
      <c r="AW153" s="202"/>
      <c r="AX153" s="298" t="s">
        <v>251</v>
      </c>
      <c r="AY153" s="299" t="s">
        <v>283</v>
      </c>
      <c r="AZ153" s="104"/>
      <c r="BA153" s="202"/>
      <c r="BB153" s="298" t="s">
        <v>252</v>
      </c>
      <c r="BC153" s="299" t="s">
        <v>284</v>
      </c>
      <c r="BD153" s="478" t="str">
        <f t="shared" si="335"/>
        <v>-</v>
      </c>
      <c r="BE153" s="479" t="str">
        <f t="shared" si="336"/>
        <v>-</v>
      </c>
      <c r="BF153" s="480" t="str">
        <f>IF(AND(AR153="",AV153="",AZ153="",AS153="",AW153="",BA153=""),"-",SUM(AR153:BA153))</f>
        <v>-</v>
      </c>
      <c r="BG153" s="481" t="str">
        <f t="shared" si="290"/>
        <v>-</v>
      </c>
      <c r="BH153" s="113"/>
      <c r="BI153" s="464" t="str">
        <f t="shared" si="279"/>
        <v>OK</v>
      </c>
      <c r="BK153" s="154"/>
      <c r="BL153" s="103"/>
      <c r="BM153" s="202"/>
      <c r="BN153" s="298" t="s">
        <v>250</v>
      </c>
      <c r="BO153" s="299" t="s">
        <v>283</v>
      </c>
      <c r="BP153" s="104"/>
      <c r="BQ153" s="202"/>
      <c r="BR153" s="298" t="s">
        <v>251</v>
      </c>
      <c r="BS153" s="299" t="s">
        <v>283</v>
      </c>
      <c r="BT153" s="104"/>
      <c r="BU153" s="202"/>
      <c r="BV153" s="298" t="s">
        <v>252</v>
      </c>
      <c r="BW153" s="299" t="s">
        <v>284</v>
      </c>
      <c r="BX153" s="478" t="str">
        <f t="shared" si="337"/>
        <v>-</v>
      </c>
      <c r="BY153" s="479" t="str">
        <f t="shared" si="337"/>
        <v>-</v>
      </c>
      <c r="BZ153" s="480" t="str">
        <f>IF(AND(BL153="",BP153="",BT153="",BM153="",BQ153="",BU153=""),"-",SUM(BL153:BU153))</f>
        <v>-</v>
      </c>
      <c r="CA153" s="481" t="str">
        <f t="shared" si="291"/>
        <v>-</v>
      </c>
      <c r="CB153" s="113"/>
      <c r="CC153" s="464" t="str">
        <f t="shared" si="280"/>
        <v>OK</v>
      </c>
      <c r="CE153" s="1036"/>
      <c r="CF153" s="1055"/>
      <c r="CG153" s="1069"/>
      <c r="CH153" s="1046"/>
      <c r="CI153" s="1047"/>
      <c r="CJ153" s="1055"/>
      <c r="CK153" s="1069"/>
      <c r="CL153" s="1046"/>
      <c r="CM153" s="1047"/>
      <c r="CN153" s="1055"/>
      <c r="CO153" s="1069"/>
      <c r="CP153" s="1046"/>
      <c r="CQ153" s="1047"/>
      <c r="CR153" s="1000"/>
      <c r="CS153" s="1048"/>
      <c r="CT153" s="1001"/>
      <c r="CU153" s="1002"/>
      <c r="CV153" s="113"/>
      <c r="CW153" s="464" t="str">
        <f t="shared" si="229"/>
        <v>OK</v>
      </c>
      <c r="CY153" s="344"/>
      <c r="CZ153" s="315"/>
      <c r="DB153" s="316"/>
      <c r="DC153" s="317"/>
      <c r="DD153" s="315"/>
      <c r="DF153" s="316"/>
      <c r="DG153" s="317"/>
      <c r="DH153" s="315"/>
      <c r="DJ153" s="316"/>
      <c r="DK153" s="317"/>
      <c r="DL153" s="487"/>
      <c r="DM153" s="488"/>
      <c r="DN153" s="489"/>
      <c r="DO153" s="497"/>
      <c r="DP153" s="113"/>
      <c r="DQ153" s="464" t="str">
        <f t="shared" si="230"/>
        <v>OK</v>
      </c>
      <c r="DS153" s="344"/>
      <c r="DT153" s="315"/>
      <c r="DU153" s="317"/>
      <c r="DW153" s="317"/>
      <c r="DY153" s="317"/>
      <c r="EA153" s="316"/>
      <c r="EB153" s="1000"/>
      <c r="EC153" s="1001"/>
      <c r="ED153" s="606"/>
      <c r="EE153" s="113"/>
      <c r="EF153" s="464" t="str">
        <f t="shared" si="329"/>
        <v>-</v>
      </c>
      <c r="EH153" s="71"/>
      <c r="EI153" s="835" t="str">
        <f t="shared" ca="1" si="263"/>
        <v/>
      </c>
      <c r="EJ153" s="836"/>
    </row>
    <row r="154" spans="1:140" ht="12" customHeight="1" outlineLevel="3" x14ac:dyDescent="0.2">
      <c r="A154" s="85">
        <f ca="1">OFFSET(A154,-1,0,1,1)+1</f>
        <v>145</v>
      </c>
      <c r="B154" s="619" t="str">
        <f t="shared" ca="1" si="255"/>
        <v/>
      </c>
      <c r="C154" s="620"/>
      <c r="D154" s="621"/>
      <c r="E154" s="161" t="s">
        <v>280</v>
      </c>
      <c r="F154" s="160"/>
      <c r="G154" s="55"/>
      <c r="H154" s="69" t="s">
        <v>17</v>
      </c>
      <c r="I154" s="55"/>
      <c r="J154" s="249" t="s">
        <v>13</v>
      </c>
      <c r="K154" s="250" t="s">
        <v>319</v>
      </c>
      <c r="L154" s="252"/>
      <c r="M154" s="476">
        <f t="shared" si="228"/>
        <v>0</v>
      </c>
      <c r="N154" s="648" t="str">
        <f t="shared" si="256"/>
        <v>-</v>
      </c>
      <c r="O154" s="649" t="str">
        <f t="shared" si="257"/>
        <v>-</v>
      </c>
      <c r="P154" s="649" t="str">
        <f t="shared" si="258"/>
        <v>-</v>
      </c>
      <c r="Q154" s="649" t="str">
        <f t="shared" si="259"/>
        <v>-</v>
      </c>
      <c r="R154" s="649" t="str">
        <f t="shared" si="260"/>
        <v>-</v>
      </c>
      <c r="S154" s="168" t="str">
        <f t="shared" si="261"/>
        <v>-</v>
      </c>
      <c r="T154" s="180" t="str">
        <f t="shared" si="262"/>
        <v>OK</v>
      </c>
      <c r="U154" s="290"/>
      <c r="W154" s="515"/>
      <c r="X154" s="103"/>
      <c r="Y154" s="202"/>
      <c r="Z154" s="298" t="s">
        <v>250</v>
      </c>
      <c r="AA154" s="299" t="s">
        <v>283</v>
      </c>
      <c r="AB154" s="104"/>
      <c r="AC154" s="202"/>
      <c r="AD154" s="298" t="s">
        <v>251</v>
      </c>
      <c r="AE154" s="299" t="s">
        <v>283</v>
      </c>
      <c r="AF154" s="104"/>
      <c r="AG154" s="202"/>
      <c r="AH154" s="298" t="s">
        <v>252</v>
      </c>
      <c r="AI154" s="299" t="s">
        <v>284</v>
      </c>
      <c r="AJ154" s="478" t="str">
        <f t="shared" si="334"/>
        <v>-</v>
      </c>
      <c r="AK154" s="479" t="str">
        <f t="shared" si="334"/>
        <v>-</v>
      </c>
      <c r="AL154" s="480" t="str">
        <f>IF(AND(X154="",AB154="",AF154="",Y154="",AC154="",AG154=""),"-",SUM(X154:AG154))</f>
        <v>-</v>
      </c>
      <c r="AM154" s="508" t="str">
        <f t="shared" si="289"/>
        <v>-</v>
      </c>
      <c r="AN154" s="113"/>
      <c r="AO154" s="464" t="str">
        <f t="shared" si="278"/>
        <v>OK</v>
      </c>
      <c r="AQ154" s="154"/>
      <c r="AR154" s="103"/>
      <c r="AS154" s="202"/>
      <c r="AT154" s="298" t="s">
        <v>250</v>
      </c>
      <c r="AU154" s="299" t="s">
        <v>283</v>
      </c>
      <c r="AV154" s="104"/>
      <c r="AW154" s="202"/>
      <c r="AX154" s="298" t="s">
        <v>251</v>
      </c>
      <c r="AY154" s="299" t="s">
        <v>283</v>
      </c>
      <c r="AZ154" s="104"/>
      <c r="BA154" s="202"/>
      <c r="BB154" s="298" t="s">
        <v>252</v>
      </c>
      <c r="BC154" s="299" t="s">
        <v>284</v>
      </c>
      <c r="BD154" s="478" t="str">
        <f t="shared" si="335"/>
        <v>-</v>
      </c>
      <c r="BE154" s="479" t="str">
        <f t="shared" si="336"/>
        <v>-</v>
      </c>
      <c r="BF154" s="480" t="str">
        <f>IF(AND(AR154="",AV154="",AZ154="",AS154="",AW154="",BA154=""),"-",SUM(AR154:BA154))</f>
        <v>-</v>
      </c>
      <c r="BG154" s="508" t="str">
        <f t="shared" si="290"/>
        <v>-</v>
      </c>
      <c r="BH154" s="113"/>
      <c r="BI154" s="464" t="str">
        <f t="shared" si="279"/>
        <v>OK</v>
      </c>
      <c r="BK154" s="154"/>
      <c r="BL154" s="103"/>
      <c r="BM154" s="202"/>
      <c r="BN154" s="298"/>
      <c r="BO154" s="299"/>
      <c r="BP154" s="104"/>
      <c r="BQ154" s="202"/>
      <c r="BR154" s="298"/>
      <c r="BS154" s="299"/>
      <c r="BT154" s="104"/>
      <c r="BU154" s="202"/>
      <c r="BV154" s="298"/>
      <c r="BW154" s="299"/>
      <c r="BX154" s="478" t="str">
        <f t="shared" si="337"/>
        <v>-</v>
      </c>
      <c r="BY154" s="479" t="str">
        <f t="shared" si="337"/>
        <v>-</v>
      </c>
      <c r="BZ154" s="480" t="str">
        <f>IF(AND(BL154="",BP154="",BT154="",BM154="",BQ154="",BU154=""),"-",SUM(BL154:BU154))</f>
        <v>-</v>
      </c>
      <c r="CA154" s="508" t="str">
        <f t="shared" si="291"/>
        <v>-</v>
      </c>
      <c r="CB154" s="113"/>
      <c r="CC154" s="464" t="str">
        <f t="shared" si="280"/>
        <v>OK</v>
      </c>
      <c r="CE154" s="1036"/>
      <c r="CF154" s="1055"/>
      <c r="CG154" s="1069"/>
      <c r="CH154" s="1046"/>
      <c r="CI154" s="1047"/>
      <c r="CJ154" s="1055"/>
      <c r="CK154" s="1069"/>
      <c r="CL154" s="1046"/>
      <c r="CM154" s="1047"/>
      <c r="CN154" s="1055"/>
      <c r="CO154" s="1069"/>
      <c r="CP154" s="1046"/>
      <c r="CQ154" s="1047"/>
      <c r="CR154" s="1000"/>
      <c r="CS154" s="1048"/>
      <c r="CT154" s="1001"/>
      <c r="CU154" s="1002"/>
      <c r="CV154" s="113"/>
      <c r="CW154" s="464" t="str">
        <f t="shared" si="229"/>
        <v>OK</v>
      </c>
      <c r="CY154" s="70"/>
      <c r="CZ154" s="318"/>
      <c r="DA154" s="319"/>
      <c r="DB154" s="320"/>
      <c r="DC154" s="321"/>
      <c r="DD154" s="318"/>
      <c r="DE154" s="319"/>
      <c r="DF154" s="320"/>
      <c r="DG154" s="321"/>
      <c r="DH154" s="318"/>
      <c r="DI154" s="319"/>
      <c r="DJ154" s="320"/>
      <c r="DK154" s="321"/>
      <c r="DL154" s="490"/>
      <c r="DM154" s="491"/>
      <c r="DN154" s="492"/>
      <c r="DO154" s="498"/>
      <c r="DP154" s="113"/>
      <c r="DQ154" s="464" t="str">
        <f t="shared" si="230"/>
        <v>OK</v>
      </c>
      <c r="DS154" s="70"/>
      <c r="DT154" s="318"/>
      <c r="DU154" s="321"/>
      <c r="DV154" s="319"/>
      <c r="DW154" s="321"/>
      <c r="DX154" s="319"/>
      <c r="DY154" s="321"/>
      <c r="DZ154" s="319"/>
      <c r="EA154" s="320"/>
      <c r="EB154" s="997"/>
      <c r="EC154" s="998"/>
      <c r="ED154" s="608"/>
      <c r="EE154" s="113"/>
      <c r="EF154" s="464" t="str">
        <f t="shared" si="329"/>
        <v>-</v>
      </c>
      <c r="EI154" s="835" t="str">
        <f t="shared" ca="1" si="263"/>
        <v/>
      </c>
      <c r="EJ154" s="836"/>
    </row>
    <row r="155" spans="1:140" s="71" customFormat="1" ht="25.5" customHeight="1" outlineLevel="2" x14ac:dyDescent="0.2">
      <c r="A155" s="88">
        <f t="shared" ref="A155:A156" ca="1" si="338">OFFSET(A155,-1,0,1,1)+1</f>
        <v>146</v>
      </c>
      <c r="B155" s="616" t="str">
        <f t="shared" ca="1" si="255"/>
        <v/>
      </c>
      <c r="C155" s="622"/>
      <c r="D155" s="623"/>
      <c r="E155" s="985" t="s">
        <v>851</v>
      </c>
      <c r="F155" s="77" t="s">
        <v>185</v>
      </c>
      <c r="G155" s="78"/>
      <c r="H155" s="89" t="s">
        <v>17</v>
      </c>
      <c r="I155" s="79"/>
      <c r="J155" s="80" t="s">
        <v>10</v>
      </c>
      <c r="K155" s="81" t="s">
        <v>319</v>
      </c>
      <c r="L155" s="251"/>
      <c r="M155" s="460">
        <f t="shared" si="228"/>
        <v>0</v>
      </c>
      <c r="N155" s="694" t="str">
        <f>IF(OR(W155="",W155=0,W155="-"),"-",IF(W155=1,1,"POK"))</f>
        <v>-</v>
      </c>
      <c r="O155" s="695" t="str">
        <f>IF(OR(AQ155="",AQ155=0,AQ155="-"),"-",IF(AQ155=1,1,"POK"))</f>
        <v>-</v>
      </c>
      <c r="P155" s="695" t="str">
        <f>IF(OR(BK155="",BK155=0,BK155="-"),"-",IF(BK155=1,1,"POK"))</f>
        <v>-</v>
      </c>
      <c r="Q155" s="695" t="str">
        <f>IF(OR(CE155="",CE155=0,CE155="-"),"-",IF(CE155=1,1,"POK"))</f>
        <v>-</v>
      </c>
      <c r="R155" s="695" t="str">
        <f>IF(OR(CY155="",CY155=0,CY155="-"),"-",IF(CY155=1,1,"POK"))</f>
        <v>-</v>
      </c>
      <c r="S155" s="696" t="str">
        <f>IF(OR(DS155="",DS155=0,DS155="-"),"-",IF(DS155=1,1,"POK"))</f>
        <v>-</v>
      </c>
      <c r="T155" s="181" t="str">
        <f t="shared" si="262"/>
        <v>OK</v>
      </c>
      <c r="U155" s="290"/>
      <c r="V155" s="8"/>
      <c r="W155" s="662">
        <f>IF(SUM(W156:W157)=0,0,1)</f>
        <v>0</v>
      </c>
      <c r="X155" s="208"/>
      <c r="Y155" s="209"/>
      <c r="Z155" s="209"/>
      <c r="AA155" s="209"/>
      <c r="AB155" s="209"/>
      <c r="AC155" s="209"/>
      <c r="AD155" s="209"/>
      <c r="AE155" s="209"/>
      <c r="AF155" s="209"/>
      <c r="AG155" s="209"/>
      <c r="AH155" s="209"/>
      <c r="AI155" s="210"/>
      <c r="AJ155" s="235">
        <f>SUM(AJ156:AJ157)</f>
        <v>0</v>
      </c>
      <c r="AK155" s="236">
        <f>SUM(AK156:AK157)</f>
        <v>0</v>
      </c>
      <c r="AL155" s="233">
        <f>AJ155+AK155</f>
        <v>0</v>
      </c>
      <c r="AM155" s="238" t="str">
        <f t="shared" si="289"/>
        <v>-</v>
      </c>
      <c r="AN155" s="114"/>
      <c r="AO155" s="468" t="str">
        <f t="shared" si="278"/>
        <v>OK</v>
      </c>
      <c r="AP155" s="8"/>
      <c r="AQ155" s="662">
        <f>IF(SUM(AQ156:AQ157)=0,0,1)</f>
        <v>0</v>
      </c>
      <c r="AR155" s="208"/>
      <c r="AS155" s="209"/>
      <c r="AT155" s="209"/>
      <c r="AU155" s="209"/>
      <c r="AV155" s="209"/>
      <c r="AW155" s="209"/>
      <c r="AX155" s="209"/>
      <c r="AY155" s="209"/>
      <c r="AZ155" s="209"/>
      <c r="BA155" s="209"/>
      <c r="BB155" s="209"/>
      <c r="BC155" s="210"/>
      <c r="BD155" s="235">
        <f>SUM(BD156:BD157)</f>
        <v>0</v>
      </c>
      <c r="BE155" s="236">
        <f>SUM(BE156:BE157)</f>
        <v>0</v>
      </c>
      <c r="BF155" s="233">
        <f>BD155+BE155</f>
        <v>0</v>
      </c>
      <c r="BG155" s="238" t="str">
        <f t="shared" si="290"/>
        <v>-</v>
      </c>
      <c r="BH155" s="114"/>
      <c r="BI155" s="468" t="str">
        <f t="shared" si="279"/>
        <v>OK</v>
      </c>
      <c r="BJ155" s="8"/>
      <c r="BK155" s="662">
        <f>IF(SUM(BK156:BK157)=0,0,1)</f>
        <v>0</v>
      </c>
      <c r="BL155" s="208"/>
      <c r="BM155" s="209"/>
      <c r="BN155" s="209"/>
      <c r="BO155" s="209"/>
      <c r="BP155" s="209"/>
      <c r="BQ155" s="209"/>
      <c r="BR155" s="209"/>
      <c r="BS155" s="209"/>
      <c r="BT155" s="209"/>
      <c r="BU155" s="209"/>
      <c r="BV155" s="209"/>
      <c r="BW155" s="210"/>
      <c r="BX155" s="235">
        <f>SUM(BX156:BX157)</f>
        <v>0</v>
      </c>
      <c r="BY155" s="236">
        <f>SUM(BY156:BY157)</f>
        <v>0</v>
      </c>
      <c r="BZ155" s="233">
        <f>BX155+BY155</f>
        <v>0</v>
      </c>
      <c r="CA155" s="238" t="str">
        <f t="shared" si="291"/>
        <v>-</v>
      </c>
      <c r="CB155" s="114"/>
      <c r="CC155" s="464" t="str">
        <f t="shared" si="280"/>
        <v>OK</v>
      </c>
      <c r="CD155" s="8"/>
      <c r="CE155" s="665">
        <f>IF(SUM(CE156:CE157)=0,0,1)</f>
        <v>0</v>
      </c>
      <c r="CF155" s="208"/>
      <c r="CG155" s="209"/>
      <c r="CH155" s="209"/>
      <c r="CI155" s="209"/>
      <c r="CJ155" s="209"/>
      <c r="CK155" s="209"/>
      <c r="CL155" s="209"/>
      <c r="CM155" s="209"/>
      <c r="CN155" s="209"/>
      <c r="CO155" s="209"/>
      <c r="CP155" s="209"/>
      <c r="CQ155" s="210"/>
      <c r="CR155" s="235">
        <f>SUM(CR156:CR157)</f>
        <v>0</v>
      </c>
      <c r="CS155" s="236">
        <f>SUM(CS156:CS157)</f>
        <v>0</v>
      </c>
      <c r="CT155" s="910">
        <f>CR155+CS155</f>
        <v>0</v>
      </c>
      <c r="CU155" s="238"/>
      <c r="CV155" s="114"/>
      <c r="CW155" s="468" t="str">
        <f t="shared" si="229"/>
        <v>OK</v>
      </c>
      <c r="CX155" s="8"/>
      <c r="CY155" s="668">
        <f>IF(SUM(CY156:CY157)=0,0,1)</f>
        <v>0</v>
      </c>
      <c r="CZ155" s="208"/>
      <c r="DA155" s="209"/>
      <c r="DB155" s="209"/>
      <c r="DC155" s="209"/>
      <c r="DD155" s="209"/>
      <c r="DE155" s="209"/>
      <c r="DF155" s="209"/>
      <c r="DG155" s="209"/>
      <c r="DH155" s="209"/>
      <c r="DI155" s="209"/>
      <c r="DJ155" s="209"/>
      <c r="DK155" s="210"/>
      <c r="DL155" s="235">
        <f>SUM(DL156:DL157)</f>
        <v>0</v>
      </c>
      <c r="DM155" s="236">
        <f>SUM(DM156:DM157)</f>
        <v>0</v>
      </c>
      <c r="DN155" s="233">
        <f>DL155+DM155</f>
        <v>0</v>
      </c>
      <c r="DO155" s="238" t="str">
        <f>IF(OR(DN155=0,DN155="-"),"-",DN155/CONSTR_TOTAL_HOURS)</f>
        <v>-</v>
      </c>
      <c r="DP155" s="114"/>
      <c r="DQ155" s="464" t="str">
        <f t="shared" si="230"/>
        <v>OK</v>
      </c>
      <c r="DR155" s="8"/>
      <c r="DS155" s="662">
        <f>IF(SUM(DS156:DS157)=0,0,1)</f>
        <v>0</v>
      </c>
      <c r="DT155" s="208"/>
      <c r="DU155" s="209"/>
      <c r="DV155" s="209"/>
      <c r="DW155" s="209"/>
      <c r="DX155" s="209"/>
      <c r="DY155" s="209"/>
      <c r="DZ155" s="209"/>
      <c r="EA155" s="209"/>
      <c r="EB155" s="235">
        <f>SUM(EB156:EB157)</f>
        <v>0</v>
      </c>
      <c r="EC155" s="579"/>
      <c r="ED155" s="238"/>
      <c r="EE155" s="114"/>
      <c r="EF155" s="464" t="str">
        <f t="shared" si="329"/>
        <v>-</v>
      </c>
      <c r="EG155" s="8"/>
      <c r="EI155" s="835" t="str">
        <f t="shared" ca="1" si="263"/>
        <v/>
      </c>
      <c r="EJ155" s="836"/>
    </row>
    <row r="156" spans="1:140" ht="12" customHeight="1" outlineLevel="3" x14ac:dyDescent="0.2">
      <c r="A156" s="85">
        <f t="shared" ca="1" si="338"/>
        <v>147</v>
      </c>
      <c r="B156" s="619" t="str">
        <f t="shared" ca="1" si="255"/>
        <v/>
      </c>
      <c r="C156" s="620"/>
      <c r="D156" s="621"/>
      <c r="E156" s="990"/>
      <c r="F156" s="58"/>
      <c r="G156" s="55" t="s">
        <v>852</v>
      </c>
      <c r="H156" s="69" t="s">
        <v>17</v>
      </c>
      <c r="I156" s="55"/>
      <c r="J156" s="249" t="s">
        <v>11</v>
      </c>
      <c r="K156" s="250" t="s">
        <v>319</v>
      </c>
      <c r="L156" s="253" t="s">
        <v>27</v>
      </c>
      <c r="M156" s="476">
        <f t="shared" si="228"/>
        <v>0</v>
      </c>
      <c r="N156" s="648" t="str">
        <f t="shared" ref="N156:N157" si="339">IF(OR(W156="",W156="-"),"-",IF(W156=1,1,"POK"))</f>
        <v>-</v>
      </c>
      <c r="O156" s="649" t="str">
        <f t="shared" ref="O156:O157" si="340">IF(OR(AQ156="",AQ156="-"),"-",IF(AQ156=1,1,"POK"))</f>
        <v>-</v>
      </c>
      <c r="P156" s="649" t="str">
        <f t="shared" ref="P156:P157" si="341">IF(OR(BK156="",BK156="-"),"-",IF(BK156=1,1,"POK"))</f>
        <v>-</v>
      </c>
      <c r="Q156" s="649" t="str">
        <f t="shared" ref="Q156:Q157" si="342">IF(OR(CE156="",CE156="-"),"-",IF(CE156=1,1,"POK"))</f>
        <v>-</v>
      </c>
      <c r="R156" s="649" t="str">
        <f t="shared" ref="R156:R157" si="343">IF(OR(CY156="",CY156="-"),"-",IF(CY156=1,1,"POK"))</f>
        <v>-</v>
      </c>
      <c r="S156" s="168" t="str">
        <f t="shared" ref="S156:S157" si="344">IF(OR(DS156="",DS156="-"),"-",IF(DS156=1,1,"POK"))</f>
        <v>-</v>
      </c>
      <c r="T156" s="180" t="str">
        <f t="shared" si="262"/>
        <v>OK</v>
      </c>
      <c r="U156" s="290"/>
      <c r="W156" s="515"/>
      <c r="X156" s="103"/>
      <c r="Y156" s="1023"/>
      <c r="Z156" s="298" t="s">
        <v>250</v>
      </c>
      <c r="AA156" s="1026"/>
      <c r="AB156" s="104"/>
      <c r="AC156" s="1023"/>
      <c r="AD156" s="298" t="s">
        <v>251</v>
      </c>
      <c r="AE156" s="1026"/>
      <c r="AF156" s="104"/>
      <c r="AG156" s="1023"/>
      <c r="AH156" s="298" t="s">
        <v>252</v>
      </c>
      <c r="AI156" s="1026"/>
      <c r="AJ156" s="478" t="str">
        <f>IF(AND(X156="",AB156="",AF156=""),"-",X156+AB156+AF156)</f>
        <v>-</v>
      </c>
      <c r="AK156" s="1059"/>
      <c r="AL156" s="480" t="str">
        <f>IF(AND(X156="",AB156="",AF156="",Y156="",AC156="",AG156=""),"-",SUM(X156:AG156))</f>
        <v>-</v>
      </c>
      <c r="AM156" s="481" t="str">
        <f t="shared" si="289"/>
        <v>-</v>
      </c>
      <c r="AN156" s="113"/>
      <c r="AO156" s="464" t="str">
        <f t="shared" si="278"/>
        <v>OK</v>
      </c>
      <c r="AQ156" s="154"/>
      <c r="AR156" s="103"/>
      <c r="AS156" s="1023"/>
      <c r="AT156" s="298" t="s">
        <v>250</v>
      </c>
      <c r="AU156" s="1026"/>
      <c r="AV156" s="104"/>
      <c r="AW156" s="1023"/>
      <c r="AX156" s="298" t="s">
        <v>251</v>
      </c>
      <c r="AY156" s="1026"/>
      <c r="AZ156" s="104"/>
      <c r="BA156" s="1023"/>
      <c r="BB156" s="298" t="s">
        <v>252</v>
      </c>
      <c r="BC156" s="1026"/>
      <c r="BD156" s="478" t="str">
        <f>IF(AND(AR156="",AV156="",AZ156=""),"-",AR156+AV156+AZ156)</f>
        <v>-</v>
      </c>
      <c r="BE156" s="1059"/>
      <c r="BF156" s="480" t="str">
        <f>IF(AND(AR156="",AV156="",AZ156="",AS156="",AW156="",BA156=""),"-",SUM(AR156:BA156))</f>
        <v>-</v>
      </c>
      <c r="BG156" s="481" t="str">
        <f t="shared" si="290"/>
        <v>-</v>
      </c>
      <c r="BH156" s="113"/>
      <c r="BI156" s="464" t="str">
        <f t="shared" si="279"/>
        <v>OK</v>
      </c>
      <c r="BK156" s="154"/>
      <c r="BL156" s="103"/>
      <c r="BM156" s="305"/>
      <c r="BN156" s="298" t="s">
        <v>250</v>
      </c>
      <c r="BO156" s="308"/>
      <c r="BP156" s="104"/>
      <c r="BQ156" s="305"/>
      <c r="BR156" s="298" t="s">
        <v>251</v>
      </c>
      <c r="BS156" s="308"/>
      <c r="BT156" s="104"/>
      <c r="BU156" s="305"/>
      <c r="BV156" s="298" t="s">
        <v>252</v>
      </c>
      <c r="BW156" s="308"/>
      <c r="BX156" s="478" t="str">
        <f>IF(AND(BL156="",BP156="",BT156=""),"-",BL156+BP156+BT156)</f>
        <v>-</v>
      </c>
      <c r="BY156" s="493"/>
      <c r="BZ156" s="480" t="str">
        <f>IF(AND(BL156="",BP156="",BT156="",BM156="",BQ156="",BU156=""),"-",SUM(BL156:BU156))</f>
        <v>-</v>
      </c>
      <c r="CA156" s="481" t="str">
        <f t="shared" si="291"/>
        <v>-</v>
      </c>
      <c r="CB156" s="113"/>
      <c r="CC156" s="464" t="str">
        <f t="shared" si="280"/>
        <v>OK</v>
      </c>
      <c r="CE156" s="1036"/>
      <c r="CF156" s="1055"/>
      <c r="CG156" s="1069"/>
      <c r="CH156" s="1046"/>
      <c r="CI156" s="1047"/>
      <c r="CJ156" s="1055"/>
      <c r="CK156" s="1069"/>
      <c r="CL156" s="1046"/>
      <c r="CM156" s="1047"/>
      <c r="CN156" s="1055"/>
      <c r="CO156" s="1069"/>
      <c r="CP156" s="1046"/>
      <c r="CQ156" s="1047"/>
      <c r="CR156" s="1000"/>
      <c r="CS156" s="1048"/>
      <c r="CT156" s="1001"/>
      <c r="CU156" s="1002"/>
      <c r="CV156" s="113"/>
      <c r="CW156" s="464" t="str">
        <f t="shared" si="229"/>
        <v>OK</v>
      </c>
      <c r="CY156" s="344"/>
      <c r="CZ156" s="440"/>
      <c r="DA156" s="312"/>
      <c r="DB156" s="313"/>
      <c r="DC156" s="441"/>
      <c r="DD156" s="440"/>
      <c r="DE156" s="312"/>
      <c r="DF156" s="313"/>
      <c r="DG156" s="441"/>
      <c r="DH156" s="440"/>
      <c r="DI156" s="312"/>
      <c r="DJ156" s="313"/>
      <c r="DK156" s="441"/>
      <c r="DL156" s="494"/>
      <c r="DM156" s="485"/>
      <c r="DN156" s="495"/>
      <c r="DO156" s="562"/>
      <c r="DP156" s="113"/>
      <c r="DQ156" s="464" t="str">
        <f t="shared" si="230"/>
        <v>OK</v>
      </c>
      <c r="DS156" s="344"/>
      <c r="DT156" s="440"/>
      <c r="DU156" s="441"/>
      <c r="DV156" s="312"/>
      <c r="DW156" s="441"/>
      <c r="DX156" s="312"/>
      <c r="DY156" s="441"/>
      <c r="DZ156" s="312"/>
      <c r="EA156" s="313"/>
      <c r="EB156" s="994"/>
      <c r="EC156" s="995"/>
      <c r="ED156" s="609"/>
      <c r="EE156" s="113"/>
      <c r="EF156" s="464" t="str">
        <f t="shared" si="329"/>
        <v>OK</v>
      </c>
      <c r="EI156" s="835" t="str">
        <f t="shared" ca="1" si="263"/>
        <v/>
      </c>
      <c r="EJ156" s="836"/>
    </row>
    <row r="157" spans="1:140" ht="12" customHeight="1" outlineLevel="3" x14ac:dyDescent="0.2">
      <c r="A157" s="85">
        <f ca="1">OFFSET(A157,-1,0,1,1)+1</f>
        <v>148</v>
      </c>
      <c r="B157" s="619" t="str">
        <f t="shared" ca="1" si="255"/>
        <v/>
      </c>
      <c r="C157" s="620"/>
      <c r="D157" s="621"/>
      <c r="E157" s="987" t="s">
        <v>280</v>
      </c>
      <c r="F157" s="160"/>
      <c r="G157" s="55"/>
      <c r="H157" s="69" t="s">
        <v>17</v>
      </c>
      <c r="I157" s="55"/>
      <c r="J157" s="249" t="s">
        <v>11</v>
      </c>
      <c r="K157" s="250" t="s">
        <v>319</v>
      </c>
      <c r="L157" s="252"/>
      <c r="M157" s="476">
        <f t="shared" si="228"/>
        <v>0</v>
      </c>
      <c r="N157" s="648" t="str">
        <f t="shared" si="339"/>
        <v>-</v>
      </c>
      <c r="O157" s="649" t="str">
        <f t="shared" si="340"/>
        <v>-</v>
      </c>
      <c r="P157" s="649" t="str">
        <f t="shared" si="341"/>
        <v>-</v>
      </c>
      <c r="Q157" s="649" t="str">
        <f t="shared" si="342"/>
        <v>-</v>
      </c>
      <c r="R157" s="649" t="str">
        <f t="shared" si="343"/>
        <v>-</v>
      </c>
      <c r="S157" s="168" t="str">
        <f t="shared" si="344"/>
        <v>-</v>
      </c>
      <c r="T157" s="180" t="str">
        <f t="shared" si="262"/>
        <v>OK</v>
      </c>
      <c r="U157" s="290"/>
      <c r="W157" s="515"/>
      <c r="X157" s="103"/>
      <c r="Y157" s="1025"/>
      <c r="Z157" s="298" t="s">
        <v>250</v>
      </c>
      <c r="AA157" s="1028"/>
      <c r="AB157" s="104"/>
      <c r="AC157" s="1025"/>
      <c r="AD157" s="298" t="s">
        <v>251</v>
      </c>
      <c r="AE157" s="1028"/>
      <c r="AF157" s="104"/>
      <c r="AG157" s="1025"/>
      <c r="AH157" s="298" t="s">
        <v>252</v>
      </c>
      <c r="AI157" s="1028"/>
      <c r="AJ157" s="478" t="str">
        <f>IF(AND(X157="",AB157="",AF157=""),"-",X157+AB157+AF157)</f>
        <v>-</v>
      </c>
      <c r="AK157" s="1072"/>
      <c r="AL157" s="480" t="str">
        <f>IF(AND(X157="",AB157="",AF157="",Y157="",AC157="",AG157=""),"-",SUM(X157:AG157))</f>
        <v>-</v>
      </c>
      <c r="AM157" s="506" t="str">
        <f t="shared" si="289"/>
        <v>-</v>
      </c>
      <c r="AN157" s="113"/>
      <c r="AO157" s="464" t="str">
        <f t="shared" si="278"/>
        <v>OK</v>
      </c>
      <c r="AQ157" s="154"/>
      <c r="AR157" s="103"/>
      <c r="AS157" s="1025"/>
      <c r="AT157" s="298" t="s">
        <v>250</v>
      </c>
      <c r="AU157" s="1028"/>
      <c r="AV157" s="104"/>
      <c r="AW157" s="1025"/>
      <c r="AX157" s="298" t="s">
        <v>251</v>
      </c>
      <c r="AY157" s="1028"/>
      <c r="AZ157" s="104"/>
      <c r="BA157" s="1025"/>
      <c r="BB157" s="298" t="s">
        <v>252</v>
      </c>
      <c r="BC157" s="1028"/>
      <c r="BD157" s="478" t="str">
        <f>IF(AND(AR157="",AV157="",AZ157=""),"-",AR157+AV157+AZ157)</f>
        <v>-</v>
      </c>
      <c r="BE157" s="1072"/>
      <c r="BF157" s="480" t="str">
        <f>IF(AND(AR157="",AV157="",AZ157="",AS157="",AW157="",BA157=""),"-",SUM(AR157:BA157))</f>
        <v>-</v>
      </c>
      <c r="BG157" s="540" t="str">
        <f t="shared" si="290"/>
        <v>-</v>
      </c>
      <c r="BH157" s="113"/>
      <c r="BI157" s="464" t="str">
        <f t="shared" si="279"/>
        <v>OK</v>
      </c>
      <c r="BK157" s="154"/>
      <c r="BL157" s="103"/>
      <c r="BM157" s="307"/>
      <c r="BN157" s="298" t="s">
        <v>250</v>
      </c>
      <c r="BO157" s="310"/>
      <c r="BP157" s="104"/>
      <c r="BQ157" s="307"/>
      <c r="BR157" s="298" t="s">
        <v>251</v>
      </c>
      <c r="BS157" s="310"/>
      <c r="BT157" s="104"/>
      <c r="BU157" s="307"/>
      <c r="BV157" s="298" t="s">
        <v>252</v>
      </c>
      <c r="BW157" s="310"/>
      <c r="BX157" s="478" t="str">
        <f>IF(AND(BL157="",BP157="",BT157=""),"-",BL157+BP157+BT157)</f>
        <v>-</v>
      </c>
      <c r="BY157" s="505"/>
      <c r="BZ157" s="480" t="str">
        <f>IF(AND(BL157="",BP157="",BT157="",BM157="",BQ157="",BU157=""),"-",SUM(BL157:BU157))</f>
        <v>-</v>
      </c>
      <c r="CA157" s="540" t="str">
        <f t="shared" si="291"/>
        <v>-</v>
      </c>
      <c r="CB157" s="113"/>
      <c r="CC157" s="464" t="str">
        <f t="shared" si="280"/>
        <v>OK</v>
      </c>
      <c r="CE157" s="1036"/>
      <c r="CF157" s="1055"/>
      <c r="CG157" s="1069"/>
      <c r="CH157" s="1046"/>
      <c r="CI157" s="1047"/>
      <c r="CJ157" s="1055"/>
      <c r="CK157" s="1069"/>
      <c r="CL157" s="1046"/>
      <c r="CM157" s="1047"/>
      <c r="CN157" s="1055"/>
      <c r="CO157" s="1069"/>
      <c r="CP157" s="1046"/>
      <c r="CQ157" s="1047"/>
      <c r="CR157" s="1000"/>
      <c r="CS157" s="1048"/>
      <c r="CT157" s="1001"/>
      <c r="CU157" s="1002"/>
      <c r="CV157" s="113"/>
      <c r="CW157" s="464" t="str">
        <f t="shared" si="229"/>
        <v>OK</v>
      </c>
      <c r="CY157" s="70"/>
      <c r="CZ157" s="318"/>
      <c r="DA157" s="319"/>
      <c r="DB157" s="320"/>
      <c r="DC157" s="321"/>
      <c r="DD157" s="318"/>
      <c r="DE157" s="319"/>
      <c r="DF157" s="320"/>
      <c r="DG157" s="321"/>
      <c r="DH157" s="318"/>
      <c r="DI157" s="319"/>
      <c r="DJ157" s="320"/>
      <c r="DK157" s="321"/>
      <c r="DL157" s="490"/>
      <c r="DM157" s="491"/>
      <c r="DN157" s="492"/>
      <c r="DO157" s="542"/>
      <c r="DP157" s="113"/>
      <c r="DQ157" s="464" t="str">
        <f t="shared" si="230"/>
        <v>OK</v>
      </c>
      <c r="DS157" s="70"/>
      <c r="DT157" s="318"/>
      <c r="DU157" s="321"/>
      <c r="DV157" s="319"/>
      <c r="DW157" s="321"/>
      <c r="DX157" s="319"/>
      <c r="DY157" s="321"/>
      <c r="DZ157" s="319"/>
      <c r="EA157" s="320"/>
      <c r="EB157" s="997"/>
      <c r="EC157" s="998"/>
      <c r="ED157" s="610"/>
      <c r="EE157" s="113"/>
      <c r="EF157" s="464" t="str">
        <f t="shared" si="329"/>
        <v>OK</v>
      </c>
      <c r="EI157" s="835" t="str">
        <f t="shared" ca="1" si="263"/>
        <v/>
      </c>
      <c r="EJ157" s="836"/>
    </row>
    <row r="158" spans="1:140" ht="12.75" customHeight="1" outlineLevel="2" x14ac:dyDescent="0.2">
      <c r="A158" s="85">
        <f ca="1">OFFSET(A158,-1,0,1,1)+1</f>
        <v>149</v>
      </c>
      <c r="B158" s="627" t="str">
        <f t="shared" ca="1" si="255"/>
        <v/>
      </c>
      <c r="C158" s="628"/>
      <c r="D158" s="629"/>
      <c r="E158" s="278"/>
      <c r="F158" s="279"/>
      <c r="G158" s="280"/>
      <c r="H158" s="280"/>
      <c r="I158" s="281"/>
      <c r="J158" s="1015"/>
      <c r="K158" s="1015"/>
      <c r="L158" s="242"/>
      <c r="M158" s="282">
        <f t="shared" si="228"/>
        <v>0</v>
      </c>
      <c r="N158" s="650"/>
      <c r="O158" s="651"/>
      <c r="P158" s="651"/>
      <c r="Q158" s="651"/>
      <c r="R158" s="651"/>
      <c r="S158" s="171"/>
      <c r="T158" s="283"/>
      <c r="U158" s="294"/>
      <c r="W158" s="532"/>
      <c r="X158" s="533"/>
      <c r="Y158" s="533"/>
      <c r="Z158" s="533"/>
      <c r="AA158" s="533"/>
      <c r="AB158" s="533"/>
      <c r="AC158" s="533"/>
      <c r="AD158" s="533"/>
      <c r="AE158" s="533"/>
      <c r="AF158" s="533"/>
      <c r="AG158" s="533"/>
      <c r="AH158" s="533"/>
      <c r="AI158" s="534"/>
      <c r="AJ158" s="1150"/>
      <c r="AK158" s="1151"/>
      <c r="AL158" s="1151"/>
      <c r="AM158" s="379"/>
      <c r="AN158" s="277"/>
      <c r="AO158" s="464"/>
      <c r="AQ158" s="532"/>
      <c r="AR158" s="533"/>
      <c r="AS158" s="533"/>
      <c r="AT158" s="533"/>
      <c r="AU158" s="533"/>
      <c r="AV158" s="533"/>
      <c r="AW158" s="533"/>
      <c r="AX158" s="533"/>
      <c r="AY158" s="533"/>
      <c r="AZ158" s="533"/>
      <c r="BA158" s="533"/>
      <c r="BB158" s="533"/>
      <c r="BC158" s="534"/>
      <c r="BD158" s="1150"/>
      <c r="BE158" s="1151"/>
      <c r="BF158" s="1151"/>
      <c r="BG158" s="379"/>
      <c r="BH158" s="277"/>
      <c r="BI158" s="464"/>
      <c r="BK158" s="532"/>
      <c r="BL158" s="533"/>
      <c r="BM158" s="533"/>
      <c r="BN158" s="533"/>
      <c r="BO158" s="533"/>
      <c r="BP158" s="533"/>
      <c r="BQ158" s="533"/>
      <c r="BR158" s="533"/>
      <c r="BS158" s="533"/>
      <c r="BT158" s="533"/>
      <c r="BU158" s="533"/>
      <c r="BV158" s="533"/>
      <c r="BW158" s="534"/>
      <c r="BX158" s="1150"/>
      <c r="BY158" s="1151"/>
      <c r="BZ158" s="1151"/>
      <c r="CA158" s="379"/>
      <c r="CB158" s="277"/>
      <c r="CC158" s="464"/>
      <c r="CE158" s="532"/>
      <c r="CF158" s="533"/>
      <c r="CG158" s="533"/>
      <c r="CH158" s="533"/>
      <c r="CI158" s="533"/>
      <c r="CJ158" s="533"/>
      <c r="CK158" s="533"/>
      <c r="CL158" s="533"/>
      <c r="CM158" s="533"/>
      <c r="CN158" s="533"/>
      <c r="CO158" s="533"/>
      <c r="CP158" s="533"/>
      <c r="CQ158" s="534"/>
      <c r="CR158" s="1150"/>
      <c r="CS158" s="1151"/>
      <c r="CT158" s="1151"/>
      <c r="CU158" s="379"/>
      <c r="CV158" s="277"/>
      <c r="CW158" s="464" t="str">
        <f t="shared" si="229"/>
        <v>OK</v>
      </c>
      <c r="CY158" s="532"/>
      <c r="CZ158" s="533"/>
      <c r="DA158" s="533"/>
      <c r="DB158" s="533"/>
      <c r="DC158" s="533"/>
      <c r="DD158" s="533"/>
      <c r="DE158" s="533"/>
      <c r="DF158" s="533"/>
      <c r="DG158" s="533"/>
      <c r="DH158" s="533"/>
      <c r="DI158" s="533"/>
      <c r="DJ158" s="533"/>
      <c r="DK158" s="534"/>
      <c r="DL158" s="1150"/>
      <c r="DM158" s="1151"/>
      <c r="DN158" s="1151"/>
      <c r="DO158" s="379"/>
      <c r="DP158" s="277"/>
      <c r="DQ158" s="464" t="str">
        <f t="shared" si="230"/>
        <v>OK</v>
      </c>
      <c r="DS158" s="532"/>
      <c r="DT158" s="533"/>
      <c r="DU158" s="533"/>
      <c r="DV158" s="533"/>
      <c r="DW158" s="533"/>
      <c r="DX158" s="533"/>
      <c r="DY158" s="533"/>
      <c r="DZ158" s="533"/>
      <c r="EA158" s="533"/>
      <c r="EB158" s="1150"/>
      <c r="EC158" s="1152"/>
      <c r="ED158" s="379"/>
      <c r="EE158" s="277"/>
      <c r="EF158" s="464" t="str">
        <f t="shared" si="329"/>
        <v>-</v>
      </c>
      <c r="EI158" s="835" t="str">
        <f t="shared" ca="1" si="263"/>
        <v/>
      </c>
      <c r="EJ158" s="836"/>
    </row>
    <row r="159" spans="1:140" s="71" customFormat="1" ht="25.5" customHeight="1" outlineLevel="2" x14ac:dyDescent="0.2">
      <c r="A159" s="85">
        <f t="shared" ca="1" si="265"/>
        <v>150</v>
      </c>
      <c r="B159" s="636" t="str">
        <f t="shared" ca="1" si="255"/>
        <v/>
      </c>
      <c r="C159" s="637"/>
      <c r="D159" s="638"/>
      <c r="E159" s="143" t="s">
        <v>108</v>
      </c>
      <c r="F159" s="144" t="s">
        <v>318</v>
      </c>
      <c r="G159" s="145"/>
      <c r="H159" s="931" t="s">
        <v>17</v>
      </c>
      <c r="I159" s="146"/>
      <c r="J159" s="147" t="s">
        <v>241</v>
      </c>
      <c r="K159" s="148" t="s">
        <v>110</v>
      </c>
      <c r="L159" s="341"/>
      <c r="M159" s="459">
        <f t="shared" si="228"/>
        <v>0</v>
      </c>
      <c r="N159" s="659" t="str">
        <f t="shared" si="256"/>
        <v>-</v>
      </c>
      <c r="O159" s="660" t="str">
        <f t="shared" si="257"/>
        <v>-</v>
      </c>
      <c r="P159" s="660" t="str">
        <f t="shared" si="258"/>
        <v>-</v>
      </c>
      <c r="Q159" s="660" t="str">
        <f t="shared" si="259"/>
        <v>-</v>
      </c>
      <c r="R159" s="660" t="str">
        <f t="shared" si="260"/>
        <v>-</v>
      </c>
      <c r="S159" s="661" t="str">
        <f t="shared" si="261"/>
        <v>-</v>
      </c>
      <c r="T159" s="181" t="str">
        <f t="shared" si="262"/>
        <v>OK</v>
      </c>
      <c r="U159" s="293"/>
      <c r="V159" s="8"/>
      <c r="W159" s="263"/>
      <c r="X159" s="526"/>
      <c r="Y159" s="527"/>
      <c r="Z159" s="527"/>
      <c r="AA159" s="527"/>
      <c r="AB159" s="527"/>
      <c r="AC159" s="527"/>
      <c r="AD159" s="527"/>
      <c r="AE159" s="527"/>
      <c r="AF159" s="527"/>
      <c r="AG159" s="527"/>
      <c r="AH159" s="527"/>
      <c r="AI159" s="528"/>
      <c r="AJ159" s="224">
        <f>AJ160+AJ176+AJ184</f>
        <v>0</v>
      </c>
      <c r="AK159" s="225">
        <f>AK160+AK176+AK184</f>
        <v>0</v>
      </c>
      <c r="AL159" s="226">
        <f>+CD_TOTAL_01_16_ENG+CD_TOTAL_01_16_DESIGNER</f>
        <v>0</v>
      </c>
      <c r="AM159" s="227" t="str">
        <f t="shared" si="289"/>
        <v>-</v>
      </c>
      <c r="AN159" s="150"/>
      <c r="AO159" s="258" t="str">
        <f t="shared" si="278"/>
        <v>OK</v>
      </c>
      <c r="AP159" s="8"/>
      <c r="AQ159" s="263"/>
      <c r="AR159" s="526"/>
      <c r="AS159" s="527"/>
      <c r="AT159" s="527"/>
      <c r="AU159" s="527"/>
      <c r="AV159" s="527"/>
      <c r="AW159" s="527"/>
      <c r="AX159" s="527"/>
      <c r="AY159" s="527"/>
      <c r="AZ159" s="527"/>
      <c r="BA159" s="527"/>
      <c r="BB159" s="527"/>
      <c r="BC159" s="528"/>
      <c r="BD159" s="224">
        <f>BD160+BD176+BD184</f>
        <v>0</v>
      </c>
      <c r="BE159" s="225">
        <f>BE160+BE176+BE184</f>
        <v>0</v>
      </c>
      <c r="BF159" s="226">
        <f>BD159+BE159</f>
        <v>0</v>
      </c>
      <c r="BG159" s="227" t="str">
        <f t="shared" si="290"/>
        <v>-</v>
      </c>
      <c r="BH159" s="548"/>
      <c r="BI159" s="258" t="str">
        <f t="shared" si="279"/>
        <v>OK</v>
      </c>
      <c r="BJ159" s="8"/>
      <c r="BK159" s="263"/>
      <c r="BL159" s="526"/>
      <c r="BM159" s="527"/>
      <c r="BN159" s="527"/>
      <c r="BO159" s="527"/>
      <c r="BP159" s="527"/>
      <c r="BQ159" s="527"/>
      <c r="BR159" s="527"/>
      <c r="BS159" s="527"/>
      <c r="BT159" s="527"/>
      <c r="BU159" s="527"/>
      <c r="BV159" s="527"/>
      <c r="BW159" s="528"/>
      <c r="BX159" s="224">
        <f>BX160+BX176+BX184</f>
        <v>0</v>
      </c>
      <c r="BY159" s="225">
        <f>BY160+BY176+BY184</f>
        <v>0</v>
      </c>
      <c r="BZ159" s="226">
        <f>+DD_TOTAL_01_16_ENG+DD_TOTAL_01_16_DESIGNER</f>
        <v>0</v>
      </c>
      <c r="CA159" s="227" t="str">
        <f t="shared" si="291"/>
        <v>-</v>
      </c>
      <c r="CB159" s="150"/>
      <c r="CC159" s="258" t="str">
        <f t="shared" si="280"/>
        <v>OK</v>
      </c>
      <c r="CD159" s="8"/>
      <c r="CE159" s="263"/>
      <c r="CF159" s="526"/>
      <c r="CG159" s="527"/>
      <c r="CH159" s="527"/>
      <c r="CI159" s="527"/>
      <c r="CJ159" s="527"/>
      <c r="CK159" s="527"/>
      <c r="CL159" s="527"/>
      <c r="CM159" s="527"/>
      <c r="CN159" s="527"/>
      <c r="CO159" s="527"/>
      <c r="CP159" s="527"/>
      <c r="CQ159" s="528"/>
      <c r="CR159" s="224">
        <f>CR160+CR176+CR184</f>
        <v>0</v>
      </c>
      <c r="CS159" s="225"/>
      <c r="CT159" s="226">
        <f>PRO_TOTAL_01_16_ENG</f>
        <v>0</v>
      </c>
      <c r="CU159" s="227" t="str">
        <f>IF(OR(CT159=0,CT159="-"),"-",CT159/PRO_TOTAL_HOURS)</f>
        <v>-</v>
      </c>
      <c r="CV159" s="150"/>
      <c r="CW159" s="258" t="str">
        <f t="shared" si="229"/>
        <v>OK</v>
      </c>
      <c r="CX159" s="8"/>
      <c r="CY159" s="263"/>
      <c r="CZ159" s="526"/>
      <c r="DA159" s="527"/>
      <c r="DB159" s="527"/>
      <c r="DC159" s="527"/>
      <c r="DD159" s="527"/>
      <c r="DE159" s="527"/>
      <c r="DF159" s="527"/>
      <c r="DG159" s="527"/>
      <c r="DH159" s="527"/>
      <c r="DI159" s="527"/>
      <c r="DJ159" s="527"/>
      <c r="DK159" s="528"/>
      <c r="DL159" s="224">
        <f>DL160+DL176+DL184</f>
        <v>0</v>
      </c>
      <c r="DM159" s="225">
        <f>DM160+DM176+DM184</f>
        <v>0</v>
      </c>
      <c r="DN159" s="226">
        <f>+CONSTR_TOTAL_01_16_ENG+CONSTR_TOTAL_01_16_DESIGNER</f>
        <v>0</v>
      </c>
      <c r="DO159" s="227" t="str">
        <f>IF(OR(DN159=0,DN159="-"),"-",DN159/CONSTR_TOTAL_HOURS)</f>
        <v>-</v>
      </c>
      <c r="DP159" s="150"/>
      <c r="DQ159" s="258" t="str">
        <f t="shared" si="230"/>
        <v>OK</v>
      </c>
      <c r="DR159" s="8"/>
      <c r="DS159" s="576"/>
      <c r="DT159" s="526"/>
      <c r="DU159" s="527"/>
      <c r="DV159" s="527"/>
      <c r="DW159" s="527"/>
      <c r="DX159" s="527"/>
      <c r="DY159" s="527"/>
      <c r="DZ159" s="527"/>
      <c r="EA159" s="527"/>
      <c r="EB159" s="582"/>
      <c r="EC159" s="586"/>
      <c r="ED159" s="227"/>
      <c r="EE159" s="150"/>
      <c r="EF159" s="258" t="str">
        <f t="shared" si="329"/>
        <v>-</v>
      </c>
      <c r="EG159" s="8"/>
      <c r="EI159" s="835" t="str">
        <f t="shared" ca="1" si="263"/>
        <v/>
      </c>
      <c r="EJ159" s="836"/>
    </row>
    <row r="160" spans="1:140" s="71" customFormat="1" ht="25.5" customHeight="1" outlineLevel="3" x14ac:dyDescent="0.2">
      <c r="A160" s="88">
        <f t="shared" ca="1" si="265"/>
        <v>151</v>
      </c>
      <c r="B160" s="616" t="str">
        <f t="shared" ca="1" si="255"/>
        <v/>
      </c>
      <c r="C160" s="622"/>
      <c r="D160" s="623"/>
      <c r="E160" s="76" t="s">
        <v>180</v>
      </c>
      <c r="F160" s="77" t="s">
        <v>171</v>
      </c>
      <c r="G160" s="78"/>
      <c r="H160" s="89" t="s">
        <v>17</v>
      </c>
      <c r="I160" s="79"/>
      <c r="J160" s="80" t="s">
        <v>10</v>
      </c>
      <c r="K160" s="81" t="s">
        <v>108</v>
      </c>
      <c r="L160" s="251"/>
      <c r="M160" s="460">
        <f t="shared" ref="M160:M219" si="345">IF(SUM(W160,AQ160,BK160,CE160,CY160,DS160)=0,0,1)</f>
        <v>0</v>
      </c>
      <c r="N160" s="694" t="str">
        <f>IF(OR(W160="",W160=0,W160="-"),"-",IF(W160=1,1,"POK"))</f>
        <v>-</v>
      </c>
      <c r="O160" s="695" t="str">
        <f>IF(OR(AQ160="",AQ160=0,AQ160="-"),"-",IF(AQ160=1,1,"POK"))</f>
        <v>-</v>
      </c>
      <c r="P160" s="695" t="str">
        <f>IF(OR(BK160="",BK160=0,BK160="-"),"-",IF(BK160=1,1,"POK"))</f>
        <v>-</v>
      </c>
      <c r="Q160" s="695" t="str">
        <f>IF(OR(CE160="",CE160=0,CE160="-"),"-",IF(CE160=1,1,"POK"))</f>
        <v>-</v>
      </c>
      <c r="R160" s="695" t="str">
        <f>IF(OR(CY160="",CY160=0,CY160="-"),"-",IF(CY160=1,1,"POK"))</f>
        <v>-</v>
      </c>
      <c r="S160" s="696" t="str">
        <f>IF(OR(DS160="",DS160=0,DS160="-"),"-",IF(DS160=1,1,"POK"))</f>
        <v>-</v>
      </c>
      <c r="T160" s="181" t="str">
        <f t="shared" si="262"/>
        <v>OK</v>
      </c>
      <c r="U160" s="291"/>
      <c r="V160" s="8"/>
      <c r="W160" s="662">
        <f>IF(SUM(W161:W175)=0,0,1)</f>
        <v>0</v>
      </c>
      <c r="X160" s="208"/>
      <c r="Y160" s="209"/>
      <c r="Z160" s="209"/>
      <c r="AA160" s="209"/>
      <c r="AB160" s="209"/>
      <c r="AC160" s="209"/>
      <c r="AD160" s="209"/>
      <c r="AE160" s="209"/>
      <c r="AF160" s="209"/>
      <c r="AG160" s="209"/>
      <c r="AH160" s="209"/>
      <c r="AI160" s="210"/>
      <c r="AJ160" s="235">
        <f>SUM(AJ161:AJ175)</f>
        <v>0</v>
      </c>
      <c r="AK160" s="236">
        <f>SUM(AK161:AK175)</f>
        <v>0</v>
      </c>
      <c r="AL160" s="233">
        <f>AJ160+AK160</f>
        <v>0</v>
      </c>
      <c r="AM160" s="238" t="str">
        <f t="shared" si="289"/>
        <v>-</v>
      </c>
      <c r="AN160" s="114"/>
      <c r="AO160" s="468" t="str">
        <f t="shared" si="278"/>
        <v>OK</v>
      </c>
      <c r="AP160" s="8"/>
      <c r="AQ160" s="662">
        <f>IF(SUM(AQ161:AQ175)=0,0,1)</f>
        <v>0</v>
      </c>
      <c r="AR160" s="208"/>
      <c r="AS160" s="209"/>
      <c r="AT160" s="209"/>
      <c r="AU160" s="209"/>
      <c r="AV160" s="209"/>
      <c r="AW160" s="209"/>
      <c r="AX160" s="209"/>
      <c r="AY160" s="209"/>
      <c r="AZ160" s="209"/>
      <c r="BA160" s="209"/>
      <c r="BB160" s="209"/>
      <c r="BC160" s="210"/>
      <c r="BD160" s="235">
        <f>SUM(BD161:BD175)</f>
        <v>0</v>
      </c>
      <c r="BE160" s="236">
        <f>SUM(BE161:BE175)</f>
        <v>0</v>
      </c>
      <c r="BF160" s="233">
        <f>BD160+BE160</f>
        <v>0</v>
      </c>
      <c r="BG160" s="238" t="str">
        <f t="shared" si="290"/>
        <v>-</v>
      </c>
      <c r="BH160" s="114"/>
      <c r="BI160" s="468" t="str">
        <f t="shared" si="279"/>
        <v>OK</v>
      </c>
      <c r="BJ160" s="8"/>
      <c r="BK160" s="662">
        <f>IF(SUM(BK161:BK175)=0,0,1)</f>
        <v>0</v>
      </c>
      <c r="BL160" s="208"/>
      <c r="BM160" s="209"/>
      <c r="BN160" s="209"/>
      <c r="BO160" s="209"/>
      <c r="BP160" s="209"/>
      <c r="BQ160" s="209"/>
      <c r="BR160" s="209"/>
      <c r="BS160" s="209"/>
      <c r="BT160" s="209"/>
      <c r="BU160" s="209"/>
      <c r="BV160" s="209"/>
      <c r="BW160" s="210"/>
      <c r="BX160" s="235">
        <f>SUM(BX161:BX175)</f>
        <v>0</v>
      </c>
      <c r="BY160" s="236">
        <f>SUM(BY161:BY175)</f>
        <v>0</v>
      </c>
      <c r="BZ160" s="233">
        <f>BX160+BY160</f>
        <v>0</v>
      </c>
      <c r="CA160" s="238" t="str">
        <f t="shared" si="291"/>
        <v>-</v>
      </c>
      <c r="CB160" s="114"/>
      <c r="CC160" s="464" t="str">
        <f t="shared" si="280"/>
        <v>OK</v>
      </c>
      <c r="CD160" s="8"/>
      <c r="CE160" s="665">
        <f>IF(SUM(CE161:CE175)=0,0,1)</f>
        <v>0</v>
      </c>
      <c r="CF160" s="208"/>
      <c r="CG160" s="209"/>
      <c r="CH160" s="209"/>
      <c r="CI160" s="209"/>
      <c r="CJ160" s="209"/>
      <c r="CK160" s="209"/>
      <c r="CL160" s="209"/>
      <c r="CM160" s="209"/>
      <c r="CN160" s="209"/>
      <c r="CO160" s="209"/>
      <c r="CP160" s="209"/>
      <c r="CQ160" s="210"/>
      <c r="CR160" s="235">
        <f>SUM(CR161:CR175)</f>
        <v>0</v>
      </c>
      <c r="CS160" s="236">
        <f>SUM(CS161:CS175)</f>
        <v>0</v>
      </c>
      <c r="CT160" s="233">
        <f>CR160+CS160</f>
        <v>0</v>
      </c>
      <c r="CU160" s="238"/>
      <c r="CV160" s="114"/>
      <c r="CW160" s="468" t="str">
        <f t="shared" ref="CW160:CW219" si="346">IF(AND(Type_1="Doc",OR(CG160&lt;&gt;"",CK160&lt;&gt;"",CO160&lt;&gt;"")),"Remove Value Cln 85, 89, 93",IF(AND(Type_1="Doc",OR(CI160&lt;&gt;"",CM160&lt;&gt;"",CQ160&lt;&gt;"")),"Remove Value Cln 87, 91, 95",IF(OR(AND(CF160&lt;&gt;"",CH160=""),AND(CJ160&lt;&gt;"",CL160=""),AND(CN160&lt;&gt;"",CP160="")),"Missing Eng Function",IF(OR(AND(CG160&lt;&gt;"",CI160=""),AND(CK160&lt;&gt;"",CM160=""),AND(CO160&lt;&gt;"",CQ160="")),"Missing Design Function","OK"))))</f>
        <v>OK</v>
      </c>
      <c r="CX160" s="8"/>
      <c r="CY160" s="665">
        <f>IF(SUM(CY161:CY175)=0,0,1)</f>
        <v>0</v>
      </c>
      <c r="CZ160" s="208"/>
      <c r="DA160" s="209"/>
      <c r="DB160" s="209"/>
      <c r="DC160" s="209"/>
      <c r="DD160" s="209"/>
      <c r="DE160" s="209"/>
      <c r="DF160" s="209"/>
      <c r="DG160" s="209"/>
      <c r="DH160" s="209"/>
      <c r="DI160" s="209"/>
      <c r="DJ160" s="209"/>
      <c r="DK160" s="210"/>
      <c r="DL160" s="235">
        <f>SUM(DL161:DL175)</f>
        <v>0</v>
      </c>
      <c r="DM160" s="236">
        <f>SUM(DM161:DM175)</f>
        <v>0</v>
      </c>
      <c r="DN160" s="233">
        <f>DL160+DM160</f>
        <v>0</v>
      </c>
      <c r="DO160" s="238" t="str">
        <f>IF(OR(DN160=0,DN160="-"),"-",DN160/CONSTR_TOTAL_HOURS)</f>
        <v>-</v>
      </c>
      <c r="DP160" s="114"/>
      <c r="DQ160" s="464" t="str">
        <f t="shared" ref="DQ160:DQ219" si="347">IF(AND(Type_1="Doc",OR(DA160&lt;&gt;"",DE160&lt;&gt;"",DI160&lt;&gt;"")),"Remove Value Cln 105, 109, 113",IF(AND(Type_1="Doc",OR(DC160&lt;&gt;"",DG160&lt;&gt;"",DK160&lt;&gt;"")),"Remove Value Cln 107, 111, 115",IF(OR(AND(CZ160&lt;&gt;"",DB160=""),AND(DD160&lt;&gt;"",DF160=""),AND(DH160&lt;&gt;"",DJ160="")),"Missing Eng Function",IF(OR(AND(DA160&lt;&gt;"",DC160=""),AND(DE160&lt;&gt;"",DG160=""),AND(DI160&lt;&gt;"",DK160="")),"Missing Design Function","OK"))))</f>
        <v>OK</v>
      </c>
      <c r="DR160" s="8"/>
      <c r="DS160" s="662">
        <f>IF(SUM(DS161:DS175)=0,0,1)</f>
        <v>0</v>
      </c>
      <c r="DT160" s="208"/>
      <c r="DU160" s="209"/>
      <c r="DV160" s="209"/>
      <c r="DW160" s="209"/>
      <c r="DX160" s="209"/>
      <c r="DY160" s="209"/>
      <c r="DZ160" s="209"/>
      <c r="EA160" s="209"/>
      <c r="EB160" s="235">
        <f>SUM(EB161:EB175)</f>
        <v>0</v>
      </c>
      <c r="EC160" s="579"/>
      <c r="ED160" s="238"/>
      <c r="EE160" s="114"/>
      <c r="EF160" s="464" t="str">
        <f t="shared" si="329"/>
        <v>-</v>
      </c>
      <c r="EG160" s="8"/>
      <c r="EI160" s="835" t="str">
        <f t="shared" ca="1" si="263"/>
        <v/>
      </c>
      <c r="EJ160" s="836"/>
    </row>
    <row r="161" spans="1:140" ht="15.75" customHeight="1" outlineLevel="3" x14ac:dyDescent="0.2">
      <c r="A161" s="85">
        <f t="shared" ca="1" si="265"/>
        <v>152</v>
      </c>
      <c r="B161" s="639" t="str">
        <f t="shared" ref="B161:B219" ca="1" si="348">IF(MAX(EI161:EJ161)=0,"",MAX(EI161:EJ161))</f>
        <v/>
      </c>
      <c r="C161" s="640"/>
      <c r="D161" s="641"/>
      <c r="E161" s="59"/>
      <c r="F161" s="63"/>
      <c r="G161" s="55"/>
      <c r="H161" s="69" t="s">
        <v>17</v>
      </c>
      <c r="I161" s="82"/>
      <c r="J161" s="249" t="s">
        <v>13</v>
      </c>
      <c r="K161" s="250" t="s">
        <v>108</v>
      </c>
      <c r="L161" s="253"/>
      <c r="M161" s="476">
        <f t="shared" si="345"/>
        <v>0</v>
      </c>
      <c r="N161" s="654" t="str">
        <f t="shared" ref="N161:N217" si="349">IF(OR(W161="",W161="-"),"-",IF(W161=1,1,"POK"))</f>
        <v>-</v>
      </c>
      <c r="O161" s="655" t="str">
        <f t="shared" ref="O161:O217" si="350">IF(OR(AQ161="",AQ161="-"),"-",IF(AQ161=1,1,"POK"))</f>
        <v>-</v>
      </c>
      <c r="P161" s="655" t="str">
        <f t="shared" ref="P161:P217" si="351">IF(OR(BK161="",BK161="-"),"-",IF(BK161=1,1,"POK"))</f>
        <v>-</v>
      </c>
      <c r="Q161" s="655" t="str">
        <f t="shared" ref="Q161:Q217" si="352">IF(OR(CE161="",CE161="-"),"-",IF(CE161=1,1,"POK"))</f>
        <v>-</v>
      </c>
      <c r="R161" s="655" t="str">
        <f t="shared" ref="R161:R217" si="353">IF(OR(CY161="",CY161="-"),"-",IF(CY161=1,1,"POK"))</f>
        <v>-</v>
      </c>
      <c r="S161" s="169" t="str">
        <f t="shared" ref="S161:S217" si="354">IF(OR(DS161="",DS161="-"),"-",IF(DS161=1,1,"POK"))</f>
        <v>-</v>
      </c>
      <c r="T161" s="181" t="str">
        <f t="shared" ref="T161:T217" si="355">IF(AND(M161="",OR(N161=1,O161=1,P161=1,Q161=1,R161=1,S161=1)),"Value is missing Cln 13","OK")</f>
        <v>OK</v>
      </c>
      <c r="U161" s="290"/>
      <c r="W161" s="515"/>
      <c r="X161" s="103"/>
      <c r="Y161" s="202"/>
      <c r="Z161" s="298" t="s">
        <v>253</v>
      </c>
      <c r="AA161" s="299" t="s">
        <v>286</v>
      </c>
      <c r="AB161" s="104"/>
      <c r="AC161" s="202"/>
      <c r="AD161" s="298" t="s">
        <v>254</v>
      </c>
      <c r="AE161" s="299" t="s">
        <v>287</v>
      </c>
      <c r="AF161" s="104"/>
      <c r="AG161" s="202"/>
      <c r="AH161" s="298" t="s">
        <v>255</v>
      </c>
      <c r="AI161" s="299" t="s">
        <v>288</v>
      </c>
      <c r="AJ161" s="478" t="str">
        <f>IF(AND(X161="",AB161="",AF161=""),"-",X161+AB161+AF161)</f>
        <v>-</v>
      </c>
      <c r="AK161" s="479" t="str">
        <f>IF(AND(Y161="",AC161="",AG161=""),"-",Y161+AC161+AG161)</f>
        <v>-</v>
      </c>
      <c r="AL161" s="480" t="str">
        <f>IF(AND(X161="",AB161="",AF161="",Y161="",AC161="",AG161=""),"-",SUM(X161:AG161))</f>
        <v>-</v>
      </c>
      <c r="AM161" s="481" t="str">
        <f t="shared" si="289"/>
        <v>-</v>
      </c>
      <c r="AN161" s="113"/>
      <c r="AO161" s="464" t="str">
        <f t="shared" si="278"/>
        <v>OK</v>
      </c>
      <c r="AQ161" s="154"/>
      <c r="AR161" s="103"/>
      <c r="AS161" s="202"/>
      <c r="AT161" s="298" t="s">
        <v>253</v>
      </c>
      <c r="AU161" s="299" t="s">
        <v>286</v>
      </c>
      <c r="AV161" s="104"/>
      <c r="AW161" s="202"/>
      <c r="AX161" s="298" t="s">
        <v>254</v>
      </c>
      <c r="AY161" s="299" t="s">
        <v>287</v>
      </c>
      <c r="AZ161" s="104"/>
      <c r="BA161" s="202"/>
      <c r="BB161" s="298" t="s">
        <v>255</v>
      </c>
      <c r="BC161" s="299" t="s">
        <v>288</v>
      </c>
      <c r="BD161" s="478" t="str">
        <f>IF(AND(AR161="",AV161="",AZ161=""),"-",AR161+AV161+AZ161)</f>
        <v>-</v>
      </c>
      <c r="BE161" s="479" t="str">
        <f>IF(AND(AS161="",AW161="",BA161=""),"-",AS161+AW161+BA161)</f>
        <v>-</v>
      </c>
      <c r="BF161" s="480" t="str">
        <f>IF(AND(AR161="",AV161="",AZ161="",AS161="",AW161="",BA161=""),"-",SUM(AR161:BA161))</f>
        <v>-</v>
      </c>
      <c r="BG161" s="481" t="str">
        <f t="shared" si="290"/>
        <v>-</v>
      </c>
      <c r="BH161" s="113"/>
      <c r="BI161" s="464" t="str">
        <f t="shared" si="279"/>
        <v>OK</v>
      </c>
      <c r="BK161" s="564"/>
      <c r="BL161" s="103"/>
      <c r="BM161" s="202"/>
      <c r="BN161" s="298" t="s">
        <v>253</v>
      </c>
      <c r="BO161" s="299" t="s">
        <v>286</v>
      </c>
      <c r="BP161" s="104"/>
      <c r="BQ161" s="202"/>
      <c r="BR161" s="298" t="s">
        <v>254</v>
      </c>
      <c r="BS161" s="299" t="s">
        <v>287</v>
      </c>
      <c r="BT161" s="104"/>
      <c r="BU161" s="202"/>
      <c r="BV161" s="298" t="s">
        <v>255</v>
      </c>
      <c r="BW161" s="299" t="s">
        <v>288</v>
      </c>
      <c r="BX161" s="478" t="str">
        <f>IF(AND(BL161="",BP161="",BT161=""),"-",BL161+BP161+BT161)</f>
        <v>-</v>
      </c>
      <c r="BY161" s="479" t="str">
        <f>IF(AND(BM161="",BQ161="",BU161=""),"-",BM161+BQ161+BU161)</f>
        <v>-</v>
      </c>
      <c r="BZ161" s="480" t="str">
        <f>IF(AND(BL161="",BP161="",BT161="",BM161="",BQ161="",BU161=""),"-",SUM(BL161:BU161))</f>
        <v>-</v>
      </c>
      <c r="CA161" s="481" t="str">
        <f t="shared" si="291"/>
        <v>-</v>
      </c>
      <c r="CB161" s="113"/>
      <c r="CC161" s="464" t="str">
        <f t="shared" si="280"/>
        <v>OK</v>
      </c>
      <c r="CD161" s="344"/>
      <c r="CE161" s="1036"/>
      <c r="CF161" s="1055"/>
      <c r="CG161" s="1069"/>
      <c r="CH161" s="1046"/>
      <c r="CI161" s="1047"/>
      <c r="CJ161" s="1055"/>
      <c r="CK161" s="1069"/>
      <c r="CL161" s="1046"/>
      <c r="CM161" s="1047"/>
      <c r="CN161" s="1055"/>
      <c r="CO161" s="1069"/>
      <c r="CP161" s="1046"/>
      <c r="CQ161" s="1047"/>
      <c r="CR161" s="1000"/>
      <c r="CS161" s="1048"/>
      <c r="CT161" s="1001"/>
      <c r="CU161" s="1002"/>
      <c r="CV161" s="113"/>
      <c r="CW161" s="464" t="str">
        <f t="shared" si="346"/>
        <v>OK</v>
      </c>
      <c r="CX161" s="344"/>
      <c r="CY161" s="344"/>
      <c r="CZ161" s="440"/>
      <c r="DA161" s="312"/>
      <c r="DB161" s="313"/>
      <c r="DC161" s="441"/>
      <c r="DD161" s="440"/>
      <c r="DE161" s="312"/>
      <c r="DF161" s="313"/>
      <c r="DG161" s="441"/>
      <c r="DH161" s="440"/>
      <c r="DI161" s="312"/>
      <c r="DJ161" s="313"/>
      <c r="DK161" s="441"/>
      <c r="DL161" s="494"/>
      <c r="DM161" s="485"/>
      <c r="DN161" s="495"/>
      <c r="DO161" s="496"/>
      <c r="DP161" s="113"/>
      <c r="DQ161" s="464" t="str">
        <f t="shared" si="347"/>
        <v>OK</v>
      </c>
      <c r="DS161" s="344"/>
      <c r="DT161" s="440"/>
      <c r="DU161" s="441"/>
      <c r="DV161" s="312"/>
      <c r="DW161" s="441"/>
      <c r="DX161" s="312"/>
      <c r="DY161" s="441"/>
      <c r="DZ161" s="312"/>
      <c r="EA161" s="313"/>
      <c r="EB161" s="994"/>
      <c r="EC161" s="995"/>
      <c r="ED161" s="996"/>
      <c r="EE161" s="113"/>
      <c r="EF161" s="464" t="str">
        <f t="shared" si="329"/>
        <v>-</v>
      </c>
      <c r="EH161" s="71"/>
      <c r="EI161" s="835" t="str">
        <f t="shared" ref="EI161:EI219" ca="1" si="356">IF($A161="-","-",IF($C161+$D161=0,"",$C161+$D161))</f>
        <v/>
      </c>
      <c r="EJ161" s="836"/>
    </row>
    <row r="162" spans="1:140" ht="12" customHeight="1" outlineLevel="3" x14ac:dyDescent="0.2">
      <c r="A162" s="85">
        <f t="shared" ca="1" si="265"/>
        <v>153</v>
      </c>
      <c r="B162" s="639" t="str">
        <f t="shared" ca="1" si="348"/>
        <v/>
      </c>
      <c r="C162" s="640"/>
      <c r="D162" s="641"/>
      <c r="E162" s="59"/>
      <c r="F162" s="63"/>
      <c r="G162" s="55"/>
      <c r="H162" s="69" t="s">
        <v>17</v>
      </c>
      <c r="I162" s="82" t="s">
        <v>673</v>
      </c>
      <c r="J162" s="249" t="s">
        <v>13</v>
      </c>
      <c r="K162" s="250" t="s">
        <v>108</v>
      </c>
      <c r="L162" s="253"/>
      <c r="M162" s="476">
        <f t="shared" si="345"/>
        <v>0</v>
      </c>
      <c r="N162" s="654" t="str">
        <f t="shared" si="349"/>
        <v>-</v>
      </c>
      <c r="O162" s="655" t="str">
        <f t="shared" si="350"/>
        <v>-</v>
      </c>
      <c r="P162" s="655" t="str">
        <f t="shared" si="351"/>
        <v>-</v>
      </c>
      <c r="Q162" s="655" t="str">
        <f t="shared" si="352"/>
        <v>-</v>
      </c>
      <c r="R162" s="655" t="str">
        <f t="shared" si="353"/>
        <v>-</v>
      </c>
      <c r="S162" s="169" t="str">
        <f t="shared" si="354"/>
        <v>-</v>
      </c>
      <c r="T162" s="181" t="str">
        <f t="shared" si="355"/>
        <v>OK</v>
      </c>
      <c r="U162" s="290"/>
      <c r="W162" s="515"/>
      <c r="X162" s="103"/>
      <c r="Y162" s="202"/>
      <c r="Z162" s="298" t="s">
        <v>256</v>
      </c>
      <c r="AA162" s="299" t="s">
        <v>289</v>
      </c>
      <c r="AB162" s="104"/>
      <c r="AC162" s="202"/>
      <c r="AD162" s="298" t="s">
        <v>257</v>
      </c>
      <c r="AE162" s="299" t="s">
        <v>290</v>
      </c>
      <c r="AF162" s="104"/>
      <c r="AG162" s="202"/>
      <c r="AH162" s="298" t="s">
        <v>258</v>
      </c>
      <c r="AI162" s="299" t="s">
        <v>291</v>
      </c>
      <c r="AJ162" s="478" t="str">
        <f>IF(AND(X162="",AB162="",AF162=""),"-",X162+AB162+AF162)</f>
        <v>-</v>
      </c>
      <c r="AK162" s="479" t="str">
        <f>IF(AND(Y162="",AC162="",AG162=""),"-",Y162+AC162+AG162)</f>
        <v>-</v>
      </c>
      <c r="AL162" s="480" t="str">
        <f>IF(AND(X162="",AB162="",AF162="",Y162="",AC162="",AG162=""),"-",SUM(X162:AG162))</f>
        <v>-</v>
      </c>
      <c r="AM162" s="481" t="str">
        <f t="shared" si="289"/>
        <v>-</v>
      </c>
      <c r="AN162" s="113"/>
      <c r="AO162" s="464" t="str">
        <f t="shared" si="278"/>
        <v>OK</v>
      </c>
      <c r="AQ162" s="154"/>
      <c r="AR162" s="103"/>
      <c r="AS162" s="202"/>
      <c r="AT162" s="298" t="s">
        <v>256</v>
      </c>
      <c r="AU162" s="299" t="s">
        <v>289</v>
      </c>
      <c r="AV162" s="104"/>
      <c r="AW162" s="202"/>
      <c r="AX162" s="298" t="s">
        <v>257</v>
      </c>
      <c r="AY162" s="299" t="s">
        <v>290</v>
      </c>
      <c r="AZ162" s="104"/>
      <c r="BA162" s="202"/>
      <c r="BB162" s="298" t="s">
        <v>258</v>
      </c>
      <c r="BC162" s="299" t="s">
        <v>291</v>
      </c>
      <c r="BD162" s="478" t="str">
        <f>IF(AND(AR162="",AV162="",AZ162=""),"-",AR162+AV162+AZ162)</f>
        <v>-</v>
      </c>
      <c r="BE162" s="479" t="str">
        <f>IF(AND(AS162="",AW162="",BA162=""),"-",AS162+AW162+BA162)</f>
        <v>-</v>
      </c>
      <c r="BF162" s="480" t="str">
        <f>IF(AND(AR162="",AV162="",AZ162="",AS162="",AW162="",BA162=""),"-",SUM(AR162:BA162))</f>
        <v>-</v>
      </c>
      <c r="BG162" s="481" t="str">
        <f t="shared" si="290"/>
        <v>-</v>
      </c>
      <c r="BH162" s="113"/>
      <c r="BI162" s="464" t="str">
        <f t="shared" si="279"/>
        <v>OK</v>
      </c>
      <c r="BK162" s="451"/>
      <c r="BL162" s="103"/>
      <c r="BM162" s="202"/>
      <c r="BN162" s="298" t="s">
        <v>256</v>
      </c>
      <c r="BO162" s="299" t="s">
        <v>289</v>
      </c>
      <c r="BP162" s="104"/>
      <c r="BQ162" s="202"/>
      <c r="BR162" s="298" t="s">
        <v>257</v>
      </c>
      <c r="BS162" s="299" t="s">
        <v>290</v>
      </c>
      <c r="BT162" s="104"/>
      <c r="BU162" s="202"/>
      <c r="BV162" s="298" t="s">
        <v>258</v>
      </c>
      <c r="BW162" s="299" t="s">
        <v>291</v>
      </c>
      <c r="BX162" s="478" t="str">
        <f>IF(AND(BL162="",BP162="",BT162=""),"-",BL162+BP162+BT162)</f>
        <v>-</v>
      </c>
      <c r="BY162" s="479" t="str">
        <f>IF(AND(BM162="",BQ162="",BU162=""),"-",BM162+BQ162+BU162)</f>
        <v>-</v>
      </c>
      <c r="BZ162" s="480" t="str">
        <f>IF(AND(BL162="",BP162="",BT162="",BM162="",BQ162="",BU162=""),"-",SUM(BL162:BU162))</f>
        <v>-</v>
      </c>
      <c r="CA162" s="481" t="str">
        <f t="shared" si="291"/>
        <v>-</v>
      </c>
      <c r="CB162" s="113"/>
      <c r="CC162" s="464" t="str">
        <f t="shared" si="280"/>
        <v>OK</v>
      </c>
      <c r="CD162" s="344"/>
      <c r="CE162" s="1036"/>
      <c r="CF162" s="1055"/>
      <c r="CG162" s="1069"/>
      <c r="CH162" s="1046"/>
      <c r="CI162" s="1047"/>
      <c r="CJ162" s="1055"/>
      <c r="CK162" s="1069"/>
      <c r="CL162" s="1046"/>
      <c r="CM162" s="1047"/>
      <c r="CN162" s="1055"/>
      <c r="CO162" s="1069"/>
      <c r="CP162" s="1046"/>
      <c r="CQ162" s="1047"/>
      <c r="CR162" s="1000"/>
      <c r="CS162" s="1048"/>
      <c r="CT162" s="1001"/>
      <c r="CU162" s="1002"/>
      <c r="CV162" s="113"/>
      <c r="CW162" s="464" t="str">
        <f t="shared" si="346"/>
        <v>OK</v>
      </c>
      <c r="CX162" s="344"/>
      <c r="CY162" s="344"/>
      <c r="CZ162" s="315"/>
      <c r="DB162" s="316"/>
      <c r="DC162" s="317"/>
      <c r="DD162" s="315"/>
      <c r="DF162" s="316"/>
      <c r="DG162" s="317"/>
      <c r="DH162" s="315"/>
      <c r="DJ162" s="316"/>
      <c r="DK162" s="317"/>
      <c r="DL162" s="487"/>
      <c r="DM162" s="488"/>
      <c r="DN162" s="489"/>
      <c r="DO162" s="497"/>
      <c r="DP162" s="113"/>
      <c r="DQ162" s="464" t="str">
        <f t="shared" si="347"/>
        <v>OK</v>
      </c>
      <c r="DS162" s="344"/>
      <c r="DT162" s="315"/>
      <c r="DU162" s="317"/>
      <c r="DW162" s="317"/>
      <c r="DY162" s="317"/>
      <c r="EA162" s="316"/>
      <c r="EB162" s="1000"/>
      <c r="EC162" s="1001"/>
      <c r="ED162" s="1002"/>
      <c r="EE162" s="113"/>
      <c r="EF162" s="464" t="str">
        <f t="shared" si="329"/>
        <v>-</v>
      </c>
      <c r="EH162" s="71"/>
      <c r="EI162" s="835" t="str">
        <f t="shared" ca="1" si="356"/>
        <v/>
      </c>
      <c r="EJ162" s="836"/>
    </row>
    <row r="163" spans="1:140" ht="12" customHeight="1" outlineLevel="3" x14ac:dyDescent="0.2">
      <c r="A163" s="85">
        <f t="shared" ca="1" si="265"/>
        <v>154</v>
      </c>
      <c r="B163" s="639" t="str">
        <f t="shared" ca="1" si="348"/>
        <v/>
      </c>
      <c r="C163" s="640"/>
      <c r="D163" s="641"/>
      <c r="E163" s="59"/>
      <c r="F163" s="63"/>
      <c r="G163" s="55"/>
      <c r="H163" s="69" t="s">
        <v>17</v>
      </c>
      <c r="I163" s="82" t="s">
        <v>2</v>
      </c>
      <c r="J163" s="249" t="s">
        <v>13</v>
      </c>
      <c r="K163" s="250" t="s">
        <v>108</v>
      </c>
      <c r="L163" s="253"/>
      <c r="M163" s="476">
        <f t="shared" si="345"/>
        <v>0</v>
      </c>
      <c r="N163" s="654" t="str">
        <f t="shared" si="349"/>
        <v>-</v>
      </c>
      <c r="O163" s="655" t="str">
        <f t="shared" si="350"/>
        <v>-</v>
      </c>
      <c r="P163" s="655" t="str">
        <f t="shared" si="351"/>
        <v>-</v>
      </c>
      <c r="Q163" s="655" t="str">
        <f t="shared" si="352"/>
        <v>-</v>
      </c>
      <c r="R163" s="655" t="str">
        <f t="shared" si="353"/>
        <v>-</v>
      </c>
      <c r="S163" s="169" t="str">
        <f t="shared" si="354"/>
        <v>-</v>
      </c>
      <c r="T163" s="181" t="str">
        <f t="shared" si="355"/>
        <v>OK</v>
      </c>
      <c r="U163" s="290"/>
      <c r="W163" s="515"/>
      <c r="X163" s="103"/>
      <c r="Y163" s="202"/>
      <c r="Z163" s="298" t="s">
        <v>259</v>
      </c>
      <c r="AA163" s="299" t="s">
        <v>292</v>
      </c>
      <c r="AB163" s="104"/>
      <c r="AC163" s="202"/>
      <c r="AD163" s="298" t="s">
        <v>260</v>
      </c>
      <c r="AE163" s="299" t="s">
        <v>293</v>
      </c>
      <c r="AF163" s="104"/>
      <c r="AG163" s="202"/>
      <c r="AH163" s="298" t="s">
        <v>261</v>
      </c>
      <c r="AI163" s="299" t="s">
        <v>294</v>
      </c>
      <c r="AJ163" s="478" t="str">
        <f t="shared" ref="AJ163:AJ168" si="357">IF(AND(X163="",AB163="",AF163=""),"-",X163+AB163+AF163)</f>
        <v>-</v>
      </c>
      <c r="AK163" s="479" t="str">
        <f t="shared" ref="AK163:AK168" si="358">IF(AND(Y163="",AC163="",AG163=""),"-",Y163+AC163+AG163)</f>
        <v>-</v>
      </c>
      <c r="AL163" s="480" t="str">
        <f t="shared" ref="AL163:AL168" si="359">IF(AND(X163="",AB163="",AF163="",Y163="",AC163="",AG163=""),"-",SUM(X163:AG163))</f>
        <v>-</v>
      </c>
      <c r="AM163" s="481" t="str">
        <f t="shared" si="289"/>
        <v>-</v>
      </c>
      <c r="AN163" s="113"/>
      <c r="AO163" s="464" t="str">
        <f t="shared" ref="AO163:AO168" si="360">IF(AND(Type_1="Doc",OR(Y163&lt;&gt;"",AC163&lt;&gt;"",AG163&lt;&gt;"")),"Remove Value Cln 25, 29, 33",IF(AND(Type_1="Doc",OR(AA163&lt;&gt;"",AE163&lt;&gt;"",AI163&lt;&gt;"")),"Remove Value Cln 27, 31, 35",IF(OR(AND(X163&lt;&gt;"",Z163=""),AND(AB163&lt;&gt;"",AD163=""),AND(AF163&lt;&gt;"",AH163="")),"Missing Eng Function",IF(OR(AND(Y163&lt;&gt;"",AA163=""),AND(AC163&lt;&gt;"",AE163=""),AND(AG163&lt;&gt;"",AI163="")),"Missing Design Function","OK"))))</f>
        <v>OK</v>
      </c>
      <c r="AQ163" s="154"/>
      <c r="AR163" s="103"/>
      <c r="AS163" s="202"/>
      <c r="AT163" s="298" t="s">
        <v>259</v>
      </c>
      <c r="AU163" s="299" t="s">
        <v>292</v>
      </c>
      <c r="AV163" s="104"/>
      <c r="AW163" s="202"/>
      <c r="AX163" s="298" t="s">
        <v>260</v>
      </c>
      <c r="AY163" s="299" t="s">
        <v>293</v>
      </c>
      <c r="AZ163" s="104"/>
      <c r="BA163" s="202"/>
      <c r="BB163" s="298" t="s">
        <v>261</v>
      </c>
      <c r="BC163" s="299" t="s">
        <v>294</v>
      </c>
      <c r="BD163" s="478" t="str">
        <f t="shared" ref="BD163:BD168" si="361">IF(AND(AR163="",AV163="",AZ163=""),"-",AR163+AV163+AZ163)</f>
        <v>-</v>
      </c>
      <c r="BE163" s="479" t="str">
        <f t="shared" ref="BE163:BE168" si="362">IF(AND(AS163="",AW163="",BA163=""),"-",AS163+AW163+BA163)</f>
        <v>-</v>
      </c>
      <c r="BF163" s="480" t="str">
        <f t="shared" ref="BF163:BF168" si="363">IF(AND(AR163="",AV163="",AZ163="",AS163="",AW163="",BA163=""),"-",SUM(AR163:BA163))</f>
        <v>-</v>
      </c>
      <c r="BG163" s="481" t="str">
        <f t="shared" si="290"/>
        <v>-</v>
      </c>
      <c r="BH163" s="113"/>
      <c r="BI163" s="464" t="str">
        <f t="shared" ref="BI163:BI168" si="364">IF(AND(Type_1="Doc",OR(AS163&lt;&gt;"",AW163&lt;&gt;"",BA163&lt;&gt;"")),"Remove Value Cln 25, 29, 33",IF(AND(Type_1="Doc",OR(AU163&lt;&gt;"",AY163&lt;&gt;"",BC163&lt;&gt;"")),"Remove Value Cln 47, 51, 55",IF(OR(AND(AR163&lt;&gt;"",AT163=""),AND(AV163&lt;&gt;"",AX163=""),AND(AZ163&lt;&gt;"",BB163="")),"Missing Eng Function",IF(OR(AND(AS163&lt;&gt;"",AU163=""),AND(AW163&lt;&gt;"",AY163=""),AND(BA163&lt;&gt;"",BC163="")),"Missing Design Function","OK"))))</f>
        <v>OK</v>
      </c>
      <c r="BK163" s="451"/>
      <c r="BL163" s="103"/>
      <c r="BM163" s="202"/>
      <c r="BN163" s="298" t="s">
        <v>259</v>
      </c>
      <c r="BO163" s="299" t="s">
        <v>292</v>
      </c>
      <c r="BP163" s="104"/>
      <c r="BQ163" s="202"/>
      <c r="BR163" s="298" t="s">
        <v>260</v>
      </c>
      <c r="BS163" s="299" t="s">
        <v>293</v>
      </c>
      <c r="BT163" s="104"/>
      <c r="BU163" s="202"/>
      <c r="BV163" s="298" t="s">
        <v>261</v>
      </c>
      <c r="BW163" s="299" t="s">
        <v>294</v>
      </c>
      <c r="BX163" s="478" t="str">
        <f t="shared" ref="BX163:BX168" si="365">IF(AND(BL163="",BP163="",BT163=""),"-",BL163+BP163+BT163)</f>
        <v>-</v>
      </c>
      <c r="BY163" s="479" t="str">
        <f t="shared" ref="BY163:BY168" si="366">IF(AND(BM163="",BQ163="",BU163=""),"-",BM163+BQ163+BU163)</f>
        <v>-</v>
      </c>
      <c r="BZ163" s="480" t="str">
        <f t="shared" ref="BZ163:BZ168" si="367">IF(AND(BL163="",BP163="",BT163="",BM163="",BQ163="",BU163=""),"-",SUM(BL163:BU163))</f>
        <v>-</v>
      </c>
      <c r="CA163" s="481" t="str">
        <f t="shared" si="291"/>
        <v>-</v>
      </c>
      <c r="CB163" s="113"/>
      <c r="CC163" s="464" t="str">
        <f t="shared" si="280"/>
        <v>OK</v>
      </c>
      <c r="CD163" s="315"/>
      <c r="CE163" s="1036"/>
      <c r="CF163" s="1055"/>
      <c r="CG163" s="1069"/>
      <c r="CH163" s="1046"/>
      <c r="CI163" s="1047"/>
      <c r="CJ163" s="1055"/>
      <c r="CK163" s="1069"/>
      <c r="CL163" s="1046"/>
      <c r="CM163" s="1047"/>
      <c r="CN163" s="1055"/>
      <c r="CO163" s="1069"/>
      <c r="CP163" s="1046"/>
      <c r="CQ163" s="1047"/>
      <c r="CR163" s="1000"/>
      <c r="CS163" s="1048"/>
      <c r="CT163" s="1001"/>
      <c r="CU163" s="1002"/>
      <c r="CV163" s="113"/>
      <c r="CW163" s="464" t="str">
        <f t="shared" si="346"/>
        <v>OK</v>
      </c>
      <c r="CX163" s="315"/>
      <c r="CY163" s="344"/>
      <c r="CZ163" s="315"/>
      <c r="DB163" s="316"/>
      <c r="DC163" s="317"/>
      <c r="DD163" s="315"/>
      <c r="DF163" s="316"/>
      <c r="DG163" s="317"/>
      <c r="DH163" s="315"/>
      <c r="DJ163" s="316"/>
      <c r="DK163" s="317"/>
      <c r="DL163" s="487"/>
      <c r="DM163" s="488"/>
      <c r="DN163" s="489"/>
      <c r="DO163" s="497"/>
      <c r="DP163" s="113"/>
      <c r="DQ163" s="464" t="str">
        <f t="shared" si="347"/>
        <v>OK</v>
      </c>
      <c r="DS163" s="344"/>
      <c r="DT163" s="315"/>
      <c r="DU163" s="317"/>
      <c r="DW163" s="317"/>
      <c r="DY163" s="317"/>
      <c r="EA163" s="316"/>
      <c r="EB163" s="1000"/>
      <c r="EC163" s="1001"/>
      <c r="ED163" s="1002"/>
      <c r="EE163" s="113"/>
      <c r="EF163" s="464" t="str">
        <f t="shared" si="329"/>
        <v>-</v>
      </c>
      <c r="EH163" s="71"/>
      <c r="EI163" s="835" t="str">
        <f t="shared" ca="1" si="356"/>
        <v/>
      </c>
      <c r="EJ163" s="836"/>
    </row>
    <row r="164" spans="1:140" ht="12" customHeight="1" outlineLevel="3" x14ac:dyDescent="0.2">
      <c r="A164" s="85">
        <f t="shared" ca="1" si="265"/>
        <v>155</v>
      </c>
      <c r="B164" s="639" t="str">
        <f t="shared" ca="1" si="348"/>
        <v/>
      </c>
      <c r="C164" s="640"/>
      <c r="D164" s="641"/>
      <c r="E164" s="59"/>
      <c r="F164" s="63"/>
      <c r="G164" s="55"/>
      <c r="H164" s="69" t="s">
        <v>17</v>
      </c>
      <c r="I164" s="82" t="s">
        <v>51</v>
      </c>
      <c r="J164" s="249" t="s">
        <v>13</v>
      </c>
      <c r="K164" s="250" t="s">
        <v>108</v>
      </c>
      <c r="L164" s="253"/>
      <c r="M164" s="476">
        <f t="shared" si="345"/>
        <v>0</v>
      </c>
      <c r="N164" s="654" t="str">
        <f t="shared" si="349"/>
        <v>-</v>
      </c>
      <c r="O164" s="655" t="str">
        <f t="shared" si="350"/>
        <v>-</v>
      </c>
      <c r="P164" s="655" t="str">
        <f t="shared" si="351"/>
        <v>-</v>
      </c>
      <c r="Q164" s="655" t="str">
        <f t="shared" si="352"/>
        <v>-</v>
      </c>
      <c r="R164" s="655" t="str">
        <f t="shared" si="353"/>
        <v>-</v>
      </c>
      <c r="S164" s="169" t="str">
        <f t="shared" si="354"/>
        <v>-</v>
      </c>
      <c r="T164" s="181" t="str">
        <f t="shared" si="355"/>
        <v>OK</v>
      </c>
      <c r="U164" s="290"/>
      <c r="W164" s="515"/>
      <c r="X164" s="103"/>
      <c r="Y164" s="202"/>
      <c r="Z164" s="298" t="s">
        <v>262</v>
      </c>
      <c r="AA164" s="299" t="s">
        <v>295</v>
      </c>
      <c r="AB164" s="104"/>
      <c r="AC164" s="202"/>
      <c r="AD164" s="298" t="s">
        <v>263</v>
      </c>
      <c r="AE164" s="299" t="s">
        <v>296</v>
      </c>
      <c r="AF164" s="104"/>
      <c r="AG164" s="202"/>
      <c r="AH164" s="298" t="s">
        <v>264</v>
      </c>
      <c r="AI164" s="299" t="s">
        <v>297</v>
      </c>
      <c r="AJ164" s="478" t="str">
        <f t="shared" si="357"/>
        <v>-</v>
      </c>
      <c r="AK164" s="479" t="str">
        <f t="shared" si="358"/>
        <v>-</v>
      </c>
      <c r="AL164" s="480" t="str">
        <f t="shared" si="359"/>
        <v>-</v>
      </c>
      <c r="AM164" s="481" t="str">
        <f t="shared" si="289"/>
        <v>-</v>
      </c>
      <c r="AN164" s="113"/>
      <c r="AO164" s="464" t="str">
        <f t="shared" si="360"/>
        <v>OK</v>
      </c>
      <c r="AQ164" s="154"/>
      <c r="AR164" s="103"/>
      <c r="AS164" s="202"/>
      <c r="AT164" s="298" t="s">
        <v>262</v>
      </c>
      <c r="AU164" s="299" t="s">
        <v>295</v>
      </c>
      <c r="AV164" s="104"/>
      <c r="AW164" s="202"/>
      <c r="AX164" s="298" t="s">
        <v>263</v>
      </c>
      <c r="AY164" s="299" t="s">
        <v>296</v>
      </c>
      <c r="AZ164" s="104"/>
      <c r="BA164" s="202"/>
      <c r="BB164" s="298" t="s">
        <v>264</v>
      </c>
      <c r="BC164" s="299" t="s">
        <v>297</v>
      </c>
      <c r="BD164" s="478" t="str">
        <f t="shared" si="361"/>
        <v>-</v>
      </c>
      <c r="BE164" s="479" t="str">
        <f t="shared" si="362"/>
        <v>-</v>
      </c>
      <c r="BF164" s="480" t="str">
        <f t="shared" si="363"/>
        <v>-</v>
      </c>
      <c r="BG164" s="481" t="str">
        <f t="shared" si="290"/>
        <v>-</v>
      </c>
      <c r="BH164" s="113"/>
      <c r="BI164" s="464" t="str">
        <f t="shared" si="364"/>
        <v>OK</v>
      </c>
      <c r="BK164" s="451"/>
      <c r="BL164" s="103"/>
      <c r="BM164" s="202"/>
      <c r="BN164" s="298" t="s">
        <v>262</v>
      </c>
      <c r="BO164" s="299" t="s">
        <v>295</v>
      </c>
      <c r="BP164" s="104"/>
      <c r="BQ164" s="202"/>
      <c r="BR164" s="298" t="s">
        <v>263</v>
      </c>
      <c r="BS164" s="299" t="s">
        <v>296</v>
      </c>
      <c r="BT164" s="104"/>
      <c r="BU164" s="202"/>
      <c r="BV164" s="298" t="s">
        <v>264</v>
      </c>
      <c r="BW164" s="299" t="s">
        <v>297</v>
      </c>
      <c r="BX164" s="478" t="str">
        <f t="shared" si="365"/>
        <v>-</v>
      </c>
      <c r="BY164" s="479" t="str">
        <f t="shared" si="366"/>
        <v>-</v>
      </c>
      <c r="BZ164" s="480" t="str">
        <f t="shared" si="367"/>
        <v>-</v>
      </c>
      <c r="CA164" s="481" t="str">
        <f t="shared" si="291"/>
        <v>-</v>
      </c>
      <c r="CB164" s="113"/>
      <c r="CC164" s="464" t="str">
        <f t="shared" si="280"/>
        <v>OK</v>
      </c>
      <c r="CD164" s="315"/>
      <c r="CE164" s="1036"/>
      <c r="CF164" s="1055"/>
      <c r="CG164" s="1069"/>
      <c r="CH164" s="1046"/>
      <c r="CI164" s="1047"/>
      <c r="CJ164" s="1055"/>
      <c r="CK164" s="1069"/>
      <c r="CL164" s="1046"/>
      <c r="CM164" s="1047"/>
      <c r="CN164" s="1055"/>
      <c r="CO164" s="1069"/>
      <c r="CP164" s="1046"/>
      <c r="CQ164" s="1047"/>
      <c r="CR164" s="1000"/>
      <c r="CS164" s="1048"/>
      <c r="CT164" s="1001"/>
      <c r="CU164" s="1002"/>
      <c r="CV164" s="113"/>
      <c r="CW164" s="464" t="str">
        <f t="shared" si="346"/>
        <v>OK</v>
      </c>
      <c r="CX164" s="315"/>
      <c r="CY164" s="344"/>
      <c r="CZ164" s="315"/>
      <c r="DB164" s="316"/>
      <c r="DC164" s="317"/>
      <c r="DD164" s="315"/>
      <c r="DF164" s="316"/>
      <c r="DG164" s="317"/>
      <c r="DH164" s="315"/>
      <c r="DJ164" s="316"/>
      <c r="DK164" s="317"/>
      <c r="DL164" s="487"/>
      <c r="DM164" s="488"/>
      <c r="DN164" s="489"/>
      <c r="DO164" s="497"/>
      <c r="DP164" s="113"/>
      <c r="DQ164" s="464" t="str">
        <f t="shared" si="347"/>
        <v>OK</v>
      </c>
      <c r="DS164" s="344"/>
      <c r="DT164" s="315"/>
      <c r="DU164" s="317"/>
      <c r="DW164" s="317"/>
      <c r="DY164" s="317"/>
      <c r="EA164" s="316"/>
      <c r="EB164" s="1000"/>
      <c r="EC164" s="1001"/>
      <c r="ED164" s="1002"/>
      <c r="EE164" s="113"/>
      <c r="EF164" s="464" t="str">
        <f t="shared" si="329"/>
        <v>-</v>
      </c>
      <c r="EH164" s="71"/>
      <c r="EI164" s="835" t="str">
        <f t="shared" ca="1" si="356"/>
        <v/>
      </c>
      <c r="EJ164" s="836"/>
    </row>
    <row r="165" spans="1:140" ht="24.75" customHeight="1" outlineLevel="3" x14ac:dyDescent="0.2">
      <c r="A165" s="85">
        <f t="shared" ca="1" si="265"/>
        <v>156</v>
      </c>
      <c r="B165" s="639" t="str">
        <f t="shared" ca="1" si="348"/>
        <v/>
      </c>
      <c r="C165" s="640"/>
      <c r="D165" s="641"/>
      <c r="E165" s="59"/>
      <c r="F165" s="63" t="s">
        <v>783</v>
      </c>
      <c r="G165" s="55"/>
      <c r="H165" s="69" t="s">
        <v>17</v>
      </c>
      <c r="I165" s="82" t="s">
        <v>674</v>
      </c>
      <c r="J165" s="249" t="s">
        <v>13</v>
      </c>
      <c r="K165" s="250" t="s">
        <v>108</v>
      </c>
      <c r="L165" s="253"/>
      <c r="M165" s="476">
        <f t="shared" si="345"/>
        <v>0</v>
      </c>
      <c r="N165" s="654" t="str">
        <f t="shared" si="349"/>
        <v>-</v>
      </c>
      <c r="O165" s="655" t="str">
        <f t="shared" si="350"/>
        <v>-</v>
      </c>
      <c r="P165" s="655" t="str">
        <f t="shared" si="351"/>
        <v>-</v>
      </c>
      <c r="Q165" s="655" t="str">
        <f t="shared" si="352"/>
        <v>-</v>
      </c>
      <c r="R165" s="655" t="str">
        <f t="shared" si="353"/>
        <v>-</v>
      </c>
      <c r="S165" s="169" t="str">
        <f t="shared" si="354"/>
        <v>-</v>
      </c>
      <c r="T165" s="181" t="str">
        <f t="shared" si="355"/>
        <v>OK</v>
      </c>
      <c r="U165" s="290"/>
      <c r="W165" s="515"/>
      <c r="X165" s="103"/>
      <c r="Y165" s="202"/>
      <c r="Z165" s="298" t="s">
        <v>265</v>
      </c>
      <c r="AA165" s="299" t="s">
        <v>298</v>
      </c>
      <c r="AB165" s="104"/>
      <c r="AC165" s="202"/>
      <c r="AD165" s="298" t="s">
        <v>266</v>
      </c>
      <c r="AE165" s="299" t="s">
        <v>299</v>
      </c>
      <c r="AF165" s="104"/>
      <c r="AG165" s="202"/>
      <c r="AH165" s="298" t="s">
        <v>267</v>
      </c>
      <c r="AI165" s="299" t="s">
        <v>300</v>
      </c>
      <c r="AJ165" s="478" t="str">
        <f t="shared" si="357"/>
        <v>-</v>
      </c>
      <c r="AK165" s="479" t="str">
        <f t="shared" si="358"/>
        <v>-</v>
      </c>
      <c r="AL165" s="480" t="str">
        <f t="shared" si="359"/>
        <v>-</v>
      </c>
      <c r="AM165" s="481" t="str">
        <f t="shared" si="289"/>
        <v>-</v>
      </c>
      <c r="AN165" s="113"/>
      <c r="AO165" s="464" t="str">
        <f t="shared" si="360"/>
        <v>OK</v>
      </c>
      <c r="AQ165" s="154"/>
      <c r="AR165" s="103"/>
      <c r="AS165" s="202"/>
      <c r="AT165" s="298" t="s">
        <v>265</v>
      </c>
      <c r="AU165" s="299" t="s">
        <v>298</v>
      </c>
      <c r="AV165" s="104"/>
      <c r="AW165" s="202"/>
      <c r="AX165" s="298" t="s">
        <v>266</v>
      </c>
      <c r="AY165" s="299" t="s">
        <v>299</v>
      </c>
      <c r="AZ165" s="104"/>
      <c r="BA165" s="202"/>
      <c r="BB165" s="298" t="s">
        <v>267</v>
      </c>
      <c r="BC165" s="299" t="s">
        <v>300</v>
      </c>
      <c r="BD165" s="478" t="str">
        <f t="shared" si="361"/>
        <v>-</v>
      </c>
      <c r="BE165" s="479" t="str">
        <f t="shared" si="362"/>
        <v>-</v>
      </c>
      <c r="BF165" s="480" t="str">
        <f t="shared" si="363"/>
        <v>-</v>
      </c>
      <c r="BG165" s="481" t="str">
        <f t="shared" si="290"/>
        <v>-</v>
      </c>
      <c r="BH165" s="113"/>
      <c r="BI165" s="464" t="str">
        <f t="shared" si="364"/>
        <v>OK</v>
      </c>
      <c r="BK165" s="154"/>
      <c r="BL165" s="103"/>
      <c r="BM165" s="202"/>
      <c r="BN165" s="298" t="s">
        <v>265</v>
      </c>
      <c r="BO165" s="299" t="s">
        <v>298</v>
      </c>
      <c r="BP165" s="104"/>
      <c r="BQ165" s="202"/>
      <c r="BR165" s="298" t="s">
        <v>266</v>
      </c>
      <c r="BS165" s="299" t="s">
        <v>299</v>
      </c>
      <c r="BT165" s="104"/>
      <c r="BU165" s="202"/>
      <c r="BV165" s="298" t="s">
        <v>267</v>
      </c>
      <c r="BW165" s="299" t="s">
        <v>300</v>
      </c>
      <c r="BX165" s="478" t="str">
        <f t="shared" si="365"/>
        <v>-</v>
      </c>
      <c r="BY165" s="479" t="str">
        <f t="shared" si="366"/>
        <v>-</v>
      </c>
      <c r="BZ165" s="480" t="str">
        <f t="shared" si="367"/>
        <v>-</v>
      </c>
      <c r="CA165" s="481" t="str">
        <f t="shared" si="291"/>
        <v>-</v>
      </c>
      <c r="CB165" s="113"/>
      <c r="CC165" s="464" t="str">
        <f t="shared" si="280"/>
        <v>OK</v>
      </c>
      <c r="CE165" s="1036"/>
      <c r="CF165" s="1055"/>
      <c r="CG165" s="1069"/>
      <c r="CH165" s="1046"/>
      <c r="CI165" s="1047"/>
      <c r="CJ165" s="1055"/>
      <c r="CK165" s="1069"/>
      <c r="CL165" s="1046"/>
      <c r="CM165" s="1047"/>
      <c r="CN165" s="1055"/>
      <c r="CO165" s="1069"/>
      <c r="CP165" s="1046"/>
      <c r="CQ165" s="1047"/>
      <c r="CR165" s="1000"/>
      <c r="CS165" s="1048"/>
      <c r="CT165" s="1001"/>
      <c r="CU165" s="1002"/>
      <c r="CV165" s="113"/>
      <c r="CW165" s="464" t="str">
        <f t="shared" si="346"/>
        <v>OK</v>
      </c>
      <c r="CY165" s="344"/>
      <c r="CZ165" s="315"/>
      <c r="DB165" s="316"/>
      <c r="DC165" s="317"/>
      <c r="DD165" s="315"/>
      <c r="DF165" s="316"/>
      <c r="DG165" s="317"/>
      <c r="DH165" s="315"/>
      <c r="DJ165" s="316"/>
      <c r="DK165" s="317"/>
      <c r="DL165" s="487"/>
      <c r="DM165" s="488"/>
      <c r="DN165" s="489"/>
      <c r="DO165" s="497"/>
      <c r="DP165" s="113"/>
      <c r="DQ165" s="464" t="str">
        <f t="shared" si="347"/>
        <v>OK</v>
      </c>
      <c r="DS165" s="344"/>
      <c r="DT165" s="315"/>
      <c r="DU165" s="317"/>
      <c r="DW165" s="317"/>
      <c r="DY165" s="317"/>
      <c r="EA165" s="316"/>
      <c r="EB165" s="1000"/>
      <c r="EC165" s="1001"/>
      <c r="ED165" s="1002"/>
      <c r="EE165" s="113"/>
      <c r="EF165" s="464" t="str">
        <f t="shared" si="329"/>
        <v>-</v>
      </c>
      <c r="EH165" s="71"/>
      <c r="EI165" s="835" t="str">
        <f t="shared" ca="1" si="356"/>
        <v/>
      </c>
      <c r="EJ165" s="836"/>
    </row>
    <row r="166" spans="1:140" ht="12" customHeight="1" outlineLevel="3" x14ac:dyDescent="0.2">
      <c r="A166" s="85">
        <f t="shared" ca="1" si="265"/>
        <v>157</v>
      </c>
      <c r="B166" s="639" t="str">
        <f t="shared" ca="1" si="348"/>
        <v/>
      </c>
      <c r="C166" s="640"/>
      <c r="D166" s="641"/>
      <c r="E166" s="59"/>
      <c r="F166" s="63"/>
      <c r="G166" s="55"/>
      <c r="H166" s="69" t="s">
        <v>17</v>
      </c>
      <c r="I166" s="82" t="s">
        <v>675</v>
      </c>
      <c r="J166" s="249" t="s">
        <v>13</v>
      </c>
      <c r="K166" s="250" t="s">
        <v>108</v>
      </c>
      <c r="L166" s="253"/>
      <c r="M166" s="476">
        <f t="shared" si="345"/>
        <v>0</v>
      </c>
      <c r="N166" s="654" t="str">
        <f t="shared" si="349"/>
        <v>-</v>
      </c>
      <c r="O166" s="655" t="str">
        <f t="shared" si="350"/>
        <v>-</v>
      </c>
      <c r="P166" s="655" t="str">
        <f t="shared" si="351"/>
        <v>-</v>
      </c>
      <c r="Q166" s="655" t="str">
        <f t="shared" si="352"/>
        <v>-</v>
      </c>
      <c r="R166" s="655" t="str">
        <f t="shared" si="353"/>
        <v>-</v>
      </c>
      <c r="S166" s="169" t="str">
        <f t="shared" si="354"/>
        <v>-</v>
      </c>
      <c r="T166" s="181" t="str">
        <f t="shared" si="355"/>
        <v>OK</v>
      </c>
      <c r="U166" s="290"/>
      <c r="W166" s="515"/>
      <c r="X166" s="103"/>
      <c r="Y166" s="202"/>
      <c r="Z166" s="298" t="s">
        <v>268</v>
      </c>
      <c r="AA166" s="299" t="s">
        <v>301</v>
      </c>
      <c r="AB166" s="104"/>
      <c r="AC166" s="202"/>
      <c r="AD166" s="298" t="s">
        <v>269</v>
      </c>
      <c r="AE166" s="299" t="s">
        <v>302</v>
      </c>
      <c r="AF166" s="104"/>
      <c r="AG166" s="202"/>
      <c r="AH166" s="298" t="s">
        <v>270</v>
      </c>
      <c r="AI166" s="299" t="s">
        <v>303</v>
      </c>
      <c r="AJ166" s="478" t="str">
        <f t="shared" si="357"/>
        <v>-</v>
      </c>
      <c r="AK166" s="479" t="str">
        <f t="shared" si="358"/>
        <v>-</v>
      </c>
      <c r="AL166" s="480" t="str">
        <f t="shared" si="359"/>
        <v>-</v>
      </c>
      <c r="AM166" s="481" t="str">
        <f t="shared" si="289"/>
        <v>-</v>
      </c>
      <c r="AN166" s="113"/>
      <c r="AO166" s="464" t="str">
        <f t="shared" si="360"/>
        <v>OK</v>
      </c>
      <c r="AQ166" s="154"/>
      <c r="AR166" s="103"/>
      <c r="AS166" s="202"/>
      <c r="AT166" s="298" t="s">
        <v>268</v>
      </c>
      <c r="AU166" s="299" t="s">
        <v>301</v>
      </c>
      <c r="AV166" s="104"/>
      <c r="AW166" s="202"/>
      <c r="AX166" s="298" t="s">
        <v>269</v>
      </c>
      <c r="AY166" s="299" t="s">
        <v>302</v>
      </c>
      <c r="AZ166" s="104"/>
      <c r="BA166" s="202"/>
      <c r="BB166" s="298" t="s">
        <v>270</v>
      </c>
      <c r="BC166" s="299" t="s">
        <v>303</v>
      </c>
      <c r="BD166" s="478" t="str">
        <f t="shared" si="361"/>
        <v>-</v>
      </c>
      <c r="BE166" s="479" t="str">
        <f t="shared" si="362"/>
        <v>-</v>
      </c>
      <c r="BF166" s="480" t="str">
        <f t="shared" si="363"/>
        <v>-</v>
      </c>
      <c r="BG166" s="481" t="str">
        <f t="shared" si="290"/>
        <v>-</v>
      </c>
      <c r="BH166" s="113"/>
      <c r="BI166" s="464" t="str">
        <f t="shared" si="364"/>
        <v>OK</v>
      </c>
      <c r="BK166" s="154"/>
      <c r="BL166" s="103"/>
      <c r="BM166" s="202"/>
      <c r="BN166" s="298" t="s">
        <v>268</v>
      </c>
      <c r="BO166" s="299" t="s">
        <v>301</v>
      </c>
      <c r="BP166" s="104"/>
      <c r="BQ166" s="202"/>
      <c r="BR166" s="298" t="s">
        <v>269</v>
      </c>
      <c r="BS166" s="299" t="s">
        <v>302</v>
      </c>
      <c r="BT166" s="104"/>
      <c r="BU166" s="202"/>
      <c r="BV166" s="298" t="s">
        <v>270</v>
      </c>
      <c r="BW166" s="299" t="s">
        <v>303</v>
      </c>
      <c r="BX166" s="478" t="str">
        <f t="shared" si="365"/>
        <v>-</v>
      </c>
      <c r="BY166" s="479" t="str">
        <f t="shared" si="366"/>
        <v>-</v>
      </c>
      <c r="BZ166" s="480" t="str">
        <f t="shared" si="367"/>
        <v>-</v>
      </c>
      <c r="CA166" s="481" t="str">
        <f t="shared" si="291"/>
        <v>-</v>
      </c>
      <c r="CB166" s="113"/>
      <c r="CC166" s="464" t="str">
        <f t="shared" si="280"/>
        <v>OK</v>
      </c>
      <c r="CE166" s="1036"/>
      <c r="CF166" s="1055"/>
      <c r="CG166" s="1069"/>
      <c r="CH166" s="1046"/>
      <c r="CI166" s="1047"/>
      <c r="CJ166" s="1055"/>
      <c r="CK166" s="1069"/>
      <c r="CL166" s="1046"/>
      <c r="CM166" s="1047"/>
      <c r="CN166" s="1055"/>
      <c r="CO166" s="1069"/>
      <c r="CP166" s="1046"/>
      <c r="CQ166" s="1047"/>
      <c r="CR166" s="1000"/>
      <c r="CS166" s="1048"/>
      <c r="CT166" s="1001"/>
      <c r="CU166" s="1002"/>
      <c r="CV166" s="113"/>
      <c r="CW166" s="464" t="str">
        <f t="shared" si="346"/>
        <v>OK</v>
      </c>
      <c r="CY166" s="344"/>
      <c r="CZ166" s="315"/>
      <c r="DB166" s="316"/>
      <c r="DC166" s="317"/>
      <c r="DD166" s="315"/>
      <c r="DF166" s="316"/>
      <c r="DG166" s="317"/>
      <c r="DH166" s="315"/>
      <c r="DJ166" s="316"/>
      <c r="DK166" s="317"/>
      <c r="DL166" s="487"/>
      <c r="DM166" s="488"/>
      <c r="DN166" s="489"/>
      <c r="DO166" s="497"/>
      <c r="DP166" s="113"/>
      <c r="DQ166" s="464" t="str">
        <f t="shared" si="347"/>
        <v>OK</v>
      </c>
      <c r="DS166" s="344"/>
      <c r="DT166" s="315"/>
      <c r="DU166" s="317"/>
      <c r="DW166" s="317"/>
      <c r="DY166" s="317"/>
      <c r="EA166" s="316"/>
      <c r="EB166" s="1000"/>
      <c r="EC166" s="1001"/>
      <c r="ED166" s="1002"/>
      <c r="EE166" s="113"/>
      <c r="EF166" s="464" t="str">
        <f t="shared" si="329"/>
        <v>-</v>
      </c>
      <c r="EH166" s="71"/>
      <c r="EI166" s="835" t="str">
        <f t="shared" ca="1" si="356"/>
        <v/>
      </c>
      <c r="EJ166" s="836"/>
    </row>
    <row r="167" spans="1:140" ht="12" customHeight="1" outlineLevel="3" x14ac:dyDescent="0.2">
      <c r="A167" s="85">
        <f t="shared" ca="1" si="265"/>
        <v>158</v>
      </c>
      <c r="B167" s="639" t="str">
        <f t="shared" ca="1" si="348"/>
        <v/>
      </c>
      <c r="C167" s="640"/>
      <c r="D167" s="641"/>
      <c r="E167" s="59"/>
      <c r="F167" s="63"/>
      <c r="G167" s="55"/>
      <c r="H167" s="69" t="s">
        <v>17</v>
      </c>
      <c r="I167" s="82" t="s">
        <v>676</v>
      </c>
      <c r="J167" s="249" t="s">
        <v>13</v>
      </c>
      <c r="K167" s="250" t="s">
        <v>108</v>
      </c>
      <c r="L167" s="253"/>
      <c r="M167" s="476">
        <f t="shared" si="345"/>
        <v>0</v>
      </c>
      <c r="N167" s="654" t="str">
        <f t="shared" si="349"/>
        <v>-</v>
      </c>
      <c r="O167" s="655" t="str">
        <f t="shared" si="350"/>
        <v>-</v>
      </c>
      <c r="P167" s="655" t="str">
        <f t="shared" si="351"/>
        <v>-</v>
      </c>
      <c r="Q167" s="655" t="str">
        <f t="shared" si="352"/>
        <v>-</v>
      </c>
      <c r="R167" s="655" t="str">
        <f t="shared" si="353"/>
        <v>-</v>
      </c>
      <c r="S167" s="169" t="str">
        <f t="shared" si="354"/>
        <v>-</v>
      </c>
      <c r="T167" s="181" t="str">
        <f t="shared" si="355"/>
        <v>OK</v>
      </c>
      <c r="U167" s="290"/>
      <c r="W167" s="515"/>
      <c r="X167" s="103"/>
      <c r="Y167" s="202"/>
      <c r="Z167" s="298" t="s">
        <v>271</v>
      </c>
      <c r="AA167" s="299" t="s">
        <v>304</v>
      </c>
      <c r="AB167" s="104"/>
      <c r="AC167" s="202"/>
      <c r="AD167" s="298" t="s">
        <v>272</v>
      </c>
      <c r="AE167" s="299" t="s">
        <v>305</v>
      </c>
      <c r="AF167" s="104"/>
      <c r="AG167" s="202"/>
      <c r="AH167" s="298" t="s">
        <v>273</v>
      </c>
      <c r="AI167" s="299" t="s">
        <v>306</v>
      </c>
      <c r="AJ167" s="478" t="str">
        <f t="shared" si="357"/>
        <v>-</v>
      </c>
      <c r="AK167" s="479" t="str">
        <f t="shared" si="358"/>
        <v>-</v>
      </c>
      <c r="AL167" s="480" t="str">
        <f t="shared" si="359"/>
        <v>-</v>
      </c>
      <c r="AM167" s="481" t="str">
        <f t="shared" si="289"/>
        <v>-</v>
      </c>
      <c r="AN167" s="113"/>
      <c r="AO167" s="464" t="str">
        <f t="shared" si="360"/>
        <v>OK</v>
      </c>
      <c r="AQ167" s="154"/>
      <c r="AR167" s="103"/>
      <c r="AS167" s="202"/>
      <c r="AT167" s="298" t="s">
        <v>271</v>
      </c>
      <c r="AU167" s="299" t="s">
        <v>304</v>
      </c>
      <c r="AV167" s="104"/>
      <c r="AW167" s="202"/>
      <c r="AX167" s="298" t="s">
        <v>272</v>
      </c>
      <c r="AY167" s="299" t="s">
        <v>305</v>
      </c>
      <c r="AZ167" s="104"/>
      <c r="BA167" s="202"/>
      <c r="BB167" s="298" t="s">
        <v>273</v>
      </c>
      <c r="BC167" s="299" t="s">
        <v>306</v>
      </c>
      <c r="BD167" s="478" t="str">
        <f t="shared" si="361"/>
        <v>-</v>
      </c>
      <c r="BE167" s="479" t="str">
        <f t="shared" si="362"/>
        <v>-</v>
      </c>
      <c r="BF167" s="480" t="str">
        <f t="shared" si="363"/>
        <v>-</v>
      </c>
      <c r="BG167" s="481" t="str">
        <f t="shared" si="290"/>
        <v>-</v>
      </c>
      <c r="BH167" s="113"/>
      <c r="BI167" s="464" t="str">
        <f t="shared" si="364"/>
        <v>OK</v>
      </c>
      <c r="BK167" s="154"/>
      <c r="BL167" s="103"/>
      <c r="BM167" s="202"/>
      <c r="BN167" s="298" t="s">
        <v>271</v>
      </c>
      <c r="BO167" s="299" t="s">
        <v>304</v>
      </c>
      <c r="BP167" s="104"/>
      <c r="BQ167" s="202"/>
      <c r="BR167" s="298" t="s">
        <v>272</v>
      </c>
      <c r="BS167" s="299" t="s">
        <v>305</v>
      </c>
      <c r="BT167" s="104"/>
      <c r="BU167" s="202"/>
      <c r="BV167" s="298" t="s">
        <v>273</v>
      </c>
      <c r="BW167" s="299" t="s">
        <v>306</v>
      </c>
      <c r="BX167" s="478" t="str">
        <f t="shared" si="365"/>
        <v>-</v>
      </c>
      <c r="BY167" s="479" t="str">
        <f t="shared" si="366"/>
        <v>-</v>
      </c>
      <c r="BZ167" s="480" t="str">
        <f t="shared" si="367"/>
        <v>-</v>
      </c>
      <c r="CA167" s="481" t="str">
        <f t="shared" si="291"/>
        <v>-</v>
      </c>
      <c r="CB167" s="113"/>
      <c r="CC167" s="464" t="str">
        <f t="shared" si="280"/>
        <v>OK</v>
      </c>
      <c r="CE167" s="1036"/>
      <c r="CF167" s="1055"/>
      <c r="CG167" s="1069"/>
      <c r="CH167" s="1046"/>
      <c r="CI167" s="1047"/>
      <c r="CJ167" s="1055"/>
      <c r="CK167" s="1069"/>
      <c r="CL167" s="1046"/>
      <c r="CM167" s="1047"/>
      <c r="CN167" s="1055"/>
      <c r="CO167" s="1069"/>
      <c r="CP167" s="1046"/>
      <c r="CQ167" s="1047"/>
      <c r="CR167" s="1000"/>
      <c r="CS167" s="1048"/>
      <c r="CT167" s="1001"/>
      <c r="CU167" s="1002"/>
      <c r="CV167" s="113"/>
      <c r="CW167" s="464" t="str">
        <f t="shared" si="346"/>
        <v>OK</v>
      </c>
      <c r="CY167" s="344"/>
      <c r="CZ167" s="315"/>
      <c r="DB167" s="316"/>
      <c r="DC167" s="317"/>
      <c r="DD167" s="315"/>
      <c r="DF167" s="316"/>
      <c r="DG167" s="317"/>
      <c r="DH167" s="315"/>
      <c r="DJ167" s="316"/>
      <c r="DK167" s="317"/>
      <c r="DL167" s="487"/>
      <c r="DM167" s="488"/>
      <c r="DN167" s="489"/>
      <c r="DO167" s="497"/>
      <c r="DP167" s="113"/>
      <c r="DQ167" s="464" t="str">
        <f t="shared" si="347"/>
        <v>OK</v>
      </c>
      <c r="DS167" s="344"/>
      <c r="DT167" s="315"/>
      <c r="DU167" s="317"/>
      <c r="DW167" s="317"/>
      <c r="DY167" s="317"/>
      <c r="EA167" s="316"/>
      <c r="EB167" s="1000"/>
      <c r="EC167" s="1001"/>
      <c r="ED167" s="1002"/>
      <c r="EE167" s="113"/>
      <c r="EF167" s="464" t="str">
        <f t="shared" si="329"/>
        <v>-</v>
      </c>
      <c r="EH167" s="71"/>
      <c r="EI167" s="835" t="str">
        <f t="shared" ca="1" si="356"/>
        <v/>
      </c>
      <c r="EJ167" s="836"/>
    </row>
    <row r="168" spans="1:140" ht="12" customHeight="1" outlineLevel="3" x14ac:dyDescent="0.2">
      <c r="A168" s="85">
        <f t="shared" ca="1" si="265"/>
        <v>159</v>
      </c>
      <c r="B168" s="639" t="str">
        <f t="shared" ca="1" si="348"/>
        <v/>
      </c>
      <c r="C168" s="640"/>
      <c r="D168" s="641"/>
      <c r="E168" s="59"/>
      <c r="F168" s="63"/>
      <c r="G168" s="55"/>
      <c r="H168" s="69" t="s">
        <v>17</v>
      </c>
      <c r="I168" s="82" t="s">
        <v>677</v>
      </c>
      <c r="J168" s="249" t="s">
        <v>13</v>
      </c>
      <c r="K168" s="250" t="s">
        <v>108</v>
      </c>
      <c r="L168" s="253"/>
      <c r="M168" s="476">
        <f t="shared" si="345"/>
        <v>0</v>
      </c>
      <c r="N168" s="654" t="str">
        <f t="shared" si="349"/>
        <v>-</v>
      </c>
      <c r="O168" s="655" t="str">
        <f t="shared" si="350"/>
        <v>-</v>
      </c>
      <c r="P168" s="655" t="str">
        <f t="shared" si="351"/>
        <v>-</v>
      </c>
      <c r="Q168" s="655" t="str">
        <f t="shared" si="352"/>
        <v>-</v>
      </c>
      <c r="R168" s="655" t="str">
        <f t="shared" si="353"/>
        <v>-</v>
      </c>
      <c r="S168" s="169" t="str">
        <f t="shared" si="354"/>
        <v>-</v>
      </c>
      <c r="T168" s="181" t="str">
        <f t="shared" si="355"/>
        <v>OK</v>
      </c>
      <c r="U168" s="290"/>
      <c r="W168" s="515"/>
      <c r="X168" s="103"/>
      <c r="Y168" s="202"/>
      <c r="Z168" s="298" t="s">
        <v>274</v>
      </c>
      <c r="AA168" s="299" t="s">
        <v>307</v>
      </c>
      <c r="AB168" s="104"/>
      <c r="AC168" s="202"/>
      <c r="AD168" s="298" t="s">
        <v>275</v>
      </c>
      <c r="AE168" s="299" t="s">
        <v>308</v>
      </c>
      <c r="AF168" s="104"/>
      <c r="AG168" s="202"/>
      <c r="AH168" s="298" t="s">
        <v>276</v>
      </c>
      <c r="AI168" s="299" t="s">
        <v>309</v>
      </c>
      <c r="AJ168" s="478" t="str">
        <f t="shared" si="357"/>
        <v>-</v>
      </c>
      <c r="AK168" s="479" t="str">
        <f t="shared" si="358"/>
        <v>-</v>
      </c>
      <c r="AL168" s="480" t="str">
        <f t="shared" si="359"/>
        <v>-</v>
      </c>
      <c r="AM168" s="481" t="str">
        <f t="shared" si="289"/>
        <v>-</v>
      </c>
      <c r="AN168" s="113"/>
      <c r="AO168" s="464" t="str">
        <f t="shared" si="360"/>
        <v>OK</v>
      </c>
      <c r="AQ168" s="154"/>
      <c r="AR168" s="103"/>
      <c r="AS168" s="202"/>
      <c r="AT168" s="298" t="s">
        <v>274</v>
      </c>
      <c r="AU168" s="299" t="s">
        <v>307</v>
      </c>
      <c r="AV168" s="104"/>
      <c r="AW168" s="202"/>
      <c r="AX168" s="298" t="s">
        <v>275</v>
      </c>
      <c r="AY168" s="299" t="s">
        <v>308</v>
      </c>
      <c r="AZ168" s="104"/>
      <c r="BA168" s="202"/>
      <c r="BB168" s="298" t="s">
        <v>276</v>
      </c>
      <c r="BC168" s="299" t="s">
        <v>309</v>
      </c>
      <c r="BD168" s="478" t="str">
        <f t="shared" si="361"/>
        <v>-</v>
      </c>
      <c r="BE168" s="479" t="str">
        <f t="shared" si="362"/>
        <v>-</v>
      </c>
      <c r="BF168" s="480" t="str">
        <f t="shared" si="363"/>
        <v>-</v>
      </c>
      <c r="BG168" s="481" t="str">
        <f t="shared" si="290"/>
        <v>-</v>
      </c>
      <c r="BH168" s="113"/>
      <c r="BI168" s="464" t="str">
        <f t="shared" si="364"/>
        <v>OK</v>
      </c>
      <c r="BK168" s="154"/>
      <c r="BL168" s="103"/>
      <c r="BM168" s="202"/>
      <c r="BN168" s="298" t="s">
        <v>274</v>
      </c>
      <c r="BO168" s="299" t="s">
        <v>307</v>
      </c>
      <c r="BP168" s="104"/>
      <c r="BQ168" s="202"/>
      <c r="BR168" s="298" t="s">
        <v>275</v>
      </c>
      <c r="BS168" s="299" t="s">
        <v>308</v>
      </c>
      <c r="BT168" s="104"/>
      <c r="BU168" s="202"/>
      <c r="BV168" s="298" t="s">
        <v>276</v>
      </c>
      <c r="BW168" s="299" t="s">
        <v>309</v>
      </c>
      <c r="BX168" s="478" t="str">
        <f t="shared" si="365"/>
        <v>-</v>
      </c>
      <c r="BY168" s="479" t="str">
        <f t="shared" si="366"/>
        <v>-</v>
      </c>
      <c r="BZ168" s="480" t="str">
        <f t="shared" si="367"/>
        <v>-</v>
      </c>
      <c r="CA168" s="481" t="str">
        <f t="shared" si="291"/>
        <v>-</v>
      </c>
      <c r="CB168" s="113"/>
      <c r="CC168" s="464" t="str">
        <f t="shared" si="280"/>
        <v>OK</v>
      </c>
      <c r="CE168" s="1036"/>
      <c r="CF168" s="1055"/>
      <c r="CG168" s="1069"/>
      <c r="CH168" s="1046"/>
      <c r="CI168" s="1047"/>
      <c r="CJ168" s="1055"/>
      <c r="CK168" s="1069"/>
      <c r="CL168" s="1046"/>
      <c r="CM168" s="1047"/>
      <c r="CN168" s="1055"/>
      <c r="CO168" s="1069"/>
      <c r="CP168" s="1046"/>
      <c r="CQ168" s="1047"/>
      <c r="CR168" s="1000"/>
      <c r="CS168" s="1048"/>
      <c r="CT168" s="1001"/>
      <c r="CU168" s="1002"/>
      <c r="CV168" s="113"/>
      <c r="CW168" s="464" t="str">
        <f t="shared" si="346"/>
        <v>OK</v>
      </c>
      <c r="CY168" s="344"/>
      <c r="CZ168" s="315"/>
      <c r="DB168" s="316"/>
      <c r="DC168" s="317"/>
      <c r="DD168" s="315"/>
      <c r="DF168" s="316"/>
      <c r="DG168" s="317"/>
      <c r="DH168" s="315"/>
      <c r="DJ168" s="316"/>
      <c r="DK168" s="317"/>
      <c r="DL168" s="487"/>
      <c r="DM168" s="488"/>
      <c r="DN168" s="489"/>
      <c r="DO168" s="497"/>
      <c r="DP168" s="113"/>
      <c r="DQ168" s="464" t="str">
        <f t="shared" si="347"/>
        <v>OK</v>
      </c>
      <c r="DS168" s="344"/>
      <c r="DT168" s="315"/>
      <c r="DU168" s="317"/>
      <c r="DW168" s="317"/>
      <c r="DY168" s="317"/>
      <c r="EA168" s="316"/>
      <c r="EB168" s="1000"/>
      <c r="EC168" s="1001"/>
      <c r="ED168" s="1002"/>
      <c r="EE168" s="113"/>
      <c r="EF168" s="464" t="str">
        <f t="shared" si="329"/>
        <v>-</v>
      </c>
      <c r="EH168" s="71"/>
      <c r="EI168" s="835" t="str">
        <f t="shared" ca="1" si="356"/>
        <v/>
      </c>
      <c r="EJ168" s="836"/>
    </row>
    <row r="169" spans="1:140" ht="12" customHeight="1" outlineLevel="3" x14ac:dyDescent="0.2">
      <c r="A169" s="85">
        <f t="shared" ca="1" si="265"/>
        <v>160</v>
      </c>
      <c r="B169" s="639" t="str">
        <f t="shared" ref="B169:B173" ca="1" si="368">IF(MAX(EI169:EJ169)=0,"",MAX(EI169:EJ169))</f>
        <v/>
      </c>
      <c r="C169" s="640"/>
      <c r="D169" s="641"/>
      <c r="E169" s="59"/>
      <c r="F169" s="63"/>
      <c r="G169" s="55"/>
      <c r="H169" s="69" t="s">
        <v>17</v>
      </c>
      <c r="I169" s="82"/>
      <c r="J169" s="249" t="s">
        <v>13</v>
      </c>
      <c r="K169" s="250" t="s">
        <v>108</v>
      </c>
      <c r="L169" s="253"/>
      <c r="M169" s="476">
        <f t="shared" ref="M169:M173" si="369">IF(SUM(W169,AQ169,BK169,CE169,CY169,DS169)=0,0,1)</f>
        <v>0</v>
      </c>
      <c r="N169" s="654" t="str">
        <f t="shared" ref="N169:N173" si="370">IF(OR(W169="",W169="-"),"-",IF(W169=1,1,"POK"))</f>
        <v>-</v>
      </c>
      <c r="O169" s="655" t="str">
        <f t="shared" ref="O169:O173" si="371">IF(OR(AQ169="",AQ169="-"),"-",IF(AQ169=1,1,"POK"))</f>
        <v>-</v>
      </c>
      <c r="P169" s="655" t="str">
        <f t="shared" ref="P169:P173" si="372">IF(OR(BK169="",BK169="-"),"-",IF(BK169=1,1,"POK"))</f>
        <v>-</v>
      </c>
      <c r="Q169" s="655" t="str">
        <f t="shared" ref="Q169:Q173" si="373">IF(OR(CE169="",CE169="-"),"-",IF(CE169=1,1,"POK"))</f>
        <v>-</v>
      </c>
      <c r="R169" s="655" t="str">
        <f t="shared" ref="R169:R173" si="374">IF(OR(CY169="",CY169="-"),"-",IF(CY169=1,1,"POK"))</f>
        <v>-</v>
      </c>
      <c r="S169" s="169" t="str">
        <f t="shared" ref="S169:S173" si="375">IF(OR(DS169="",DS169="-"),"-",IF(DS169=1,1,"POK"))</f>
        <v>-</v>
      </c>
      <c r="T169" s="181" t="str">
        <f t="shared" ref="T169:T173" si="376">IF(AND(M169="",OR(N169=1,O169=1,P169=1,Q169=1,R169=1,S169=1)),"Value is missing Cln 13","OK")</f>
        <v>OK</v>
      </c>
      <c r="U169" s="290"/>
      <c r="W169" s="864"/>
      <c r="X169" s="865"/>
      <c r="Y169" s="862"/>
      <c r="Z169" s="866"/>
      <c r="AA169" s="867"/>
      <c r="AB169" s="862"/>
      <c r="AC169" s="862"/>
      <c r="AD169" s="866"/>
      <c r="AE169" s="867"/>
      <c r="AF169" s="862"/>
      <c r="AG169" s="862"/>
      <c r="AH169" s="866"/>
      <c r="AI169" s="867"/>
      <c r="AJ169" s="868"/>
      <c r="AK169" s="869"/>
      <c r="AL169" s="863"/>
      <c r="AM169" s="870"/>
      <c r="AN169" s="451"/>
      <c r="AO169" s="436"/>
      <c r="AQ169" s="451"/>
      <c r="AR169" s="103"/>
      <c r="AS169" s="202"/>
      <c r="AT169" s="298" t="s">
        <v>274</v>
      </c>
      <c r="AU169" s="299" t="s">
        <v>307</v>
      </c>
      <c r="AV169" s="104"/>
      <c r="AW169" s="202"/>
      <c r="AX169" s="298" t="s">
        <v>275</v>
      </c>
      <c r="AY169" s="299" t="s">
        <v>308</v>
      </c>
      <c r="AZ169" s="104"/>
      <c r="BA169" s="202"/>
      <c r="BB169" s="298" t="s">
        <v>276</v>
      </c>
      <c r="BC169" s="299" t="s">
        <v>309</v>
      </c>
      <c r="BD169" s="478" t="str">
        <f t="shared" ref="BD169:BD173" si="377">IF(AND(AR169="",AV169="",AZ169=""),"-",AR169+AV169+AZ169)</f>
        <v>-</v>
      </c>
      <c r="BE169" s="479" t="str">
        <f t="shared" ref="BE169:BE173" si="378">IF(AND(AS169="",AW169="",BA169=""),"-",AS169+AW169+BA169)</f>
        <v>-</v>
      </c>
      <c r="BF169" s="480" t="str">
        <f t="shared" ref="BF169:BF173" si="379">IF(AND(AR169="",AV169="",AZ169="",AS169="",AW169="",BA169=""),"-",SUM(AR169:BA169))</f>
        <v>-</v>
      </c>
      <c r="BG169" s="481" t="str">
        <f t="shared" ref="BG169:BG173" si="380">IF(OR(BF169=0,BF169="-"),"-",BF169/BD_TOTAL_HOURS)</f>
        <v>-</v>
      </c>
      <c r="BH169" s="113"/>
      <c r="BI169" s="464" t="str">
        <f t="shared" ref="BI169:BI173" si="381">IF(AND(Type_1="Doc",OR(AS169&lt;&gt;"",AW169&lt;&gt;"",BA169&lt;&gt;"")),"Remove Value Cln 25, 29, 33",IF(AND(Type_1="Doc",OR(AU169&lt;&gt;"",AY169&lt;&gt;"",BC169&lt;&gt;"")),"Remove Value Cln 47, 51, 55",IF(OR(AND(AR169&lt;&gt;"",AT169=""),AND(AV169&lt;&gt;"",AX169=""),AND(AZ169&lt;&gt;"",BB169="")),"Missing Eng Function",IF(OR(AND(AS169&lt;&gt;"",AU169=""),AND(AW169&lt;&gt;"",AY169=""),AND(BA169&lt;&gt;"",BC169="")),"Missing Design Function","OK"))))</f>
        <v>OK</v>
      </c>
      <c r="BK169" s="154"/>
      <c r="BL169" s="103"/>
      <c r="BM169" s="202"/>
      <c r="BN169" s="298" t="s">
        <v>274</v>
      </c>
      <c r="BO169" s="299" t="s">
        <v>307</v>
      </c>
      <c r="BP169" s="104"/>
      <c r="BQ169" s="202"/>
      <c r="BR169" s="298" t="s">
        <v>275</v>
      </c>
      <c r="BS169" s="299" t="s">
        <v>308</v>
      </c>
      <c r="BT169" s="104"/>
      <c r="BU169" s="202"/>
      <c r="BV169" s="298" t="s">
        <v>276</v>
      </c>
      <c r="BW169" s="299" t="s">
        <v>309</v>
      </c>
      <c r="BX169" s="478" t="str">
        <f t="shared" ref="BX169:BX173" si="382">IF(AND(BL169="",BP169="",BT169=""),"-",BL169+BP169+BT169)</f>
        <v>-</v>
      </c>
      <c r="BY169" s="479" t="str">
        <f t="shared" ref="BY169:BY173" si="383">IF(AND(BM169="",BQ169="",BU169=""),"-",BM169+BQ169+BU169)</f>
        <v>-</v>
      </c>
      <c r="BZ169" s="480" t="str">
        <f t="shared" ref="BZ169:BZ173" si="384">IF(AND(BL169="",BP169="",BT169="",BM169="",BQ169="",BU169=""),"-",SUM(BL169:BU169))</f>
        <v>-</v>
      </c>
      <c r="CA169" s="481" t="str">
        <f t="shared" ref="CA169:CA173" si="385">IF(OR(BZ169=0,BZ169="-"),"-",BZ169/DD_TOTAL_HOURS)</f>
        <v>-</v>
      </c>
      <c r="CB169" s="113"/>
      <c r="CC169" s="464" t="str">
        <f t="shared" ref="CC169:CC173" si="386">IF(AND(Type_1="Doc",OR(BM169&lt;&gt;"",BQ169&lt;&gt;"",BU169&lt;&gt;"")),"Remove Value Cln 65, 69, 73",IF(AND(Type_1="Doc",OR(BO169&lt;&gt;"",BS169&lt;&gt;"",BW169&lt;&gt;"")),"Remove Value Cln 67, 71, 75",IF(OR(AND(BL169&lt;&gt;"",BN169=""),AND(BP169&lt;&gt;"",BR169=""),AND(BT169&lt;&gt;"",BV169="")),"Missing Eng Function",IF(OR(AND(BM169&lt;&gt;"",BO169=""),AND(BQ169&lt;&gt;"",BS169=""),AND(BU169&lt;&gt;"",BW169="")),"Missing Design Function","OK"))))</f>
        <v>OK</v>
      </c>
      <c r="CE169" s="1036"/>
      <c r="CF169" s="1055"/>
      <c r="CG169" s="1069"/>
      <c r="CH169" s="1046"/>
      <c r="CI169" s="1047"/>
      <c r="CJ169" s="1055"/>
      <c r="CK169" s="1069"/>
      <c r="CL169" s="1046"/>
      <c r="CM169" s="1047"/>
      <c r="CN169" s="1055"/>
      <c r="CO169" s="1069"/>
      <c r="CP169" s="1046"/>
      <c r="CQ169" s="1047"/>
      <c r="CR169" s="1000"/>
      <c r="CS169" s="1048"/>
      <c r="CT169" s="1001"/>
      <c r="CU169" s="1002"/>
      <c r="CV169" s="113"/>
      <c r="CW169" s="464" t="str">
        <f t="shared" ref="CW169:CW173" si="387">IF(AND(Type_1="Doc",OR(CG169&lt;&gt;"",CK169&lt;&gt;"",CO169&lt;&gt;"")),"Remove Value Cln 85, 89, 93",IF(AND(Type_1="Doc",OR(CI169&lt;&gt;"",CM169&lt;&gt;"",CQ169&lt;&gt;"")),"Remove Value Cln 87, 91, 95",IF(OR(AND(CF169&lt;&gt;"",CH169=""),AND(CJ169&lt;&gt;"",CL169=""),AND(CN169&lt;&gt;"",CP169="")),"Missing Eng Function",IF(OR(AND(CG169&lt;&gt;"",CI169=""),AND(CK169&lt;&gt;"",CM169=""),AND(CO169&lt;&gt;"",CQ169="")),"Missing Design Function","OK"))))</f>
        <v>OK</v>
      </c>
      <c r="CY169" s="344"/>
      <c r="CZ169" s="315"/>
      <c r="DB169" s="316"/>
      <c r="DC169" s="317"/>
      <c r="DD169" s="315"/>
      <c r="DF169" s="316"/>
      <c r="DG169" s="317"/>
      <c r="DH169" s="315"/>
      <c r="DJ169" s="316"/>
      <c r="DK169" s="317"/>
      <c r="DL169" s="487"/>
      <c r="DM169" s="488"/>
      <c r="DN169" s="489"/>
      <c r="DO169" s="497"/>
      <c r="DP169" s="113"/>
      <c r="DQ169" s="464" t="str">
        <f t="shared" ref="DQ169:DQ173" si="388">IF(AND(Type_1="Doc",OR(DA169&lt;&gt;"",DE169&lt;&gt;"",DI169&lt;&gt;"")),"Remove Value Cln 105, 109, 113",IF(AND(Type_1="Doc",OR(DC169&lt;&gt;"",DG169&lt;&gt;"",DK169&lt;&gt;"")),"Remove Value Cln 107, 111, 115",IF(OR(AND(CZ169&lt;&gt;"",DB169=""),AND(DD169&lt;&gt;"",DF169=""),AND(DH169&lt;&gt;"",DJ169="")),"Missing Eng Function",IF(OR(AND(DA169&lt;&gt;"",DC169=""),AND(DE169&lt;&gt;"",DG169=""),AND(DI169&lt;&gt;"",DK169="")),"Missing Design Function","OK"))))</f>
        <v>OK</v>
      </c>
      <c r="DS169" s="344"/>
      <c r="DT169" s="315"/>
      <c r="DU169" s="317"/>
      <c r="DW169" s="317"/>
      <c r="DY169" s="317"/>
      <c r="EA169" s="316"/>
      <c r="EB169" s="1000"/>
      <c r="EC169" s="1001"/>
      <c r="ED169" s="1002"/>
      <c r="EE169" s="113"/>
      <c r="EF169" s="464" t="str">
        <f t="shared" ref="EF169:EF173" si="389">IF(AND(Type_1&lt;&gt;"Doc",Type_1&lt;&gt;"Dwg"),"-",IF(Type_1="Dwg","-",IF(Type_1="Doc",IF(OR(AND(DT169&lt;&gt;"",DU169=""),AND(DV169&lt;&gt;"",DW169=""),AND(DX169&lt;&gt;"",DY169="")),"Missing Eng Function",IF(OR(AND(DT169="",DU169&lt;&gt;""),AND(DV169="",DW169&lt;&gt;""),AND(DX169="",DY169&lt;&gt;"")),"Missing Eng Hours","OK")))))</f>
        <v>-</v>
      </c>
      <c r="EH169" s="71"/>
      <c r="EI169" s="835" t="str">
        <f t="shared" ca="1" si="356"/>
        <v/>
      </c>
      <c r="EJ169" s="836"/>
    </row>
    <row r="170" spans="1:140" ht="12" customHeight="1" outlineLevel="3" x14ac:dyDescent="0.2">
      <c r="A170" s="85">
        <f t="shared" ca="1" si="265"/>
        <v>161</v>
      </c>
      <c r="B170" s="639" t="str">
        <f t="shared" ca="1" si="368"/>
        <v/>
      </c>
      <c r="C170" s="640"/>
      <c r="D170" s="641"/>
      <c r="E170" s="59"/>
      <c r="F170" s="63"/>
      <c r="G170" s="55"/>
      <c r="H170" s="69" t="s">
        <v>17</v>
      </c>
      <c r="I170" s="82"/>
      <c r="J170" s="249" t="s">
        <v>13</v>
      </c>
      <c r="K170" s="250" t="s">
        <v>108</v>
      </c>
      <c r="L170" s="253"/>
      <c r="M170" s="476">
        <f t="shared" si="369"/>
        <v>0</v>
      </c>
      <c r="N170" s="654" t="str">
        <f t="shared" si="370"/>
        <v>-</v>
      </c>
      <c r="O170" s="655" t="str">
        <f t="shared" si="371"/>
        <v>-</v>
      </c>
      <c r="P170" s="655" t="str">
        <f t="shared" si="372"/>
        <v>-</v>
      </c>
      <c r="Q170" s="655" t="str">
        <f t="shared" si="373"/>
        <v>-</v>
      </c>
      <c r="R170" s="655" t="str">
        <f t="shared" si="374"/>
        <v>-</v>
      </c>
      <c r="S170" s="169" t="str">
        <f t="shared" si="375"/>
        <v>-</v>
      </c>
      <c r="T170" s="181" t="str">
        <f t="shared" si="376"/>
        <v>OK</v>
      </c>
      <c r="U170" s="290"/>
      <c r="W170" s="864"/>
      <c r="X170" s="865"/>
      <c r="Y170" s="862"/>
      <c r="Z170" s="866"/>
      <c r="AA170" s="867"/>
      <c r="AB170" s="862"/>
      <c r="AC170" s="862"/>
      <c r="AD170" s="866"/>
      <c r="AE170" s="867"/>
      <c r="AF170" s="862"/>
      <c r="AG170" s="862"/>
      <c r="AH170" s="866"/>
      <c r="AI170" s="867"/>
      <c r="AJ170" s="868"/>
      <c r="AK170" s="869"/>
      <c r="AL170" s="863"/>
      <c r="AM170" s="870"/>
      <c r="AN170" s="451"/>
      <c r="AO170" s="436"/>
      <c r="AQ170" s="451"/>
      <c r="AR170" s="103"/>
      <c r="AS170" s="202"/>
      <c r="AT170" s="298" t="s">
        <v>274</v>
      </c>
      <c r="AU170" s="299" t="s">
        <v>307</v>
      </c>
      <c r="AV170" s="104"/>
      <c r="AW170" s="202"/>
      <c r="AX170" s="298" t="s">
        <v>275</v>
      </c>
      <c r="AY170" s="299" t="s">
        <v>308</v>
      </c>
      <c r="AZ170" s="104"/>
      <c r="BA170" s="202"/>
      <c r="BB170" s="298" t="s">
        <v>276</v>
      </c>
      <c r="BC170" s="299" t="s">
        <v>309</v>
      </c>
      <c r="BD170" s="478" t="str">
        <f t="shared" si="377"/>
        <v>-</v>
      </c>
      <c r="BE170" s="479" t="str">
        <f t="shared" si="378"/>
        <v>-</v>
      </c>
      <c r="BF170" s="480" t="str">
        <f t="shared" si="379"/>
        <v>-</v>
      </c>
      <c r="BG170" s="481" t="str">
        <f t="shared" si="380"/>
        <v>-</v>
      </c>
      <c r="BH170" s="113"/>
      <c r="BI170" s="464" t="str">
        <f t="shared" si="381"/>
        <v>OK</v>
      </c>
      <c r="BK170" s="154"/>
      <c r="BL170" s="103"/>
      <c r="BM170" s="202"/>
      <c r="BN170" s="298" t="s">
        <v>274</v>
      </c>
      <c r="BO170" s="299" t="s">
        <v>307</v>
      </c>
      <c r="BP170" s="104"/>
      <c r="BQ170" s="202"/>
      <c r="BR170" s="298" t="s">
        <v>275</v>
      </c>
      <c r="BS170" s="299" t="s">
        <v>308</v>
      </c>
      <c r="BT170" s="104"/>
      <c r="BU170" s="202"/>
      <c r="BV170" s="298" t="s">
        <v>276</v>
      </c>
      <c r="BW170" s="299" t="s">
        <v>309</v>
      </c>
      <c r="BX170" s="478" t="str">
        <f t="shared" si="382"/>
        <v>-</v>
      </c>
      <c r="BY170" s="479" t="str">
        <f t="shared" si="383"/>
        <v>-</v>
      </c>
      <c r="BZ170" s="480" t="str">
        <f t="shared" si="384"/>
        <v>-</v>
      </c>
      <c r="CA170" s="481" t="str">
        <f t="shared" si="385"/>
        <v>-</v>
      </c>
      <c r="CB170" s="113"/>
      <c r="CC170" s="464" t="str">
        <f t="shared" si="386"/>
        <v>OK</v>
      </c>
      <c r="CE170" s="1036"/>
      <c r="CF170" s="1055"/>
      <c r="CG170" s="1069"/>
      <c r="CH170" s="1046"/>
      <c r="CI170" s="1047"/>
      <c r="CJ170" s="1055"/>
      <c r="CK170" s="1069"/>
      <c r="CL170" s="1046"/>
      <c r="CM170" s="1047"/>
      <c r="CN170" s="1055"/>
      <c r="CO170" s="1069"/>
      <c r="CP170" s="1046"/>
      <c r="CQ170" s="1047"/>
      <c r="CR170" s="1000"/>
      <c r="CS170" s="1048"/>
      <c r="CT170" s="1001"/>
      <c r="CU170" s="1002"/>
      <c r="CV170" s="113"/>
      <c r="CW170" s="464" t="str">
        <f t="shared" si="387"/>
        <v>OK</v>
      </c>
      <c r="CY170" s="344"/>
      <c r="CZ170" s="315"/>
      <c r="DB170" s="316"/>
      <c r="DC170" s="317"/>
      <c r="DD170" s="315"/>
      <c r="DF170" s="316"/>
      <c r="DG170" s="317"/>
      <c r="DH170" s="315"/>
      <c r="DJ170" s="316"/>
      <c r="DK170" s="317"/>
      <c r="DL170" s="487"/>
      <c r="DM170" s="488"/>
      <c r="DN170" s="489"/>
      <c r="DO170" s="497"/>
      <c r="DP170" s="113"/>
      <c r="DQ170" s="464" t="str">
        <f t="shared" si="388"/>
        <v>OK</v>
      </c>
      <c r="DS170" s="344"/>
      <c r="DT170" s="315"/>
      <c r="DU170" s="317"/>
      <c r="DW170" s="317"/>
      <c r="DY170" s="317"/>
      <c r="EA170" s="316"/>
      <c r="EB170" s="1000"/>
      <c r="EC170" s="1001"/>
      <c r="ED170" s="1002"/>
      <c r="EE170" s="113"/>
      <c r="EF170" s="464" t="str">
        <f t="shared" si="389"/>
        <v>-</v>
      </c>
      <c r="EH170" s="71"/>
      <c r="EI170" s="835" t="str">
        <f t="shared" ca="1" si="356"/>
        <v/>
      </c>
      <c r="EJ170" s="836"/>
    </row>
    <row r="171" spans="1:140" ht="12" customHeight="1" outlineLevel="3" x14ac:dyDescent="0.2">
      <c r="A171" s="85">
        <f t="shared" ca="1" si="265"/>
        <v>162</v>
      </c>
      <c r="B171" s="639" t="str">
        <f t="shared" ca="1" si="368"/>
        <v/>
      </c>
      <c r="C171" s="640"/>
      <c r="D171" s="641"/>
      <c r="E171" s="59"/>
      <c r="F171" s="63"/>
      <c r="G171" s="55"/>
      <c r="H171" s="69" t="s">
        <v>17</v>
      </c>
      <c r="I171" s="82"/>
      <c r="J171" s="249" t="s">
        <v>13</v>
      </c>
      <c r="K171" s="250" t="s">
        <v>108</v>
      </c>
      <c r="L171" s="253"/>
      <c r="M171" s="476">
        <f t="shared" si="369"/>
        <v>0</v>
      </c>
      <c r="N171" s="654" t="str">
        <f t="shared" si="370"/>
        <v>-</v>
      </c>
      <c r="O171" s="655" t="str">
        <f t="shared" si="371"/>
        <v>-</v>
      </c>
      <c r="P171" s="655" t="str">
        <f t="shared" si="372"/>
        <v>-</v>
      </c>
      <c r="Q171" s="655" t="str">
        <f t="shared" si="373"/>
        <v>-</v>
      </c>
      <c r="R171" s="655" t="str">
        <f t="shared" si="374"/>
        <v>-</v>
      </c>
      <c r="S171" s="169" t="str">
        <f t="shared" si="375"/>
        <v>-</v>
      </c>
      <c r="T171" s="181" t="str">
        <f t="shared" si="376"/>
        <v>OK</v>
      </c>
      <c r="U171" s="290"/>
      <c r="W171" s="864"/>
      <c r="X171" s="865"/>
      <c r="Y171" s="862"/>
      <c r="Z171" s="866"/>
      <c r="AA171" s="867"/>
      <c r="AB171" s="862"/>
      <c r="AC171" s="862"/>
      <c r="AD171" s="866"/>
      <c r="AE171" s="867"/>
      <c r="AF171" s="862"/>
      <c r="AG171" s="862"/>
      <c r="AH171" s="866"/>
      <c r="AI171" s="867"/>
      <c r="AJ171" s="868"/>
      <c r="AK171" s="869"/>
      <c r="AL171" s="863"/>
      <c r="AM171" s="870"/>
      <c r="AN171" s="451"/>
      <c r="AO171" s="436"/>
      <c r="AQ171" s="451"/>
      <c r="AR171" s="103"/>
      <c r="AS171" s="202"/>
      <c r="AT171" s="298" t="s">
        <v>274</v>
      </c>
      <c r="AU171" s="299" t="s">
        <v>307</v>
      </c>
      <c r="AV171" s="104"/>
      <c r="AW171" s="202"/>
      <c r="AX171" s="298" t="s">
        <v>275</v>
      </c>
      <c r="AY171" s="299" t="s">
        <v>308</v>
      </c>
      <c r="AZ171" s="104"/>
      <c r="BA171" s="202"/>
      <c r="BB171" s="298" t="s">
        <v>276</v>
      </c>
      <c r="BC171" s="299" t="s">
        <v>309</v>
      </c>
      <c r="BD171" s="478" t="str">
        <f t="shared" si="377"/>
        <v>-</v>
      </c>
      <c r="BE171" s="479" t="str">
        <f t="shared" si="378"/>
        <v>-</v>
      </c>
      <c r="BF171" s="480" t="str">
        <f t="shared" si="379"/>
        <v>-</v>
      </c>
      <c r="BG171" s="481" t="str">
        <f t="shared" si="380"/>
        <v>-</v>
      </c>
      <c r="BH171" s="113"/>
      <c r="BI171" s="464" t="str">
        <f t="shared" si="381"/>
        <v>OK</v>
      </c>
      <c r="BK171" s="154"/>
      <c r="BL171" s="103"/>
      <c r="BM171" s="202"/>
      <c r="BN171" s="298" t="s">
        <v>274</v>
      </c>
      <c r="BO171" s="299" t="s">
        <v>307</v>
      </c>
      <c r="BP171" s="104"/>
      <c r="BQ171" s="202"/>
      <c r="BR171" s="298" t="s">
        <v>275</v>
      </c>
      <c r="BS171" s="299" t="s">
        <v>308</v>
      </c>
      <c r="BT171" s="104"/>
      <c r="BU171" s="202"/>
      <c r="BV171" s="298" t="s">
        <v>276</v>
      </c>
      <c r="BW171" s="299" t="s">
        <v>309</v>
      </c>
      <c r="BX171" s="478" t="str">
        <f t="shared" si="382"/>
        <v>-</v>
      </c>
      <c r="BY171" s="479" t="str">
        <f t="shared" si="383"/>
        <v>-</v>
      </c>
      <c r="BZ171" s="480" t="str">
        <f t="shared" si="384"/>
        <v>-</v>
      </c>
      <c r="CA171" s="481" t="str">
        <f t="shared" si="385"/>
        <v>-</v>
      </c>
      <c r="CB171" s="113"/>
      <c r="CC171" s="464" t="str">
        <f t="shared" si="386"/>
        <v>OK</v>
      </c>
      <c r="CE171" s="1036"/>
      <c r="CF171" s="1055"/>
      <c r="CG171" s="1069"/>
      <c r="CH171" s="1046"/>
      <c r="CI171" s="1047"/>
      <c r="CJ171" s="1055"/>
      <c r="CK171" s="1069"/>
      <c r="CL171" s="1046"/>
      <c r="CM171" s="1047"/>
      <c r="CN171" s="1055"/>
      <c r="CO171" s="1069"/>
      <c r="CP171" s="1046"/>
      <c r="CQ171" s="1047"/>
      <c r="CR171" s="1000"/>
      <c r="CS171" s="1048"/>
      <c r="CT171" s="1001"/>
      <c r="CU171" s="1002"/>
      <c r="CV171" s="113"/>
      <c r="CW171" s="464" t="str">
        <f t="shared" si="387"/>
        <v>OK</v>
      </c>
      <c r="CY171" s="344"/>
      <c r="CZ171" s="315"/>
      <c r="DB171" s="316"/>
      <c r="DC171" s="317"/>
      <c r="DD171" s="315"/>
      <c r="DF171" s="316"/>
      <c r="DG171" s="317"/>
      <c r="DH171" s="315"/>
      <c r="DJ171" s="316"/>
      <c r="DK171" s="317"/>
      <c r="DL171" s="487"/>
      <c r="DM171" s="488"/>
      <c r="DN171" s="489"/>
      <c r="DO171" s="497"/>
      <c r="DP171" s="113"/>
      <c r="DQ171" s="464" t="str">
        <f t="shared" si="388"/>
        <v>OK</v>
      </c>
      <c r="DS171" s="344"/>
      <c r="DT171" s="315"/>
      <c r="DU171" s="317"/>
      <c r="DW171" s="317"/>
      <c r="DY171" s="317"/>
      <c r="EA171" s="316"/>
      <c r="EB171" s="1000"/>
      <c r="EC171" s="1001"/>
      <c r="ED171" s="1002"/>
      <c r="EE171" s="113"/>
      <c r="EF171" s="464" t="str">
        <f t="shared" si="389"/>
        <v>-</v>
      </c>
      <c r="EH171" s="71"/>
      <c r="EI171" s="835" t="str">
        <f t="shared" ca="1" si="356"/>
        <v/>
      </c>
      <c r="EJ171" s="836"/>
    </row>
    <row r="172" spans="1:140" ht="12" customHeight="1" outlineLevel="3" x14ac:dyDescent="0.2">
      <c r="A172" s="85">
        <f t="shared" ca="1" si="265"/>
        <v>163</v>
      </c>
      <c r="B172" s="639" t="str">
        <f t="shared" ca="1" si="368"/>
        <v/>
      </c>
      <c r="C172" s="640"/>
      <c r="D172" s="641"/>
      <c r="E172" s="59"/>
      <c r="F172" s="63"/>
      <c r="G172" s="55"/>
      <c r="H172" s="69" t="s">
        <v>17</v>
      </c>
      <c r="I172" s="82"/>
      <c r="J172" s="249" t="s">
        <v>13</v>
      </c>
      <c r="K172" s="250" t="s">
        <v>108</v>
      </c>
      <c r="L172" s="253"/>
      <c r="M172" s="476">
        <f t="shared" si="369"/>
        <v>0</v>
      </c>
      <c r="N172" s="654" t="str">
        <f t="shared" si="370"/>
        <v>-</v>
      </c>
      <c r="O172" s="655" t="str">
        <f t="shared" si="371"/>
        <v>-</v>
      </c>
      <c r="P172" s="655" t="str">
        <f t="shared" si="372"/>
        <v>-</v>
      </c>
      <c r="Q172" s="655" t="str">
        <f t="shared" si="373"/>
        <v>-</v>
      </c>
      <c r="R172" s="655" t="str">
        <f t="shared" si="374"/>
        <v>-</v>
      </c>
      <c r="S172" s="169" t="str">
        <f t="shared" si="375"/>
        <v>-</v>
      </c>
      <c r="T172" s="181" t="str">
        <f t="shared" si="376"/>
        <v>OK</v>
      </c>
      <c r="U172" s="290"/>
      <c r="W172" s="864"/>
      <c r="X172" s="865"/>
      <c r="Y172" s="862"/>
      <c r="Z172" s="866"/>
      <c r="AA172" s="867"/>
      <c r="AB172" s="862"/>
      <c r="AC172" s="862"/>
      <c r="AD172" s="866"/>
      <c r="AE172" s="867"/>
      <c r="AF172" s="862"/>
      <c r="AG172" s="862"/>
      <c r="AH172" s="866"/>
      <c r="AI172" s="867"/>
      <c r="AJ172" s="868"/>
      <c r="AK172" s="869"/>
      <c r="AL172" s="863"/>
      <c r="AM172" s="870"/>
      <c r="AN172" s="451"/>
      <c r="AO172" s="436"/>
      <c r="AQ172" s="451"/>
      <c r="AR172" s="103"/>
      <c r="AS172" s="202"/>
      <c r="AT172" s="298" t="s">
        <v>274</v>
      </c>
      <c r="AU172" s="299" t="s">
        <v>307</v>
      </c>
      <c r="AV172" s="104"/>
      <c r="AW172" s="202"/>
      <c r="AX172" s="298" t="s">
        <v>275</v>
      </c>
      <c r="AY172" s="299" t="s">
        <v>308</v>
      </c>
      <c r="AZ172" s="104"/>
      <c r="BA172" s="202"/>
      <c r="BB172" s="298" t="s">
        <v>276</v>
      </c>
      <c r="BC172" s="299" t="s">
        <v>309</v>
      </c>
      <c r="BD172" s="478" t="str">
        <f t="shared" si="377"/>
        <v>-</v>
      </c>
      <c r="BE172" s="479" t="str">
        <f t="shared" si="378"/>
        <v>-</v>
      </c>
      <c r="BF172" s="480" t="str">
        <f t="shared" si="379"/>
        <v>-</v>
      </c>
      <c r="BG172" s="481" t="str">
        <f t="shared" si="380"/>
        <v>-</v>
      </c>
      <c r="BH172" s="113"/>
      <c r="BI172" s="464" t="str">
        <f t="shared" si="381"/>
        <v>OK</v>
      </c>
      <c r="BK172" s="154"/>
      <c r="BL172" s="103"/>
      <c r="BM172" s="202"/>
      <c r="BN172" s="298" t="s">
        <v>274</v>
      </c>
      <c r="BO172" s="299" t="s">
        <v>307</v>
      </c>
      <c r="BP172" s="104"/>
      <c r="BQ172" s="202"/>
      <c r="BR172" s="298" t="s">
        <v>275</v>
      </c>
      <c r="BS172" s="299" t="s">
        <v>308</v>
      </c>
      <c r="BT172" s="104"/>
      <c r="BU172" s="202"/>
      <c r="BV172" s="298" t="s">
        <v>276</v>
      </c>
      <c r="BW172" s="299" t="s">
        <v>309</v>
      </c>
      <c r="BX172" s="478" t="str">
        <f t="shared" si="382"/>
        <v>-</v>
      </c>
      <c r="BY172" s="479" t="str">
        <f t="shared" si="383"/>
        <v>-</v>
      </c>
      <c r="BZ172" s="480" t="str">
        <f t="shared" si="384"/>
        <v>-</v>
      </c>
      <c r="CA172" s="481" t="str">
        <f t="shared" si="385"/>
        <v>-</v>
      </c>
      <c r="CB172" s="113"/>
      <c r="CC172" s="464" t="str">
        <f t="shared" si="386"/>
        <v>OK</v>
      </c>
      <c r="CE172" s="1036"/>
      <c r="CF172" s="1055"/>
      <c r="CG172" s="1069"/>
      <c r="CH172" s="1046"/>
      <c r="CI172" s="1047"/>
      <c r="CJ172" s="1055"/>
      <c r="CK172" s="1069"/>
      <c r="CL172" s="1046"/>
      <c r="CM172" s="1047"/>
      <c r="CN172" s="1055"/>
      <c r="CO172" s="1069"/>
      <c r="CP172" s="1046"/>
      <c r="CQ172" s="1047"/>
      <c r="CR172" s="1000"/>
      <c r="CS172" s="1048"/>
      <c r="CT172" s="1001"/>
      <c r="CU172" s="1002"/>
      <c r="CV172" s="113"/>
      <c r="CW172" s="464" t="str">
        <f t="shared" si="387"/>
        <v>OK</v>
      </c>
      <c r="CY172" s="344"/>
      <c r="CZ172" s="315"/>
      <c r="DB172" s="316"/>
      <c r="DC172" s="317"/>
      <c r="DD172" s="315"/>
      <c r="DF172" s="316"/>
      <c r="DG172" s="317"/>
      <c r="DH172" s="315"/>
      <c r="DJ172" s="316"/>
      <c r="DK172" s="317"/>
      <c r="DL172" s="487"/>
      <c r="DM172" s="488"/>
      <c r="DN172" s="489"/>
      <c r="DO172" s="497"/>
      <c r="DP172" s="113"/>
      <c r="DQ172" s="464" t="str">
        <f t="shared" si="388"/>
        <v>OK</v>
      </c>
      <c r="DS172" s="344"/>
      <c r="DT172" s="315"/>
      <c r="DU172" s="317"/>
      <c r="DW172" s="317"/>
      <c r="DY172" s="317"/>
      <c r="EA172" s="316"/>
      <c r="EB172" s="1000"/>
      <c r="EC172" s="1001"/>
      <c r="ED172" s="1002"/>
      <c r="EE172" s="113"/>
      <c r="EF172" s="464" t="str">
        <f t="shared" si="389"/>
        <v>-</v>
      </c>
      <c r="EH172" s="71"/>
      <c r="EI172" s="835" t="str">
        <f t="shared" ca="1" si="356"/>
        <v/>
      </c>
      <c r="EJ172" s="836"/>
    </row>
    <row r="173" spans="1:140" ht="12" customHeight="1" outlineLevel="3" x14ac:dyDescent="0.2">
      <c r="A173" s="85">
        <f t="shared" ca="1" si="265"/>
        <v>164</v>
      </c>
      <c r="B173" s="639" t="str">
        <f t="shared" ca="1" si="368"/>
        <v/>
      </c>
      <c r="C173" s="640"/>
      <c r="D173" s="641"/>
      <c r="E173" s="59"/>
      <c r="F173" s="63"/>
      <c r="G173" s="55"/>
      <c r="H173" s="69" t="s">
        <v>17</v>
      </c>
      <c r="I173" s="82"/>
      <c r="J173" s="249" t="s">
        <v>13</v>
      </c>
      <c r="K173" s="250" t="s">
        <v>108</v>
      </c>
      <c r="L173" s="253"/>
      <c r="M173" s="476">
        <f t="shared" si="369"/>
        <v>0</v>
      </c>
      <c r="N173" s="654" t="str">
        <f t="shared" si="370"/>
        <v>-</v>
      </c>
      <c r="O173" s="655" t="str">
        <f t="shared" si="371"/>
        <v>-</v>
      </c>
      <c r="P173" s="655" t="str">
        <f t="shared" si="372"/>
        <v>-</v>
      </c>
      <c r="Q173" s="655" t="str">
        <f t="shared" si="373"/>
        <v>-</v>
      </c>
      <c r="R173" s="655" t="str">
        <f t="shared" si="374"/>
        <v>-</v>
      </c>
      <c r="S173" s="169" t="str">
        <f t="shared" si="375"/>
        <v>-</v>
      </c>
      <c r="T173" s="181" t="str">
        <f t="shared" si="376"/>
        <v>OK</v>
      </c>
      <c r="U173" s="290"/>
      <c r="W173" s="864"/>
      <c r="X173" s="865"/>
      <c r="Y173" s="862"/>
      <c r="Z173" s="866"/>
      <c r="AA173" s="867"/>
      <c r="AB173" s="862"/>
      <c r="AC173" s="862"/>
      <c r="AD173" s="866"/>
      <c r="AE173" s="867"/>
      <c r="AF173" s="862"/>
      <c r="AG173" s="862"/>
      <c r="AH173" s="866"/>
      <c r="AI173" s="867"/>
      <c r="AJ173" s="868"/>
      <c r="AK173" s="869"/>
      <c r="AL173" s="863"/>
      <c r="AM173" s="870"/>
      <c r="AN173" s="451"/>
      <c r="AO173" s="436"/>
      <c r="AQ173" s="451"/>
      <c r="AR173" s="103"/>
      <c r="AS173" s="202"/>
      <c r="AT173" s="298" t="s">
        <v>274</v>
      </c>
      <c r="AU173" s="299" t="s">
        <v>307</v>
      </c>
      <c r="AV173" s="104"/>
      <c r="AW173" s="202"/>
      <c r="AX173" s="298" t="s">
        <v>275</v>
      </c>
      <c r="AY173" s="299" t="s">
        <v>308</v>
      </c>
      <c r="AZ173" s="104"/>
      <c r="BA173" s="202"/>
      <c r="BB173" s="298" t="s">
        <v>276</v>
      </c>
      <c r="BC173" s="299" t="s">
        <v>309</v>
      </c>
      <c r="BD173" s="478" t="str">
        <f t="shared" si="377"/>
        <v>-</v>
      </c>
      <c r="BE173" s="479" t="str">
        <f t="shared" si="378"/>
        <v>-</v>
      </c>
      <c r="BF173" s="480" t="str">
        <f t="shared" si="379"/>
        <v>-</v>
      </c>
      <c r="BG173" s="481" t="str">
        <f t="shared" si="380"/>
        <v>-</v>
      </c>
      <c r="BH173" s="113"/>
      <c r="BI173" s="464" t="str">
        <f t="shared" si="381"/>
        <v>OK</v>
      </c>
      <c r="BK173" s="154"/>
      <c r="BL173" s="103"/>
      <c r="BM173" s="202"/>
      <c r="BN173" s="298" t="s">
        <v>274</v>
      </c>
      <c r="BO173" s="299" t="s">
        <v>307</v>
      </c>
      <c r="BP173" s="104"/>
      <c r="BQ173" s="202"/>
      <c r="BR173" s="298" t="s">
        <v>275</v>
      </c>
      <c r="BS173" s="299" t="s">
        <v>308</v>
      </c>
      <c r="BT173" s="104"/>
      <c r="BU173" s="202"/>
      <c r="BV173" s="298" t="s">
        <v>276</v>
      </c>
      <c r="BW173" s="299" t="s">
        <v>309</v>
      </c>
      <c r="BX173" s="478" t="str">
        <f t="shared" si="382"/>
        <v>-</v>
      </c>
      <c r="BY173" s="479" t="str">
        <f t="shared" si="383"/>
        <v>-</v>
      </c>
      <c r="BZ173" s="480" t="str">
        <f t="shared" si="384"/>
        <v>-</v>
      </c>
      <c r="CA173" s="481" t="str">
        <f t="shared" si="385"/>
        <v>-</v>
      </c>
      <c r="CB173" s="113"/>
      <c r="CC173" s="464" t="str">
        <f t="shared" si="386"/>
        <v>OK</v>
      </c>
      <c r="CE173" s="1036"/>
      <c r="CF173" s="1055"/>
      <c r="CG173" s="1069"/>
      <c r="CH173" s="1046"/>
      <c r="CI173" s="1047"/>
      <c r="CJ173" s="1055"/>
      <c r="CK173" s="1069"/>
      <c r="CL173" s="1046"/>
      <c r="CM173" s="1047"/>
      <c r="CN173" s="1055"/>
      <c r="CO173" s="1069"/>
      <c r="CP173" s="1046"/>
      <c r="CQ173" s="1047"/>
      <c r="CR173" s="1000"/>
      <c r="CS173" s="1048"/>
      <c r="CT173" s="1001"/>
      <c r="CU173" s="1002"/>
      <c r="CV173" s="113"/>
      <c r="CW173" s="464" t="str">
        <f t="shared" si="387"/>
        <v>OK</v>
      </c>
      <c r="CY173" s="344"/>
      <c r="CZ173" s="315"/>
      <c r="DB173" s="316"/>
      <c r="DC173" s="317"/>
      <c r="DD173" s="315"/>
      <c r="DF173" s="316"/>
      <c r="DG173" s="317"/>
      <c r="DH173" s="315"/>
      <c r="DJ173" s="316"/>
      <c r="DK173" s="317"/>
      <c r="DL173" s="487"/>
      <c r="DM173" s="488"/>
      <c r="DN173" s="489"/>
      <c r="DO173" s="497"/>
      <c r="DP173" s="113"/>
      <c r="DQ173" s="464" t="str">
        <f t="shared" si="388"/>
        <v>OK</v>
      </c>
      <c r="DS173" s="344"/>
      <c r="DT173" s="315"/>
      <c r="DU173" s="317"/>
      <c r="DW173" s="317"/>
      <c r="DY173" s="317"/>
      <c r="EA173" s="316"/>
      <c r="EB173" s="1000"/>
      <c r="EC173" s="1001"/>
      <c r="ED173" s="1002"/>
      <c r="EE173" s="113"/>
      <c r="EF173" s="464" t="str">
        <f t="shared" si="389"/>
        <v>-</v>
      </c>
      <c r="EH173" s="71"/>
      <c r="EI173" s="835" t="str">
        <f t="shared" ca="1" si="356"/>
        <v/>
      </c>
      <c r="EJ173" s="836"/>
    </row>
    <row r="174" spans="1:140" ht="12" customHeight="1" outlineLevel="3" x14ac:dyDescent="0.2">
      <c r="A174" s="85">
        <f t="shared" ca="1" si="265"/>
        <v>165</v>
      </c>
      <c r="B174" s="639" t="str">
        <f t="shared" ref="B174" ca="1" si="390">IF(MAX(EI174:EJ174)=0,"",MAX(EI174:EJ174))</f>
        <v/>
      </c>
      <c r="C174" s="640"/>
      <c r="D174" s="641"/>
      <c r="E174" s="59"/>
      <c r="F174" s="63"/>
      <c r="G174" s="55"/>
      <c r="H174" s="69" t="s">
        <v>17</v>
      </c>
      <c r="I174" s="82"/>
      <c r="J174" s="249" t="s">
        <v>13</v>
      </c>
      <c r="K174" s="250" t="s">
        <v>108</v>
      </c>
      <c r="L174" s="253"/>
      <c r="M174" s="476">
        <f t="shared" ref="M174" si="391">IF(SUM(W174,AQ174,BK174,CE174,CY174,DS174)=0,0,1)</f>
        <v>0</v>
      </c>
      <c r="N174" s="654" t="str">
        <f t="shared" ref="N174" si="392">IF(OR(W174="",W174="-"),"-",IF(W174=1,1,"POK"))</f>
        <v>-</v>
      </c>
      <c r="O174" s="655" t="str">
        <f t="shared" ref="O174" si="393">IF(OR(AQ174="",AQ174="-"),"-",IF(AQ174=1,1,"POK"))</f>
        <v>-</v>
      </c>
      <c r="P174" s="655" t="str">
        <f t="shared" ref="P174" si="394">IF(OR(BK174="",BK174="-"),"-",IF(BK174=1,1,"POK"))</f>
        <v>-</v>
      </c>
      <c r="Q174" s="655" t="str">
        <f t="shared" ref="Q174" si="395">IF(OR(CE174="",CE174="-"),"-",IF(CE174=1,1,"POK"))</f>
        <v>-</v>
      </c>
      <c r="R174" s="655" t="str">
        <f t="shared" ref="R174" si="396">IF(OR(CY174="",CY174="-"),"-",IF(CY174=1,1,"POK"))</f>
        <v>-</v>
      </c>
      <c r="S174" s="169" t="str">
        <f t="shared" ref="S174" si="397">IF(OR(DS174="",DS174="-"),"-",IF(DS174=1,1,"POK"))</f>
        <v>-</v>
      </c>
      <c r="T174" s="181" t="str">
        <f t="shared" ref="T174" si="398">IF(AND(M174="",OR(N174=1,O174=1,P174=1,Q174=1,R174=1,S174=1)),"Value is missing Cln 13","OK")</f>
        <v>OK</v>
      </c>
      <c r="U174" s="290"/>
      <c r="W174" s="864"/>
      <c r="X174" s="865"/>
      <c r="Y174" s="862"/>
      <c r="Z174" s="866"/>
      <c r="AA174" s="867"/>
      <c r="AB174" s="862"/>
      <c r="AC174" s="862"/>
      <c r="AD174" s="866"/>
      <c r="AE174" s="867"/>
      <c r="AF174" s="862"/>
      <c r="AG174" s="862"/>
      <c r="AH174" s="866"/>
      <c r="AI174" s="867"/>
      <c r="AJ174" s="868"/>
      <c r="AK174" s="869"/>
      <c r="AL174" s="863"/>
      <c r="AM174" s="870"/>
      <c r="AN174" s="451"/>
      <c r="AO174" s="436"/>
      <c r="AQ174" s="451"/>
      <c r="AR174" s="103"/>
      <c r="AS174" s="202"/>
      <c r="AT174" s="298" t="s">
        <v>274</v>
      </c>
      <c r="AU174" s="299" t="s">
        <v>307</v>
      </c>
      <c r="AV174" s="104"/>
      <c r="AW174" s="202"/>
      <c r="AX174" s="298" t="s">
        <v>275</v>
      </c>
      <c r="AY174" s="299" t="s">
        <v>308</v>
      </c>
      <c r="AZ174" s="104"/>
      <c r="BA174" s="202"/>
      <c r="BB174" s="298" t="s">
        <v>276</v>
      </c>
      <c r="BC174" s="299" t="s">
        <v>309</v>
      </c>
      <c r="BD174" s="478" t="str">
        <f t="shared" ref="BD174" si="399">IF(AND(AR174="",AV174="",AZ174=""),"-",AR174+AV174+AZ174)</f>
        <v>-</v>
      </c>
      <c r="BE174" s="479" t="str">
        <f t="shared" ref="BE174" si="400">IF(AND(AS174="",AW174="",BA174=""),"-",AS174+AW174+BA174)</f>
        <v>-</v>
      </c>
      <c r="BF174" s="480" t="str">
        <f t="shared" ref="BF174" si="401">IF(AND(AR174="",AV174="",AZ174="",AS174="",AW174="",BA174=""),"-",SUM(AR174:BA174))</f>
        <v>-</v>
      </c>
      <c r="BG174" s="481" t="str">
        <f t="shared" ref="BG174" si="402">IF(OR(BF174=0,BF174="-"),"-",BF174/BD_TOTAL_HOURS)</f>
        <v>-</v>
      </c>
      <c r="BH174" s="113"/>
      <c r="BI174" s="464" t="str">
        <f t="shared" ref="BI174" si="403">IF(AND(Type_1="Doc",OR(AS174&lt;&gt;"",AW174&lt;&gt;"",BA174&lt;&gt;"")),"Remove Value Cln 25, 29, 33",IF(AND(Type_1="Doc",OR(AU174&lt;&gt;"",AY174&lt;&gt;"",BC174&lt;&gt;"")),"Remove Value Cln 47, 51, 55",IF(OR(AND(AR174&lt;&gt;"",AT174=""),AND(AV174&lt;&gt;"",AX174=""),AND(AZ174&lt;&gt;"",BB174="")),"Missing Eng Function",IF(OR(AND(AS174&lt;&gt;"",AU174=""),AND(AW174&lt;&gt;"",AY174=""),AND(BA174&lt;&gt;"",BC174="")),"Missing Design Function","OK"))))</f>
        <v>OK</v>
      </c>
      <c r="BK174" s="154"/>
      <c r="BL174" s="103"/>
      <c r="BM174" s="202"/>
      <c r="BN174" s="298" t="s">
        <v>274</v>
      </c>
      <c r="BO174" s="299" t="s">
        <v>307</v>
      </c>
      <c r="BP174" s="104"/>
      <c r="BQ174" s="202"/>
      <c r="BR174" s="298" t="s">
        <v>275</v>
      </c>
      <c r="BS174" s="299" t="s">
        <v>308</v>
      </c>
      <c r="BT174" s="104"/>
      <c r="BU174" s="202"/>
      <c r="BV174" s="298" t="s">
        <v>276</v>
      </c>
      <c r="BW174" s="299" t="s">
        <v>309</v>
      </c>
      <c r="BX174" s="478" t="str">
        <f t="shared" ref="BX174" si="404">IF(AND(BL174="",BP174="",BT174=""),"-",BL174+BP174+BT174)</f>
        <v>-</v>
      </c>
      <c r="BY174" s="479" t="str">
        <f t="shared" ref="BY174" si="405">IF(AND(BM174="",BQ174="",BU174=""),"-",BM174+BQ174+BU174)</f>
        <v>-</v>
      </c>
      <c r="BZ174" s="480" t="str">
        <f t="shared" ref="BZ174" si="406">IF(AND(BL174="",BP174="",BT174="",BM174="",BQ174="",BU174=""),"-",SUM(BL174:BU174))</f>
        <v>-</v>
      </c>
      <c r="CA174" s="481" t="str">
        <f t="shared" ref="CA174" si="407">IF(OR(BZ174=0,BZ174="-"),"-",BZ174/DD_TOTAL_HOURS)</f>
        <v>-</v>
      </c>
      <c r="CB174" s="113"/>
      <c r="CC174" s="464" t="str">
        <f t="shared" ref="CC174" si="408">IF(AND(Type_1="Doc",OR(BM174&lt;&gt;"",BQ174&lt;&gt;"",BU174&lt;&gt;"")),"Remove Value Cln 65, 69, 73",IF(AND(Type_1="Doc",OR(BO174&lt;&gt;"",BS174&lt;&gt;"",BW174&lt;&gt;"")),"Remove Value Cln 67, 71, 75",IF(OR(AND(BL174&lt;&gt;"",BN174=""),AND(BP174&lt;&gt;"",BR174=""),AND(BT174&lt;&gt;"",BV174="")),"Missing Eng Function",IF(OR(AND(BM174&lt;&gt;"",BO174=""),AND(BQ174&lt;&gt;"",BS174=""),AND(BU174&lt;&gt;"",BW174="")),"Missing Design Function","OK"))))</f>
        <v>OK</v>
      </c>
      <c r="CE174" s="1036"/>
      <c r="CF174" s="1055"/>
      <c r="CG174" s="1069"/>
      <c r="CH174" s="1046"/>
      <c r="CI174" s="1047"/>
      <c r="CJ174" s="1055"/>
      <c r="CK174" s="1069"/>
      <c r="CL174" s="1046"/>
      <c r="CM174" s="1047"/>
      <c r="CN174" s="1055"/>
      <c r="CO174" s="1069"/>
      <c r="CP174" s="1046"/>
      <c r="CQ174" s="1047"/>
      <c r="CR174" s="1000"/>
      <c r="CS174" s="1048"/>
      <c r="CT174" s="1001"/>
      <c r="CU174" s="1002"/>
      <c r="CV174" s="113"/>
      <c r="CW174" s="464" t="str">
        <f t="shared" ref="CW174" si="409">IF(AND(Type_1="Doc",OR(CG174&lt;&gt;"",CK174&lt;&gt;"",CO174&lt;&gt;"")),"Remove Value Cln 85, 89, 93",IF(AND(Type_1="Doc",OR(CI174&lt;&gt;"",CM174&lt;&gt;"",CQ174&lt;&gt;"")),"Remove Value Cln 87, 91, 95",IF(OR(AND(CF174&lt;&gt;"",CH174=""),AND(CJ174&lt;&gt;"",CL174=""),AND(CN174&lt;&gt;"",CP174="")),"Missing Eng Function",IF(OR(AND(CG174&lt;&gt;"",CI174=""),AND(CK174&lt;&gt;"",CM174=""),AND(CO174&lt;&gt;"",CQ174="")),"Missing Design Function","OK"))))</f>
        <v>OK</v>
      </c>
      <c r="CY174" s="344"/>
      <c r="CZ174" s="315"/>
      <c r="DB174" s="316"/>
      <c r="DC174" s="317"/>
      <c r="DD174" s="315"/>
      <c r="DF174" s="316"/>
      <c r="DG174" s="317"/>
      <c r="DH174" s="315"/>
      <c r="DJ174" s="316"/>
      <c r="DK174" s="317"/>
      <c r="DL174" s="487"/>
      <c r="DM174" s="488"/>
      <c r="DN174" s="489"/>
      <c r="DO174" s="497"/>
      <c r="DP174" s="113"/>
      <c r="DQ174" s="464" t="str">
        <f t="shared" ref="DQ174" si="410">IF(AND(Type_1="Doc",OR(DA174&lt;&gt;"",DE174&lt;&gt;"",DI174&lt;&gt;"")),"Remove Value Cln 105, 109, 113",IF(AND(Type_1="Doc",OR(DC174&lt;&gt;"",DG174&lt;&gt;"",DK174&lt;&gt;"")),"Remove Value Cln 107, 111, 115",IF(OR(AND(CZ174&lt;&gt;"",DB174=""),AND(DD174&lt;&gt;"",DF174=""),AND(DH174&lt;&gt;"",DJ174="")),"Missing Eng Function",IF(OR(AND(DA174&lt;&gt;"",DC174=""),AND(DE174&lt;&gt;"",DG174=""),AND(DI174&lt;&gt;"",DK174="")),"Missing Design Function","OK"))))</f>
        <v>OK</v>
      </c>
      <c r="DS174" s="344"/>
      <c r="DT174" s="315"/>
      <c r="DU174" s="317"/>
      <c r="DW174" s="317"/>
      <c r="DY174" s="317"/>
      <c r="EA174" s="316"/>
      <c r="EB174" s="1000"/>
      <c r="EC174" s="1001"/>
      <c r="ED174" s="1002"/>
      <c r="EE174" s="113"/>
      <c r="EF174" s="464" t="str">
        <f t="shared" ref="EF174" si="411">IF(AND(Type_1&lt;&gt;"Doc",Type_1&lt;&gt;"Dwg"),"-",IF(Type_1="Dwg","-",IF(Type_1="Doc",IF(OR(AND(DT174&lt;&gt;"",DU174=""),AND(DV174&lt;&gt;"",DW174=""),AND(DX174&lt;&gt;"",DY174="")),"Missing Eng Function",IF(OR(AND(DT174="",DU174&lt;&gt;""),AND(DV174="",DW174&lt;&gt;""),AND(DX174="",DY174&lt;&gt;"")),"Missing Eng Hours","OK")))))</f>
        <v>-</v>
      </c>
      <c r="EH174" s="71"/>
      <c r="EI174" s="835" t="str">
        <f t="shared" ca="1" si="356"/>
        <v/>
      </c>
      <c r="EJ174" s="836"/>
    </row>
    <row r="175" spans="1:140" s="908" customFormat="1" ht="12" customHeight="1" outlineLevel="3" x14ac:dyDescent="0.2">
      <c r="A175" s="871">
        <f ca="1">OFFSET(A175,-1,0,1,1)+1</f>
        <v>166</v>
      </c>
      <c r="B175" s="872" t="str">
        <f t="shared" ca="1" si="348"/>
        <v/>
      </c>
      <c r="C175" s="873"/>
      <c r="D175" s="874"/>
      <c r="E175" s="875" t="s">
        <v>280</v>
      </c>
      <c r="F175" s="876"/>
      <c r="G175" s="877"/>
      <c r="H175" s="69" t="s">
        <v>17</v>
      </c>
      <c r="I175" s="877"/>
      <c r="J175" s="1016" t="s">
        <v>13</v>
      </c>
      <c r="K175" s="1017" t="s">
        <v>108</v>
      </c>
      <c r="L175" s="878"/>
      <c r="M175" s="879">
        <f t="shared" si="345"/>
        <v>0</v>
      </c>
      <c r="N175" s="880" t="str">
        <f t="shared" si="349"/>
        <v>-</v>
      </c>
      <c r="O175" s="881" t="str">
        <f t="shared" si="350"/>
        <v>-</v>
      </c>
      <c r="P175" s="881" t="str">
        <f t="shared" si="351"/>
        <v>-</v>
      </c>
      <c r="Q175" s="881" t="str">
        <f t="shared" si="352"/>
        <v>-</v>
      </c>
      <c r="R175" s="881" t="str">
        <f t="shared" si="353"/>
        <v>-</v>
      </c>
      <c r="S175" s="882" t="str">
        <f t="shared" si="354"/>
        <v>-</v>
      </c>
      <c r="T175" s="883" t="str">
        <f t="shared" si="355"/>
        <v>OK</v>
      </c>
      <c r="U175" s="884"/>
      <c r="V175" s="2"/>
      <c r="W175" s="515"/>
      <c r="X175" s="103"/>
      <c r="Y175" s="202"/>
      <c r="Z175" s="298"/>
      <c r="AA175" s="299"/>
      <c r="AB175" s="104"/>
      <c r="AC175" s="202"/>
      <c r="AD175" s="298"/>
      <c r="AE175" s="299"/>
      <c r="AF175" s="104"/>
      <c r="AG175" s="202"/>
      <c r="AH175" s="298"/>
      <c r="AI175" s="299"/>
      <c r="AJ175" s="478" t="str">
        <f>IF(AND(X175="",AB175="",AF175=""),"-",X175+AB175+AF175)</f>
        <v>-</v>
      </c>
      <c r="AK175" s="479" t="str">
        <f>IF(AND(Y175="",AC175="",AG175=""),"-",Y175+AC175+AG175)</f>
        <v>-</v>
      </c>
      <c r="AL175" s="480" t="str">
        <f>IF(AND(X175="",AB175="",AF175="",Y175="",AC175="",AG175=""),"-",SUM(X175:AG175))</f>
        <v>-</v>
      </c>
      <c r="AM175" s="508" t="str">
        <f t="shared" si="289"/>
        <v>-</v>
      </c>
      <c r="AN175" s="113"/>
      <c r="AO175" s="464" t="str">
        <f t="shared" si="278"/>
        <v>OK</v>
      </c>
      <c r="AP175" s="2"/>
      <c r="AQ175" s="154"/>
      <c r="AR175" s="885"/>
      <c r="AS175" s="886"/>
      <c r="AT175" s="887"/>
      <c r="AU175" s="888"/>
      <c r="AV175" s="889"/>
      <c r="AW175" s="886"/>
      <c r="AX175" s="887"/>
      <c r="AY175" s="888"/>
      <c r="AZ175" s="889"/>
      <c r="BA175" s="886"/>
      <c r="BB175" s="887"/>
      <c r="BC175" s="888"/>
      <c r="BD175" s="890" t="str">
        <f>IF(AND(AR175="",AV175="",AZ175=""),"-",AR175+AV175+AZ175)</f>
        <v>-</v>
      </c>
      <c r="BE175" s="891" t="str">
        <f>IF(AND(AS175="",AW175="",BA175=""),"-",AS175+AW175+BA175)</f>
        <v>-</v>
      </c>
      <c r="BF175" s="892" t="str">
        <f>IF(AND(AR175="",AV175="",AZ175="",AS175="",AW175="",BA175=""),"-",SUM(AR175:BA175))</f>
        <v>-</v>
      </c>
      <c r="BG175" s="893" t="str">
        <f t="shared" si="290"/>
        <v>-</v>
      </c>
      <c r="BH175" s="894"/>
      <c r="BI175" s="895" t="str">
        <f t="shared" si="279"/>
        <v>OK</v>
      </c>
      <c r="BJ175" s="7"/>
      <c r="BK175" s="896"/>
      <c r="BL175" s="885"/>
      <c r="BM175" s="886"/>
      <c r="BN175" s="887"/>
      <c r="BO175" s="888"/>
      <c r="BP175" s="889"/>
      <c r="BQ175" s="886"/>
      <c r="BR175" s="887"/>
      <c r="BS175" s="888"/>
      <c r="BT175" s="889"/>
      <c r="BU175" s="886"/>
      <c r="BV175" s="887"/>
      <c r="BW175" s="888"/>
      <c r="BX175" s="890" t="str">
        <f>IF(AND(BL175="",BP175="",BT175=""),"-",BL175+BP175+BT175)</f>
        <v>-</v>
      </c>
      <c r="BY175" s="891" t="str">
        <f>IF(AND(BM175="",BQ175="",BU175=""),"-",BM175+BQ175+BU175)</f>
        <v>-</v>
      </c>
      <c r="BZ175" s="892" t="str">
        <f>IF(AND(BL175="",BP175="",BT175="",BM175="",BQ175="",BU175=""),"-",SUM(BL175:BU175))</f>
        <v>-</v>
      </c>
      <c r="CA175" s="893" t="str">
        <f t="shared" si="291"/>
        <v>-</v>
      </c>
      <c r="CB175" s="894"/>
      <c r="CC175" s="895" t="str">
        <f t="shared" si="280"/>
        <v>OK</v>
      </c>
      <c r="CD175" s="7"/>
      <c r="CE175" s="1096"/>
      <c r="CF175" s="1097"/>
      <c r="CG175" s="1098"/>
      <c r="CH175" s="1099"/>
      <c r="CI175" s="1100"/>
      <c r="CJ175" s="1097"/>
      <c r="CK175" s="1098"/>
      <c r="CL175" s="1099"/>
      <c r="CM175" s="1100"/>
      <c r="CN175" s="1097"/>
      <c r="CO175" s="1098"/>
      <c r="CP175" s="1099"/>
      <c r="CQ175" s="1100"/>
      <c r="CR175" s="1007"/>
      <c r="CS175" s="1101"/>
      <c r="CT175" s="1102"/>
      <c r="CU175" s="1009"/>
      <c r="CV175" s="894"/>
      <c r="CW175" s="895" t="str">
        <f t="shared" si="346"/>
        <v>OK</v>
      </c>
      <c r="CX175" s="7"/>
      <c r="CY175" s="897"/>
      <c r="CZ175" s="898"/>
      <c r="DA175" s="7"/>
      <c r="DB175" s="899"/>
      <c r="DC175" s="900"/>
      <c r="DD175" s="898"/>
      <c r="DE175" s="7"/>
      <c r="DF175" s="899"/>
      <c r="DG175" s="900"/>
      <c r="DH175" s="898"/>
      <c r="DI175" s="7"/>
      <c r="DJ175" s="899"/>
      <c r="DK175" s="900"/>
      <c r="DL175" s="901"/>
      <c r="DM175" s="902"/>
      <c r="DN175" s="904"/>
      <c r="DO175" s="903"/>
      <c r="DP175" s="894"/>
      <c r="DQ175" s="895" t="str">
        <f t="shared" si="347"/>
        <v>OK</v>
      </c>
      <c r="DR175" s="7"/>
      <c r="DS175" s="897"/>
      <c r="DT175" s="898"/>
      <c r="DU175" s="900"/>
      <c r="DV175" s="7"/>
      <c r="DW175" s="905"/>
      <c r="DX175" s="7"/>
      <c r="DY175" s="905"/>
      <c r="DZ175" s="7"/>
      <c r="EA175" s="899"/>
      <c r="EB175" s="1007"/>
      <c r="EC175" s="1008"/>
      <c r="ED175" s="1009"/>
      <c r="EE175" s="894"/>
      <c r="EF175" s="895" t="str">
        <f t="shared" si="329"/>
        <v>-</v>
      </c>
      <c r="EG175" s="7"/>
      <c r="EH175" s="3"/>
      <c r="EI175" s="906" t="str">
        <f t="shared" ca="1" si="356"/>
        <v/>
      </c>
      <c r="EJ175" s="907"/>
    </row>
    <row r="176" spans="1:140" s="71" customFormat="1" ht="25.5" customHeight="1" outlineLevel="3" collapsed="1" x14ac:dyDescent="0.2">
      <c r="A176" s="88">
        <f t="shared" ca="1" si="265"/>
        <v>167</v>
      </c>
      <c r="B176" s="616" t="str">
        <f t="shared" ca="1" si="348"/>
        <v/>
      </c>
      <c r="C176" s="622"/>
      <c r="D176" s="623"/>
      <c r="E176" s="83" t="s">
        <v>112</v>
      </c>
      <c r="F176" s="77" t="s">
        <v>97</v>
      </c>
      <c r="G176" s="78"/>
      <c r="H176" s="89" t="s">
        <v>17</v>
      </c>
      <c r="I176" s="79"/>
      <c r="J176" s="80" t="s">
        <v>10</v>
      </c>
      <c r="K176" s="81" t="s">
        <v>108</v>
      </c>
      <c r="L176" s="251"/>
      <c r="M176" s="460">
        <f t="shared" si="345"/>
        <v>0</v>
      </c>
      <c r="N176" s="694" t="str">
        <f>IF(OR(W176="",W176=0,W176="-"),"-",IF(W176=1,1,"POK"))</f>
        <v>-</v>
      </c>
      <c r="O176" s="695" t="str">
        <f>IF(OR(AQ176="",AQ176=0,AQ176="-"),"-",IF(AQ176=1,1,"POK"))</f>
        <v>-</v>
      </c>
      <c r="P176" s="695" t="str">
        <f>IF(OR(BK176="",BK176=0,BK176="-"),"-",IF(BK176=1,1,"POK"))</f>
        <v>-</v>
      </c>
      <c r="Q176" s="695" t="str">
        <f>IF(OR(CE176="",CE176=0,CE176="-"),"-",IF(CE176=1,1,"POK"))</f>
        <v>-</v>
      </c>
      <c r="R176" s="695" t="str">
        <f>IF(OR(CY176="",CY176=0,CY176="-"),"-",IF(CY176=1,1,"POK"))</f>
        <v>-</v>
      </c>
      <c r="S176" s="696" t="str">
        <f>IF(OR(DS176="",DS176=0,DS176="-"),"-",IF(DS176=1,1,"POK"))</f>
        <v>-</v>
      </c>
      <c r="T176" s="181" t="str">
        <f t="shared" si="355"/>
        <v>OK</v>
      </c>
      <c r="U176" s="291"/>
      <c r="V176" s="8"/>
      <c r="W176" s="662">
        <f>IF(SUM(W177:W183)=0,0,1)</f>
        <v>0</v>
      </c>
      <c r="X176" s="208"/>
      <c r="Y176" s="209"/>
      <c r="Z176" s="209"/>
      <c r="AA176" s="209"/>
      <c r="AB176" s="209"/>
      <c r="AC176" s="209"/>
      <c r="AD176" s="209"/>
      <c r="AE176" s="209"/>
      <c r="AF176" s="209"/>
      <c r="AG176" s="209"/>
      <c r="AH176" s="209"/>
      <c r="AI176" s="210"/>
      <c r="AJ176" s="235">
        <f>SUM(AJ177:AJ183)</f>
        <v>0</v>
      </c>
      <c r="AK176" s="236">
        <f>SUM(AK177:AK183)</f>
        <v>0</v>
      </c>
      <c r="AL176" s="233">
        <f>AJ176+AK176</f>
        <v>0</v>
      </c>
      <c r="AM176" s="238" t="str">
        <f t="shared" si="289"/>
        <v>-</v>
      </c>
      <c r="AN176" s="114"/>
      <c r="AO176" s="468" t="str">
        <f t="shared" si="278"/>
        <v>OK</v>
      </c>
      <c r="AP176" s="8"/>
      <c r="AQ176" s="662">
        <f>IF(SUM(AQ177:AQ183)=0,0,1)</f>
        <v>0</v>
      </c>
      <c r="AR176" s="208"/>
      <c r="AS176" s="209"/>
      <c r="AT176" s="209"/>
      <c r="AU176" s="209"/>
      <c r="AV176" s="209"/>
      <c r="AW176" s="209"/>
      <c r="AX176" s="209"/>
      <c r="AY176" s="209"/>
      <c r="AZ176" s="209"/>
      <c r="BA176" s="209"/>
      <c r="BB176" s="209"/>
      <c r="BC176" s="210"/>
      <c r="BD176" s="235">
        <f>SUM(BD177:BD183)</f>
        <v>0</v>
      </c>
      <c r="BE176" s="236">
        <f>SUM(BE177:BE183)</f>
        <v>0</v>
      </c>
      <c r="BF176" s="233">
        <f>BD176+BE176</f>
        <v>0</v>
      </c>
      <c r="BG176" s="238" t="str">
        <f t="shared" si="290"/>
        <v>-</v>
      </c>
      <c r="BH176" s="114"/>
      <c r="BI176" s="468" t="str">
        <f t="shared" si="279"/>
        <v>OK</v>
      </c>
      <c r="BJ176" s="8"/>
      <c r="BK176" s="662">
        <f>IF(SUM(BK177:BK183)=0,0,1)</f>
        <v>0</v>
      </c>
      <c r="BL176" s="208"/>
      <c r="BM176" s="209"/>
      <c r="BN176" s="209"/>
      <c r="BO176" s="209"/>
      <c r="BP176" s="209"/>
      <c r="BQ176" s="209"/>
      <c r="BR176" s="209"/>
      <c r="BS176" s="209"/>
      <c r="BT176" s="209"/>
      <c r="BU176" s="209"/>
      <c r="BV176" s="209"/>
      <c r="BW176" s="210"/>
      <c r="BX176" s="235">
        <f>SUM(BX177:BX183)</f>
        <v>0</v>
      </c>
      <c r="BY176" s="236">
        <f>SUM(BY177:BY183)</f>
        <v>0</v>
      </c>
      <c r="BZ176" s="233">
        <f>BX176+BY176</f>
        <v>0</v>
      </c>
      <c r="CA176" s="238" t="str">
        <f t="shared" si="291"/>
        <v>-</v>
      </c>
      <c r="CB176" s="114"/>
      <c r="CC176" s="464" t="str">
        <f t="shared" si="280"/>
        <v>OK</v>
      </c>
      <c r="CD176" s="8"/>
      <c r="CE176" s="662">
        <f>IF(SUM(CE177:CE183)=0,0,1)</f>
        <v>0</v>
      </c>
      <c r="CF176" s="208"/>
      <c r="CG176" s="209"/>
      <c r="CH176" s="209"/>
      <c r="CI176" s="209"/>
      <c r="CJ176" s="209"/>
      <c r="CK176" s="209"/>
      <c r="CL176" s="209"/>
      <c r="CM176" s="209"/>
      <c r="CN176" s="209"/>
      <c r="CO176" s="209"/>
      <c r="CP176" s="209"/>
      <c r="CQ176" s="210"/>
      <c r="CR176" s="235">
        <f>SUM(CR177:CR183)</f>
        <v>0</v>
      </c>
      <c r="CS176" s="236">
        <f>SUM(CS177:CS183)</f>
        <v>0</v>
      </c>
      <c r="CT176" s="233">
        <f>CR176+CS176</f>
        <v>0</v>
      </c>
      <c r="CU176" s="238" t="str">
        <f>IF(OR(CT176=0,CT176="-"),"-",CT176/PRO_TOTAL_HOURS)</f>
        <v>-</v>
      </c>
      <c r="CV176" s="114"/>
      <c r="CW176" s="468" t="str">
        <f t="shared" si="346"/>
        <v>OK</v>
      </c>
      <c r="CX176" s="8"/>
      <c r="CY176" s="662">
        <f>IF(SUM(CY177:CY183)=0,0,1)</f>
        <v>0</v>
      </c>
      <c r="CZ176" s="208"/>
      <c r="DA176" s="209"/>
      <c r="DB176" s="209"/>
      <c r="DC176" s="209"/>
      <c r="DD176" s="209"/>
      <c r="DE176" s="209"/>
      <c r="DF176" s="209"/>
      <c r="DG176" s="209"/>
      <c r="DH176" s="209"/>
      <c r="DI176" s="209"/>
      <c r="DJ176" s="209"/>
      <c r="DK176" s="210"/>
      <c r="DL176" s="235">
        <f>SUM(DL177:DL183)</f>
        <v>0</v>
      </c>
      <c r="DM176" s="236">
        <f>SUM(DM177:DM183)</f>
        <v>0</v>
      </c>
      <c r="DN176" s="910">
        <f>DL176+DM176</f>
        <v>0</v>
      </c>
      <c r="DO176" s="238" t="str">
        <f>IF(OR(DN176=0,DN176="-"),"-",DN176/CONSTR_TOTAL_HOURS)</f>
        <v>-</v>
      </c>
      <c r="DP176" s="114"/>
      <c r="DQ176" s="464" t="str">
        <f t="shared" si="347"/>
        <v>OK</v>
      </c>
      <c r="DR176" s="8"/>
      <c r="DS176" s="662">
        <f>IF(SUM(DS177:DS183)=0,0,1)</f>
        <v>0</v>
      </c>
      <c r="DT176" s="208"/>
      <c r="DU176" s="209"/>
      <c r="DV176" s="209"/>
      <c r="DW176" s="209"/>
      <c r="DX176" s="209"/>
      <c r="DY176" s="209"/>
      <c r="DZ176" s="209"/>
      <c r="EA176" s="209"/>
      <c r="EB176" s="235">
        <f>SUM(EB177:EB183)</f>
        <v>0</v>
      </c>
      <c r="EC176" s="565"/>
      <c r="ED176" s="238"/>
      <c r="EE176" s="114"/>
      <c r="EF176" s="464" t="str">
        <f t="shared" si="329"/>
        <v>-</v>
      </c>
      <c r="EG176" s="8"/>
      <c r="EI176" s="835" t="str">
        <f t="shared" ca="1" si="356"/>
        <v/>
      </c>
      <c r="EJ176" s="836"/>
    </row>
    <row r="177" spans="1:140" s="71" customFormat="1" ht="12" customHeight="1" outlineLevel="3" x14ac:dyDescent="0.2">
      <c r="A177" s="85">
        <f t="shared" ca="1" si="265"/>
        <v>168</v>
      </c>
      <c r="B177" s="639" t="str">
        <f t="shared" ca="1" si="348"/>
        <v/>
      </c>
      <c r="C177" s="640"/>
      <c r="D177" s="641"/>
      <c r="E177" s="59"/>
      <c r="F177" s="54"/>
      <c r="G177" s="55" t="s">
        <v>98</v>
      </c>
      <c r="H177" s="69" t="s">
        <v>17</v>
      </c>
      <c r="I177" s="82"/>
      <c r="J177" s="249" t="s">
        <v>11</v>
      </c>
      <c r="K177" s="250" t="s">
        <v>108</v>
      </c>
      <c r="L177" s="253"/>
      <c r="M177" s="476">
        <f t="shared" si="345"/>
        <v>0</v>
      </c>
      <c r="N177" s="654" t="str">
        <f t="shared" si="349"/>
        <v>-</v>
      </c>
      <c r="O177" s="655" t="str">
        <f t="shared" si="350"/>
        <v>-</v>
      </c>
      <c r="P177" s="655" t="str">
        <f t="shared" si="351"/>
        <v>-</v>
      </c>
      <c r="Q177" s="655" t="str">
        <f t="shared" si="352"/>
        <v>-</v>
      </c>
      <c r="R177" s="655" t="str">
        <f t="shared" si="353"/>
        <v>-</v>
      </c>
      <c r="S177" s="169" t="str">
        <f t="shared" si="354"/>
        <v>-</v>
      </c>
      <c r="T177" s="181" t="str">
        <f t="shared" si="355"/>
        <v>OK</v>
      </c>
      <c r="U177" s="290"/>
      <c r="V177" s="2"/>
      <c r="W177" s="515"/>
      <c r="X177" s="103"/>
      <c r="Y177" s="1023"/>
      <c r="Z177" s="298" t="s">
        <v>250</v>
      </c>
      <c r="AA177" s="1026"/>
      <c r="AB177" s="1073"/>
      <c r="AC177" s="1030"/>
      <c r="AD177" s="1039"/>
      <c r="AE177" s="1040"/>
      <c r="AF177" s="1073"/>
      <c r="AG177" s="1030"/>
      <c r="AH177" s="1039"/>
      <c r="AI177" s="1040"/>
      <c r="AJ177" s="478" t="str">
        <f>IF(AND(X177="",AB177="",AF177=""),"-",X177+AB177+AF177)</f>
        <v>-</v>
      </c>
      <c r="AK177" s="1033"/>
      <c r="AL177" s="480" t="str">
        <f>IF(AND(X177="",AB177="",AF177="",Y177="",AC177="",AG177=""),"-",SUM(X177:AG177))</f>
        <v>-</v>
      </c>
      <c r="AM177" s="481" t="str">
        <f t="shared" si="289"/>
        <v>-</v>
      </c>
      <c r="AN177" s="114"/>
      <c r="AO177" s="464" t="str">
        <f t="shared" si="278"/>
        <v>OK</v>
      </c>
      <c r="AP177" s="8"/>
      <c r="AQ177" s="162"/>
      <c r="AR177" s="111"/>
      <c r="AS177" s="1023"/>
      <c r="AT177" s="298" t="s">
        <v>250</v>
      </c>
      <c r="AU177" s="1026"/>
      <c r="AV177" s="1073"/>
      <c r="AW177" s="1030"/>
      <c r="AX177" s="1039"/>
      <c r="AY177" s="1040"/>
      <c r="AZ177" s="1073"/>
      <c r="BA177" s="1030"/>
      <c r="BB177" s="1039"/>
      <c r="BC177" s="1040"/>
      <c r="BD177" s="478" t="str">
        <f>IF(AND(AR177="",AV177="",AZ177=""),"-",AR177+AV177+AZ177)</f>
        <v>-</v>
      </c>
      <c r="BE177" s="1033"/>
      <c r="BF177" s="480" t="str">
        <f>IF(AND(AR177="",AV177="",AZ177="",AS177="",AW177="",BA177=""),"-",SUM(AR177:BA177))</f>
        <v>-</v>
      </c>
      <c r="BG177" s="481" t="str">
        <f t="shared" si="290"/>
        <v>-</v>
      </c>
      <c r="BH177" s="114"/>
      <c r="BI177" s="464" t="str">
        <f t="shared" si="279"/>
        <v>OK</v>
      </c>
      <c r="BJ177" s="8"/>
      <c r="BK177" s="154"/>
      <c r="BL177" s="103"/>
      <c r="BM177" s="305"/>
      <c r="BN177" s="298" t="s">
        <v>250</v>
      </c>
      <c r="BO177" s="308"/>
      <c r="BP177" s="311"/>
      <c r="BQ177" s="312"/>
      <c r="BR177" s="313"/>
      <c r="BS177" s="314"/>
      <c r="BT177" s="311"/>
      <c r="BU177" s="312"/>
      <c r="BV177" s="313"/>
      <c r="BW177" s="314"/>
      <c r="BX177" s="478" t="str">
        <f>IF(AND(BL177="",BP177="",BT177=""),"-",BL177+BP177+BT177)</f>
        <v>-</v>
      </c>
      <c r="BY177" s="482"/>
      <c r="BZ177" s="480" t="str">
        <f>IF(AND(BL177="",BP177="",BT177="",BM177="",BQ177="",BU177=""),"-",SUM(BL177:BU177))</f>
        <v>-</v>
      </c>
      <c r="CA177" s="481" t="str">
        <f>IF(OR(BZ177=0,BZ177="-"),"-",BZ177/DD_TOTAL_HOURS)</f>
        <v>-</v>
      </c>
      <c r="CB177" s="114"/>
      <c r="CC177" s="464" t="str">
        <f t="shared" si="280"/>
        <v>OK</v>
      </c>
      <c r="CD177" s="8"/>
      <c r="CE177" s="1036"/>
      <c r="CF177" s="1073"/>
      <c r="CG177" s="1030"/>
      <c r="CH177" s="1039"/>
      <c r="CI177" s="1040"/>
      <c r="CJ177" s="1073"/>
      <c r="CK177" s="1030"/>
      <c r="CL177" s="1039"/>
      <c r="CM177" s="1040"/>
      <c r="CN177" s="1073"/>
      <c r="CO177" s="1030"/>
      <c r="CP177" s="1039"/>
      <c r="CQ177" s="1040"/>
      <c r="CR177" s="1041"/>
      <c r="CS177" s="1042"/>
      <c r="CT177" s="1043"/>
      <c r="CU177" s="996"/>
      <c r="CV177" s="114"/>
      <c r="CW177" s="464" t="str">
        <f t="shared" si="346"/>
        <v>OK</v>
      </c>
      <c r="CX177" s="8"/>
      <c r="CY177" s="325"/>
      <c r="CZ177" s="315"/>
      <c r="DA177" s="2"/>
      <c r="DB177" s="313"/>
      <c r="DC177" s="441"/>
      <c r="DD177" s="311"/>
      <c r="DE177" s="312"/>
      <c r="DF177" s="313"/>
      <c r="DG177" s="314"/>
      <c r="DH177" s="311"/>
      <c r="DI177" s="312"/>
      <c r="DJ177" s="313"/>
      <c r="DK177" s="314"/>
      <c r="DL177" s="494"/>
      <c r="DM177" s="485"/>
      <c r="DN177" s="495"/>
      <c r="DO177" s="496"/>
      <c r="DP177" s="114"/>
      <c r="DQ177" s="464" t="str">
        <f t="shared" si="347"/>
        <v>OK</v>
      </c>
      <c r="DR177" s="8"/>
      <c r="DS177" s="344"/>
      <c r="DT177" s="315"/>
      <c r="DU177" s="317"/>
      <c r="DV177" s="2"/>
      <c r="DW177" s="317"/>
      <c r="DX177" s="2"/>
      <c r="DY177" s="317"/>
      <c r="DZ177" s="2"/>
      <c r="EA177" s="316"/>
      <c r="EB177" s="1000"/>
      <c r="EC177" s="1001"/>
      <c r="ED177" s="1002"/>
      <c r="EE177" s="114"/>
      <c r="EF177" s="464" t="str">
        <f t="shared" si="329"/>
        <v>OK</v>
      </c>
      <c r="EG177" s="8"/>
      <c r="EI177" s="835" t="str">
        <f t="shared" ca="1" si="356"/>
        <v/>
      </c>
      <c r="EJ177" s="836"/>
    </row>
    <row r="178" spans="1:140" s="71" customFormat="1" ht="24" customHeight="1" outlineLevel="3" x14ac:dyDescent="0.2">
      <c r="A178" s="85">
        <f t="shared" ca="1" si="265"/>
        <v>169</v>
      </c>
      <c r="B178" s="639" t="str">
        <f t="shared" ca="1" si="348"/>
        <v/>
      </c>
      <c r="C178" s="640"/>
      <c r="D178" s="641"/>
      <c r="E178" s="59"/>
      <c r="F178" s="54"/>
      <c r="G178" s="55" t="s">
        <v>101</v>
      </c>
      <c r="H178" s="69" t="s">
        <v>17</v>
      </c>
      <c r="I178" s="82"/>
      <c r="J178" s="249" t="s">
        <v>11</v>
      </c>
      <c r="K178" s="250" t="s">
        <v>108</v>
      </c>
      <c r="L178" s="253"/>
      <c r="M178" s="476">
        <f t="shared" si="345"/>
        <v>0</v>
      </c>
      <c r="N178" s="654" t="str">
        <f t="shared" si="349"/>
        <v>-</v>
      </c>
      <c r="O178" s="655" t="str">
        <f t="shared" si="350"/>
        <v>-</v>
      </c>
      <c r="P178" s="655" t="str">
        <f t="shared" si="351"/>
        <v>-</v>
      </c>
      <c r="Q178" s="655" t="str">
        <f t="shared" si="352"/>
        <v>-</v>
      </c>
      <c r="R178" s="655" t="str">
        <f t="shared" si="353"/>
        <v>-</v>
      </c>
      <c r="S178" s="169" t="str">
        <f t="shared" si="354"/>
        <v>-</v>
      </c>
      <c r="T178" s="181" t="str">
        <f t="shared" si="355"/>
        <v>OK</v>
      </c>
      <c r="U178" s="290"/>
      <c r="V178" s="2"/>
      <c r="W178" s="1081"/>
      <c r="X178" s="1057"/>
      <c r="Y178" s="1069"/>
      <c r="Z178" s="1046"/>
      <c r="AA178" s="1047"/>
      <c r="AB178" s="1055"/>
      <c r="AC178" s="1069"/>
      <c r="AD178" s="1046"/>
      <c r="AE178" s="1047"/>
      <c r="AF178" s="1055"/>
      <c r="AG178" s="1069"/>
      <c r="AH178" s="1046"/>
      <c r="AI178" s="1047"/>
      <c r="AJ178" s="1000"/>
      <c r="AK178" s="1070"/>
      <c r="AL178" s="1001"/>
      <c r="AM178" s="1002"/>
      <c r="AN178" s="114"/>
      <c r="AO178" s="464" t="str">
        <f t="shared" si="278"/>
        <v>OK</v>
      </c>
      <c r="AP178" s="8"/>
      <c r="AQ178" s="1036"/>
      <c r="AR178" s="1055"/>
      <c r="AS178" s="1069"/>
      <c r="AT178" s="1046"/>
      <c r="AU178" s="1047"/>
      <c r="AV178" s="1055"/>
      <c r="AW178" s="1069"/>
      <c r="AX178" s="1046"/>
      <c r="AY178" s="1047"/>
      <c r="AZ178" s="1055"/>
      <c r="BA178" s="1069"/>
      <c r="BB178" s="1046"/>
      <c r="BC178" s="1047"/>
      <c r="BD178" s="994"/>
      <c r="BE178" s="1070"/>
      <c r="BF178" s="995"/>
      <c r="BG178" s="1002"/>
      <c r="BH178" s="114"/>
      <c r="BI178" s="464" t="str">
        <f t="shared" si="279"/>
        <v>OK</v>
      </c>
      <c r="BJ178" s="8"/>
      <c r="BK178" s="325"/>
      <c r="BL178" s="315"/>
      <c r="BM178" s="2"/>
      <c r="BN178" s="316"/>
      <c r="BO178" s="317"/>
      <c r="BP178" s="315"/>
      <c r="BQ178" s="2"/>
      <c r="BR178" s="316"/>
      <c r="BS178" s="317"/>
      <c r="BT178" s="315"/>
      <c r="BU178" s="2"/>
      <c r="BV178" s="316"/>
      <c r="BW178" s="317"/>
      <c r="BX178" s="494"/>
      <c r="BY178" s="504"/>
      <c r="BZ178" s="495"/>
      <c r="CA178" s="496"/>
      <c r="CB178" s="114"/>
      <c r="CC178" s="464" t="str">
        <f t="shared" si="280"/>
        <v>OK</v>
      </c>
      <c r="CD178" s="8"/>
      <c r="CE178" s="162"/>
      <c r="CF178" s="111"/>
      <c r="CG178" s="1024"/>
      <c r="CH178" s="298" t="s">
        <v>250</v>
      </c>
      <c r="CI178" s="1027"/>
      <c r="CJ178" s="1055"/>
      <c r="CK178" s="1069"/>
      <c r="CL178" s="1046"/>
      <c r="CM178" s="1047"/>
      <c r="CN178" s="1055"/>
      <c r="CO178" s="1069"/>
      <c r="CP178" s="1046"/>
      <c r="CQ178" s="1047"/>
      <c r="CR178" s="544" t="str">
        <f>IF(AND(CF178="",CJ178="",CN178=""),"-",CF178+CJ178+CN178)</f>
        <v>-</v>
      </c>
      <c r="CS178" s="1034"/>
      <c r="CT178" s="545" t="str">
        <f>IF(AND(CF178="",CJ178="",CN178="",CG178="",CK178="",CO178=""),"-",SUM(CF178:CO178))</f>
        <v>-</v>
      </c>
      <c r="CU178" s="481" t="str">
        <f>IF(OR(CT178=0,CT178="-"),"-",CT178/PRO_TOTAL_HOURS)</f>
        <v>-</v>
      </c>
      <c r="CV178" s="114"/>
      <c r="CW178" s="464" t="str">
        <f t="shared" si="346"/>
        <v>OK</v>
      </c>
      <c r="CX178" s="8"/>
      <c r="CY178" s="325"/>
      <c r="CZ178" s="315"/>
      <c r="DA178" s="2"/>
      <c r="DB178" s="316"/>
      <c r="DC178" s="317"/>
      <c r="DD178" s="315"/>
      <c r="DE178" s="2"/>
      <c r="DF178" s="316"/>
      <c r="DG178" s="317"/>
      <c r="DH178" s="315"/>
      <c r="DI178" s="2"/>
      <c r="DJ178" s="316"/>
      <c r="DK178" s="317"/>
      <c r="DL178" s="487"/>
      <c r="DM178" s="504"/>
      <c r="DN178" s="489"/>
      <c r="DO178" s="497"/>
      <c r="DP178" s="114"/>
      <c r="DQ178" s="464" t="str">
        <f t="shared" si="347"/>
        <v>OK</v>
      </c>
      <c r="DR178" s="8"/>
      <c r="DS178" s="344"/>
      <c r="DT178" s="315"/>
      <c r="DU178" s="317"/>
      <c r="DV178" s="2"/>
      <c r="DW178" s="317"/>
      <c r="DX178" s="2"/>
      <c r="DY178" s="317"/>
      <c r="DZ178" s="2"/>
      <c r="EA178" s="316"/>
      <c r="EB178" s="1000"/>
      <c r="EC178" s="1001"/>
      <c r="ED178" s="1002"/>
      <c r="EE178" s="114"/>
      <c r="EF178" s="464" t="str">
        <f t="shared" si="329"/>
        <v>OK</v>
      </c>
      <c r="EG178" s="8"/>
      <c r="EI178" s="835" t="str">
        <f t="shared" ca="1" si="356"/>
        <v/>
      </c>
      <c r="EJ178" s="836"/>
    </row>
    <row r="179" spans="1:140" s="71" customFormat="1" ht="12" customHeight="1" outlineLevel="3" x14ac:dyDescent="0.2">
      <c r="A179" s="85">
        <f t="shared" ca="1" si="265"/>
        <v>170</v>
      </c>
      <c r="B179" s="639" t="str">
        <f t="shared" ca="1" si="348"/>
        <v/>
      </c>
      <c r="C179" s="640"/>
      <c r="D179" s="641"/>
      <c r="E179" s="59"/>
      <c r="F179" s="54"/>
      <c r="G179" s="55" t="s">
        <v>702</v>
      </c>
      <c r="H179" s="69" t="s">
        <v>17</v>
      </c>
      <c r="I179" s="82"/>
      <c r="J179" s="249" t="s">
        <v>11</v>
      </c>
      <c r="K179" s="250" t="s">
        <v>108</v>
      </c>
      <c r="L179" s="253"/>
      <c r="M179" s="476">
        <f t="shared" si="345"/>
        <v>0</v>
      </c>
      <c r="N179" s="654" t="str">
        <f t="shared" si="349"/>
        <v>-</v>
      </c>
      <c r="O179" s="655" t="str">
        <f t="shared" si="350"/>
        <v>-</v>
      </c>
      <c r="P179" s="655" t="str">
        <f t="shared" si="351"/>
        <v>-</v>
      </c>
      <c r="Q179" s="655" t="str">
        <f t="shared" si="352"/>
        <v>-</v>
      </c>
      <c r="R179" s="655" t="str">
        <f t="shared" si="353"/>
        <v>-</v>
      </c>
      <c r="S179" s="169" t="str">
        <f t="shared" si="354"/>
        <v>-</v>
      </c>
      <c r="T179" s="181" t="str">
        <f t="shared" si="355"/>
        <v>OK</v>
      </c>
      <c r="U179" s="290"/>
      <c r="V179" s="2"/>
      <c r="W179" s="1081"/>
      <c r="X179" s="1055"/>
      <c r="Y179" s="1069"/>
      <c r="Z179" s="1046"/>
      <c r="AA179" s="1047"/>
      <c r="AB179" s="1055"/>
      <c r="AC179" s="1069"/>
      <c r="AD179" s="1046"/>
      <c r="AE179" s="1047"/>
      <c r="AF179" s="1055"/>
      <c r="AG179" s="1069"/>
      <c r="AH179" s="1046"/>
      <c r="AI179" s="1047"/>
      <c r="AJ179" s="1000"/>
      <c r="AK179" s="1070"/>
      <c r="AL179" s="1001"/>
      <c r="AM179" s="1002"/>
      <c r="AN179" s="114"/>
      <c r="AO179" s="464" t="str">
        <f t="shared" si="278"/>
        <v>OK</v>
      </c>
      <c r="AP179" s="8"/>
      <c r="AQ179" s="1036"/>
      <c r="AR179" s="1055"/>
      <c r="AS179" s="1069"/>
      <c r="AT179" s="1046"/>
      <c r="AU179" s="1047"/>
      <c r="AV179" s="1055"/>
      <c r="AW179" s="1069"/>
      <c r="AX179" s="1046"/>
      <c r="AY179" s="1047"/>
      <c r="AZ179" s="1055"/>
      <c r="BA179" s="1069"/>
      <c r="BB179" s="1046"/>
      <c r="BC179" s="1047"/>
      <c r="BD179" s="1000"/>
      <c r="BE179" s="1048"/>
      <c r="BF179" s="1001"/>
      <c r="BG179" s="1002"/>
      <c r="BH179" s="114"/>
      <c r="BI179" s="464" t="str">
        <f t="shared" si="279"/>
        <v>OK</v>
      </c>
      <c r="BJ179" s="8"/>
      <c r="BK179" s="325"/>
      <c r="BL179" s="328"/>
      <c r="BM179" s="8"/>
      <c r="BN179" s="316"/>
      <c r="BO179" s="317"/>
      <c r="BP179" s="328"/>
      <c r="BQ179" s="8"/>
      <c r="BR179" s="316"/>
      <c r="BS179" s="317"/>
      <c r="BT179" s="328"/>
      <c r="BU179" s="8"/>
      <c r="BV179" s="316"/>
      <c r="BW179" s="317"/>
      <c r="BX179" s="487"/>
      <c r="BY179" s="488"/>
      <c r="BZ179" s="489"/>
      <c r="CA179" s="507"/>
      <c r="CB179" s="114"/>
      <c r="CC179" s="464" t="str">
        <f t="shared" si="280"/>
        <v>OK</v>
      </c>
      <c r="CD179" s="8"/>
      <c r="CE179" s="1036"/>
      <c r="CF179" s="1055"/>
      <c r="CG179" s="1069"/>
      <c r="CH179" s="1046"/>
      <c r="CI179" s="1047"/>
      <c r="CJ179" s="1055"/>
      <c r="CK179" s="1069"/>
      <c r="CL179" s="1046"/>
      <c r="CM179" s="1047"/>
      <c r="CN179" s="1055"/>
      <c r="CO179" s="1069"/>
      <c r="CP179" s="1046"/>
      <c r="CQ179" s="1047"/>
      <c r="CR179" s="1000"/>
      <c r="CS179" s="1048"/>
      <c r="CT179" s="1001"/>
      <c r="CU179" s="1002"/>
      <c r="CV179" s="114"/>
      <c r="CW179" s="464" t="str">
        <f t="shared" si="346"/>
        <v>OK</v>
      </c>
      <c r="CX179" s="8"/>
      <c r="CY179" s="154"/>
      <c r="CZ179" s="103"/>
      <c r="DA179" s="2"/>
      <c r="DB179" s="463" t="s">
        <v>250</v>
      </c>
      <c r="DC179" s="317"/>
      <c r="DD179" s="315"/>
      <c r="DE179" s="2"/>
      <c r="DF179" s="316"/>
      <c r="DG179" s="317"/>
      <c r="DH179" s="315"/>
      <c r="DI179" s="2"/>
      <c r="DJ179" s="316"/>
      <c r="DK179" s="317"/>
      <c r="DL179" s="478" t="str">
        <f>IF(AND(CZ179="",DD179="",DH179=""),"-",CZ179+DD179+DH179)</f>
        <v>-</v>
      </c>
      <c r="DM179" s="510"/>
      <c r="DN179" s="480" t="str">
        <f>IF(AND(CZ179="",DD179="",DH179="",DA179="",DE179="",DI179=""),"-",SUM(CZ179:DI179))</f>
        <v>-</v>
      </c>
      <c r="DO179" s="481" t="str">
        <f t="shared" ref="DO179:DO184" si="412">IF(OR(DN179=0,DN179="-"),"-",DN179/CONSTR_TOTAL_HOURS)</f>
        <v>-</v>
      </c>
      <c r="DP179" s="114"/>
      <c r="DQ179" s="464" t="str">
        <f t="shared" si="347"/>
        <v>OK</v>
      </c>
      <c r="DR179" s="8"/>
      <c r="DS179" s="344"/>
      <c r="DT179" s="315"/>
      <c r="DU179" s="317"/>
      <c r="DV179" s="2"/>
      <c r="DW179" s="317"/>
      <c r="DX179" s="2"/>
      <c r="DY179" s="317"/>
      <c r="DZ179" s="2"/>
      <c r="EA179" s="316"/>
      <c r="EB179" s="1000"/>
      <c r="EC179" s="1001"/>
      <c r="ED179" s="1002"/>
      <c r="EE179" s="114"/>
      <c r="EF179" s="464" t="str">
        <f t="shared" si="329"/>
        <v>OK</v>
      </c>
      <c r="EG179" s="8"/>
      <c r="EI179" s="835" t="str">
        <f t="shared" ca="1" si="356"/>
        <v/>
      </c>
      <c r="EJ179" s="836"/>
    </row>
    <row r="180" spans="1:140" s="71" customFormat="1" ht="12" customHeight="1" outlineLevel="3" x14ac:dyDescent="0.2">
      <c r="A180" s="85">
        <f t="shared" ca="1" si="265"/>
        <v>171</v>
      </c>
      <c r="B180" s="639" t="str">
        <f t="shared" ca="1" si="348"/>
        <v/>
      </c>
      <c r="C180" s="640"/>
      <c r="D180" s="641"/>
      <c r="E180" s="59"/>
      <c r="F180" s="54"/>
      <c r="G180" s="55" t="s">
        <v>698</v>
      </c>
      <c r="H180" s="69" t="s">
        <v>17</v>
      </c>
      <c r="I180" s="82"/>
      <c r="J180" s="249" t="s">
        <v>11</v>
      </c>
      <c r="K180" s="250" t="s">
        <v>108</v>
      </c>
      <c r="L180" s="253"/>
      <c r="M180" s="476">
        <f t="shared" si="345"/>
        <v>0</v>
      </c>
      <c r="N180" s="654" t="str">
        <f t="shared" si="349"/>
        <v>-</v>
      </c>
      <c r="O180" s="655" t="str">
        <f t="shared" si="350"/>
        <v>-</v>
      </c>
      <c r="P180" s="655" t="str">
        <f t="shared" si="351"/>
        <v>-</v>
      </c>
      <c r="Q180" s="655" t="str">
        <f t="shared" si="352"/>
        <v>-</v>
      </c>
      <c r="R180" s="655" t="str">
        <f t="shared" si="353"/>
        <v>-</v>
      </c>
      <c r="S180" s="169" t="str">
        <f t="shared" si="354"/>
        <v>-</v>
      </c>
      <c r="T180" s="181" t="str">
        <f t="shared" si="355"/>
        <v>OK</v>
      </c>
      <c r="U180" s="290"/>
      <c r="V180" s="2"/>
      <c r="W180" s="1081"/>
      <c r="X180" s="1055"/>
      <c r="Y180" s="1069"/>
      <c r="Z180" s="1046"/>
      <c r="AA180" s="1047"/>
      <c r="AB180" s="1055"/>
      <c r="AC180" s="1069"/>
      <c r="AD180" s="1046"/>
      <c r="AE180" s="1047"/>
      <c r="AF180" s="1055"/>
      <c r="AG180" s="1069"/>
      <c r="AH180" s="1046"/>
      <c r="AI180" s="1047"/>
      <c r="AJ180" s="1000"/>
      <c r="AK180" s="1070"/>
      <c r="AL180" s="1001"/>
      <c r="AM180" s="1002"/>
      <c r="AN180" s="114"/>
      <c r="AO180" s="464" t="str">
        <f>IF(AND(Type_1="Doc",OR(Y180&lt;&gt;"",AC180&lt;&gt;"",AG180&lt;&gt;"")),"Remove Value Cln 25, 29, 33",IF(AND(Type_1="Doc",OR(AA180&lt;&gt;"",AE180&lt;&gt;"",AI180&lt;&gt;"")),"Remove Value Cln 27, 31, 35",IF(OR(AND(X180&lt;&gt;"",Z180=""),AND(AB180&lt;&gt;"",AD180=""),AND(AF180&lt;&gt;"",AH180="")),"Missing Eng Function",IF(OR(AND(Y180&lt;&gt;"",AA180=""),AND(AC180&lt;&gt;"",AE180=""),AND(AG180&lt;&gt;"",AI180="")),"Missing Design Function","OK"))))</f>
        <v>OK</v>
      </c>
      <c r="AP180" s="8"/>
      <c r="AQ180" s="1036"/>
      <c r="AR180" s="1055"/>
      <c r="AS180" s="1069"/>
      <c r="AT180" s="1046"/>
      <c r="AU180" s="1047"/>
      <c r="AV180" s="1055"/>
      <c r="AW180" s="1069"/>
      <c r="AX180" s="1046"/>
      <c r="AY180" s="1047"/>
      <c r="AZ180" s="1055"/>
      <c r="BA180" s="1069"/>
      <c r="BB180" s="1046"/>
      <c r="BC180" s="1047"/>
      <c r="BD180" s="1000"/>
      <c r="BE180" s="1070"/>
      <c r="BF180" s="1001"/>
      <c r="BG180" s="1002"/>
      <c r="BH180" s="114"/>
      <c r="BI180" s="464" t="str">
        <f>IF(AND(Type_1="Doc",OR(AS180&lt;&gt;"",AW180&lt;&gt;"",BA180&lt;&gt;"")),"Remove Value Cln 25, 29, 33",IF(AND(Type_1="Doc",OR(AU180&lt;&gt;"",AY180&lt;&gt;"",BC180&lt;&gt;"")),"Remove Value Cln 47, 51, 55",IF(OR(AND(AR180&lt;&gt;"",AT180=""),AND(AV180&lt;&gt;"",AX180=""),AND(AZ180&lt;&gt;"",BB180="")),"Missing Eng Function",IF(OR(AND(AS180&lt;&gt;"",AU180=""),AND(AW180&lt;&gt;"",AY180=""),AND(BA180&lt;&gt;"",BC180="")),"Missing Design Function","OK"))))</f>
        <v>OK</v>
      </c>
      <c r="BJ180" s="8"/>
      <c r="BK180" s="325"/>
      <c r="BL180" s="315"/>
      <c r="BM180" s="2"/>
      <c r="BN180" s="316"/>
      <c r="BO180" s="317"/>
      <c r="BP180" s="315"/>
      <c r="BQ180" s="2"/>
      <c r="BR180" s="316"/>
      <c r="BS180" s="317"/>
      <c r="BT180" s="315"/>
      <c r="BU180" s="2"/>
      <c r="BV180" s="316"/>
      <c r="BW180" s="317"/>
      <c r="BX180" s="487"/>
      <c r="BY180" s="504"/>
      <c r="BZ180" s="489"/>
      <c r="CA180" s="497"/>
      <c r="CB180" s="114"/>
      <c r="CC180" s="464" t="str">
        <f>IF(AND(Type_1="Doc",OR(BM180&lt;&gt;"",BQ180&lt;&gt;"",BU180&lt;&gt;"")),"Remove Value Cln 65, 69, 73",IF(AND(Type_1="Doc",OR(BO180&lt;&gt;"",BS180&lt;&gt;"",BW180&lt;&gt;"")),"Remove Value Cln 67, 71, 75",IF(OR(AND(BL180&lt;&gt;"",BN180=""),AND(BP180&lt;&gt;"",BR180=""),AND(BT180&lt;&gt;"",BV180="")),"Missing Eng Function",IF(OR(AND(BM180&lt;&gt;"",BO180=""),AND(BQ180&lt;&gt;"",BS180=""),AND(BU180&lt;&gt;"",BW180="")),"Missing Design Function","OK"))))</f>
        <v>OK</v>
      </c>
      <c r="CD180" s="8"/>
      <c r="CE180" s="1036"/>
      <c r="CF180" s="1055"/>
      <c r="CG180" s="1069"/>
      <c r="CH180" s="1046"/>
      <c r="CI180" s="1047"/>
      <c r="CJ180" s="1055"/>
      <c r="CK180" s="1069"/>
      <c r="CL180" s="1046"/>
      <c r="CM180" s="1047"/>
      <c r="CN180" s="1055"/>
      <c r="CO180" s="1069"/>
      <c r="CP180" s="1046"/>
      <c r="CQ180" s="1047"/>
      <c r="CR180" s="1000"/>
      <c r="CS180" s="1070"/>
      <c r="CT180" s="1001"/>
      <c r="CU180" s="1002"/>
      <c r="CV180" s="114"/>
      <c r="CW180" s="464" t="str">
        <f t="shared" si="346"/>
        <v>OK</v>
      </c>
      <c r="CX180" s="8"/>
      <c r="CY180" s="154"/>
      <c r="CZ180" s="103"/>
      <c r="DA180" s="2"/>
      <c r="DB180" s="463" t="s">
        <v>250</v>
      </c>
      <c r="DC180" s="317"/>
      <c r="DD180" s="315"/>
      <c r="DE180" s="2"/>
      <c r="DF180" s="316"/>
      <c r="DG180" s="317"/>
      <c r="DH180" s="315"/>
      <c r="DI180" s="2"/>
      <c r="DJ180" s="316"/>
      <c r="DK180" s="317"/>
      <c r="DL180" s="478" t="str">
        <f>IF(AND(CZ180="",DD180="",DH180=""),"-",CZ180+DD180+DH180)</f>
        <v>-</v>
      </c>
      <c r="DM180" s="510"/>
      <c r="DN180" s="480" t="str">
        <f>IF(AND(CZ180="",DD180="",DH180="",DA180="",DE180="",DI180=""),"-",SUM(CZ180:DI180))</f>
        <v>-</v>
      </c>
      <c r="DO180" s="481" t="str">
        <f t="shared" si="412"/>
        <v>-</v>
      </c>
      <c r="DP180" s="114"/>
      <c r="DQ180" s="464" t="str">
        <f t="shared" si="347"/>
        <v>OK</v>
      </c>
      <c r="DR180" s="8"/>
      <c r="DS180" s="344"/>
      <c r="DT180" s="315"/>
      <c r="DU180" s="317"/>
      <c r="DV180" s="2"/>
      <c r="DW180" s="317"/>
      <c r="DX180" s="2"/>
      <c r="DY180" s="317"/>
      <c r="DZ180" s="2"/>
      <c r="EA180" s="316"/>
      <c r="EB180" s="1000"/>
      <c r="EC180" s="1001"/>
      <c r="ED180" s="1002"/>
      <c r="EE180" s="114"/>
      <c r="EF180" s="464" t="str">
        <f t="shared" si="329"/>
        <v>OK</v>
      </c>
      <c r="EG180" s="8"/>
      <c r="EI180" s="835" t="str">
        <f t="shared" ca="1" si="356"/>
        <v/>
      </c>
      <c r="EJ180" s="836"/>
    </row>
    <row r="181" spans="1:140" s="71" customFormat="1" ht="12" customHeight="1" outlineLevel="3" x14ac:dyDescent="0.2">
      <c r="A181" s="85">
        <f t="shared" ca="1" si="265"/>
        <v>172</v>
      </c>
      <c r="B181" s="639" t="str">
        <f t="shared" ca="1" si="348"/>
        <v/>
      </c>
      <c r="C181" s="640"/>
      <c r="D181" s="641"/>
      <c r="E181" s="59"/>
      <c r="F181" s="54"/>
      <c r="G181" s="55" t="s">
        <v>99</v>
      </c>
      <c r="H181" s="69" t="s">
        <v>17</v>
      </c>
      <c r="I181" s="82"/>
      <c r="J181" s="249" t="s">
        <v>11</v>
      </c>
      <c r="K181" s="250" t="s">
        <v>108</v>
      </c>
      <c r="L181" s="253"/>
      <c r="M181" s="476">
        <f t="shared" si="345"/>
        <v>0</v>
      </c>
      <c r="N181" s="654" t="str">
        <f t="shared" si="349"/>
        <v>-</v>
      </c>
      <c r="O181" s="655" t="str">
        <f t="shared" si="350"/>
        <v>-</v>
      </c>
      <c r="P181" s="655" t="str">
        <f t="shared" si="351"/>
        <v>-</v>
      </c>
      <c r="Q181" s="655" t="str">
        <f t="shared" si="352"/>
        <v>-</v>
      </c>
      <c r="R181" s="655" t="str">
        <f t="shared" si="353"/>
        <v>-</v>
      </c>
      <c r="S181" s="169" t="str">
        <f t="shared" si="354"/>
        <v>-</v>
      </c>
      <c r="T181" s="181" t="str">
        <f t="shared" si="355"/>
        <v>OK</v>
      </c>
      <c r="U181" s="290"/>
      <c r="V181" s="2"/>
      <c r="W181" s="1081"/>
      <c r="X181" s="1055"/>
      <c r="Y181" s="1069"/>
      <c r="Z181" s="1046"/>
      <c r="AA181" s="1047"/>
      <c r="AB181" s="1055"/>
      <c r="AC181" s="1069"/>
      <c r="AD181" s="1046"/>
      <c r="AE181" s="1047"/>
      <c r="AF181" s="1055"/>
      <c r="AG181" s="1069"/>
      <c r="AH181" s="1046"/>
      <c r="AI181" s="1047"/>
      <c r="AJ181" s="1000"/>
      <c r="AK181" s="1070"/>
      <c r="AL181" s="1001"/>
      <c r="AM181" s="1002"/>
      <c r="AN181" s="114"/>
      <c r="AO181" s="464" t="str">
        <f t="shared" si="278"/>
        <v>OK</v>
      </c>
      <c r="AP181" s="8"/>
      <c r="AQ181" s="1036"/>
      <c r="AR181" s="1055"/>
      <c r="AS181" s="1069"/>
      <c r="AT181" s="1046"/>
      <c r="AU181" s="1047"/>
      <c r="AV181" s="1055"/>
      <c r="AW181" s="1069"/>
      <c r="AX181" s="1046"/>
      <c r="AY181" s="1047"/>
      <c r="AZ181" s="1055"/>
      <c r="BA181" s="1069"/>
      <c r="BB181" s="1046"/>
      <c r="BC181" s="1047"/>
      <c r="BD181" s="1000"/>
      <c r="BE181" s="1070"/>
      <c r="BF181" s="1001"/>
      <c r="BG181" s="1002"/>
      <c r="BH181" s="114"/>
      <c r="BI181" s="464" t="str">
        <f t="shared" si="279"/>
        <v>OK</v>
      </c>
      <c r="BJ181" s="8"/>
      <c r="BK181" s="325"/>
      <c r="BL181" s="315"/>
      <c r="BM181" s="2"/>
      <c r="BN181" s="316"/>
      <c r="BO181" s="317"/>
      <c r="BP181" s="315"/>
      <c r="BQ181" s="2"/>
      <c r="BR181" s="316"/>
      <c r="BS181" s="317"/>
      <c r="BT181" s="315"/>
      <c r="BU181" s="2"/>
      <c r="BV181" s="316"/>
      <c r="BW181" s="317"/>
      <c r="BX181" s="487"/>
      <c r="BY181" s="504"/>
      <c r="BZ181" s="489"/>
      <c r="CA181" s="497"/>
      <c r="CB181" s="114"/>
      <c r="CC181" s="464" t="str">
        <f t="shared" si="280"/>
        <v>OK</v>
      </c>
      <c r="CD181" s="8"/>
      <c r="CE181" s="1036"/>
      <c r="CF181" s="1055"/>
      <c r="CG181" s="1069"/>
      <c r="CH181" s="1046"/>
      <c r="CI181" s="1047"/>
      <c r="CJ181" s="1055"/>
      <c r="CK181" s="1069"/>
      <c r="CL181" s="1046"/>
      <c r="CM181" s="1047"/>
      <c r="CN181" s="1055"/>
      <c r="CO181" s="1069"/>
      <c r="CP181" s="1046"/>
      <c r="CQ181" s="1047"/>
      <c r="CR181" s="1000"/>
      <c r="CS181" s="1070"/>
      <c r="CT181" s="1001"/>
      <c r="CU181" s="1002"/>
      <c r="CV181" s="114"/>
      <c r="CW181" s="464" t="str">
        <f t="shared" si="346"/>
        <v>OK</v>
      </c>
      <c r="CX181" s="8"/>
      <c r="CY181" s="154"/>
      <c r="CZ181" s="103"/>
      <c r="DA181" s="2"/>
      <c r="DB181" s="463" t="s">
        <v>250</v>
      </c>
      <c r="DC181" s="317"/>
      <c r="DD181" s="315"/>
      <c r="DE181" s="2"/>
      <c r="DF181" s="316"/>
      <c r="DG181" s="317"/>
      <c r="DH181" s="315"/>
      <c r="DI181" s="2"/>
      <c r="DJ181" s="316"/>
      <c r="DK181" s="317"/>
      <c r="DL181" s="478" t="str">
        <f>IF(AND(CZ181="",DD181="",DH181=""),"-",CZ181+DD181+DH181)</f>
        <v>-</v>
      </c>
      <c r="DM181" s="510"/>
      <c r="DN181" s="480" t="str">
        <f>IF(AND(CZ181="",DD181="",DH181="",DA181="",DE181="",DI181=""),"-",SUM(CZ181:DI181))</f>
        <v>-</v>
      </c>
      <c r="DO181" s="481" t="str">
        <f t="shared" si="412"/>
        <v>-</v>
      </c>
      <c r="DP181" s="114"/>
      <c r="DQ181" s="464" t="str">
        <f t="shared" si="347"/>
        <v>OK</v>
      </c>
      <c r="DR181" s="8"/>
      <c r="DS181" s="344"/>
      <c r="DT181" s="315"/>
      <c r="DU181" s="317"/>
      <c r="DV181" s="2"/>
      <c r="DW181" s="317"/>
      <c r="DX181" s="2"/>
      <c r="DY181" s="317"/>
      <c r="DZ181" s="2"/>
      <c r="EA181" s="316"/>
      <c r="EB181" s="1000"/>
      <c r="EC181" s="1001"/>
      <c r="ED181" s="1002"/>
      <c r="EE181" s="114"/>
      <c r="EF181" s="464" t="str">
        <f t="shared" si="329"/>
        <v>OK</v>
      </c>
      <c r="EG181" s="8"/>
      <c r="EI181" s="835" t="str">
        <f t="shared" ca="1" si="356"/>
        <v/>
      </c>
      <c r="EJ181" s="836"/>
    </row>
    <row r="182" spans="1:140" s="71" customFormat="1" ht="12" customHeight="1" outlineLevel="3" x14ac:dyDescent="0.2">
      <c r="A182" s="85">
        <f t="shared" ca="1" si="265"/>
        <v>173</v>
      </c>
      <c r="B182" s="639" t="str">
        <f t="shared" ca="1" si="348"/>
        <v/>
      </c>
      <c r="C182" s="640"/>
      <c r="D182" s="641"/>
      <c r="E182" s="59"/>
      <c r="F182" s="54"/>
      <c r="G182" s="55" t="s">
        <v>100</v>
      </c>
      <c r="H182" s="69" t="s">
        <v>17</v>
      </c>
      <c r="I182" s="82"/>
      <c r="J182" s="249" t="s">
        <v>11</v>
      </c>
      <c r="K182" s="250" t="s">
        <v>108</v>
      </c>
      <c r="L182" s="253"/>
      <c r="M182" s="476">
        <f t="shared" si="345"/>
        <v>0</v>
      </c>
      <c r="N182" s="654" t="str">
        <f t="shared" si="349"/>
        <v>-</v>
      </c>
      <c r="O182" s="655" t="str">
        <f t="shared" si="350"/>
        <v>-</v>
      </c>
      <c r="P182" s="655" t="str">
        <f t="shared" si="351"/>
        <v>-</v>
      </c>
      <c r="Q182" s="655" t="str">
        <f t="shared" si="352"/>
        <v>-</v>
      </c>
      <c r="R182" s="655" t="str">
        <f t="shared" si="353"/>
        <v>-</v>
      </c>
      <c r="S182" s="169" t="str">
        <f t="shared" si="354"/>
        <v>-</v>
      </c>
      <c r="T182" s="181" t="str">
        <f t="shared" si="355"/>
        <v>OK</v>
      </c>
      <c r="U182" s="290"/>
      <c r="V182" s="2"/>
      <c r="W182" s="1081"/>
      <c r="X182" s="1061"/>
      <c r="Y182" s="1069"/>
      <c r="Z182" s="1046"/>
      <c r="AA182" s="1047"/>
      <c r="AB182" s="1055"/>
      <c r="AC182" s="1069"/>
      <c r="AD182" s="1046"/>
      <c r="AE182" s="1047"/>
      <c r="AF182" s="1055"/>
      <c r="AG182" s="1069"/>
      <c r="AH182" s="1046"/>
      <c r="AI182" s="1047"/>
      <c r="AJ182" s="997"/>
      <c r="AK182" s="1070"/>
      <c r="AL182" s="998"/>
      <c r="AM182" s="999"/>
      <c r="AN182" s="114"/>
      <c r="AO182" s="464" t="str">
        <f t="shared" si="278"/>
        <v>OK</v>
      </c>
      <c r="AP182" s="8"/>
      <c r="AQ182" s="1036"/>
      <c r="AR182" s="1055"/>
      <c r="AS182" s="1069"/>
      <c r="AT182" s="1046"/>
      <c r="AU182" s="1047"/>
      <c r="AV182" s="1055"/>
      <c r="AW182" s="1069"/>
      <c r="AX182" s="1046"/>
      <c r="AY182" s="1047"/>
      <c r="AZ182" s="1055"/>
      <c r="BA182" s="1069"/>
      <c r="BB182" s="1046"/>
      <c r="BC182" s="1047"/>
      <c r="BD182" s="997"/>
      <c r="BE182" s="1070"/>
      <c r="BF182" s="998"/>
      <c r="BG182" s="999"/>
      <c r="BH182" s="114"/>
      <c r="BI182" s="464" t="str">
        <f t="shared" si="279"/>
        <v>OK</v>
      </c>
      <c r="BJ182" s="8"/>
      <c r="BK182" s="325"/>
      <c r="BL182" s="315"/>
      <c r="BM182" s="2"/>
      <c r="BN182" s="316"/>
      <c r="BO182" s="317"/>
      <c r="BP182" s="315"/>
      <c r="BQ182" s="2"/>
      <c r="BR182" s="316"/>
      <c r="BS182" s="317"/>
      <c r="BT182" s="315"/>
      <c r="BU182" s="2"/>
      <c r="BV182" s="316"/>
      <c r="BW182" s="317"/>
      <c r="BX182" s="490"/>
      <c r="BY182" s="504"/>
      <c r="BZ182" s="492"/>
      <c r="CA182" s="498"/>
      <c r="CB182" s="114"/>
      <c r="CC182" s="464" t="str">
        <f t="shared" si="280"/>
        <v>OK</v>
      </c>
      <c r="CD182" s="8"/>
      <c r="CE182" s="1036"/>
      <c r="CF182" s="1061"/>
      <c r="CG182" s="1069"/>
      <c r="CH182" s="1046"/>
      <c r="CI182" s="1047"/>
      <c r="CJ182" s="1055"/>
      <c r="CK182" s="1069"/>
      <c r="CL182" s="1046"/>
      <c r="CM182" s="1047"/>
      <c r="CN182" s="1055"/>
      <c r="CO182" s="1069"/>
      <c r="CP182" s="1046"/>
      <c r="CQ182" s="1047"/>
      <c r="CR182" s="997"/>
      <c r="CS182" s="1070"/>
      <c r="CT182" s="998"/>
      <c r="CU182" s="999"/>
      <c r="CV182" s="114"/>
      <c r="CW182" s="464" t="str">
        <f t="shared" si="346"/>
        <v>OK</v>
      </c>
      <c r="CX182" s="8"/>
      <c r="CY182" s="154"/>
      <c r="CZ182" s="103"/>
      <c r="DA182" s="2"/>
      <c r="DB182" s="463" t="s">
        <v>250</v>
      </c>
      <c r="DC182" s="317"/>
      <c r="DD182" s="315"/>
      <c r="DE182" s="2"/>
      <c r="DF182" s="316"/>
      <c r="DG182" s="317"/>
      <c r="DH182" s="315"/>
      <c r="DI182" s="2"/>
      <c r="DJ182" s="316"/>
      <c r="DK182" s="317"/>
      <c r="DL182" s="478" t="str">
        <f>IF(AND(CZ182="",DD182="",DH182=""),"-",CZ182+DD182+DH182)</f>
        <v>-</v>
      </c>
      <c r="DM182" s="510"/>
      <c r="DN182" s="480" t="str">
        <f>IF(AND(CZ182="",DD182="",DH182="",DA182="",DE182="",DI182=""),"-",SUM(CZ182:DI182))</f>
        <v>-</v>
      </c>
      <c r="DO182" s="481" t="str">
        <f t="shared" si="412"/>
        <v>-</v>
      </c>
      <c r="DP182" s="114"/>
      <c r="DQ182" s="464" t="str">
        <f t="shared" si="347"/>
        <v>OK</v>
      </c>
      <c r="DR182" s="8"/>
      <c r="DS182" s="344"/>
      <c r="DT182" s="315"/>
      <c r="DU182" s="317"/>
      <c r="DV182" s="2"/>
      <c r="DW182" s="317"/>
      <c r="DX182" s="2"/>
      <c r="DY182" s="317"/>
      <c r="DZ182" s="2"/>
      <c r="EA182" s="316"/>
      <c r="EB182" s="1000"/>
      <c r="EC182" s="1001"/>
      <c r="ED182" s="1002"/>
      <c r="EE182" s="114"/>
      <c r="EF182" s="464" t="str">
        <f t="shared" si="329"/>
        <v>OK</v>
      </c>
      <c r="EG182" s="8"/>
      <c r="EI182" s="835" t="str">
        <f t="shared" ca="1" si="356"/>
        <v/>
      </c>
      <c r="EJ182" s="836"/>
    </row>
    <row r="183" spans="1:140" ht="12" customHeight="1" outlineLevel="3" x14ac:dyDescent="0.2">
      <c r="A183" s="85">
        <f ca="1">OFFSET(A183,-1,0,1,1)+1</f>
        <v>174</v>
      </c>
      <c r="B183" s="619" t="str">
        <f t="shared" ca="1" si="348"/>
        <v/>
      </c>
      <c r="C183" s="620"/>
      <c r="D183" s="621"/>
      <c r="E183" s="161" t="s">
        <v>280</v>
      </c>
      <c r="F183" s="160"/>
      <c r="G183" s="55"/>
      <c r="H183" s="69" t="s">
        <v>17</v>
      </c>
      <c r="I183" s="55"/>
      <c r="J183" s="249" t="s">
        <v>11</v>
      </c>
      <c r="K183" s="250" t="s">
        <v>108</v>
      </c>
      <c r="L183" s="252"/>
      <c r="M183" s="476">
        <f t="shared" ref="M183:M193" si="413">IF(SUM(W183,AQ183,BK183,CE183,CY183,DS183)=0,0,1)</f>
        <v>0</v>
      </c>
      <c r="N183" s="648" t="str">
        <f t="shared" si="349"/>
        <v>-</v>
      </c>
      <c r="O183" s="649" t="str">
        <f>IF(OR(AQ183="",AQ183="-"),"-",IF(AQ183=1,1,"POK"))</f>
        <v>-</v>
      </c>
      <c r="P183" s="649" t="str">
        <f t="shared" si="351"/>
        <v>-</v>
      </c>
      <c r="Q183" s="649" t="str">
        <f t="shared" si="352"/>
        <v>-</v>
      </c>
      <c r="R183" s="649" t="str">
        <f t="shared" si="353"/>
        <v>-</v>
      </c>
      <c r="S183" s="168" t="str">
        <f t="shared" si="354"/>
        <v>-</v>
      </c>
      <c r="T183" s="180" t="str">
        <f t="shared" si="355"/>
        <v>OK</v>
      </c>
      <c r="U183" s="290"/>
      <c r="W183" s="515"/>
      <c r="X183" s="103"/>
      <c r="Y183" s="1025"/>
      <c r="Z183" s="298" t="s">
        <v>250</v>
      </c>
      <c r="AA183" s="1028"/>
      <c r="AB183" s="1061"/>
      <c r="AC183" s="1071"/>
      <c r="AD183" s="1052"/>
      <c r="AE183" s="1053"/>
      <c r="AF183" s="1061"/>
      <c r="AG183" s="1071"/>
      <c r="AH183" s="1052"/>
      <c r="AI183" s="1053"/>
      <c r="AJ183" s="478" t="str">
        <f>IF(AND(X183="",AB183="",AF183=""),"-",X183+AB183+AF183)</f>
        <v>-</v>
      </c>
      <c r="AK183" s="1035"/>
      <c r="AL183" s="480" t="str">
        <f>IF(AND(X183="",AB183="",AF183="",Y183="",AC183="",AG183=""),"-",SUM(X183:AG183))</f>
        <v>-</v>
      </c>
      <c r="AM183" s="506" t="str">
        <f>IF(OR(AL183=0,AL183="-"),"-",AL183/CD_TOTAL_HOURS)</f>
        <v>-</v>
      </c>
      <c r="AN183" s="113"/>
      <c r="AO183" s="464" t="str">
        <f t="shared" si="278"/>
        <v>OK</v>
      </c>
      <c r="AQ183" s="154"/>
      <c r="AR183" s="103"/>
      <c r="AS183" s="1025"/>
      <c r="AT183" s="298" t="s">
        <v>250</v>
      </c>
      <c r="AU183" s="1028"/>
      <c r="AV183" s="1061"/>
      <c r="AW183" s="1071"/>
      <c r="AX183" s="1052"/>
      <c r="AY183" s="1053"/>
      <c r="AZ183" s="1061"/>
      <c r="BA183" s="1071"/>
      <c r="BB183" s="1052"/>
      <c r="BC183" s="1053"/>
      <c r="BD183" s="478" t="str">
        <f>IF(AND(AR183="",AV183="",AZ183=""),"-",AR183+AV183+AZ183)</f>
        <v>-</v>
      </c>
      <c r="BE183" s="1035"/>
      <c r="BF183" s="480" t="str">
        <f>IF(AND(AR183="",AV183="",AZ183="",AS183="",AW183="",BA183=""),"-",SUM(AR183:BA183))</f>
        <v>-</v>
      </c>
      <c r="BG183" s="540" t="str">
        <f>IF(OR(BF183=0,BF183="-"),"-",BF183/BD_TOTAL_HOURS)</f>
        <v>-</v>
      </c>
      <c r="BH183" s="113"/>
      <c r="BI183" s="464" t="str">
        <f t="shared" ref="BI183:BI193" si="414">IF(AND(Type_1="Doc",OR(AS183&lt;&gt;"",AW183&lt;&gt;"",BA183&lt;&gt;"")),"Remove Value Cln 25, 29, 33",IF(AND(Type_1="Doc",OR(AU183&lt;&gt;"",AY183&lt;&gt;"",BC183&lt;&gt;"")),"Remove Value Cln 47, 51, 55",IF(OR(AND(AR183&lt;&gt;"",AT183=""),AND(AV183&lt;&gt;"",AX183=""),AND(AZ183&lt;&gt;"",BB183="")),"Missing Eng Function",IF(OR(AND(AS183&lt;&gt;"",AU183=""),AND(AW183&lt;&gt;"",AY183=""),AND(BA183&lt;&gt;"",BC183="")),"Missing Design Function","OK"))))</f>
        <v>OK</v>
      </c>
      <c r="BK183" s="154"/>
      <c r="BL183" s="103"/>
      <c r="BM183" s="307"/>
      <c r="BN183" s="298"/>
      <c r="BO183" s="310"/>
      <c r="BP183" s="318"/>
      <c r="BQ183" s="319"/>
      <c r="BR183" s="320"/>
      <c r="BS183" s="321"/>
      <c r="BT183" s="318"/>
      <c r="BU183" s="319"/>
      <c r="BV183" s="320"/>
      <c r="BW183" s="321"/>
      <c r="BX183" s="478" t="str">
        <f>IF(AND(BL183="",BP183="",BT183=""),"-",BL183+BP183+BT183)</f>
        <v>-</v>
      </c>
      <c r="BY183" s="351"/>
      <c r="BZ183" s="480" t="str">
        <f>IF(AND(BL183="",BP183="",BT183="",BM183="",BQ183="",BU183=""),"-",SUM(BL183:BU183))</f>
        <v>-</v>
      </c>
      <c r="CA183" s="540" t="str">
        <f>IF(OR(BZ183=0,BZ183="-"),"-",BZ183/DD_TOTAL_HOURS)</f>
        <v>-</v>
      </c>
      <c r="CB183" s="113"/>
      <c r="CC183" s="464" t="str">
        <f t="shared" si="280"/>
        <v>OK</v>
      </c>
      <c r="CE183" s="154"/>
      <c r="CF183" s="103"/>
      <c r="CG183" s="1025"/>
      <c r="CH183" s="298" t="s">
        <v>250</v>
      </c>
      <c r="CI183" s="1028"/>
      <c r="CJ183" s="1061"/>
      <c r="CK183" s="1071"/>
      <c r="CL183" s="1052"/>
      <c r="CM183" s="1053"/>
      <c r="CN183" s="1061"/>
      <c r="CO183" s="1071"/>
      <c r="CP183" s="1052"/>
      <c r="CQ183" s="1053"/>
      <c r="CR183" s="478" t="str">
        <f>IF(AND(CF183="",CJ183="",CN183=""),"-",CF183+CJ183+CN183)</f>
        <v>-</v>
      </c>
      <c r="CS183" s="1035"/>
      <c r="CT183" s="480" t="str">
        <f>IF(AND(CF183="",CJ183="",CN183="",CG183="",CK183="",CO183=""),"-",SUM(CF183:CO183))</f>
        <v>-</v>
      </c>
      <c r="CU183" s="540" t="str">
        <f>IF(OR(CT183=0,CT183="-"),"-",CT183/PRO_TOTAL_HOURS)</f>
        <v>-</v>
      </c>
      <c r="CV183" s="113"/>
      <c r="CW183" s="464" t="str">
        <f t="shared" si="346"/>
        <v>OK</v>
      </c>
      <c r="CY183" s="154"/>
      <c r="CZ183" s="103"/>
      <c r="DA183" s="307"/>
      <c r="DB183" s="298"/>
      <c r="DC183" s="310"/>
      <c r="DD183" s="318"/>
      <c r="DE183" s="319"/>
      <c r="DF183" s="320"/>
      <c r="DG183" s="321"/>
      <c r="DH183" s="318"/>
      <c r="DI183" s="319"/>
      <c r="DJ183" s="320"/>
      <c r="DK183" s="321"/>
      <c r="DL183" s="478" t="str">
        <f>IF(AND(CZ183="",DD183="",DH183=""),"-",CZ183+DD183+DH183)</f>
        <v>-</v>
      </c>
      <c r="DM183" s="505"/>
      <c r="DN183" s="480" t="str">
        <f>IF(AND(CZ183="",DD183="",DH183="",DA183="",DE183="",DI183=""),"-",SUM(CZ183:DI183))</f>
        <v>-</v>
      </c>
      <c r="DO183" s="540" t="str">
        <f t="shared" si="412"/>
        <v>-</v>
      </c>
      <c r="DP183" s="113"/>
      <c r="DQ183" s="464" t="str">
        <f t="shared" si="347"/>
        <v>OK</v>
      </c>
      <c r="DS183" s="344"/>
      <c r="DT183" s="315"/>
      <c r="DU183" s="317"/>
      <c r="DW183" s="317"/>
      <c r="DY183" s="317"/>
      <c r="EA183" s="316"/>
      <c r="EB183" s="1000"/>
      <c r="EC183" s="1001"/>
      <c r="ED183" s="1002"/>
      <c r="EE183" s="113"/>
      <c r="EF183" s="464" t="str">
        <f t="shared" si="329"/>
        <v>OK</v>
      </c>
      <c r="EI183" s="835" t="str">
        <f t="shared" ca="1" si="356"/>
        <v/>
      </c>
      <c r="EJ183" s="836"/>
    </row>
    <row r="184" spans="1:140" s="71" customFormat="1" ht="25.5" customHeight="1" outlineLevel="3" collapsed="1" x14ac:dyDescent="0.2">
      <c r="A184" s="88">
        <f t="shared" ca="1" si="265"/>
        <v>175</v>
      </c>
      <c r="B184" s="616" t="str">
        <f t="shared" ca="1" si="348"/>
        <v/>
      </c>
      <c r="C184" s="622"/>
      <c r="D184" s="623"/>
      <c r="E184" s="83" t="s">
        <v>117</v>
      </c>
      <c r="F184" s="77" t="s">
        <v>123</v>
      </c>
      <c r="G184" s="78"/>
      <c r="H184" s="89" t="s">
        <v>17</v>
      </c>
      <c r="I184" s="79"/>
      <c r="J184" s="80" t="s">
        <v>10</v>
      </c>
      <c r="K184" s="81" t="s">
        <v>108</v>
      </c>
      <c r="L184" s="251"/>
      <c r="M184" s="460">
        <f t="shared" si="413"/>
        <v>0</v>
      </c>
      <c r="N184" s="694" t="str">
        <f>IF(OR(W184="",W184=0,W184="-"),"-",IF(W184=1,1,"POK"))</f>
        <v>-</v>
      </c>
      <c r="O184" s="695" t="str">
        <f>IF(OR(AQ184="",AQ184=0,AQ184="-"),"-",IF(AQ184=1,1,"POK"))</f>
        <v>-</v>
      </c>
      <c r="P184" s="695" t="str">
        <f>IF(OR(BK184="",BK184=0,BK184="-"),"-",IF(BK184=1,1,"POK"))</f>
        <v>-</v>
      </c>
      <c r="Q184" s="695" t="str">
        <f>IF(OR(CE184="",CE184=0,CE184="-"),"-",IF(CE184=1,1,"POK"))</f>
        <v>-</v>
      </c>
      <c r="R184" s="695" t="str">
        <f>IF(OR(CY184="",CY184=0,CY184="-"),"-",IF(CY184=1,1,"POK"))</f>
        <v>-</v>
      </c>
      <c r="S184" s="696" t="str">
        <f>IF(OR(DS184="",DS184=0,DS184="-"),"-",IF(DS184=1,1,"POK"))</f>
        <v>-</v>
      </c>
      <c r="T184" s="181" t="str">
        <f t="shared" si="355"/>
        <v>OK</v>
      </c>
      <c r="U184" s="291"/>
      <c r="V184" s="8"/>
      <c r="W184" s="665">
        <f>IF(SUM(W185:W193)=0,0,1)</f>
        <v>0</v>
      </c>
      <c r="X184" s="208"/>
      <c r="Y184" s="209"/>
      <c r="Z184" s="209"/>
      <c r="AA184" s="209"/>
      <c r="AB184" s="209"/>
      <c r="AC184" s="209"/>
      <c r="AD184" s="209"/>
      <c r="AE184" s="209"/>
      <c r="AF184" s="209"/>
      <c r="AG184" s="209"/>
      <c r="AH184" s="209"/>
      <c r="AI184" s="210"/>
      <c r="AJ184" s="235">
        <f>SUM(AJ185:AJ193)</f>
        <v>0</v>
      </c>
      <c r="AK184" s="236">
        <f>SUM(AK185:AK193)</f>
        <v>0</v>
      </c>
      <c r="AL184" s="233">
        <f>AJ184+AK184</f>
        <v>0</v>
      </c>
      <c r="AM184" s="238" t="str">
        <f>IF(OR(AL184=0,AL184="-"),"-",AL184/CD_TOTAL_HOURS)</f>
        <v>-</v>
      </c>
      <c r="AN184" s="114"/>
      <c r="AO184" s="468" t="str">
        <f t="shared" si="278"/>
        <v>OK</v>
      </c>
      <c r="AP184" s="8"/>
      <c r="AQ184" s="665">
        <f>IF(SUM(AQ185:AQ193)=0,0,1)</f>
        <v>0</v>
      </c>
      <c r="AR184" s="208"/>
      <c r="AS184" s="209"/>
      <c r="AT184" s="209"/>
      <c r="AU184" s="209"/>
      <c r="AV184" s="209"/>
      <c r="AW184" s="209"/>
      <c r="AX184" s="209"/>
      <c r="AY184" s="209"/>
      <c r="AZ184" s="209"/>
      <c r="BA184" s="209"/>
      <c r="BB184" s="209"/>
      <c r="BC184" s="210"/>
      <c r="BD184" s="235">
        <f>SUM(BD185:BD193)</f>
        <v>0</v>
      </c>
      <c r="BE184" s="236">
        <f>SUM(BE185:BE193)</f>
        <v>0</v>
      </c>
      <c r="BF184" s="233">
        <f>BD184+BE184</f>
        <v>0</v>
      </c>
      <c r="BG184" s="238" t="str">
        <f>IF(OR(BF184=0,BF184="-"),"-",BF184/BD_TOTAL_HOURS)</f>
        <v>-</v>
      </c>
      <c r="BH184" s="114"/>
      <c r="BI184" s="468" t="str">
        <f t="shared" si="414"/>
        <v>OK</v>
      </c>
      <c r="BJ184" s="8"/>
      <c r="BK184" s="662">
        <f>IF(SUM(BK185:BK193)=0,0,1)</f>
        <v>0</v>
      </c>
      <c r="BL184" s="208"/>
      <c r="BM184" s="209"/>
      <c r="BN184" s="209"/>
      <c r="BO184" s="209"/>
      <c r="BP184" s="209"/>
      <c r="BQ184" s="209"/>
      <c r="BR184" s="209"/>
      <c r="BS184" s="209"/>
      <c r="BT184" s="209"/>
      <c r="BU184" s="209"/>
      <c r="BV184" s="209"/>
      <c r="BW184" s="210"/>
      <c r="BX184" s="235">
        <f>SUM(BX185:BX193)</f>
        <v>0</v>
      </c>
      <c r="BY184" s="236">
        <f>SUM(BY185:BY193)</f>
        <v>0</v>
      </c>
      <c r="BZ184" s="233">
        <f>BX184+BY184</f>
        <v>0</v>
      </c>
      <c r="CA184" s="238" t="str">
        <f>IF(OR(BZ184=0,BZ184="-"),"-",BZ184/DD_TOTAL_HOURS)</f>
        <v>-</v>
      </c>
      <c r="CB184" s="114"/>
      <c r="CC184" s="464" t="str">
        <f t="shared" si="280"/>
        <v>OK</v>
      </c>
      <c r="CD184" s="8"/>
      <c r="CE184" s="662">
        <f>IF(SUM(CE185:CE193)=0,0,1)</f>
        <v>0</v>
      </c>
      <c r="CF184" s="208"/>
      <c r="CG184" s="209"/>
      <c r="CH184" s="209"/>
      <c r="CI184" s="209"/>
      <c r="CJ184" s="209"/>
      <c r="CK184" s="209"/>
      <c r="CL184" s="209"/>
      <c r="CM184" s="209"/>
      <c r="CN184" s="209"/>
      <c r="CO184" s="209"/>
      <c r="CP184" s="209"/>
      <c r="CQ184" s="210"/>
      <c r="CR184" s="235">
        <f>SUM(CR185:CR193)</f>
        <v>0</v>
      </c>
      <c r="CS184" s="236">
        <f>SUM(CS185:CS193)</f>
        <v>0</v>
      </c>
      <c r="CT184" s="233">
        <f>CR184+CS184</f>
        <v>0</v>
      </c>
      <c r="CU184" s="238" t="str">
        <f>IF(OR(CT184=0,CT184="-"),"-",CT184/PRO_TOTAL_HOURS)</f>
        <v>-</v>
      </c>
      <c r="CV184" s="114"/>
      <c r="CW184" s="468" t="str">
        <f t="shared" si="346"/>
        <v>OK</v>
      </c>
      <c r="CX184" s="8"/>
      <c r="CY184" s="668">
        <f>IF(SUM(CY185:CY193)=0,0,1)</f>
        <v>0</v>
      </c>
      <c r="CZ184" s="208"/>
      <c r="DA184" s="209"/>
      <c r="DB184" s="209"/>
      <c r="DC184" s="209"/>
      <c r="DD184" s="209"/>
      <c r="DE184" s="209"/>
      <c r="DF184" s="209"/>
      <c r="DG184" s="209"/>
      <c r="DH184" s="209"/>
      <c r="DI184" s="209"/>
      <c r="DJ184" s="209"/>
      <c r="DK184" s="210"/>
      <c r="DL184" s="235">
        <f>SUM(DL185:DL193)</f>
        <v>0</v>
      </c>
      <c r="DM184" s="236">
        <f>SUM(DM185:DM193)</f>
        <v>0</v>
      </c>
      <c r="DN184" s="233">
        <f>DL184+DM184</f>
        <v>0</v>
      </c>
      <c r="DO184" s="238" t="str">
        <f t="shared" si="412"/>
        <v>-</v>
      </c>
      <c r="DP184" s="114"/>
      <c r="DQ184" s="464" t="str">
        <f t="shared" si="347"/>
        <v>OK</v>
      </c>
      <c r="DR184" s="8"/>
      <c r="DS184" s="662">
        <f>IF(SUM(DS185:DS193)=0,0,1)</f>
        <v>0</v>
      </c>
      <c r="DT184" s="208"/>
      <c r="DU184" s="209"/>
      <c r="DV184" s="209"/>
      <c r="DW184" s="209"/>
      <c r="DX184" s="209"/>
      <c r="DY184" s="209"/>
      <c r="DZ184" s="209"/>
      <c r="EA184" s="209"/>
      <c r="EB184" s="235">
        <f>SUM(EB185:EB193)</f>
        <v>0</v>
      </c>
      <c r="EC184" s="565"/>
      <c r="ED184" s="238"/>
      <c r="EE184" s="114"/>
      <c r="EF184" s="464" t="str">
        <f t="shared" si="329"/>
        <v>-</v>
      </c>
      <c r="EG184" s="8"/>
      <c r="EI184" s="835" t="str">
        <f t="shared" ca="1" si="356"/>
        <v/>
      </c>
      <c r="EJ184" s="836"/>
    </row>
    <row r="185" spans="1:140" s="71" customFormat="1" ht="12" customHeight="1" outlineLevel="3" x14ac:dyDescent="0.2">
      <c r="A185" s="85">
        <f t="shared" ca="1" si="265"/>
        <v>176</v>
      </c>
      <c r="B185" s="639" t="str">
        <f t="shared" ca="1" si="348"/>
        <v/>
      </c>
      <c r="C185" s="640"/>
      <c r="D185" s="641"/>
      <c r="E185" s="59"/>
      <c r="F185" s="58"/>
      <c r="G185" s="55" t="s">
        <v>39</v>
      </c>
      <c r="H185" s="69" t="s">
        <v>17</v>
      </c>
      <c r="I185" s="82"/>
      <c r="J185" s="249" t="s">
        <v>11</v>
      </c>
      <c r="K185" s="350" t="s">
        <v>108</v>
      </c>
      <c r="L185" s="253"/>
      <c r="M185" s="476">
        <f t="shared" si="413"/>
        <v>0</v>
      </c>
      <c r="N185" s="654" t="str">
        <f t="shared" si="349"/>
        <v>-</v>
      </c>
      <c r="O185" s="655" t="str">
        <f t="shared" ref="O185:O193" si="415">IF(OR(AQ185="",AQ185="-"),"-",IF(AQ185=1,1,"POK"))</f>
        <v>-</v>
      </c>
      <c r="P185" s="655" t="str">
        <f t="shared" si="351"/>
        <v>-</v>
      </c>
      <c r="Q185" s="655" t="str">
        <f t="shared" si="352"/>
        <v>-</v>
      </c>
      <c r="R185" s="655" t="str">
        <f t="shared" si="353"/>
        <v>-</v>
      </c>
      <c r="S185" s="169" t="str">
        <f t="shared" si="354"/>
        <v>-</v>
      </c>
      <c r="T185" s="181" t="str">
        <f t="shared" si="355"/>
        <v>OK</v>
      </c>
      <c r="U185" s="290"/>
      <c r="V185" s="2"/>
      <c r="W185" s="1081"/>
      <c r="X185" s="1073"/>
      <c r="Y185" s="1030"/>
      <c r="Z185" s="1039"/>
      <c r="AA185" s="1040"/>
      <c r="AB185" s="1073"/>
      <c r="AC185" s="1030"/>
      <c r="AD185" s="1039"/>
      <c r="AE185" s="1040"/>
      <c r="AF185" s="1073"/>
      <c r="AG185" s="1030"/>
      <c r="AH185" s="1039"/>
      <c r="AI185" s="1040"/>
      <c r="AJ185" s="1041"/>
      <c r="AK185" s="1042"/>
      <c r="AL185" s="1043"/>
      <c r="AM185" s="1077"/>
      <c r="AN185" s="114"/>
      <c r="AO185" s="464" t="str">
        <f t="shared" si="278"/>
        <v>OK</v>
      </c>
      <c r="AP185" s="8"/>
      <c r="AQ185" s="1036"/>
      <c r="AR185" s="1037"/>
      <c r="AS185" s="1038"/>
      <c r="AT185" s="1039"/>
      <c r="AU185" s="1040"/>
      <c r="AV185" s="1037"/>
      <c r="AW185" s="1038"/>
      <c r="AX185" s="1039"/>
      <c r="AY185" s="1040"/>
      <c r="AZ185" s="1037"/>
      <c r="BA185" s="1038"/>
      <c r="BB185" s="1039"/>
      <c r="BC185" s="1040"/>
      <c r="BD185" s="1041"/>
      <c r="BE185" s="1042"/>
      <c r="BF185" s="1043"/>
      <c r="BG185" s="1077"/>
      <c r="BH185" s="114"/>
      <c r="BI185" s="464" t="str">
        <f t="shared" si="414"/>
        <v>OK</v>
      </c>
      <c r="BJ185" s="8"/>
      <c r="BK185" s="154"/>
      <c r="BL185" s="103"/>
      <c r="BM185" s="305"/>
      <c r="BN185" s="298" t="s">
        <v>250</v>
      </c>
      <c r="BO185" s="308"/>
      <c r="BP185" s="104"/>
      <c r="BQ185" s="305"/>
      <c r="BR185" s="298" t="s">
        <v>251</v>
      </c>
      <c r="BS185" s="308"/>
      <c r="BT185" s="104"/>
      <c r="BU185" s="305"/>
      <c r="BV185" s="298" t="s">
        <v>252</v>
      </c>
      <c r="BW185" s="308"/>
      <c r="BX185" s="478" t="str">
        <f>IF(AND(BL185="",BP185="",BT185=""),"-",BL185+BP185+BT185)</f>
        <v>-</v>
      </c>
      <c r="BY185" s="483"/>
      <c r="BZ185" s="480" t="str">
        <f>IF(AND(BL185="",BP185="",BT185="",BM185="",BQ185="",BU185=""),"-",SUM(BL185:BU185))</f>
        <v>-</v>
      </c>
      <c r="CA185" s="481" t="str">
        <f>IF(OR(BZ185=0,BZ185="-"),"-",BZ185/DD_TOTAL_HOURS)</f>
        <v>-</v>
      </c>
      <c r="CB185" s="114"/>
      <c r="CC185" s="464" t="str">
        <f t="shared" si="280"/>
        <v>OK</v>
      </c>
      <c r="CD185" s="8"/>
      <c r="CE185" s="1036"/>
      <c r="CF185" s="1055"/>
      <c r="CG185" s="1030"/>
      <c r="CH185" s="1046"/>
      <c r="CI185" s="1040"/>
      <c r="CJ185" s="1055"/>
      <c r="CK185" s="1030"/>
      <c r="CL185" s="1046"/>
      <c r="CM185" s="1040"/>
      <c r="CN185" s="1055"/>
      <c r="CO185" s="1030"/>
      <c r="CP185" s="1046"/>
      <c r="CQ185" s="1040"/>
      <c r="CR185" s="1000"/>
      <c r="CS185" s="1048"/>
      <c r="CT185" s="1001"/>
      <c r="CU185" s="1002"/>
      <c r="CV185" s="114"/>
      <c r="CW185" s="464" t="str">
        <f t="shared" si="346"/>
        <v>OK</v>
      </c>
      <c r="CX185" s="8"/>
      <c r="CY185" s="325"/>
      <c r="CZ185" s="328"/>
      <c r="DA185" s="8"/>
      <c r="DB185" s="316"/>
      <c r="DC185" s="317"/>
      <c r="DD185" s="328"/>
      <c r="DE185" s="8"/>
      <c r="DF185" s="316"/>
      <c r="DG185" s="317"/>
      <c r="DH185" s="328"/>
      <c r="DI185" s="8"/>
      <c r="DJ185" s="316"/>
      <c r="DK185" s="317"/>
      <c r="DL185" s="487"/>
      <c r="DM185" s="488"/>
      <c r="DN185" s="489"/>
      <c r="DO185" s="507"/>
      <c r="DP185" s="114"/>
      <c r="DQ185" s="464" t="str">
        <f t="shared" si="347"/>
        <v>OK</v>
      </c>
      <c r="DR185" s="8"/>
      <c r="DS185" s="325"/>
      <c r="DT185" s="328"/>
      <c r="DU185" s="317"/>
      <c r="DV185" s="8"/>
      <c r="DW185" s="317"/>
      <c r="DX185" s="8"/>
      <c r="DY185" s="317"/>
      <c r="DZ185" s="8"/>
      <c r="EA185" s="316"/>
      <c r="EB185" s="1000"/>
      <c r="EC185" s="1001"/>
      <c r="ED185" s="1003"/>
      <c r="EE185" s="114"/>
      <c r="EF185" s="464" t="str">
        <f t="shared" si="329"/>
        <v>OK</v>
      </c>
      <c r="EG185" s="8"/>
      <c r="EI185" s="835" t="str">
        <f t="shared" ca="1" si="356"/>
        <v/>
      </c>
      <c r="EJ185" s="836"/>
    </row>
    <row r="186" spans="1:140" s="71" customFormat="1" ht="12" customHeight="1" outlineLevel="3" x14ac:dyDescent="0.2">
      <c r="A186" s="85">
        <f t="shared" ca="1" si="265"/>
        <v>177</v>
      </c>
      <c r="B186" s="639" t="str">
        <f t="shared" ca="1" si="348"/>
        <v/>
      </c>
      <c r="C186" s="640"/>
      <c r="D186" s="641"/>
      <c r="E186" s="59"/>
      <c r="F186" s="58"/>
      <c r="G186" s="55" t="s">
        <v>40</v>
      </c>
      <c r="H186" s="69" t="s">
        <v>17</v>
      </c>
      <c r="I186" s="82"/>
      <c r="J186" s="249" t="s">
        <v>11</v>
      </c>
      <c r="K186" s="350" t="s">
        <v>108</v>
      </c>
      <c r="L186" s="253"/>
      <c r="M186" s="476">
        <f t="shared" si="413"/>
        <v>0</v>
      </c>
      <c r="N186" s="654" t="str">
        <f t="shared" si="349"/>
        <v>-</v>
      </c>
      <c r="O186" s="655" t="str">
        <f t="shared" si="415"/>
        <v>-</v>
      </c>
      <c r="P186" s="655" t="str">
        <f t="shared" si="351"/>
        <v>-</v>
      </c>
      <c r="Q186" s="655" t="str">
        <f t="shared" si="352"/>
        <v>-</v>
      </c>
      <c r="R186" s="655" t="str">
        <f t="shared" si="353"/>
        <v>-</v>
      </c>
      <c r="S186" s="169" t="str">
        <f t="shared" si="354"/>
        <v>-</v>
      </c>
      <c r="T186" s="181" t="str">
        <f t="shared" si="355"/>
        <v>OK</v>
      </c>
      <c r="U186" s="290"/>
      <c r="V186" s="2"/>
      <c r="W186" s="1081"/>
      <c r="X186" s="1055"/>
      <c r="Y186" s="1069"/>
      <c r="Z186" s="1046"/>
      <c r="AA186" s="1047"/>
      <c r="AB186" s="1055"/>
      <c r="AC186" s="1069"/>
      <c r="AD186" s="1046"/>
      <c r="AE186" s="1047"/>
      <c r="AF186" s="1055"/>
      <c r="AG186" s="1069"/>
      <c r="AH186" s="1046"/>
      <c r="AI186" s="1047"/>
      <c r="AJ186" s="1000"/>
      <c r="AK186" s="1048"/>
      <c r="AL186" s="1001"/>
      <c r="AM186" s="1003"/>
      <c r="AN186" s="114"/>
      <c r="AO186" s="464" t="str">
        <f t="shared" si="278"/>
        <v>OK</v>
      </c>
      <c r="AP186" s="8"/>
      <c r="AQ186" s="1036"/>
      <c r="AR186" s="1044"/>
      <c r="AS186" s="1045"/>
      <c r="AT186" s="1046"/>
      <c r="AU186" s="1047"/>
      <c r="AV186" s="1044"/>
      <c r="AW186" s="1045"/>
      <c r="AX186" s="1046"/>
      <c r="AY186" s="1047"/>
      <c r="AZ186" s="1044"/>
      <c r="BA186" s="1045"/>
      <c r="BB186" s="1046"/>
      <c r="BC186" s="1047"/>
      <c r="BD186" s="1000"/>
      <c r="BE186" s="1048"/>
      <c r="BF186" s="1001"/>
      <c r="BG186" s="1003"/>
      <c r="BH186" s="114"/>
      <c r="BI186" s="464" t="str">
        <f t="shared" si="414"/>
        <v>OK</v>
      </c>
      <c r="BJ186" s="8"/>
      <c r="BK186" s="325"/>
      <c r="BL186" s="328"/>
      <c r="BM186" s="8"/>
      <c r="BN186" s="316"/>
      <c r="BO186" s="317"/>
      <c r="BP186" s="328"/>
      <c r="BQ186" s="8"/>
      <c r="BR186" s="316"/>
      <c r="BS186" s="317"/>
      <c r="BT186" s="328"/>
      <c r="BU186" s="8"/>
      <c r="BV186" s="316"/>
      <c r="BW186" s="317"/>
      <c r="BX186" s="487"/>
      <c r="BY186" s="488"/>
      <c r="BZ186" s="489"/>
      <c r="CA186" s="507"/>
      <c r="CB186" s="114"/>
      <c r="CC186" s="464" t="str">
        <f t="shared" si="280"/>
        <v>OK</v>
      </c>
      <c r="CD186" s="8"/>
      <c r="CE186" s="154"/>
      <c r="CF186" s="103"/>
      <c r="CG186" s="1024"/>
      <c r="CH186" s="298" t="s">
        <v>250</v>
      </c>
      <c r="CI186" s="1027"/>
      <c r="CJ186" s="104"/>
      <c r="CK186" s="1024"/>
      <c r="CL186" s="298" t="s">
        <v>251</v>
      </c>
      <c r="CM186" s="1027"/>
      <c r="CN186" s="104"/>
      <c r="CO186" s="1024"/>
      <c r="CP186" s="298" t="s">
        <v>252</v>
      </c>
      <c r="CQ186" s="1027"/>
      <c r="CR186" s="478" t="str">
        <f t="shared" ref="CR186:CR193" si="416">IF(AND(CF186="",CJ186="",CN186=""),"-",CF186+CJ186+CN186)</f>
        <v>-</v>
      </c>
      <c r="CS186" s="1060"/>
      <c r="CT186" s="480" t="str">
        <f t="shared" ref="CT186:CT193" si="417">IF(AND(CF186="",CJ186="",CN186="",CG186="",CK186="",CO186=""),"-",SUM(CF186:CO186))</f>
        <v>-</v>
      </c>
      <c r="CU186" s="481" t="str">
        <f t="shared" ref="CU186:CU193" si="418">IF(OR(CT186=0,CT186="-"),"-",CT186/PRO_TOTAL_HOURS)</f>
        <v>-</v>
      </c>
      <c r="CV186" s="114"/>
      <c r="CW186" s="464" t="str">
        <f t="shared" si="346"/>
        <v>OK</v>
      </c>
      <c r="CX186" s="8"/>
      <c r="CY186" s="325"/>
      <c r="CZ186" s="328"/>
      <c r="DA186" s="8"/>
      <c r="DB186" s="316"/>
      <c r="DC186" s="317"/>
      <c r="DD186" s="328"/>
      <c r="DE186" s="8"/>
      <c r="DF186" s="316"/>
      <c r="DG186" s="317"/>
      <c r="DH186" s="328"/>
      <c r="DI186" s="8"/>
      <c r="DJ186" s="316"/>
      <c r="DK186" s="317"/>
      <c r="DL186" s="487"/>
      <c r="DM186" s="488"/>
      <c r="DN186" s="489"/>
      <c r="DO186" s="507"/>
      <c r="DP186" s="114"/>
      <c r="DQ186" s="464" t="str">
        <f t="shared" si="347"/>
        <v>OK</v>
      </c>
      <c r="DR186" s="8"/>
      <c r="DS186" s="325"/>
      <c r="DT186" s="328"/>
      <c r="DU186" s="317"/>
      <c r="DV186" s="8"/>
      <c r="DW186" s="317"/>
      <c r="DX186" s="8"/>
      <c r="DY186" s="317"/>
      <c r="DZ186" s="8"/>
      <c r="EA186" s="316"/>
      <c r="EB186" s="1000"/>
      <c r="EC186" s="1001"/>
      <c r="ED186" s="1003"/>
      <c r="EE186" s="114"/>
      <c r="EF186" s="464" t="str">
        <f t="shared" si="329"/>
        <v>OK</v>
      </c>
      <c r="EG186" s="8"/>
      <c r="EI186" s="835" t="str">
        <f t="shared" ca="1" si="356"/>
        <v/>
      </c>
      <c r="EJ186" s="836"/>
    </row>
    <row r="187" spans="1:140" s="71" customFormat="1" ht="12" customHeight="1" outlineLevel="3" x14ac:dyDescent="0.2">
      <c r="A187" s="85">
        <f t="shared" ca="1" si="265"/>
        <v>178</v>
      </c>
      <c r="B187" s="639" t="str">
        <f t="shared" ca="1" si="348"/>
        <v/>
      </c>
      <c r="C187" s="640"/>
      <c r="D187" s="641"/>
      <c r="E187" s="59"/>
      <c r="F187" s="58"/>
      <c r="G187" s="55" t="s">
        <v>41</v>
      </c>
      <c r="H187" s="69" t="s">
        <v>17</v>
      </c>
      <c r="I187" s="82"/>
      <c r="J187" s="249" t="s">
        <v>11</v>
      </c>
      <c r="K187" s="350" t="s">
        <v>108</v>
      </c>
      <c r="L187" s="253"/>
      <c r="M187" s="476">
        <f t="shared" si="413"/>
        <v>0</v>
      </c>
      <c r="N187" s="654" t="str">
        <f t="shared" si="349"/>
        <v>-</v>
      </c>
      <c r="O187" s="655" t="str">
        <f t="shared" si="415"/>
        <v>-</v>
      </c>
      <c r="P187" s="655" t="str">
        <f t="shared" si="351"/>
        <v>-</v>
      </c>
      <c r="Q187" s="655" t="str">
        <f t="shared" si="352"/>
        <v>-</v>
      </c>
      <c r="R187" s="655" t="str">
        <f t="shared" si="353"/>
        <v>-</v>
      </c>
      <c r="S187" s="169" t="str">
        <f t="shared" si="354"/>
        <v>-</v>
      </c>
      <c r="T187" s="181" t="str">
        <f t="shared" si="355"/>
        <v>OK</v>
      </c>
      <c r="U187" s="290"/>
      <c r="V187" s="2"/>
      <c r="W187" s="1081"/>
      <c r="X187" s="1055"/>
      <c r="Y187" s="1069"/>
      <c r="Z187" s="1046"/>
      <c r="AA187" s="1047"/>
      <c r="AB187" s="1055"/>
      <c r="AC187" s="1069"/>
      <c r="AD187" s="1046"/>
      <c r="AE187" s="1047"/>
      <c r="AF187" s="1055"/>
      <c r="AG187" s="1069"/>
      <c r="AH187" s="1046"/>
      <c r="AI187" s="1047"/>
      <c r="AJ187" s="1000"/>
      <c r="AK187" s="1048"/>
      <c r="AL187" s="1001"/>
      <c r="AM187" s="1003"/>
      <c r="AN187" s="114"/>
      <c r="AO187" s="464" t="str">
        <f t="shared" si="278"/>
        <v>OK</v>
      </c>
      <c r="AP187" s="8"/>
      <c r="AQ187" s="1036"/>
      <c r="AR187" s="1044"/>
      <c r="AS187" s="1045"/>
      <c r="AT187" s="1046"/>
      <c r="AU187" s="1047"/>
      <c r="AV187" s="1044"/>
      <c r="AW187" s="1045"/>
      <c r="AX187" s="1046"/>
      <c r="AY187" s="1047"/>
      <c r="AZ187" s="1044"/>
      <c r="BA187" s="1045"/>
      <c r="BB187" s="1046"/>
      <c r="BC187" s="1047"/>
      <c r="BD187" s="1000"/>
      <c r="BE187" s="1048"/>
      <c r="BF187" s="1001"/>
      <c r="BG187" s="1003"/>
      <c r="BH187" s="114"/>
      <c r="BI187" s="464" t="str">
        <f t="shared" si="414"/>
        <v>OK</v>
      </c>
      <c r="BJ187" s="8"/>
      <c r="BK187" s="325"/>
      <c r="BL187" s="328"/>
      <c r="BM187" s="8"/>
      <c r="BN187" s="316"/>
      <c r="BO187" s="317"/>
      <c r="BP187" s="328"/>
      <c r="BQ187" s="8"/>
      <c r="BR187" s="316"/>
      <c r="BS187" s="317"/>
      <c r="BT187" s="328"/>
      <c r="BU187" s="8"/>
      <c r="BV187" s="316"/>
      <c r="BW187" s="317"/>
      <c r="BX187" s="487"/>
      <c r="BY187" s="488"/>
      <c r="BZ187" s="489"/>
      <c r="CA187" s="507"/>
      <c r="CB187" s="114"/>
      <c r="CC187" s="464" t="str">
        <f t="shared" si="280"/>
        <v>OK</v>
      </c>
      <c r="CD187" s="8"/>
      <c r="CE187" s="154"/>
      <c r="CF187" s="103"/>
      <c r="CG187" s="1024"/>
      <c r="CH187" s="298" t="s">
        <v>250</v>
      </c>
      <c r="CI187" s="1027"/>
      <c r="CJ187" s="104"/>
      <c r="CK187" s="1024"/>
      <c r="CL187" s="298" t="s">
        <v>251</v>
      </c>
      <c r="CM187" s="1027"/>
      <c r="CN187" s="104"/>
      <c r="CO187" s="1024"/>
      <c r="CP187" s="298" t="s">
        <v>252</v>
      </c>
      <c r="CQ187" s="1027"/>
      <c r="CR187" s="478" t="str">
        <f t="shared" si="416"/>
        <v>-</v>
      </c>
      <c r="CS187" s="1060"/>
      <c r="CT187" s="480" t="str">
        <f t="shared" si="417"/>
        <v>-</v>
      </c>
      <c r="CU187" s="481" t="str">
        <f t="shared" si="418"/>
        <v>-</v>
      </c>
      <c r="CV187" s="114"/>
      <c r="CW187" s="464" t="str">
        <f t="shared" si="346"/>
        <v>OK</v>
      </c>
      <c r="CX187" s="8"/>
      <c r="CY187" s="325"/>
      <c r="CZ187" s="328"/>
      <c r="DA187" s="8"/>
      <c r="DB187" s="316"/>
      <c r="DC187" s="317"/>
      <c r="DD187" s="328"/>
      <c r="DE187" s="8"/>
      <c r="DF187" s="316"/>
      <c r="DG187" s="317"/>
      <c r="DH187" s="328"/>
      <c r="DI187" s="8"/>
      <c r="DJ187" s="316"/>
      <c r="DK187" s="317"/>
      <c r="DL187" s="487"/>
      <c r="DM187" s="488"/>
      <c r="DN187" s="489"/>
      <c r="DO187" s="507"/>
      <c r="DP187" s="114"/>
      <c r="DQ187" s="464" t="str">
        <f t="shared" si="347"/>
        <v>OK</v>
      </c>
      <c r="DR187" s="8"/>
      <c r="DS187" s="325"/>
      <c r="DT187" s="328"/>
      <c r="DU187" s="317"/>
      <c r="DV187" s="8"/>
      <c r="DW187" s="317"/>
      <c r="DX187" s="8"/>
      <c r="DY187" s="317"/>
      <c r="DZ187" s="8"/>
      <c r="EA187" s="316"/>
      <c r="EB187" s="1000"/>
      <c r="EC187" s="1001"/>
      <c r="ED187" s="1003"/>
      <c r="EE187" s="114"/>
      <c r="EF187" s="464" t="str">
        <f t="shared" si="329"/>
        <v>OK</v>
      </c>
      <c r="EG187" s="8"/>
      <c r="EI187" s="835" t="str">
        <f t="shared" ca="1" si="356"/>
        <v/>
      </c>
      <c r="EJ187" s="836"/>
    </row>
    <row r="188" spans="1:140" s="71" customFormat="1" ht="12" customHeight="1" outlineLevel="3" x14ac:dyDescent="0.2">
      <c r="A188" s="85">
        <f t="shared" ca="1" si="265"/>
        <v>179</v>
      </c>
      <c r="B188" s="639" t="str">
        <f t="shared" ca="1" si="348"/>
        <v/>
      </c>
      <c r="C188" s="640"/>
      <c r="D188" s="641"/>
      <c r="E188" s="59"/>
      <c r="F188" s="58"/>
      <c r="G188" s="55" t="s">
        <v>122</v>
      </c>
      <c r="H188" s="69" t="s">
        <v>17</v>
      </c>
      <c r="I188" s="82"/>
      <c r="J188" s="249" t="s">
        <v>11</v>
      </c>
      <c r="K188" s="350" t="s">
        <v>108</v>
      </c>
      <c r="L188" s="253"/>
      <c r="M188" s="476">
        <f t="shared" si="413"/>
        <v>0</v>
      </c>
      <c r="N188" s="654" t="str">
        <f t="shared" si="349"/>
        <v>-</v>
      </c>
      <c r="O188" s="655" t="str">
        <f t="shared" si="415"/>
        <v>-</v>
      </c>
      <c r="P188" s="655" t="str">
        <f t="shared" si="351"/>
        <v>-</v>
      </c>
      <c r="Q188" s="655" t="str">
        <f t="shared" si="352"/>
        <v>-</v>
      </c>
      <c r="R188" s="655" t="str">
        <f t="shared" si="353"/>
        <v>-</v>
      </c>
      <c r="S188" s="169" t="str">
        <f t="shared" si="354"/>
        <v>-</v>
      </c>
      <c r="T188" s="181" t="str">
        <f t="shared" si="355"/>
        <v>OK</v>
      </c>
      <c r="U188" s="290"/>
      <c r="V188" s="2"/>
      <c r="W188" s="1081"/>
      <c r="X188" s="1055"/>
      <c r="Y188" s="1069"/>
      <c r="Z188" s="1046"/>
      <c r="AA188" s="1047"/>
      <c r="AB188" s="1055"/>
      <c r="AC188" s="1069"/>
      <c r="AD188" s="1046"/>
      <c r="AE188" s="1047"/>
      <c r="AF188" s="1055"/>
      <c r="AG188" s="1069"/>
      <c r="AH188" s="1046"/>
      <c r="AI188" s="1047"/>
      <c r="AJ188" s="1000"/>
      <c r="AK188" s="1048"/>
      <c r="AL188" s="1001"/>
      <c r="AM188" s="1003"/>
      <c r="AN188" s="114"/>
      <c r="AO188" s="464" t="str">
        <f t="shared" si="278"/>
        <v>OK</v>
      </c>
      <c r="AP188" s="8"/>
      <c r="AQ188" s="1036"/>
      <c r="AR188" s="1044"/>
      <c r="AS188" s="1045"/>
      <c r="AT188" s="1046"/>
      <c r="AU188" s="1047"/>
      <c r="AV188" s="1044"/>
      <c r="AW188" s="1045"/>
      <c r="AX188" s="1046"/>
      <c r="AY188" s="1047"/>
      <c r="AZ188" s="1044"/>
      <c r="BA188" s="1045"/>
      <c r="BB188" s="1046"/>
      <c r="BC188" s="1047"/>
      <c r="BD188" s="1000"/>
      <c r="BE188" s="1048"/>
      <c r="BF188" s="1001"/>
      <c r="BG188" s="1003"/>
      <c r="BH188" s="114"/>
      <c r="BI188" s="464" t="str">
        <f t="shared" si="414"/>
        <v>OK</v>
      </c>
      <c r="BJ188" s="8"/>
      <c r="BK188" s="325"/>
      <c r="BL188" s="328"/>
      <c r="BM188" s="8"/>
      <c r="BN188" s="316"/>
      <c r="BO188" s="317"/>
      <c r="BP188" s="328"/>
      <c r="BQ188" s="8"/>
      <c r="BR188" s="316"/>
      <c r="BS188" s="317"/>
      <c r="BT188" s="328"/>
      <c r="BU188" s="8"/>
      <c r="BV188" s="316"/>
      <c r="BW188" s="317"/>
      <c r="BX188" s="487"/>
      <c r="BY188" s="488"/>
      <c r="BZ188" s="489"/>
      <c r="CA188" s="507"/>
      <c r="CB188" s="114"/>
      <c r="CC188" s="464" t="str">
        <f t="shared" si="280"/>
        <v>OK</v>
      </c>
      <c r="CD188" s="8"/>
      <c r="CE188" s="154"/>
      <c r="CF188" s="103"/>
      <c r="CG188" s="1024"/>
      <c r="CH188" s="298" t="s">
        <v>250</v>
      </c>
      <c r="CI188" s="1027"/>
      <c r="CJ188" s="104"/>
      <c r="CK188" s="1024"/>
      <c r="CL188" s="298" t="s">
        <v>251</v>
      </c>
      <c r="CM188" s="1027"/>
      <c r="CN188" s="104"/>
      <c r="CO188" s="1024"/>
      <c r="CP188" s="298" t="s">
        <v>252</v>
      </c>
      <c r="CQ188" s="1027"/>
      <c r="CR188" s="478" t="str">
        <f t="shared" si="416"/>
        <v>-</v>
      </c>
      <c r="CS188" s="1060"/>
      <c r="CT188" s="480" t="str">
        <f t="shared" si="417"/>
        <v>-</v>
      </c>
      <c r="CU188" s="481" t="str">
        <f t="shared" si="418"/>
        <v>-</v>
      </c>
      <c r="CV188" s="114"/>
      <c r="CW188" s="464" t="str">
        <f t="shared" si="346"/>
        <v>OK</v>
      </c>
      <c r="CX188" s="8"/>
      <c r="CY188" s="325"/>
      <c r="CZ188" s="328"/>
      <c r="DA188" s="8"/>
      <c r="DB188" s="316"/>
      <c r="DC188" s="317"/>
      <c r="DD188" s="328"/>
      <c r="DE188" s="8"/>
      <c r="DF188" s="316"/>
      <c r="DG188" s="317"/>
      <c r="DH188" s="328"/>
      <c r="DI188" s="8"/>
      <c r="DJ188" s="316"/>
      <c r="DK188" s="317"/>
      <c r="DL188" s="487"/>
      <c r="DM188" s="488"/>
      <c r="DN188" s="489"/>
      <c r="DO188" s="507"/>
      <c r="DP188" s="114"/>
      <c r="DQ188" s="464" t="str">
        <f t="shared" si="347"/>
        <v>OK</v>
      </c>
      <c r="DR188" s="8"/>
      <c r="DS188" s="325"/>
      <c r="DT188" s="328"/>
      <c r="DU188" s="317"/>
      <c r="DV188" s="8"/>
      <c r="DW188" s="317"/>
      <c r="DX188" s="8"/>
      <c r="DY188" s="317"/>
      <c r="DZ188" s="8"/>
      <c r="EA188" s="316"/>
      <c r="EB188" s="1000"/>
      <c r="EC188" s="1001"/>
      <c r="ED188" s="1003"/>
      <c r="EE188" s="114"/>
      <c r="EF188" s="464" t="str">
        <f t="shared" si="329"/>
        <v>OK</v>
      </c>
      <c r="EG188" s="8"/>
      <c r="EI188" s="835" t="str">
        <f t="shared" ca="1" si="356"/>
        <v/>
      </c>
      <c r="EJ188" s="836"/>
    </row>
    <row r="189" spans="1:140" s="71" customFormat="1" ht="12" customHeight="1" outlineLevel="3" x14ac:dyDescent="0.2">
      <c r="A189" s="85">
        <f t="shared" ca="1" si="265"/>
        <v>180</v>
      </c>
      <c r="B189" s="639" t="str">
        <f t="shared" ca="1" si="348"/>
        <v/>
      </c>
      <c r="C189" s="640"/>
      <c r="D189" s="641"/>
      <c r="E189" s="59"/>
      <c r="F189" s="58"/>
      <c r="G189" s="55" t="s">
        <v>43</v>
      </c>
      <c r="H189" s="69" t="s">
        <v>17</v>
      </c>
      <c r="I189" s="82"/>
      <c r="J189" s="249" t="s">
        <v>11</v>
      </c>
      <c r="K189" s="350" t="s">
        <v>108</v>
      </c>
      <c r="L189" s="253"/>
      <c r="M189" s="476">
        <f t="shared" si="413"/>
        <v>0</v>
      </c>
      <c r="N189" s="654" t="str">
        <f t="shared" si="349"/>
        <v>-</v>
      </c>
      <c r="O189" s="655" t="str">
        <f t="shared" si="415"/>
        <v>-</v>
      </c>
      <c r="P189" s="655" t="str">
        <f t="shared" si="351"/>
        <v>-</v>
      </c>
      <c r="Q189" s="655" t="str">
        <f t="shared" si="352"/>
        <v>-</v>
      </c>
      <c r="R189" s="655" t="str">
        <f t="shared" si="353"/>
        <v>-</v>
      </c>
      <c r="S189" s="169" t="str">
        <f t="shared" si="354"/>
        <v>-</v>
      </c>
      <c r="T189" s="181" t="str">
        <f t="shared" si="355"/>
        <v>OK</v>
      </c>
      <c r="U189" s="290"/>
      <c r="V189" s="2"/>
      <c r="W189" s="1081"/>
      <c r="X189" s="1055"/>
      <c r="Y189" s="1069"/>
      <c r="Z189" s="1046"/>
      <c r="AA189" s="1047"/>
      <c r="AB189" s="1055"/>
      <c r="AC189" s="1069"/>
      <c r="AD189" s="1046"/>
      <c r="AE189" s="1047"/>
      <c r="AF189" s="1055"/>
      <c r="AG189" s="1069"/>
      <c r="AH189" s="1046"/>
      <c r="AI189" s="1047"/>
      <c r="AJ189" s="1000"/>
      <c r="AK189" s="1048"/>
      <c r="AL189" s="1001"/>
      <c r="AM189" s="1003"/>
      <c r="AN189" s="114"/>
      <c r="AO189" s="464" t="str">
        <f t="shared" si="278"/>
        <v>OK</v>
      </c>
      <c r="AP189" s="8"/>
      <c r="AQ189" s="1036"/>
      <c r="AR189" s="1044"/>
      <c r="AS189" s="1045"/>
      <c r="AT189" s="1046"/>
      <c r="AU189" s="1047"/>
      <c r="AV189" s="1044"/>
      <c r="AW189" s="1045"/>
      <c r="AX189" s="1046"/>
      <c r="AY189" s="1047"/>
      <c r="AZ189" s="1044"/>
      <c r="BA189" s="1045"/>
      <c r="BB189" s="1046"/>
      <c r="BC189" s="1047"/>
      <c r="BD189" s="1000"/>
      <c r="BE189" s="1048"/>
      <c r="BF189" s="1001"/>
      <c r="BG189" s="1003"/>
      <c r="BH189" s="114"/>
      <c r="BI189" s="464" t="str">
        <f t="shared" si="414"/>
        <v>OK</v>
      </c>
      <c r="BJ189" s="8"/>
      <c r="BK189" s="325"/>
      <c r="BL189" s="328"/>
      <c r="BM189" s="8"/>
      <c r="BN189" s="316"/>
      <c r="BO189" s="317"/>
      <c r="BP189" s="328"/>
      <c r="BQ189" s="8"/>
      <c r="BR189" s="316"/>
      <c r="BS189" s="317"/>
      <c r="BT189" s="328"/>
      <c r="BU189" s="8"/>
      <c r="BV189" s="316"/>
      <c r="BW189" s="317"/>
      <c r="BX189" s="487"/>
      <c r="BY189" s="488"/>
      <c r="BZ189" s="489"/>
      <c r="CA189" s="507"/>
      <c r="CB189" s="114"/>
      <c r="CC189" s="464" t="str">
        <f t="shared" ref="CC189:CC217" si="419">IF(AND(Type_1="Doc",OR(BM189&lt;&gt;"",BQ189&lt;&gt;"",BU189&lt;&gt;"")),"Remove Value Cln 65, 69, 73",IF(AND(Type_1="Doc",OR(BO189&lt;&gt;"",BS189&lt;&gt;"",BW189&lt;&gt;"")),"Remove Value Cln 67, 71, 75",IF(OR(AND(BL189&lt;&gt;"",BN189=""),AND(BP189&lt;&gt;"",BR189=""),AND(BT189&lt;&gt;"",BV189="")),"Missing Eng Function",IF(OR(AND(BM189&lt;&gt;"",BO189=""),AND(BQ189&lt;&gt;"",BS189=""),AND(BU189&lt;&gt;"",BW189="")),"Missing Design Function","OK"))))</f>
        <v>OK</v>
      </c>
      <c r="CD189" s="8"/>
      <c r="CE189" s="154"/>
      <c r="CF189" s="103"/>
      <c r="CG189" s="1024"/>
      <c r="CH189" s="298" t="s">
        <v>250</v>
      </c>
      <c r="CI189" s="1027"/>
      <c r="CJ189" s="104"/>
      <c r="CK189" s="1024"/>
      <c r="CL189" s="298" t="s">
        <v>251</v>
      </c>
      <c r="CM189" s="1027"/>
      <c r="CN189" s="104"/>
      <c r="CO189" s="1024"/>
      <c r="CP189" s="298" t="s">
        <v>252</v>
      </c>
      <c r="CQ189" s="1027"/>
      <c r="CR189" s="478" t="str">
        <f t="shared" si="416"/>
        <v>-</v>
      </c>
      <c r="CS189" s="1060"/>
      <c r="CT189" s="480" t="str">
        <f t="shared" si="417"/>
        <v>-</v>
      </c>
      <c r="CU189" s="481" t="str">
        <f t="shared" si="418"/>
        <v>-</v>
      </c>
      <c r="CV189" s="114"/>
      <c r="CW189" s="464" t="str">
        <f t="shared" si="346"/>
        <v>OK</v>
      </c>
      <c r="CX189" s="8"/>
      <c r="CY189" s="325"/>
      <c r="CZ189" s="328"/>
      <c r="DA189" s="8"/>
      <c r="DB189" s="316"/>
      <c r="DC189" s="317"/>
      <c r="DD189" s="328"/>
      <c r="DE189" s="8"/>
      <c r="DF189" s="316"/>
      <c r="DG189" s="317"/>
      <c r="DH189" s="328"/>
      <c r="DI189" s="8"/>
      <c r="DJ189" s="316"/>
      <c r="DK189" s="317"/>
      <c r="DL189" s="487"/>
      <c r="DM189" s="488"/>
      <c r="DN189" s="489"/>
      <c r="DO189" s="507"/>
      <c r="DP189" s="114"/>
      <c r="DQ189" s="464" t="str">
        <f t="shared" si="347"/>
        <v>OK</v>
      </c>
      <c r="DR189" s="8"/>
      <c r="DS189" s="325"/>
      <c r="DT189" s="328"/>
      <c r="DU189" s="317"/>
      <c r="DV189" s="8"/>
      <c r="DW189" s="317"/>
      <c r="DX189" s="8"/>
      <c r="DY189" s="317"/>
      <c r="DZ189" s="8"/>
      <c r="EA189" s="316"/>
      <c r="EB189" s="1000"/>
      <c r="EC189" s="1001"/>
      <c r="ED189" s="1003"/>
      <c r="EE189" s="114"/>
      <c r="EF189" s="464" t="str">
        <f t="shared" si="329"/>
        <v>OK</v>
      </c>
      <c r="EG189" s="8"/>
      <c r="EI189" s="835" t="str">
        <f t="shared" ca="1" si="356"/>
        <v/>
      </c>
      <c r="EJ189" s="836"/>
    </row>
    <row r="190" spans="1:140" s="71" customFormat="1" ht="12" customHeight="1" outlineLevel="3" x14ac:dyDescent="0.2">
      <c r="A190" s="85">
        <f t="shared" ca="1" si="265"/>
        <v>181</v>
      </c>
      <c r="B190" s="639" t="str">
        <f t="shared" ca="1" si="348"/>
        <v/>
      </c>
      <c r="C190" s="640"/>
      <c r="D190" s="641"/>
      <c r="E190" s="59"/>
      <c r="F190" s="58"/>
      <c r="G190" s="55" t="s">
        <v>120</v>
      </c>
      <c r="H190" s="69" t="s">
        <v>17</v>
      </c>
      <c r="I190" s="82"/>
      <c r="J190" s="249" t="s">
        <v>11</v>
      </c>
      <c r="K190" s="350" t="s">
        <v>108</v>
      </c>
      <c r="L190" s="253"/>
      <c r="M190" s="476">
        <f t="shared" si="413"/>
        <v>0</v>
      </c>
      <c r="N190" s="654" t="str">
        <f t="shared" si="349"/>
        <v>-</v>
      </c>
      <c r="O190" s="655" t="str">
        <f t="shared" si="415"/>
        <v>-</v>
      </c>
      <c r="P190" s="655" t="str">
        <f t="shared" si="351"/>
        <v>-</v>
      </c>
      <c r="Q190" s="655" t="str">
        <f t="shared" si="352"/>
        <v>-</v>
      </c>
      <c r="R190" s="655" t="str">
        <f t="shared" si="353"/>
        <v>-</v>
      </c>
      <c r="S190" s="169" t="str">
        <f t="shared" si="354"/>
        <v>-</v>
      </c>
      <c r="T190" s="181" t="str">
        <f t="shared" si="355"/>
        <v>OK</v>
      </c>
      <c r="U190" s="290"/>
      <c r="V190" s="2"/>
      <c r="W190" s="1081"/>
      <c r="X190" s="1055"/>
      <c r="Y190" s="1069"/>
      <c r="Z190" s="1046"/>
      <c r="AA190" s="1047"/>
      <c r="AB190" s="1055"/>
      <c r="AC190" s="1069"/>
      <c r="AD190" s="1046"/>
      <c r="AE190" s="1047"/>
      <c r="AF190" s="1055"/>
      <c r="AG190" s="1069"/>
      <c r="AH190" s="1046"/>
      <c r="AI190" s="1047"/>
      <c r="AJ190" s="1000"/>
      <c r="AK190" s="1048"/>
      <c r="AL190" s="1001"/>
      <c r="AM190" s="1003"/>
      <c r="AN190" s="114"/>
      <c r="AO190" s="464" t="str">
        <f t="shared" si="278"/>
        <v>OK</v>
      </c>
      <c r="AP190" s="8"/>
      <c r="AQ190" s="1036"/>
      <c r="AR190" s="1044"/>
      <c r="AS190" s="1045"/>
      <c r="AT190" s="1046"/>
      <c r="AU190" s="1047"/>
      <c r="AV190" s="1044"/>
      <c r="AW190" s="1045"/>
      <c r="AX190" s="1046"/>
      <c r="AY190" s="1047"/>
      <c r="AZ190" s="1044"/>
      <c r="BA190" s="1045"/>
      <c r="BB190" s="1046"/>
      <c r="BC190" s="1047"/>
      <c r="BD190" s="1000"/>
      <c r="BE190" s="1048"/>
      <c r="BF190" s="1001"/>
      <c r="BG190" s="1003"/>
      <c r="BH190" s="114"/>
      <c r="BI190" s="464" t="str">
        <f t="shared" si="414"/>
        <v>OK</v>
      </c>
      <c r="BJ190" s="8"/>
      <c r="BK190" s="325"/>
      <c r="BL190" s="328"/>
      <c r="BM190" s="8"/>
      <c r="BN190" s="316"/>
      <c r="BO190" s="317"/>
      <c r="BP190" s="328"/>
      <c r="BQ190" s="8"/>
      <c r="BR190" s="316"/>
      <c r="BS190" s="317"/>
      <c r="BT190" s="328"/>
      <c r="BU190" s="8"/>
      <c r="BV190" s="316"/>
      <c r="BW190" s="317"/>
      <c r="BX190" s="487"/>
      <c r="BY190" s="488"/>
      <c r="BZ190" s="489"/>
      <c r="CA190" s="507"/>
      <c r="CB190" s="114"/>
      <c r="CC190" s="464" t="str">
        <f t="shared" si="419"/>
        <v>OK</v>
      </c>
      <c r="CD190" s="8"/>
      <c r="CE190" s="154"/>
      <c r="CF190" s="103"/>
      <c r="CG190" s="1024"/>
      <c r="CH190" s="298" t="s">
        <v>250</v>
      </c>
      <c r="CI190" s="1027"/>
      <c r="CJ190" s="104"/>
      <c r="CK190" s="1024"/>
      <c r="CL190" s="298" t="s">
        <v>251</v>
      </c>
      <c r="CM190" s="1027"/>
      <c r="CN190" s="104"/>
      <c r="CO190" s="1024"/>
      <c r="CP190" s="298" t="s">
        <v>252</v>
      </c>
      <c r="CQ190" s="1027"/>
      <c r="CR190" s="478" t="str">
        <f t="shared" si="416"/>
        <v>-</v>
      </c>
      <c r="CS190" s="1060"/>
      <c r="CT190" s="480" t="str">
        <f t="shared" si="417"/>
        <v>-</v>
      </c>
      <c r="CU190" s="481" t="str">
        <f t="shared" si="418"/>
        <v>-</v>
      </c>
      <c r="CV190" s="114"/>
      <c r="CW190" s="464" t="str">
        <f t="shared" si="346"/>
        <v>OK</v>
      </c>
      <c r="CX190" s="8"/>
      <c r="CY190" s="325"/>
      <c r="CZ190" s="328"/>
      <c r="DA190" s="8"/>
      <c r="DB190" s="316"/>
      <c r="DC190" s="317"/>
      <c r="DD190" s="328"/>
      <c r="DE190" s="8"/>
      <c r="DF190" s="316"/>
      <c r="DG190" s="317"/>
      <c r="DH190" s="328"/>
      <c r="DI190" s="8"/>
      <c r="DJ190" s="316"/>
      <c r="DK190" s="317"/>
      <c r="DL190" s="487"/>
      <c r="DM190" s="488"/>
      <c r="DN190" s="489"/>
      <c r="DO190" s="507"/>
      <c r="DP190" s="114"/>
      <c r="DQ190" s="464" t="str">
        <f t="shared" si="347"/>
        <v>OK</v>
      </c>
      <c r="DR190" s="8"/>
      <c r="DS190" s="325"/>
      <c r="DT190" s="328"/>
      <c r="DU190" s="317"/>
      <c r="DV190" s="8"/>
      <c r="DW190" s="317"/>
      <c r="DX190" s="8"/>
      <c r="DY190" s="317"/>
      <c r="DZ190" s="8"/>
      <c r="EA190" s="316"/>
      <c r="EB190" s="1000"/>
      <c r="EC190" s="1001"/>
      <c r="ED190" s="1003"/>
      <c r="EE190" s="114"/>
      <c r="EF190" s="464" t="str">
        <f t="shared" si="329"/>
        <v>OK</v>
      </c>
      <c r="EG190" s="8"/>
      <c r="EI190" s="835" t="str">
        <f t="shared" ca="1" si="356"/>
        <v/>
      </c>
      <c r="EJ190" s="836"/>
    </row>
    <row r="191" spans="1:140" s="71" customFormat="1" ht="12" customHeight="1" outlineLevel="3" x14ac:dyDescent="0.2">
      <c r="A191" s="85">
        <f t="shared" ca="1" si="265"/>
        <v>182</v>
      </c>
      <c r="B191" s="639" t="str">
        <f t="shared" ca="1" si="348"/>
        <v/>
      </c>
      <c r="C191" s="640"/>
      <c r="D191" s="641"/>
      <c r="E191" s="59"/>
      <c r="F191" s="58"/>
      <c r="G191" s="55" t="s">
        <v>699</v>
      </c>
      <c r="H191" s="69" t="s">
        <v>17</v>
      </c>
      <c r="I191" s="82"/>
      <c r="J191" s="249" t="s">
        <v>11</v>
      </c>
      <c r="K191" s="350" t="s">
        <v>108</v>
      </c>
      <c r="L191" s="253"/>
      <c r="M191" s="476">
        <f t="shared" si="413"/>
        <v>0</v>
      </c>
      <c r="N191" s="654" t="str">
        <f t="shared" si="349"/>
        <v>-</v>
      </c>
      <c r="O191" s="655" t="str">
        <f t="shared" si="415"/>
        <v>-</v>
      </c>
      <c r="P191" s="655" t="str">
        <f t="shared" si="351"/>
        <v>-</v>
      </c>
      <c r="Q191" s="655" t="str">
        <f t="shared" si="352"/>
        <v>-</v>
      </c>
      <c r="R191" s="655" t="str">
        <f t="shared" si="353"/>
        <v>-</v>
      </c>
      <c r="S191" s="169" t="str">
        <f t="shared" si="354"/>
        <v>-</v>
      </c>
      <c r="T191" s="181" t="str">
        <f t="shared" si="355"/>
        <v>OK</v>
      </c>
      <c r="U191" s="290"/>
      <c r="V191" s="2"/>
      <c r="W191" s="1081"/>
      <c r="X191" s="1055"/>
      <c r="Y191" s="1069"/>
      <c r="Z191" s="1046"/>
      <c r="AA191" s="1047"/>
      <c r="AB191" s="1055"/>
      <c r="AC191" s="1069"/>
      <c r="AD191" s="1046"/>
      <c r="AE191" s="1047"/>
      <c r="AF191" s="1055"/>
      <c r="AG191" s="1069"/>
      <c r="AH191" s="1046"/>
      <c r="AI191" s="1047"/>
      <c r="AJ191" s="1000"/>
      <c r="AK191" s="1048"/>
      <c r="AL191" s="1001"/>
      <c r="AM191" s="1003"/>
      <c r="AN191" s="114"/>
      <c r="AO191" s="464" t="str">
        <f t="shared" si="278"/>
        <v>OK</v>
      </c>
      <c r="AP191" s="8"/>
      <c r="AQ191" s="1036"/>
      <c r="AR191" s="1044"/>
      <c r="AS191" s="1045"/>
      <c r="AT191" s="1046"/>
      <c r="AU191" s="1047"/>
      <c r="AV191" s="1044"/>
      <c r="AW191" s="1045"/>
      <c r="AX191" s="1046"/>
      <c r="AY191" s="1047"/>
      <c r="AZ191" s="1044"/>
      <c r="BA191" s="1045"/>
      <c r="BB191" s="1046"/>
      <c r="BC191" s="1047"/>
      <c r="BD191" s="1000"/>
      <c r="BE191" s="1048"/>
      <c r="BF191" s="1001"/>
      <c r="BG191" s="1003"/>
      <c r="BH191" s="114"/>
      <c r="BI191" s="464" t="str">
        <f t="shared" si="414"/>
        <v>OK</v>
      </c>
      <c r="BJ191" s="8"/>
      <c r="BK191" s="325"/>
      <c r="BL191" s="328"/>
      <c r="BM191" s="8"/>
      <c r="BN191" s="316"/>
      <c r="BO191" s="317"/>
      <c r="BP191" s="328"/>
      <c r="BQ191" s="8"/>
      <c r="BR191" s="316"/>
      <c r="BS191" s="317"/>
      <c r="BT191" s="328"/>
      <c r="BU191" s="8"/>
      <c r="BV191" s="316"/>
      <c r="BW191" s="317"/>
      <c r="BX191" s="487"/>
      <c r="BY191" s="488"/>
      <c r="BZ191" s="489"/>
      <c r="CA191" s="507"/>
      <c r="CB191" s="114"/>
      <c r="CC191" s="464" t="str">
        <f t="shared" si="419"/>
        <v>OK</v>
      </c>
      <c r="CD191" s="8"/>
      <c r="CE191" s="154"/>
      <c r="CF191" s="103"/>
      <c r="CG191" s="1024"/>
      <c r="CH191" s="298" t="s">
        <v>250</v>
      </c>
      <c r="CI191" s="1027"/>
      <c r="CJ191" s="104"/>
      <c r="CK191" s="1024"/>
      <c r="CL191" s="298" t="s">
        <v>251</v>
      </c>
      <c r="CM191" s="1027"/>
      <c r="CN191" s="104"/>
      <c r="CO191" s="1024"/>
      <c r="CP191" s="298" t="s">
        <v>252</v>
      </c>
      <c r="CQ191" s="1027"/>
      <c r="CR191" s="478" t="str">
        <f t="shared" si="416"/>
        <v>-</v>
      </c>
      <c r="CS191" s="1060"/>
      <c r="CT191" s="480" t="str">
        <f t="shared" si="417"/>
        <v>-</v>
      </c>
      <c r="CU191" s="481" t="str">
        <f t="shared" si="418"/>
        <v>-</v>
      </c>
      <c r="CV191" s="114"/>
      <c r="CW191" s="464" t="str">
        <f t="shared" si="346"/>
        <v>OK</v>
      </c>
      <c r="CX191" s="8"/>
      <c r="CY191" s="325"/>
      <c r="CZ191" s="328"/>
      <c r="DA191" s="8"/>
      <c r="DB191" s="316"/>
      <c r="DC191" s="317"/>
      <c r="DD191" s="328"/>
      <c r="DE191" s="8"/>
      <c r="DF191" s="316"/>
      <c r="DG191" s="317"/>
      <c r="DH191" s="328"/>
      <c r="DI191" s="8"/>
      <c r="DJ191" s="316"/>
      <c r="DK191" s="317"/>
      <c r="DL191" s="487"/>
      <c r="DM191" s="488"/>
      <c r="DN191" s="489"/>
      <c r="DO191" s="507"/>
      <c r="DP191" s="114"/>
      <c r="DQ191" s="464" t="str">
        <f t="shared" si="347"/>
        <v>OK</v>
      </c>
      <c r="DR191" s="8"/>
      <c r="DS191" s="325"/>
      <c r="DT191" s="328"/>
      <c r="DU191" s="317"/>
      <c r="DV191" s="8"/>
      <c r="DW191" s="317"/>
      <c r="DX191" s="8"/>
      <c r="DY191" s="317"/>
      <c r="DZ191" s="8"/>
      <c r="EA191" s="316"/>
      <c r="EB191" s="1000"/>
      <c r="EC191" s="1001"/>
      <c r="ED191" s="1003"/>
      <c r="EE191" s="114"/>
      <c r="EF191" s="464" t="str">
        <f t="shared" si="329"/>
        <v>OK</v>
      </c>
      <c r="EG191" s="8"/>
      <c r="EI191" s="835" t="str">
        <f t="shared" ca="1" si="356"/>
        <v/>
      </c>
      <c r="EJ191" s="836"/>
    </row>
    <row r="192" spans="1:140" s="71" customFormat="1" ht="12" customHeight="1" outlineLevel="3" x14ac:dyDescent="0.2">
      <c r="A192" s="85">
        <f t="shared" ca="1" si="265"/>
        <v>183</v>
      </c>
      <c r="B192" s="639" t="str">
        <f t="shared" ca="1" si="348"/>
        <v/>
      </c>
      <c r="C192" s="640"/>
      <c r="D192" s="641"/>
      <c r="E192" s="59"/>
      <c r="F192" s="58"/>
      <c r="G192" s="55" t="s">
        <v>42</v>
      </c>
      <c r="H192" s="69" t="s">
        <v>17</v>
      </c>
      <c r="I192" s="82"/>
      <c r="J192" s="249" t="s">
        <v>11</v>
      </c>
      <c r="K192" s="350" t="s">
        <v>108</v>
      </c>
      <c r="L192" s="253"/>
      <c r="M192" s="476">
        <f t="shared" si="413"/>
        <v>0</v>
      </c>
      <c r="N192" s="654" t="str">
        <f t="shared" si="349"/>
        <v>-</v>
      </c>
      <c r="O192" s="655" t="str">
        <f t="shared" si="415"/>
        <v>-</v>
      </c>
      <c r="P192" s="655" t="str">
        <f t="shared" si="351"/>
        <v>-</v>
      </c>
      <c r="Q192" s="655" t="str">
        <f t="shared" si="352"/>
        <v>-</v>
      </c>
      <c r="R192" s="655" t="str">
        <f t="shared" si="353"/>
        <v>-</v>
      </c>
      <c r="S192" s="169" t="str">
        <f t="shared" si="354"/>
        <v>-</v>
      </c>
      <c r="T192" s="181" t="str">
        <f t="shared" si="355"/>
        <v>OK</v>
      </c>
      <c r="U192" s="290"/>
      <c r="V192" s="2"/>
      <c r="W192" s="1081"/>
      <c r="X192" s="1055"/>
      <c r="Y192" s="1069"/>
      <c r="Z192" s="1046"/>
      <c r="AA192" s="1047"/>
      <c r="AB192" s="1055"/>
      <c r="AC192" s="1069"/>
      <c r="AD192" s="1046"/>
      <c r="AE192" s="1047"/>
      <c r="AF192" s="1055"/>
      <c r="AG192" s="1069"/>
      <c r="AH192" s="1046"/>
      <c r="AI192" s="1047"/>
      <c r="AJ192" s="1000"/>
      <c r="AK192" s="1048"/>
      <c r="AL192" s="1001"/>
      <c r="AM192" s="1003"/>
      <c r="AN192" s="114"/>
      <c r="AO192" s="464" t="str">
        <f t="shared" si="278"/>
        <v>OK</v>
      </c>
      <c r="AP192" s="8"/>
      <c r="AQ192" s="1036"/>
      <c r="AR192" s="1044"/>
      <c r="AS192" s="1045"/>
      <c r="AT192" s="1046"/>
      <c r="AU192" s="1047"/>
      <c r="AV192" s="1044"/>
      <c r="AW192" s="1045"/>
      <c r="AX192" s="1046"/>
      <c r="AY192" s="1047"/>
      <c r="AZ192" s="1044"/>
      <c r="BA192" s="1045"/>
      <c r="BB192" s="1046"/>
      <c r="BC192" s="1047"/>
      <c r="BD192" s="1000"/>
      <c r="BE192" s="1048"/>
      <c r="BF192" s="1001"/>
      <c r="BG192" s="1003"/>
      <c r="BH192" s="114"/>
      <c r="BI192" s="464" t="str">
        <f t="shared" si="414"/>
        <v>OK</v>
      </c>
      <c r="BJ192" s="8"/>
      <c r="BK192" s="325"/>
      <c r="BL192" s="328"/>
      <c r="BM192" s="8"/>
      <c r="BN192" s="316"/>
      <c r="BO192" s="317"/>
      <c r="BP192" s="328"/>
      <c r="BQ192" s="8"/>
      <c r="BR192" s="316"/>
      <c r="BS192" s="317"/>
      <c r="BT192" s="328"/>
      <c r="BU192" s="8"/>
      <c r="BV192" s="316"/>
      <c r="BW192" s="317"/>
      <c r="BX192" s="487"/>
      <c r="BY192" s="488"/>
      <c r="BZ192" s="489"/>
      <c r="CA192" s="507"/>
      <c r="CB192" s="114"/>
      <c r="CC192" s="464" t="str">
        <f t="shared" si="419"/>
        <v>OK</v>
      </c>
      <c r="CD192" s="8"/>
      <c r="CE192" s="154"/>
      <c r="CF192" s="103"/>
      <c r="CG192" s="1024"/>
      <c r="CH192" s="298" t="s">
        <v>250</v>
      </c>
      <c r="CI192" s="1027"/>
      <c r="CJ192" s="104"/>
      <c r="CK192" s="1024"/>
      <c r="CL192" s="298" t="s">
        <v>251</v>
      </c>
      <c r="CM192" s="1027"/>
      <c r="CN192" s="104"/>
      <c r="CO192" s="1024"/>
      <c r="CP192" s="298" t="s">
        <v>252</v>
      </c>
      <c r="CQ192" s="1027"/>
      <c r="CR192" s="478" t="str">
        <f t="shared" si="416"/>
        <v>-</v>
      </c>
      <c r="CS192" s="1060"/>
      <c r="CT192" s="480" t="str">
        <f t="shared" si="417"/>
        <v>-</v>
      </c>
      <c r="CU192" s="481" t="str">
        <f t="shared" si="418"/>
        <v>-</v>
      </c>
      <c r="CV192" s="114"/>
      <c r="CW192" s="464" t="str">
        <f t="shared" si="346"/>
        <v>OK</v>
      </c>
      <c r="CX192" s="8"/>
      <c r="CY192" s="325"/>
      <c r="CZ192" s="328"/>
      <c r="DA192" s="8"/>
      <c r="DB192" s="316"/>
      <c r="DC192" s="317"/>
      <c r="DD192" s="328"/>
      <c r="DE192" s="8"/>
      <c r="DF192" s="316"/>
      <c r="DG192" s="317"/>
      <c r="DH192" s="328"/>
      <c r="DI192" s="8"/>
      <c r="DJ192" s="316"/>
      <c r="DK192" s="317"/>
      <c r="DL192" s="487"/>
      <c r="DM192" s="488"/>
      <c r="DN192" s="489"/>
      <c r="DO192" s="507"/>
      <c r="DP192" s="114"/>
      <c r="DQ192" s="464" t="str">
        <f t="shared" si="347"/>
        <v>OK</v>
      </c>
      <c r="DR192" s="8"/>
      <c r="DS192" s="325"/>
      <c r="DT192" s="328"/>
      <c r="DU192" s="317"/>
      <c r="DV192" s="8"/>
      <c r="DW192" s="317"/>
      <c r="DX192" s="8"/>
      <c r="DY192" s="317"/>
      <c r="DZ192" s="8"/>
      <c r="EA192" s="316"/>
      <c r="EB192" s="1000"/>
      <c r="EC192" s="1001"/>
      <c r="ED192" s="1003"/>
      <c r="EE192" s="114"/>
      <c r="EF192" s="464" t="str">
        <f t="shared" si="329"/>
        <v>OK</v>
      </c>
      <c r="EG192" s="8"/>
      <c r="EI192" s="835" t="str">
        <f t="shared" ca="1" si="356"/>
        <v/>
      </c>
      <c r="EJ192" s="836"/>
    </row>
    <row r="193" spans="1:140" ht="12" customHeight="1" outlineLevel="3" x14ac:dyDescent="0.2">
      <c r="A193" s="85">
        <f ca="1">OFFSET(A193,-1,0,1,1)+1</f>
        <v>184</v>
      </c>
      <c r="B193" s="619" t="str">
        <f t="shared" ca="1" si="348"/>
        <v/>
      </c>
      <c r="C193" s="620"/>
      <c r="D193" s="621"/>
      <c r="E193" s="161" t="s">
        <v>280</v>
      </c>
      <c r="F193" s="160"/>
      <c r="G193" s="55"/>
      <c r="H193" s="69" t="s">
        <v>17</v>
      </c>
      <c r="I193" s="55"/>
      <c r="J193" s="249" t="s">
        <v>11</v>
      </c>
      <c r="K193" s="350" t="s">
        <v>108</v>
      </c>
      <c r="L193" s="252"/>
      <c r="M193" s="476">
        <f t="shared" si="413"/>
        <v>0</v>
      </c>
      <c r="N193" s="648" t="str">
        <f t="shared" si="349"/>
        <v>-</v>
      </c>
      <c r="O193" s="649" t="str">
        <f t="shared" si="415"/>
        <v>-</v>
      </c>
      <c r="P193" s="649" t="str">
        <f t="shared" si="351"/>
        <v>-</v>
      </c>
      <c r="Q193" s="649" t="str">
        <f t="shared" si="352"/>
        <v>-</v>
      </c>
      <c r="R193" s="649" t="str">
        <f t="shared" si="353"/>
        <v>-</v>
      </c>
      <c r="S193" s="168" t="str">
        <f t="shared" si="354"/>
        <v>-</v>
      </c>
      <c r="T193" s="180" t="str">
        <f t="shared" si="355"/>
        <v>OK</v>
      </c>
      <c r="U193" s="290"/>
      <c r="W193" s="1082"/>
      <c r="X193" s="1061"/>
      <c r="Y193" s="1071"/>
      <c r="Z193" s="1052"/>
      <c r="AA193" s="1053"/>
      <c r="AB193" s="1061"/>
      <c r="AC193" s="1071"/>
      <c r="AD193" s="1052"/>
      <c r="AE193" s="1053"/>
      <c r="AF193" s="1061"/>
      <c r="AG193" s="1071"/>
      <c r="AH193" s="1052"/>
      <c r="AI193" s="1053"/>
      <c r="AJ193" s="997"/>
      <c r="AK193" s="1054"/>
      <c r="AL193" s="998"/>
      <c r="AM193" s="1004"/>
      <c r="AN193" s="113"/>
      <c r="AO193" s="464" t="str">
        <f t="shared" si="278"/>
        <v>OK</v>
      </c>
      <c r="AQ193" s="1049"/>
      <c r="AR193" s="1061"/>
      <c r="AS193" s="1071"/>
      <c r="AT193" s="1052"/>
      <c r="AU193" s="1053"/>
      <c r="AV193" s="1061"/>
      <c r="AW193" s="1071"/>
      <c r="AX193" s="1052"/>
      <c r="AY193" s="1053"/>
      <c r="AZ193" s="1061"/>
      <c r="BA193" s="1071"/>
      <c r="BB193" s="1052"/>
      <c r="BC193" s="1053"/>
      <c r="BD193" s="997"/>
      <c r="BE193" s="1054"/>
      <c r="BF193" s="998"/>
      <c r="BG193" s="1078"/>
      <c r="BH193" s="113"/>
      <c r="BI193" s="464" t="str">
        <f t="shared" si="414"/>
        <v>OK</v>
      </c>
      <c r="BK193" s="154"/>
      <c r="BL193" s="103"/>
      <c r="BM193" s="307"/>
      <c r="BN193" s="298"/>
      <c r="BO193" s="310"/>
      <c r="BP193" s="104"/>
      <c r="BQ193" s="307"/>
      <c r="BR193" s="298"/>
      <c r="BS193" s="310"/>
      <c r="BT193" s="104"/>
      <c r="BU193" s="307"/>
      <c r="BV193" s="298"/>
      <c r="BW193" s="310"/>
      <c r="BX193" s="478" t="str">
        <f>IF(AND(BL193="",BP193="",BT193=""),"-",BL193+BP193+BT193)</f>
        <v>-</v>
      </c>
      <c r="BY193" s="483"/>
      <c r="BZ193" s="480" t="str">
        <f>IF(AND(BL193="",BP193="",BT193="",BM193="",BQ193="",BU193=""),"-",SUM(BL193:BU193))</f>
        <v>-</v>
      </c>
      <c r="CA193" s="481" t="str">
        <f>IF(OR(BZ193=0,BZ193="-"),"-",BZ193/DD_TOTAL_HOURS)</f>
        <v>-</v>
      </c>
      <c r="CB193" s="113"/>
      <c r="CC193" s="464" t="str">
        <f t="shared" si="419"/>
        <v>OK</v>
      </c>
      <c r="CE193" s="154"/>
      <c r="CF193" s="103"/>
      <c r="CG193" s="1024"/>
      <c r="CH193" s="298" t="s">
        <v>250</v>
      </c>
      <c r="CI193" s="1027"/>
      <c r="CJ193" s="104"/>
      <c r="CK193" s="1024"/>
      <c r="CL193" s="298" t="s">
        <v>251</v>
      </c>
      <c r="CM193" s="1027"/>
      <c r="CN193" s="104"/>
      <c r="CO193" s="1024"/>
      <c r="CP193" s="298" t="s">
        <v>252</v>
      </c>
      <c r="CQ193" s="1028"/>
      <c r="CR193" s="478" t="str">
        <f t="shared" si="416"/>
        <v>-</v>
      </c>
      <c r="CS193" s="1060"/>
      <c r="CT193" s="480" t="str">
        <f t="shared" si="417"/>
        <v>-</v>
      </c>
      <c r="CU193" s="481" t="str">
        <f t="shared" si="418"/>
        <v>-</v>
      </c>
      <c r="CV193" s="113"/>
      <c r="CW193" s="464" t="str">
        <f t="shared" si="346"/>
        <v>OK</v>
      </c>
      <c r="CY193" s="325"/>
      <c r="CZ193" s="328"/>
      <c r="DA193" s="8"/>
      <c r="DB193" s="316"/>
      <c r="DC193" s="317"/>
      <c r="DD193" s="328"/>
      <c r="DE193" s="8"/>
      <c r="DF193" s="316"/>
      <c r="DG193" s="317"/>
      <c r="DH193" s="328"/>
      <c r="DI193" s="8"/>
      <c r="DJ193" s="316"/>
      <c r="DK193" s="317"/>
      <c r="DL193" s="487"/>
      <c r="DM193" s="488"/>
      <c r="DN193" s="489"/>
      <c r="DO193" s="507"/>
      <c r="DP193" s="113"/>
      <c r="DQ193" s="464" t="str">
        <f t="shared" si="347"/>
        <v>OK</v>
      </c>
      <c r="DS193" s="325"/>
      <c r="DT193" s="328"/>
      <c r="DU193" s="317"/>
      <c r="DV193" s="8"/>
      <c r="DW193" s="321"/>
      <c r="DX193" s="8"/>
      <c r="DY193" s="321"/>
      <c r="DZ193" s="8"/>
      <c r="EA193" s="316"/>
      <c r="EB193" s="1000"/>
      <c r="EC193" s="1001"/>
      <c r="ED193" s="1003"/>
      <c r="EE193" s="113"/>
      <c r="EF193" s="464" t="str">
        <f t="shared" si="329"/>
        <v>OK</v>
      </c>
      <c r="EI193" s="835" t="str">
        <f t="shared" ca="1" si="356"/>
        <v/>
      </c>
      <c r="EJ193" s="836"/>
    </row>
    <row r="194" spans="1:140" s="71" customFormat="1" ht="12.75" customHeight="1" outlineLevel="3" collapsed="1" x14ac:dyDescent="0.2">
      <c r="A194" s="85">
        <f t="shared" ca="1" si="265"/>
        <v>185</v>
      </c>
      <c r="B194" s="627" t="str">
        <f t="shared" ca="1" si="348"/>
        <v/>
      </c>
      <c r="C194" s="628"/>
      <c r="D194" s="629"/>
      <c r="E194" s="122"/>
      <c r="F194" s="123"/>
      <c r="G194" s="124"/>
      <c r="H194" s="920"/>
      <c r="I194" s="125"/>
      <c r="J194" s="1015"/>
      <c r="K194" s="1015"/>
      <c r="L194" s="242"/>
      <c r="M194" s="282">
        <f t="shared" si="345"/>
        <v>0</v>
      </c>
      <c r="N194" s="650"/>
      <c r="O194" s="651"/>
      <c r="P194" s="651"/>
      <c r="Q194" s="651"/>
      <c r="R194" s="651"/>
      <c r="S194" s="171"/>
      <c r="T194" s="182"/>
      <c r="U194" s="295"/>
      <c r="V194" s="8"/>
      <c r="W194" s="532"/>
      <c r="X194" s="533"/>
      <c r="Y194" s="533"/>
      <c r="Z194" s="533"/>
      <c r="AA194" s="533"/>
      <c r="AB194" s="533"/>
      <c r="AC194" s="533"/>
      <c r="AD194" s="533"/>
      <c r="AE194" s="533"/>
      <c r="AF194" s="533"/>
      <c r="AG194" s="533"/>
      <c r="AH194" s="533"/>
      <c r="AI194" s="534"/>
      <c r="AJ194" s="1157"/>
      <c r="AK194" s="1158"/>
      <c r="AL194" s="1159"/>
      <c r="AM194" s="347"/>
      <c r="AN194" s="239"/>
      <c r="AO194" s="464"/>
      <c r="AP194" s="8"/>
      <c r="AQ194" s="532"/>
      <c r="AR194" s="533"/>
      <c r="AS194" s="533"/>
      <c r="AT194" s="533"/>
      <c r="AU194" s="533"/>
      <c r="AV194" s="533"/>
      <c r="AW194" s="533"/>
      <c r="AX194" s="533"/>
      <c r="AY194" s="533"/>
      <c r="AZ194" s="533"/>
      <c r="BA194" s="533"/>
      <c r="BB194" s="533"/>
      <c r="BC194" s="534"/>
      <c r="BD194" s="1157"/>
      <c r="BE194" s="1158"/>
      <c r="BF194" s="1159"/>
      <c r="BG194" s="347"/>
      <c r="BH194" s="239"/>
      <c r="BI194" s="464"/>
      <c r="BJ194" s="8"/>
      <c r="BK194" s="532"/>
      <c r="BL194" s="533"/>
      <c r="BM194" s="533"/>
      <c r="BN194" s="533"/>
      <c r="BO194" s="533"/>
      <c r="BP194" s="533"/>
      <c r="BQ194" s="533"/>
      <c r="BR194" s="533"/>
      <c r="BS194" s="533"/>
      <c r="BT194" s="533"/>
      <c r="BU194" s="533"/>
      <c r="BV194" s="533"/>
      <c r="BW194" s="534"/>
      <c r="BX194" s="1157"/>
      <c r="BY194" s="1158"/>
      <c r="BZ194" s="1159"/>
      <c r="CA194" s="366"/>
      <c r="CB194" s="239"/>
      <c r="CC194" s="464"/>
      <c r="CD194" s="8"/>
      <c r="CE194" s="532"/>
      <c r="CF194" s="533"/>
      <c r="CG194" s="533"/>
      <c r="CH194" s="533"/>
      <c r="CI194" s="533"/>
      <c r="CJ194" s="533"/>
      <c r="CK194" s="533"/>
      <c r="CL194" s="533"/>
      <c r="CM194" s="533"/>
      <c r="CN194" s="533"/>
      <c r="CO194" s="533"/>
      <c r="CP194" s="533"/>
      <c r="CQ194" s="534"/>
      <c r="CR194" s="1157"/>
      <c r="CS194" s="1158"/>
      <c r="CT194" s="1159"/>
      <c r="CU194" s="377"/>
      <c r="CV194" s="239"/>
      <c r="CW194" s="464" t="str">
        <f t="shared" si="346"/>
        <v>OK</v>
      </c>
      <c r="CX194" s="8"/>
      <c r="CY194" s="532"/>
      <c r="CZ194" s="533"/>
      <c r="DA194" s="533"/>
      <c r="DB194" s="533"/>
      <c r="DC194" s="533"/>
      <c r="DD194" s="533"/>
      <c r="DE194" s="533"/>
      <c r="DF194" s="533"/>
      <c r="DG194" s="533"/>
      <c r="DH194" s="533"/>
      <c r="DI194" s="533"/>
      <c r="DJ194" s="533"/>
      <c r="DK194" s="534"/>
      <c r="DL194" s="1157"/>
      <c r="DM194" s="1158"/>
      <c r="DN194" s="1159"/>
      <c r="DO194" s="473"/>
      <c r="DP194" s="239"/>
      <c r="DQ194" s="464" t="str">
        <f t="shared" si="347"/>
        <v>OK</v>
      </c>
      <c r="DR194" s="8"/>
      <c r="DS194" s="532"/>
      <c r="DT194" s="533"/>
      <c r="DU194" s="533"/>
      <c r="DV194" s="533"/>
      <c r="DW194" s="533"/>
      <c r="DX194" s="533"/>
      <c r="DY194" s="533"/>
      <c r="DZ194" s="533"/>
      <c r="EA194" s="533"/>
      <c r="EB194" s="1157"/>
      <c r="EC194" s="1159"/>
      <c r="ED194" s="823"/>
      <c r="EE194" s="239"/>
      <c r="EF194" s="464" t="str">
        <f t="shared" si="329"/>
        <v>-</v>
      </c>
      <c r="EG194" s="8"/>
      <c r="EI194" s="835" t="str">
        <f t="shared" ca="1" si="356"/>
        <v/>
      </c>
      <c r="EJ194" s="836"/>
    </row>
    <row r="195" spans="1:140" s="71" customFormat="1" ht="12.75" customHeight="1" outlineLevel="2" x14ac:dyDescent="0.2">
      <c r="A195" s="85">
        <f t="shared" ca="1" si="265"/>
        <v>186</v>
      </c>
      <c r="B195" s="636" t="str">
        <f t="shared" ca="1" si="348"/>
        <v/>
      </c>
      <c r="C195" s="637"/>
      <c r="D195" s="638"/>
      <c r="E195" s="143" t="s">
        <v>113</v>
      </c>
      <c r="F195" s="144" t="s">
        <v>114</v>
      </c>
      <c r="G195" s="145"/>
      <c r="H195" s="931" t="s">
        <v>17</v>
      </c>
      <c r="I195" s="146"/>
      <c r="J195" s="147" t="s">
        <v>241</v>
      </c>
      <c r="K195" s="148" t="s">
        <v>110</v>
      </c>
      <c r="L195" s="341"/>
      <c r="M195" s="459">
        <f t="shared" si="345"/>
        <v>0</v>
      </c>
      <c r="N195" s="659" t="str">
        <f t="shared" si="349"/>
        <v>-</v>
      </c>
      <c r="O195" s="660" t="str">
        <f t="shared" si="350"/>
        <v>-</v>
      </c>
      <c r="P195" s="660" t="str">
        <f t="shared" si="351"/>
        <v>-</v>
      </c>
      <c r="Q195" s="660" t="str">
        <f t="shared" si="352"/>
        <v>-</v>
      </c>
      <c r="R195" s="660" t="str">
        <f t="shared" si="353"/>
        <v>-</v>
      </c>
      <c r="S195" s="661" t="str">
        <f t="shared" si="354"/>
        <v>-</v>
      </c>
      <c r="T195" s="181" t="str">
        <f t="shared" si="355"/>
        <v>OK</v>
      </c>
      <c r="U195" s="293"/>
      <c r="V195" s="8"/>
      <c r="W195" s="264"/>
      <c r="X195" s="217"/>
      <c r="Y195" s="218"/>
      <c r="Z195" s="218"/>
      <c r="AA195" s="218"/>
      <c r="AB195" s="218"/>
      <c r="AC195" s="218"/>
      <c r="AD195" s="218"/>
      <c r="AE195" s="218"/>
      <c r="AF195" s="218"/>
      <c r="AG195" s="218"/>
      <c r="AH195" s="218"/>
      <c r="AI195" s="219"/>
      <c r="AJ195" s="228">
        <f>AJ196+AJ200+AJ208</f>
        <v>0</v>
      </c>
      <c r="AK195" s="229">
        <f>AK196+AK200+AK208</f>
        <v>0</v>
      </c>
      <c r="AL195" s="230">
        <f>CD_TOTAL_01_17_ENG+CD_TOTAL_01_17_DESIGNER</f>
        <v>0</v>
      </c>
      <c r="AM195" s="474" t="str">
        <f t="shared" ref="AM195:AM201" si="420">IF(OR(AL195=0,AL195="-"),"-",AL195/CD_TOTAL_HOURS)</f>
        <v>-</v>
      </c>
      <c r="AN195" s="190"/>
      <c r="AO195" s="258" t="str">
        <f t="shared" ref="AO195:AO217" si="421">IF(AND(Type_1="Doc",OR(Y195&lt;&gt;"",AC195&lt;&gt;"",AG195&lt;&gt;"")),"Remove Value Cln 25, 29, 33",IF(AND(Type_1="Doc",OR(AA195&lt;&gt;"",AE195&lt;&gt;"",AI195&lt;&gt;"")),"Remove Value Cln 27, 31, 35",IF(OR(AND(X195&lt;&gt;"",Z195=""),AND(AB195&lt;&gt;"",AD195=""),AND(AF195&lt;&gt;"",AH195="")),"Missing Eng Function",IF(OR(AND(Y195&lt;&gt;"",AA195=""),AND(AC195&lt;&gt;"",AE195=""),AND(AG195&lt;&gt;"",AI195="")),"Missing Design Function","OK"))))</f>
        <v>OK</v>
      </c>
      <c r="AP195" s="8"/>
      <c r="AQ195" s="264"/>
      <c r="AR195" s="217"/>
      <c r="AS195" s="218"/>
      <c r="AT195" s="218"/>
      <c r="AU195" s="218"/>
      <c r="AV195" s="218"/>
      <c r="AW195" s="218"/>
      <c r="AX195" s="218"/>
      <c r="AY195" s="218"/>
      <c r="AZ195" s="218"/>
      <c r="BA195" s="218"/>
      <c r="BB195" s="218"/>
      <c r="BC195" s="219"/>
      <c r="BD195" s="228">
        <f>BD196+BD200+BD208</f>
        <v>0</v>
      </c>
      <c r="BE195" s="229">
        <f>BE196+BE200+BE208</f>
        <v>0</v>
      </c>
      <c r="BF195" s="230">
        <f>BD195+BE195</f>
        <v>0</v>
      </c>
      <c r="BG195" s="474" t="str">
        <f t="shared" ref="BG195:BG201" si="422">IF(OR(BF195=0,BF195="-"),"-",BF195/BD_TOTAL_HOURS)</f>
        <v>-</v>
      </c>
      <c r="BH195" s="549"/>
      <c r="BI195" s="258" t="str">
        <f t="shared" ref="BI195:BI217" si="423">IF(AND(Type_1="Doc",OR(AS195&lt;&gt;"",AW195&lt;&gt;"",BA195&lt;&gt;"")),"Remove Value Cln 25, 29, 33",IF(AND(Type_1="Doc",OR(AU195&lt;&gt;"",AY195&lt;&gt;"",BC195&lt;&gt;"")),"Remove Value Cln 47, 51, 55",IF(OR(AND(AR195&lt;&gt;"",AT195=""),AND(AV195&lt;&gt;"",AX195=""),AND(AZ195&lt;&gt;"",BB195="")),"Missing Eng Function",IF(OR(AND(AS195&lt;&gt;"",AU195=""),AND(AW195&lt;&gt;"",AY195=""),AND(BA195&lt;&gt;"",BC195="")),"Missing Design Function","OK"))))</f>
        <v>OK</v>
      </c>
      <c r="BJ195" s="8"/>
      <c r="BK195" s="264"/>
      <c r="BL195" s="217"/>
      <c r="BM195" s="218"/>
      <c r="BN195" s="218"/>
      <c r="BO195" s="218"/>
      <c r="BP195" s="218"/>
      <c r="BQ195" s="218"/>
      <c r="BR195" s="218"/>
      <c r="BS195" s="218"/>
      <c r="BT195" s="218"/>
      <c r="BU195" s="218"/>
      <c r="BV195" s="218"/>
      <c r="BW195" s="219"/>
      <c r="BX195" s="228">
        <f>BX196+BX200+BX208</f>
        <v>0</v>
      </c>
      <c r="BY195" s="229">
        <f>BY196+BY200+BY208</f>
        <v>0</v>
      </c>
      <c r="BZ195" s="230">
        <f>DD_TOTAL_01_17_ENG+DD_TOTAL_01_17_DESIGNER</f>
        <v>0</v>
      </c>
      <c r="CA195" s="474" t="str">
        <f t="shared" ref="CA195:CA200" si="424">IF(OR(BZ195=0,BZ195="-"),"-",BZ195/DD_TOTAL_HOURS)</f>
        <v>-</v>
      </c>
      <c r="CB195" s="190"/>
      <c r="CC195" s="258" t="str">
        <f t="shared" si="419"/>
        <v>OK</v>
      </c>
      <c r="CD195" s="8"/>
      <c r="CE195" s="264"/>
      <c r="CF195" s="217"/>
      <c r="CG195" s="218"/>
      <c r="CH195" s="218"/>
      <c r="CI195" s="218"/>
      <c r="CJ195" s="218"/>
      <c r="CK195" s="218"/>
      <c r="CL195" s="218"/>
      <c r="CM195" s="218"/>
      <c r="CN195" s="218"/>
      <c r="CO195" s="218"/>
      <c r="CP195" s="218"/>
      <c r="CQ195" s="219"/>
      <c r="CR195" s="228">
        <f>CR196+CR200+CR208</f>
        <v>0</v>
      </c>
      <c r="CS195" s="229"/>
      <c r="CT195" s="230">
        <f>PRO_TOTAL_01_17_ENG</f>
        <v>0</v>
      </c>
      <c r="CU195" s="474" t="str">
        <f>IF(OR(CT195=0,CT195="-"),"-",CT195/PRO_TOTAL_HOURS)</f>
        <v>-</v>
      </c>
      <c r="CV195" s="190"/>
      <c r="CW195" s="258" t="str">
        <f t="shared" si="346"/>
        <v>OK</v>
      </c>
      <c r="CX195" s="8"/>
      <c r="CY195" s="264"/>
      <c r="CZ195" s="217"/>
      <c r="DA195" s="218"/>
      <c r="DB195" s="218"/>
      <c r="DC195" s="218"/>
      <c r="DD195" s="218"/>
      <c r="DE195" s="218"/>
      <c r="DF195" s="218"/>
      <c r="DG195" s="218"/>
      <c r="DH195" s="218"/>
      <c r="DI195" s="218"/>
      <c r="DJ195" s="218"/>
      <c r="DK195" s="219"/>
      <c r="DL195" s="228">
        <f>DL196+DL200+DL208</f>
        <v>0</v>
      </c>
      <c r="DM195" s="229">
        <f>DM196+DM200+DM208</f>
        <v>0</v>
      </c>
      <c r="DN195" s="230">
        <f>CONSTR_TOTAL_01_17_ENG+CONSTR_TOTAL_01_17_DESIGNER</f>
        <v>0</v>
      </c>
      <c r="DO195" s="474" t="str">
        <f>IF(OR(DN195=0,DN195="-"),"-",DN195/CONSTR_TOTAL_HOURS)</f>
        <v>-</v>
      </c>
      <c r="DP195" s="190"/>
      <c r="DQ195" s="258" t="str">
        <f t="shared" si="347"/>
        <v>OK</v>
      </c>
      <c r="DR195" s="8"/>
      <c r="DS195" s="576"/>
      <c r="DT195" s="217"/>
      <c r="DU195" s="218"/>
      <c r="DV195" s="218"/>
      <c r="DW195" s="218"/>
      <c r="DX195" s="218"/>
      <c r="DY195" s="218"/>
      <c r="DZ195" s="218"/>
      <c r="EA195" s="218"/>
      <c r="EB195" s="587"/>
      <c r="EC195" s="588"/>
      <c r="ED195" s="474"/>
      <c r="EE195" s="190"/>
      <c r="EF195" s="258" t="str">
        <f t="shared" si="329"/>
        <v>-</v>
      </c>
      <c r="EG195" s="8"/>
      <c r="EI195" s="835" t="str">
        <f t="shared" ca="1" si="356"/>
        <v/>
      </c>
      <c r="EJ195" s="836"/>
    </row>
    <row r="196" spans="1:140" s="71" customFormat="1" ht="25.5" customHeight="1" outlineLevel="3" x14ac:dyDescent="0.2">
      <c r="A196" s="88">
        <f t="shared" ca="1" si="265"/>
        <v>187</v>
      </c>
      <c r="B196" s="616" t="str">
        <f t="shared" ca="1" si="348"/>
        <v/>
      </c>
      <c r="C196" s="622"/>
      <c r="D196" s="623"/>
      <c r="E196" s="76" t="s">
        <v>181</v>
      </c>
      <c r="F196" s="77" t="s">
        <v>171</v>
      </c>
      <c r="G196" s="78"/>
      <c r="H196" s="918"/>
      <c r="I196" s="79"/>
      <c r="J196" s="80" t="s">
        <v>10</v>
      </c>
      <c r="K196" s="81" t="s">
        <v>113</v>
      </c>
      <c r="L196" s="251"/>
      <c r="M196" s="460">
        <f t="shared" si="345"/>
        <v>0</v>
      </c>
      <c r="N196" s="694" t="str">
        <f>IF(OR(W196="",W196=0,W196="-"),"-",IF(W196=1,1,"POK"))</f>
        <v>-</v>
      </c>
      <c r="O196" s="695" t="str">
        <f>IF(OR(AQ196="",AQ196=0,AQ196="-"),"-",IF(AQ196=1,1,"POK"))</f>
        <v>-</v>
      </c>
      <c r="P196" s="695" t="str">
        <f>IF(OR(BK196="",BK196=0,BK196="-"),"-",IF(BK196=1,1,"POK"))</f>
        <v>-</v>
      </c>
      <c r="Q196" s="695" t="str">
        <f>IF(OR(CE196="",CE196=0,CE196="-"),"-",IF(CE196=1,1,"POK"))</f>
        <v>-</v>
      </c>
      <c r="R196" s="695" t="str">
        <f>IF(OR(CY196="",CY196=0,CY196="-"),"-",IF(CY196=1,1,"POK"))</f>
        <v>-</v>
      </c>
      <c r="S196" s="696" t="str">
        <f>IF(OR(DS196="",DS196=0,DS196="-"),"-",IF(DS196=1,1,"POK"))</f>
        <v>-</v>
      </c>
      <c r="T196" s="181" t="str">
        <f t="shared" si="355"/>
        <v>OK</v>
      </c>
      <c r="U196" s="291"/>
      <c r="V196" s="8"/>
      <c r="W196" s="662">
        <f>IF(SUM(W197:W199)=0,0,1)</f>
        <v>0</v>
      </c>
      <c r="X196" s="208"/>
      <c r="Y196" s="209"/>
      <c r="Z196" s="209"/>
      <c r="AA196" s="209"/>
      <c r="AB196" s="209"/>
      <c r="AC196" s="209"/>
      <c r="AD196" s="209"/>
      <c r="AE196" s="209"/>
      <c r="AF196" s="209"/>
      <c r="AG196" s="209"/>
      <c r="AH196" s="209"/>
      <c r="AI196" s="210"/>
      <c r="AJ196" s="235">
        <f>SUM(AJ197:AJ199)</f>
        <v>0</v>
      </c>
      <c r="AK196" s="236">
        <f>SUM(AK197:AK199)</f>
        <v>0</v>
      </c>
      <c r="AL196" s="233">
        <f>AJ196+AK196</f>
        <v>0</v>
      </c>
      <c r="AM196" s="238" t="str">
        <f t="shared" si="420"/>
        <v>-</v>
      </c>
      <c r="AN196" s="114"/>
      <c r="AO196" s="468" t="str">
        <f t="shared" si="421"/>
        <v>OK</v>
      </c>
      <c r="AP196" s="8"/>
      <c r="AQ196" s="662">
        <f>IF(SUM(AQ197:AQ199)=0,0,1)</f>
        <v>0</v>
      </c>
      <c r="AR196" s="208"/>
      <c r="AS196" s="209"/>
      <c r="AT196" s="209"/>
      <c r="AU196" s="209"/>
      <c r="AV196" s="209"/>
      <c r="AW196" s="209"/>
      <c r="AX196" s="209"/>
      <c r="AY196" s="209"/>
      <c r="AZ196" s="209"/>
      <c r="BA196" s="209"/>
      <c r="BB196" s="209"/>
      <c r="BC196" s="210"/>
      <c r="BD196" s="235">
        <f>SUM(BD197:BD199)</f>
        <v>0</v>
      </c>
      <c r="BE196" s="236">
        <f>SUM(BE197:BE199)</f>
        <v>0</v>
      </c>
      <c r="BF196" s="233">
        <f>BD196+BE196</f>
        <v>0</v>
      </c>
      <c r="BG196" s="238" t="str">
        <f t="shared" si="422"/>
        <v>-</v>
      </c>
      <c r="BH196" s="114"/>
      <c r="BI196" s="468" t="str">
        <f t="shared" si="423"/>
        <v>OK</v>
      </c>
      <c r="BJ196" s="8"/>
      <c r="BK196" s="662">
        <f>IF(SUM(BK197:BK199)=0,0,1)</f>
        <v>0</v>
      </c>
      <c r="BL196" s="208"/>
      <c r="BM196" s="209"/>
      <c r="BN196" s="209"/>
      <c r="BO196" s="209"/>
      <c r="BP196" s="209"/>
      <c r="BQ196" s="209"/>
      <c r="BR196" s="209"/>
      <c r="BS196" s="209"/>
      <c r="BT196" s="209"/>
      <c r="BU196" s="209"/>
      <c r="BV196" s="209"/>
      <c r="BW196" s="210"/>
      <c r="BX196" s="235">
        <f>SUM(BX197:BX199)</f>
        <v>0</v>
      </c>
      <c r="BY196" s="236">
        <f>SUM(BY197:BY199)</f>
        <v>0</v>
      </c>
      <c r="BZ196" s="233">
        <f>BX196+BY196</f>
        <v>0</v>
      </c>
      <c r="CA196" s="238" t="str">
        <f t="shared" si="424"/>
        <v>-</v>
      </c>
      <c r="CB196" s="114"/>
      <c r="CC196" s="464" t="str">
        <f t="shared" si="419"/>
        <v>OK</v>
      </c>
      <c r="CD196" s="8"/>
      <c r="CE196" s="665">
        <f>IF(SUM(CE197:CE199)=0,0,1)</f>
        <v>0</v>
      </c>
      <c r="CF196" s="208"/>
      <c r="CG196" s="209"/>
      <c r="CH196" s="209"/>
      <c r="CI196" s="209"/>
      <c r="CJ196" s="209"/>
      <c r="CK196" s="209"/>
      <c r="CL196" s="209"/>
      <c r="CM196" s="209"/>
      <c r="CN196" s="209"/>
      <c r="CO196" s="209"/>
      <c r="CP196" s="209"/>
      <c r="CQ196" s="210"/>
      <c r="CR196" s="235">
        <f>SUM(CR197:CR199)</f>
        <v>0</v>
      </c>
      <c r="CS196" s="236">
        <f>SUM(CS197:CS199)</f>
        <v>0</v>
      </c>
      <c r="CT196" s="233">
        <f>CR196+CS196</f>
        <v>0</v>
      </c>
      <c r="CU196" s="238"/>
      <c r="CV196" s="114"/>
      <c r="CW196" s="468" t="str">
        <f t="shared" si="346"/>
        <v>OK</v>
      </c>
      <c r="CX196" s="8"/>
      <c r="CY196" s="665">
        <f>IF(SUM(CY197:CY199)=0,0,1)</f>
        <v>0</v>
      </c>
      <c r="CZ196" s="208"/>
      <c r="DA196" s="209"/>
      <c r="DB196" s="209"/>
      <c r="DC196" s="209"/>
      <c r="DD196" s="209"/>
      <c r="DE196" s="209"/>
      <c r="DF196" s="209"/>
      <c r="DG196" s="209"/>
      <c r="DH196" s="209"/>
      <c r="DI196" s="209"/>
      <c r="DJ196" s="209"/>
      <c r="DK196" s="210"/>
      <c r="DL196" s="235">
        <f>SUM(DL197:DL199)</f>
        <v>0</v>
      </c>
      <c r="DM196" s="236">
        <f>SUM(DM197:DM199)</f>
        <v>0</v>
      </c>
      <c r="DN196" s="233">
        <f>DL196+DM196</f>
        <v>0</v>
      </c>
      <c r="DO196" s="238" t="str">
        <f>IF(OR(DN196=0,DN196="-"),"-",DN196/CONSTR_TOTAL_HOURS)</f>
        <v>-</v>
      </c>
      <c r="DP196" s="114"/>
      <c r="DQ196" s="464" t="str">
        <f t="shared" si="347"/>
        <v>OK</v>
      </c>
      <c r="DR196" s="8"/>
      <c r="DS196" s="662">
        <f>IF(SUM(DS197:DS199)=0,0,1)</f>
        <v>0</v>
      </c>
      <c r="DT196" s="208"/>
      <c r="DU196" s="209"/>
      <c r="DV196" s="209"/>
      <c r="DW196" s="209"/>
      <c r="DX196" s="209"/>
      <c r="DY196" s="209"/>
      <c r="DZ196" s="209"/>
      <c r="EA196" s="209"/>
      <c r="EB196" s="235">
        <f>SUM(EB197:EB199)</f>
        <v>0</v>
      </c>
      <c r="EC196" s="565"/>
      <c r="ED196" s="238"/>
      <c r="EE196" s="114"/>
      <c r="EF196" s="464" t="str">
        <f t="shared" si="329"/>
        <v>-</v>
      </c>
      <c r="EG196" s="8"/>
      <c r="EI196" s="835" t="str">
        <f t="shared" ca="1" si="356"/>
        <v/>
      </c>
      <c r="EJ196" s="836"/>
    </row>
    <row r="197" spans="1:140" ht="12" customHeight="1" outlineLevel="3" x14ac:dyDescent="0.2">
      <c r="A197" s="85">
        <f t="shared" ca="1" si="265"/>
        <v>188</v>
      </c>
      <c r="B197" s="619" t="str">
        <f t="shared" ca="1" si="348"/>
        <v/>
      </c>
      <c r="C197" s="620"/>
      <c r="D197" s="621"/>
      <c r="E197" s="59"/>
      <c r="F197" s="54"/>
      <c r="G197" s="55"/>
      <c r="H197" s="69"/>
      <c r="I197" s="55"/>
      <c r="J197" s="249" t="s">
        <v>13</v>
      </c>
      <c r="K197" s="250" t="s">
        <v>113</v>
      </c>
      <c r="L197" s="252"/>
      <c r="M197" s="476">
        <f t="shared" si="345"/>
        <v>0</v>
      </c>
      <c r="N197" s="648" t="str">
        <f t="shared" si="349"/>
        <v>-</v>
      </c>
      <c r="O197" s="649" t="str">
        <f t="shared" si="350"/>
        <v>-</v>
      </c>
      <c r="P197" s="649" t="str">
        <f t="shared" si="351"/>
        <v>-</v>
      </c>
      <c r="Q197" s="649" t="str">
        <f t="shared" si="352"/>
        <v>-</v>
      </c>
      <c r="R197" s="649" t="str">
        <f t="shared" si="353"/>
        <v>-</v>
      </c>
      <c r="S197" s="168" t="str">
        <f t="shared" si="354"/>
        <v>-</v>
      </c>
      <c r="T197" s="180" t="str">
        <f t="shared" si="355"/>
        <v>OK</v>
      </c>
      <c r="U197" s="290"/>
      <c r="W197" s="515"/>
      <c r="X197" s="103"/>
      <c r="Y197" s="202"/>
      <c r="Z197" s="298" t="s">
        <v>250</v>
      </c>
      <c r="AA197" s="299" t="s">
        <v>282</v>
      </c>
      <c r="AB197" s="104"/>
      <c r="AC197" s="202"/>
      <c r="AD197" s="298" t="s">
        <v>251</v>
      </c>
      <c r="AE197" s="299" t="s">
        <v>283</v>
      </c>
      <c r="AF197" s="104"/>
      <c r="AG197" s="202"/>
      <c r="AH197" s="298" t="s">
        <v>252</v>
      </c>
      <c r="AI197" s="299" t="s">
        <v>284</v>
      </c>
      <c r="AJ197" s="478" t="str">
        <f t="shared" ref="AJ197:AK199" si="425">IF(AND(X197="",AB197="",AF197=""),"-",X197+AB197+AF197)</f>
        <v>-</v>
      </c>
      <c r="AK197" s="479" t="str">
        <f t="shared" si="425"/>
        <v>-</v>
      </c>
      <c r="AL197" s="480" t="str">
        <f>IF(AND(X197="",AB197="",AF197="",Y197="",AC197="",AG197=""),"-",SUM(X197:AG197))</f>
        <v>-</v>
      </c>
      <c r="AM197" s="481" t="str">
        <f t="shared" si="420"/>
        <v>-</v>
      </c>
      <c r="AN197" s="113"/>
      <c r="AO197" s="464" t="str">
        <f t="shared" si="421"/>
        <v>OK</v>
      </c>
      <c r="AQ197" s="154"/>
      <c r="AR197" s="103"/>
      <c r="AS197" s="202"/>
      <c r="AT197" s="298" t="s">
        <v>250</v>
      </c>
      <c r="AU197" s="299" t="s">
        <v>282</v>
      </c>
      <c r="AV197" s="104"/>
      <c r="AW197" s="202"/>
      <c r="AX197" s="298" t="s">
        <v>251</v>
      </c>
      <c r="AY197" s="299" t="s">
        <v>283</v>
      </c>
      <c r="AZ197" s="104"/>
      <c r="BA197" s="202"/>
      <c r="BB197" s="298" t="s">
        <v>252</v>
      </c>
      <c r="BC197" s="299" t="s">
        <v>284</v>
      </c>
      <c r="BD197" s="478" t="str">
        <f t="shared" ref="BD197:BD199" si="426">IF(AND(AR197="",AV197="",AZ197=""),"-",AR197+AV197+AZ197)</f>
        <v>-</v>
      </c>
      <c r="BE197" s="479" t="str">
        <f t="shared" ref="BE197:BE199" si="427">IF(AND(AS197="",AW197="",BA197=""),"-",AS197+AW197+BA197)</f>
        <v>-</v>
      </c>
      <c r="BF197" s="480" t="str">
        <f>IF(AND(AR197="",AV197="",AZ197="",AS197="",AW197="",BA197=""),"-",SUM(AR197:BA197))</f>
        <v>-</v>
      </c>
      <c r="BG197" s="481" t="str">
        <f t="shared" si="422"/>
        <v>-</v>
      </c>
      <c r="BH197" s="113"/>
      <c r="BI197" s="464" t="str">
        <f t="shared" si="423"/>
        <v>OK</v>
      </c>
      <c r="BK197" s="154"/>
      <c r="BL197" s="103"/>
      <c r="BM197" s="202"/>
      <c r="BN197" s="298" t="s">
        <v>250</v>
      </c>
      <c r="BO197" s="299" t="s">
        <v>282</v>
      </c>
      <c r="BP197" s="104"/>
      <c r="BQ197" s="202"/>
      <c r="BR197" s="298" t="s">
        <v>251</v>
      </c>
      <c r="BS197" s="299" t="s">
        <v>283</v>
      </c>
      <c r="BT197" s="104"/>
      <c r="BU197" s="202"/>
      <c r="BV197" s="298" t="s">
        <v>252</v>
      </c>
      <c r="BW197" s="299" t="s">
        <v>284</v>
      </c>
      <c r="BX197" s="478" t="str">
        <f t="shared" ref="BX197:BY199" si="428">IF(AND(BL197="",BP197="",BT197=""),"-",BL197+BP197+BT197)</f>
        <v>-</v>
      </c>
      <c r="BY197" s="479" t="str">
        <f t="shared" si="428"/>
        <v>-</v>
      </c>
      <c r="BZ197" s="480" t="str">
        <f>IF(AND(BL197="",BP197="",BT197="",BM197="",BQ197="",BU197=""),"-",SUM(BL197:BU197))</f>
        <v>-</v>
      </c>
      <c r="CA197" s="481" t="str">
        <f t="shared" si="424"/>
        <v>-</v>
      </c>
      <c r="CB197" s="113"/>
      <c r="CC197" s="464" t="str">
        <f t="shared" si="419"/>
        <v>OK</v>
      </c>
      <c r="CE197" s="1036"/>
      <c r="CF197" s="1055"/>
      <c r="CG197" s="1069"/>
      <c r="CH197" s="1046"/>
      <c r="CI197" s="1047"/>
      <c r="CJ197" s="1055"/>
      <c r="CK197" s="1069"/>
      <c r="CL197" s="1046"/>
      <c r="CM197" s="1047"/>
      <c r="CN197" s="1055"/>
      <c r="CO197" s="1069"/>
      <c r="CP197" s="1046"/>
      <c r="CQ197" s="1047"/>
      <c r="CR197" s="1000"/>
      <c r="CS197" s="1048"/>
      <c r="CT197" s="1001"/>
      <c r="CU197" s="1002"/>
      <c r="CV197" s="113"/>
      <c r="CW197" s="464" t="str">
        <f t="shared" si="346"/>
        <v>OK</v>
      </c>
      <c r="CY197" s="344"/>
      <c r="CZ197" s="440"/>
      <c r="DA197" s="312"/>
      <c r="DB197" s="313"/>
      <c r="DC197" s="441"/>
      <c r="DD197" s="440"/>
      <c r="DE197" s="312"/>
      <c r="DF197" s="313"/>
      <c r="DG197" s="441"/>
      <c r="DH197" s="440"/>
      <c r="DI197" s="312"/>
      <c r="DJ197" s="313"/>
      <c r="DK197" s="441"/>
      <c r="DL197" s="494"/>
      <c r="DM197" s="485"/>
      <c r="DN197" s="495"/>
      <c r="DO197" s="496"/>
      <c r="DP197" s="113"/>
      <c r="DQ197" s="464" t="str">
        <f t="shared" si="347"/>
        <v>OK</v>
      </c>
      <c r="DS197" s="344"/>
      <c r="DT197" s="440"/>
      <c r="DU197" s="441"/>
      <c r="DV197" s="312"/>
      <c r="DW197" s="441"/>
      <c r="DX197" s="312"/>
      <c r="DY197" s="441"/>
      <c r="DZ197" s="312"/>
      <c r="EA197" s="313"/>
      <c r="EB197" s="994"/>
      <c r="EC197" s="995"/>
      <c r="ED197" s="996"/>
      <c r="EE197" s="113"/>
      <c r="EF197" s="464" t="str">
        <f t="shared" si="329"/>
        <v>-</v>
      </c>
      <c r="EI197" s="835" t="str">
        <f t="shared" ca="1" si="356"/>
        <v/>
      </c>
      <c r="EJ197" s="836"/>
    </row>
    <row r="198" spans="1:140" ht="12" customHeight="1" outlineLevel="3" x14ac:dyDescent="0.2">
      <c r="A198" s="85">
        <f t="shared" ca="1" si="265"/>
        <v>189</v>
      </c>
      <c r="B198" s="619" t="str">
        <f t="shared" ca="1" si="348"/>
        <v/>
      </c>
      <c r="C198" s="620"/>
      <c r="D198" s="621"/>
      <c r="E198" s="59"/>
      <c r="F198" s="54"/>
      <c r="G198" s="55"/>
      <c r="H198" s="69"/>
      <c r="I198" s="55"/>
      <c r="J198" s="249" t="s">
        <v>13</v>
      </c>
      <c r="K198" s="250" t="s">
        <v>113</v>
      </c>
      <c r="L198" s="252"/>
      <c r="M198" s="476">
        <f t="shared" si="345"/>
        <v>0</v>
      </c>
      <c r="N198" s="648" t="str">
        <f t="shared" si="349"/>
        <v>-</v>
      </c>
      <c r="O198" s="649" t="str">
        <f t="shared" si="350"/>
        <v>-</v>
      </c>
      <c r="P198" s="649" t="str">
        <f t="shared" si="351"/>
        <v>-</v>
      </c>
      <c r="Q198" s="649" t="str">
        <f t="shared" si="352"/>
        <v>-</v>
      </c>
      <c r="R198" s="649" t="str">
        <f t="shared" si="353"/>
        <v>-</v>
      </c>
      <c r="S198" s="168" t="str">
        <f t="shared" si="354"/>
        <v>-</v>
      </c>
      <c r="T198" s="180" t="str">
        <f t="shared" si="355"/>
        <v>OK</v>
      </c>
      <c r="U198" s="290"/>
      <c r="W198" s="515"/>
      <c r="X198" s="103"/>
      <c r="Y198" s="202"/>
      <c r="Z198" s="298" t="s">
        <v>250</v>
      </c>
      <c r="AA198" s="299" t="s">
        <v>282</v>
      </c>
      <c r="AB198" s="104"/>
      <c r="AC198" s="202"/>
      <c r="AD198" s="298" t="s">
        <v>251</v>
      </c>
      <c r="AE198" s="299" t="s">
        <v>283</v>
      </c>
      <c r="AF198" s="104"/>
      <c r="AG198" s="202"/>
      <c r="AH198" s="298" t="s">
        <v>252</v>
      </c>
      <c r="AI198" s="299" t="s">
        <v>284</v>
      </c>
      <c r="AJ198" s="478" t="str">
        <f t="shared" si="425"/>
        <v>-</v>
      </c>
      <c r="AK198" s="479" t="str">
        <f t="shared" si="425"/>
        <v>-</v>
      </c>
      <c r="AL198" s="480" t="str">
        <f>IF(AND(X198="",AB198="",AF198="",Y198="",AC198="",AG198=""),"-",SUM(X198:AG198))</f>
        <v>-</v>
      </c>
      <c r="AM198" s="481" t="str">
        <f t="shared" si="420"/>
        <v>-</v>
      </c>
      <c r="AN198" s="113"/>
      <c r="AO198" s="464" t="str">
        <f t="shared" si="421"/>
        <v>OK</v>
      </c>
      <c r="AQ198" s="154"/>
      <c r="AR198" s="103"/>
      <c r="AS198" s="202"/>
      <c r="AT198" s="298" t="s">
        <v>250</v>
      </c>
      <c r="AU198" s="299" t="s">
        <v>282</v>
      </c>
      <c r="AV198" s="104"/>
      <c r="AW198" s="202"/>
      <c r="AX198" s="298" t="s">
        <v>251</v>
      </c>
      <c r="AY198" s="299" t="s">
        <v>283</v>
      </c>
      <c r="AZ198" s="104"/>
      <c r="BA198" s="202"/>
      <c r="BB198" s="298" t="s">
        <v>252</v>
      </c>
      <c r="BC198" s="299" t="s">
        <v>284</v>
      </c>
      <c r="BD198" s="478" t="str">
        <f t="shared" si="426"/>
        <v>-</v>
      </c>
      <c r="BE198" s="479" t="str">
        <f t="shared" si="427"/>
        <v>-</v>
      </c>
      <c r="BF198" s="480" t="str">
        <f>IF(AND(AR198="",AV198="",AZ198="",AS198="",AW198="",BA198=""),"-",SUM(AR198:BA198))</f>
        <v>-</v>
      </c>
      <c r="BG198" s="481" t="str">
        <f t="shared" si="422"/>
        <v>-</v>
      </c>
      <c r="BH198" s="113"/>
      <c r="BI198" s="464" t="str">
        <f t="shared" si="423"/>
        <v>OK</v>
      </c>
      <c r="BK198" s="154"/>
      <c r="BL198" s="103"/>
      <c r="BM198" s="202"/>
      <c r="BN198" s="298" t="s">
        <v>250</v>
      </c>
      <c r="BO198" s="299" t="s">
        <v>282</v>
      </c>
      <c r="BP198" s="104"/>
      <c r="BQ198" s="202"/>
      <c r="BR198" s="298" t="s">
        <v>251</v>
      </c>
      <c r="BS198" s="299" t="s">
        <v>283</v>
      </c>
      <c r="BT198" s="104"/>
      <c r="BU198" s="202"/>
      <c r="BV198" s="298" t="s">
        <v>252</v>
      </c>
      <c r="BW198" s="299" t="s">
        <v>284</v>
      </c>
      <c r="BX198" s="478" t="str">
        <f t="shared" si="428"/>
        <v>-</v>
      </c>
      <c r="BY198" s="479" t="str">
        <f t="shared" si="428"/>
        <v>-</v>
      </c>
      <c r="BZ198" s="480" t="str">
        <f>IF(AND(BL198="",BP198="",BT198="",BM198="",BQ198="",BU198=""),"-",SUM(BL198:BU198))</f>
        <v>-</v>
      </c>
      <c r="CA198" s="481" t="str">
        <f t="shared" si="424"/>
        <v>-</v>
      </c>
      <c r="CB198" s="113"/>
      <c r="CC198" s="464" t="str">
        <f t="shared" si="419"/>
        <v>OK</v>
      </c>
      <c r="CE198" s="1036"/>
      <c r="CF198" s="1055"/>
      <c r="CG198" s="1069"/>
      <c r="CH198" s="1046"/>
      <c r="CI198" s="1047"/>
      <c r="CJ198" s="1055"/>
      <c r="CK198" s="1069"/>
      <c r="CL198" s="1046"/>
      <c r="CM198" s="1047"/>
      <c r="CN198" s="1055"/>
      <c r="CO198" s="1069"/>
      <c r="CP198" s="1046"/>
      <c r="CQ198" s="1047"/>
      <c r="CR198" s="1000"/>
      <c r="CS198" s="1048"/>
      <c r="CT198" s="1001"/>
      <c r="CU198" s="1002"/>
      <c r="CV198" s="113"/>
      <c r="CW198" s="464" t="str">
        <f t="shared" si="346"/>
        <v>OK</v>
      </c>
      <c r="CY198" s="344"/>
      <c r="CZ198" s="315"/>
      <c r="DB198" s="316"/>
      <c r="DC198" s="317"/>
      <c r="DD198" s="315"/>
      <c r="DF198" s="316"/>
      <c r="DG198" s="317"/>
      <c r="DH198" s="315"/>
      <c r="DJ198" s="316"/>
      <c r="DK198" s="317"/>
      <c r="DL198" s="487"/>
      <c r="DM198" s="488"/>
      <c r="DN198" s="489"/>
      <c r="DO198" s="497"/>
      <c r="DP198" s="113"/>
      <c r="DQ198" s="464" t="str">
        <f t="shared" si="347"/>
        <v>OK</v>
      </c>
      <c r="DS198" s="344"/>
      <c r="DT198" s="315"/>
      <c r="DU198" s="317"/>
      <c r="DW198" s="317"/>
      <c r="DY198" s="317"/>
      <c r="EA198" s="316"/>
      <c r="EB198" s="1000"/>
      <c r="EC198" s="1001"/>
      <c r="ED198" s="1002"/>
      <c r="EE198" s="113"/>
      <c r="EF198" s="464" t="str">
        <f t="shared" si="329"/>
        <v>-</v>
      </c>
      <c r="EI198" s="835" t="str">
        <f t="shared" ca="1" si="356"/>
        <v/>
      </c>
      <c r="EJ198" s="836"/>
    </row>
    <row r="199" spans="1:140" ht="12" customHeight="1" outlineLevel="3" x14ac:dyDescent="0.2">
      <c r="A199" s="85">
        <f ca="1">OFFSET(A199,-1,0,1,1)+1</f>
        <v>190</v>
      </c>
      <c r="B199" s="619" t="str">
        <f t="shared" ca="1" si="348"/>
        <v/>
      </c>
      <c r="C199" s="620"/>
      <c r="D199" s="621"/>
      <c r="E199" s="161" t="s">
        <v>280</v>
      </c>
      <c r="F199" s="160"/>
      <c r="G199" s="55"/>
      <c r="H199" s="69"/>
      <c r="I199" s="55"/>
      <c r="J199" s="249" t="s">
        <v>13</v>
      </c>
      <c r="K199" s="250" t="s">
        <v>113</v>
      </c>
      <c r="L199" s="252"/>
      <c r="M199" s="476">
        <f t="shared" si="345"/>
        <v>0</v>
      </c>
      <c r="N199" s="648" t="str">
        <f t="shared" si="349"/>
        <v>-</v>
      </c>
      <c r="O199" s="649" t="str">
        <f t="shared" si="350"/>
        <v>-</v>
      </c>
      <c r="P199" s="649" t="str">
        <f t="shared" si="351"/>
        <v>-</v>
      </c>
      <c r="Q199" s="649" t="str">
        <f t="shared" si="352"/>
        <v>-</v>
      </c>
      <c r="R199" s="649" t="str">
        <f t="shared" si="353"/>
        <v>-</v>
      </c>
      <c r="S199" s="168" t="str">
        <f t="shared" si="354"/>
        <v>-</v>
      </c>
      <c r="T199" s="180" t="str">
        <f t="shared" si="355"/>
        <v>OK</v>
      </c>
      <c r="U199" s="290"/>
      <c r="W199" s="515"/>
      <c r="X199" s="103"/>
      <c r="Y199" s="202"/>
      <c r="Z199" s="298" t="s">
        <v>250</v>
      </c>
      <c r="AA199" s="299" t="s">
        <v>282</v>
      </c>
      <c r="AB199" s="104"/>
      <c r="AC199" s="202"/>
      <c r="AD199" s="298" t="s">
        <v>251</v>
      </c>
      <c r="AE199" s="299" t="s">
        <v>283</v>
      </c>
      <c r="AF199" s="104"/>
      <c r="AG199" s="202"/>
      <c r="AH199" s="298" t="s">
        <v>252</v>
      </c>
      <c r="AI199" s="299" t="s">
        <v>284</v>
      </c>
      <c r="AJ199" s="478" t="str">
        <f t="shared" si="425"/>
        <v>-</v>
      </c>
      <c r="AK199" s="479" t="str">
        <f t="shared" si="425"/>
        <v>-</v>
      </c>
      <c r="AL199" s="480" t="str">
        <f>IF(AND(X199="",AB199="",AF199="",Y199="",AC199="",AG199=""),"-",SUM(X199:AG199))</f>
        <v>-</v>
      </c>
      <c r="AM199" s="506" t="str">
        <f t="shared" si="420"/>
        <v>-</v>
      </c>
      <c r="AN199" s="113"/>
      <c r="AO199" s="464" t="str">
        <f t="shared" si="421"/>
        <v>OK</v>
      </c>
      <c r="AQ199" s="154"/>
      <c r="AR199" s="103"/>
      <c r="AS199" s="202"/>
      <c r="AT199" s="298" t="s">
        <v>250</v>
      </c>
      <c r="AU199" s="299" t="s">
        <v>282</v>
      </c>
      <c r="AV199" s="104"/>
      <c r="AW199" s="202"/>
      <c r="AX199" s="298" t="s">
        <v>251</v>
      </c>
      <c r="AY199" s="299" t="s">
        <v>283</v>
      </c>
      <c r="AZ199" s="104"/>
      <c r="BA199" s="202"/>
      <c r="BB199" s="298" t="s">
        <v>252</v>
      </c>
      <c r="BC199" s="299" t="s">
        <v>284</v>
      </c>
      <c r="BD199" s="478" t="str">
        <f t="shared" si="426"/>
        <v>-</v>
      </c>
      <c r="BE199" s="479" t="str">
        <f t="shared" si="427"/>
        <v>-</v>
      </c>
      <c r="BF199" s="480" t="str">
        <f>IF(AND(AR199="",AV199="",AZ199="",AS199="",AW199="",BA199=""),"-",SUM(AR199:BA199))</f>
        <v>-</v>
      </c>
      <c r="BG199" s="540" t="str">
        <f t="shared" si="422"/>
        <v>-</v>
      </c>
      <c r="BH199" s="113"/>
      <c r="BI199" s="464" t="str">
        <f t="shared" si="423"/>
        <v>OK</v>
      </c>
      <c r="BK199" s="154"/>
      <c r="BL199" s="103"/>
      <c r="BM199" s="202"/>
      <c r="BN199" s="298"/>
      <c r="BO199" s="299"/>
      <c r="BP199" s="104"/>
      <c r="BQ199" s="202"/>
      <c r="BR199" s="298"/>
      <c r="BS199" s="299"/>
      <c r="BT199" s="104"/>
      <c r="BU199" s="202"/>
      <c r="BV199" s="298"/>
      <c r="BW199" s="299"/>
      <c r="BX199" s="478" t="str">
        <f t="shared" si="428"/>
        <v>-</v>
      </c>
      <c r="BY199" s="479" t="str">
        <f t="shared" si="428"/>
        <v>-</v>
      </c>
      <c r="BZ199" s="480" t="str">
        <f>IF(AND(BL199="",BP199="",BT199="",BM199="",BQ199="",BU199=""),"-",SUM(BL199:BU199))</f>
        <v>-</v>
      </c>
      <c r="CA199" s="540" t="str">
        <f t="shared" si="424"/>
        <v>-</v>
      </c>
      <c r="CB199" s="113"/>
      <c r="CC199" s="464" t="str">
        <f t="shared" si="419"/>
        <v>OK</v>
      </c>
      <c r="CE199" s="1036"/>
      <c r="CF199" s="1055"/>
      <c r="CG199" s="1069"/>
      <c r="CH199" s="1046"/>
      <c r="CI199" s="1047"/>
      <c r="CJ199" s="1055"/>
      <c r="CK199" s="1069"/>
      <c r="CL199" s="1046"/>
      <c r="CM199" s="1047"/>
      <c r="CN199" s="1055"/>
      <c r="CO199" s="1069"/>
      <c r="CP199" s="1046"/>
      <c r="CQ199" s="1047"/>
      <c r="CR199" s="1000"/>
      <c r="CS199" s="1048"/>
      <c r="CT199" s="998"/>
      <c r="CU199" s="1002"/>
      <c r="CV199" s="113"/>
      <c r="CW199" s="464" t="str">
        <f t="shared" si="346"/>
        <v>OK</v>
      </c>
      <c r="CY199" s="70"/>
      <c r="CZ199" s="318"/>
      <c r="DA199" s="319"/>
      <c r="DB199" s="320"/>
      <c r="DC199" s="321"/>
      <c r="DD199" s="318"/>
      <c r="DE199" s="319"/>
      <c r="DF199" s="320"/>
      <c r="DG199" s="321"/>
      <c r="DH199" s="318"/>
      <c r="DI199" s="319"/>
      <c r="DJ199" s="320"/>
      <c r="DK199" s="321"/>
      <c r="DL199" s="490"/>
      <c r="DM199" s="491"/>
      <c r="DN199" s="492"/>
      <c r="DO199" s="498"/>
      <c r="DP199" s="113"/>
      <c r="DQ199" s="464" t="str">
        <f t="shared" si="347"/>
        <v>OK</v>
      </c>
      <c r="DS199" s="70"/>
      <c r="DT199" s="318"/>
      <c r="DU199" s="321"/>
      <c r="DV199" s="319"/>
      <c r="DW199" s="321"/>
      <c r="DX199" s="319"/>
      <c r="DY199" s="321"/>
      <c r="DZ199" s="319"/>
      <c r="EA199" s="320"/>
      <c r="EB199" s="997"/>
      <c r="EC199" s="998"/>
      <c r="ED199" s="999"/>
      <c r="EE199" s="113"/>
      <c r="EF199" s="464" t="str">
        <f t="shared" si="329"/>
        <v>-</v>
      </c>
      <c r="EI199" s="835" t="str">
        <f t="shared" ca="1" si="356"/>
        <v/>
      </c>
      <c r="EJ199" s="836"/>
    </row>
    <row r="200" spans="1:140" s="71" customFormat="1" ht="25.5" customHeight="1" outlineLevel="3" collapsed="1" x14ac:dyDescent="0.2">
      <c r="A200" s="88">
        <f t="shared" ca="1" si="265"/>
        <v>191</v>
      </c>
      <c r="B200" s="616" t="str">
        <f t="shared" ca="1" si="348"/>
        <v/>
      </c>
      <c r="C200" s="622"/>
      <c r="D200" s="623"/>
      <c r="E200" s="83" t="s">
        <v>115</v>
      </c>
      <c r="F200" s="77" t="s">
        <v>97</v>
      </c>
      <c r="G200" s="78"/>
      <c r="H200" s="918"/>
      <c r="I200" s="79"/>
      <c r="J200" s="80" t="s">
        <v>10</v>
      </c>
      <c r="K200" s="81" t="s">
        <v>113</v>
      </c>
      <c r="L200" s="251"/>
      <c r="M200" s="460">
        <f t="shared" si="345"/>
        <v>0</v>
      </c>
      <c r="N200" s="694" t="str">
        <f>IF(OR(W200="",W200=0,W200="-"),"-",IF(W200=1,1,"POK"))</f>
        <v>-</v>
      </c>
      <c r="O200" s="695" t="str">
        <f>IF(OR(AQ200="",AQ200=0,AQ200="-"),"-",IF(AQ200=1,1,"POK"))</f>
        <v>-</v>
      </c>
      <c r="P200" s="695" t="str">
        <f>IF(OR(BK200="",BK200=0,BK200="-"),"-",IF(BK200=1,1,"POK"))</f>
        <v>-</v>
      </c>
      <c r="Q200" s="695" t="str">
        <f>IF(OR(CE200="",CE200=0,CE200="-"),"-",IF(CE200=1,1,"POK"))</f>
        <v>-</v>
      </c>
      <c r="R200" s="695" t="str">
        <f>IF(OR(CY200="",CY200=0,CY200="-"),"-",IF(CY200=1,1,"POK"))</f>
        <v>-</v>
      </c>
      <c r="S200" s="696" t="str">
        <f>IF(OR(DS200="",DS200=0,DS200="-"),"-",IF(DS200=1,1,"POK"))</f>
        <v>-</v>
      </c>
      <c r="T200" s="181" t="str">
        <f t="shared" si="355"/>
        <v>OK</v>
      </c>
      <c r="U200" s="291"/>
      <c r="V200" s="8"/>
      <c r="W200" s="662">
        <f>IF(SUM(W201:W207)=0,0,1)</f>
        <v>0</v>
      </c>
      <c r="X200" s="208"/>
      <c r="Y200" s="209"/>
      <c r="Z200" s="209"/>
      <c r="AA200" s="209"/>
      <c r="AB200" s="209"/>
      <c r="AC200" s="209"/>
      <c r="AD200" s="209"/>
      <c r="AE200" s="209"/>
      <c r="AF200" s="209"/>
      <c r="AG200" s="209"/>
      <c r="AH200" s="209"/>
      <c r="AI200" s="210"/>
      <c r="AJ200" s="235">
        <f>SUM(AJ201:AJ207)</f>
        <v>0</v>
      </c>
      <c r="AK200" s="236">
        <f>SUM(AK201:AK207)</f>
        <v>0</v>
      </c>
      <c r="AL200" s="233">
        <f>AJ200+AK200</f>
        <v>0</v>
      </c>
      <c r="AM200" s="238" t="str">
        <f t="shared" si="420"/>
        <v>-</v>
      </c>
      <c r="AN200" s="114"/>
      <c r="AO200" s="468" t="str">
        <f t="shared" si="421"/>
        <v>OK</v>
      </c>
      <c r="AP200" s="8"/>
      <c r="AQ200" s="662">
        <f>IF(SUM(AQ201:AQ207)=0,0,1)</f>
        <v>0</v>
      </c>
      <c r="AR200" s="208"/>
      <c r="AS200" s="209"/>
      <c r="AT200" s="209"/>
      <c r="AU200" s="209"/>
      <c r="AV200" s="209"/>
      <c r="AW200" s="209"/>
      <c r="AX200" s="209"/>
      <c r="AY200" s="209"/>
      <c r="AZ200" s="209"/>
      <c r="BA200" s="209"/>
      <c r="BB200" s="209"/>
      <c r="BC200" s="210"/>
      <c r="BD200" s="235">
        <f>SUM(BD201:BD207)</f>
        <v>0</v>
      </c>
      <c r="BE200" s="236">
        <f>SUM(BE201:BE207)</f>
        <v>0</v>
      </c>
      <c r="BF200" s="233">
        <f>BD200+BE200</f>
        <v>0</v>
      </c>
      <c r="BG200" s="238" t="str">
        <f t="shared" si="422"/>
        <v>-</v>
      </c>
      <c r="BH200" s="114"/>
      <c r="BI200" s="468" t="str">
        <f t="shared" si="423"/>
        <v>OK</v>
      </c>
      <c r="BJ200" s="8"/>
      <c r="BK200" s="662">
        <f>IF(SUM(BK201:BK207)=0,0,1)</f>
        <v>0</v>
      </c>
      <c r="BL200" s="208"/>
      <c r="BM200" s="209"/>
      <c r="BN200" s="209"/>
      <c r="BO200" s="209"/>
      <c r="BP200" s="209"/>
      <c r="BQ200" s="209"/>
      <c r="BR200" s="209"/>
      <c r="BS200" s="209"/>
      <c r="BT200" s="209"/>
      <c r="BU200" s="209"/>
      <c r="BV200" s="209"/>
      <c r="BW200" s="210"/>
      <c r="BX200" s="235">
        <f>SUM(BX201:BX207)</f>
        <v>0</v>
      </c>
      <c r="BY200" s="236">
        <f>SUM(BY201:BY207)</f>
        <v>0</v>
      </c>
      <c r="BZ200" s="233">
        <f>BX200+BY200</f>
        <v>0</v>
      </c>
      <c r="CA200" s="238" t="str">
        <f t="shared" si="424"/>
        <v>-</v>
      </c>
      <c r="CB200" s="114"/>
      <c r="CC200" s="464" t="str">
        <f t="shared" si="419"/>
        <v>OK</v>
      </c>
      <c r="CD200" s="8"/>
      <c r="CE200" s="662">
        <f>IF(SUM(CE201:CE207)=0,0,1)</f>
        <v>0</v>
      </c>
      <c r="CF200" s="208"/>
      <c r="CG200" s="209"/>
      <c r="CH200" s="209"/>
      <c r="CI200" s="209"/>
      <c r="CJ200" s="209"/>
      <c r="CK200" s="209"/>
      <c r="CL200" s="209"/>
      <c r="CM200" s="209"/>
      <c r="CN200" s="209"/>
      <c r="CO200" s="209"/>
      <c r="CP200" s="209"/>
      <c r="CQ200" s="210"/>
      <c r="CR200" s="235">
        <f>SUM(CR201:CR207)</f>
        <v>0</v>
      </c>
      <c r="CS200" s="236">
        <f>SUM(CS201:CS207)</f>
        <v>0</v>
      </c>
      <c r="CT200" s="233">
        <f>CR200+CS200</f>
        <v>0</v>
      </c>
      <c r="CU200" s="238" t="str">
        <f>IF(OR(CT200=0,CT200="-"),"-",CT200/PRO_TOTAL_HOURS)</f>
        <v>-</v>
      </c>
      <c r="CV200" s="114"/>
      <c r="CW200" s="468" t="str">
        <f t="shared" si="346"/>
        <v>OK</v>
      </c>
      <c r="CX200" s="8"/>
      <c r="CY200" s="662">
        <f>IF(SUM(CY201:CY207)=0,0,1)</f>
        <v>0</v>
      </c>
      <c r="CZ200" s="208"/>
      <c r="DA200" s="209"/>
      <c r="DB200" s="209"/>
      <c r="DC200" s="209"/>
      <c r="DD200" s="209"/>
      <c r="DE200" s="209"/>
      <c r="DF200" s="209"/>
      <c r="DG200" s="209"/>
      <c r="DH200" s="209"/>
      <c r="DI200" s="209"/>
      <c r="DJ200" s="209"/>
      <c r="DK200" s="210"/>
      <c r="DL200" s="235">
        <f>SUM(DL201:DL207)</f>
        <v>0</v>
      </c>
      <c r="DM200" s="236">
        <f>SUM(DM201:DM207)</f>
        <v>0</v>
      </c>
      <c r="DN200" s="233">
        <f>DL200+DM200</f>
        <v>0</v>
      </c>
      <c r="DO200" s="238" t="str">
        <f>IF(OR(DN200=0,DN200="-"),"-",DN200/CONSTR_TOTAL_HOURS)</f>
        <v>-</v>
      </c>
      <c r="DP200" s="114"/>
      <c r="DQ200" s="464" t="str">
        <f t="shared" si="347"/>
        <v>OK</v>
      </c>
      <c r="DR200" s="8"/>
      <c r="DS200" s="662">
        <f>IF(SUM(DS201:DS207)=0,0,1)</f>
        <v>0</v>
      </c>
      <c r="DT200" s="208"/>
      <c r="DU200" s="209"/>
      <c r="DV200" s="209"/>
      <c r="DW200" s="209"/>
      <c r="DX200" s="209"/>
      <c r="DY200" s="209"/>
      <c r="DZ200" s="209"/>
      <c r="EA200" s="209"/>
      <c r="EB200" s="235">
        <f>SUM(EB201:EB207)</f>
        <v>0</v>
      </c>
      <c r="EC200" s="579"/>
      <c r="ED200" s="238"/>
      <c r="EE200" s="114"/>
      <c r="EF200" s="464" t="str">
        <f t="shared" si="329"/>
        <v>-</v>
      </c>
      <c r="EG200" s="8"/>
      <c r="EI200" s="835" t="str">
        <f t="shared" ca="1" si="356"/>
        <v/>
      </c>
      <c r="EJ200" s="836"/>
    </row>
    <row r="201" spans="1:140" ht="12" customHeight="1" outlineLevel="3" x14ac:dyDescent="0.2">
      <c r="A201" s="85">
        <f t="shared" ca="1" si="265"/>
        <v>192</v>
      </c>
      <c r="B201" s="619" t="str">
        <f t="shared" ca="1" si="348"/>
        <v/>
      </c>
      <c r="C201" s="620"/>
      <c r="D201" s="621"/>
      <c r="E201" s="59"/>
      <c r="F201" s="54"/>
      <c r="G201" s="55" t="s">
        <v>98</v>
      </c>
      <c r="H201" s="69"/>
      <c r="I201" s="55"/>
      <c r="J201" s="249" t="s">
        <v>11</v>
      </c>
      <c r="K201" s="250" t="s">
        <v>113</v>
      </c>
      <c r="L201" s="252"/>
      <c r="M201" s="476">
        <f t="shared" si="345"/>
        <v>0</v>
      </c>
      <c r="N201" s="648" t="str">
        <f t="shared" si="349"/>
        <v>-</v>
      </c>
      <c r="O201" s="649" t="str">
        <f t="shared" si="350"/>
        <v>-</v>
      </c>
      <c r="P201" s="649" t="str">
        <f t="shared" si="351"/>
        <v>-</v>
      </c>
      <c r="Q201" s="649" t="str">
        <f t="shared" si="352"/>
        <v>-</v>
      </c>
      <c r="R201" s="649" t="str">
        <f t="shared" si="353"/>
        <v>-</v>
      </c>
      <c r="S201" s="168" t="str">
        <f t="shared" si="354"/>
        <v>-</v>
      </c>
      <c r="T201" s="180" t="str">
        <f t="shared" si="355"/>
        <v>OK</v>
      </c>
      <c r="U201" s="290"/>
      <c r="W201" s="515"/>
      <c r="X201" s="103"/>
      <c r="Y201" s="1023"/>
      <c r="Z201" s="298" t="s">
        <v>250</v>
      </c>
      <c r="AA201" s="1026"/>
      <c r="AB201" s="1073"/>
      <c r="AC201" s="1030"/>
      <c r="AD201" s="1039"/>
      <c r="AE201" s="1040"/>
      <c r="AF201" s="1073"/>
      <c r="AG201" s="1030"/>
      <c r="AH201" s="1039"/>
      <c r="AI201" s="1040"/>
      <c r="AJ201" s="478" t="str">
        <f>IF(AND(X201="",AB201="",AF201=""),"-",X201+AB201+AF201)</f>
        <v>-</v>
      </c>
      <c r="AK201" s="1033"/>
      <c r="AL201" s="480" t="str">
        <f>IF(AND(X201="",AB201="",AF201="",Y201="",AC201="",AG201=""),"-",SUM(X201:AG201))</f>
        <v>-</v>
      </c>
      <c r="AM201" s="481" t="str">
        <f t="shared" si="420"/>
        <v>-</v>
      </c>
      <c r="AN201" s="113"/>
      <c r="AO201" s="464" t="str">
        <f t="shared" si="421"/>
        <v>OK</v>
      </c>
      <c r="AQ201" s="162"/>
      <c r="AR201" s="111"/>
      <c r="AS201" s="1023"/>
      <c r="AT201" s="298" t="s">
        <v>250</v>
      </c>
      <c r="AU201" s="1026"/>
      <c r="AV201" s="1073"/>
      <c r="AW201" s="1030"/>
      <c r="AX201" s="1039"/>
      <c r="AY201" s="1040"/>
      <c r="AZ201" s="1073"/>
      <c r="BA201" s="1030"/>
      <c r="BB201" s="1039"/>
      <c r="BC201" s="1040"/>
      <c r="BD201" s="478" t="str">
        <f>IF(AND(AR201="",AV201="",AZ201=""),"-",AR201+AV201+AZ201)</f>
        <v>-</v>
      </c>
      <c r="BE201" s="1033"/>
      <c r="BF201" s="480" t="str">
        <f>IF(AND(AR201="",AV201="",AZ201="",AS201="",AW201="",BA201=""),"-",SUM(AR201:BA201))</f>
        <v>-</v>
      </c>
      <c r="BG201" s="481" t="str">
        <f t="shared" si="422"/>
        <v>-</v>
      </c>
      <c r="BH201" s="113"/>
      <c r="BI201" s="464" t="str">
        <f t="shared" si="423"/>
        <v>OK</v>
      </c>
      <c r="BK201" s="154"/>
      <c r="BL201" s="103"/>
      <c r="BM201" s="305"/>
      <c r="BN201" s="298" t="s">
        <v>250</v>
      </c>
      <c r="BO201" s="308"/>
      <c r="BP201" s="311"/>
      <c r="BQ201" s="312"/>
      <c r="BR201" s="313"/>
      <c r="BS201" s="314"/>
      <c r="BT201" s="311"/>
      <c r="BU201" s="312"/>
      <c r="BV201" s="313"/>
      <c r="BW201" s="314"/>
      <c r="BX201" s="478" t="str">
        <f>IF(AND(BL201="",BP201="",BT201=""),"-",BL201+BP201+BT201)</f>
        <v>-</v>
      </c>
      <c r="BY201" s="482"/>
      <c r="BZ201" s="480" t="str">
        <f>IF(AND(BL201="",BP201="",BT201="",BM201="",BQ201="",BU201=""),"-",SUM(BL201:BU201))</f>
        <v>-</v>
      </c>
      <c r="CA201" s="481" t="str">
        <f>IF(OR(BZ201=0,BZ201="-"),"-",BZ201/DD_TOTAL_HOURS)</f>
        <v>-</v>
      </c>
      <c r="CB201" s="113"/>
      <c r="CC201" s="464" t="str">
        <f t="shared" si="419"/>
        <v>OK</v>
      </c>
      <c r="CE201" s="1036"/>
      <c r="CF201" s="1073"/>
      <c r="CG201" s="1030"/>
      <c r="CH201" s="1039"/>
      <c r="CI201" s="1040"/>
      <c r="CJ201" s="1073"/>
      <c r="CK201" s="1030"/>
      <c r="CL201" s="1039"/>
      <c r="CM201" s="1040"/>
      <c r="CN201" s="1073"/>
      <c r="CO201" s="1030"/>
      <c r="CP201" s="1039"/>
      <c r="CQ201" s="1040"/>
      <c r="CR201" s="1041"/>
      <c r="CS201" s="1042"/>
      <c r="CT201" s="1043"/>
      <c r="CU201" s="996"/>
      <c r="CV201" s="113"/>
      <c r="CW201" s="464" t="str">
        <f t="shared" si="346"/>
        <v>OK</v>
      </c>
      <c r="CY201" s="325"/>
      <c r="CZ201" s="315"/>
      <c r="DB201" s="313"/>
      <c r="DC201" s="441"/>
      <c r="DD201" s="311"/>
      <c r="DE201" s="312"/>
      <c r="DF201" s="313"/>
      <c r="DG201" s="314"/>
      <c r="DH201" s="311"/>
      <c r="DI201" s="312"/>
      <c r="DJ201" s="313"/>
      <c r="DK201" s="314"/>
      <c r="DL201" s="494"/>
      <c r="DM201" s="485"/>
      <c r="DN201" s="495"/>
      <c r="DO201" s="496"/>
      <c r="DP201" s="113"/>
      <c r="DQ201" s="464" t="str">
        <f t="shared" si="347"/>
        <v>OK</v>
      </c>
      <c r="DS201" s="344"/>
      <c r="DT201" s="315"/>
      <c r="DU201" s="317"/>
      <c r="DW201" s="317"/>
      <c r="DY201" s="317"/>
      <c r="EA201" s="316"/>
      <c r="EB201" s="1000"/>
      <c r="EC201" s="1001"/>
      <c r="ED201" s="1002"/>
      <c r="EE201" s="113"/>
      <c r="EF201" s="464" t="str">
        <f t="shared" si="329"/>
        <v>OK</v>
      </c>
      <c r="EI201" s="835" t="str">
        <f t="shared" ca="1" si="356"/>
        <v/>
      </c>
      <c r="EJ201" s="836"/>
    </row>
    <row r="202" spans="1:140" ht="24" customHeight="1" outlineLevel="3" x14ac:dyDescent="0.2">
      <c r="A202" s="85">
        <f t="shared" ca="1" si="265"/>
        <v>193</v>
      </c>
      <c r="B202" s="619" t="str">
        <f t="shared" ca="1" si="348"/>
        <v/>
      </c>
      <c r="C202" s="620"/>
      <c r="D202" s="621"/>
      <c r="E202" s="59"/>
      <c r="F202" s="54"/>
      <c r="G202" s="55" t="s">
        <v>101</v>
      </c>
      <c r="H202" s="69"/>
      <c r="I202" s="55"/>
      <c r="J202" s="249" t="s">
        <v>11</v>
      </c>
      <c r="K202" s="250" t="s">
        <v>113</v>
      </c>
      <c r="L202" s="252"/>
      <c r="M202" s="476">
        <f t="shared" si="345"/>
        <v>0</v>
      </c>
      <c r="N202" s="648" t="str">
        <f t="shared" si="349"/>
        <v>-</v>
      </c>
      <c r="O202" s="649" t="str">
        <f t="shared" si="350"/>
        <v>-</v>
      </c>
      <c r="P202" s="649" t="str">
        <f t="shared" si="351"/>
        <v>-</v>
      </c>
      <c r="Q202" s="649" t="str">
        <f t="shared" si="352"/>
        <v>-</v>
      </c>
      <c r="R202" s="649" t="str">
        <f t="shared" si="353"/>
        <v>-</v>
      </c>
      <c r="S202" s="168" t="str">
        <f t="shared" si="354"/>
        <v>-</v>
      </c>
      <c r="T202" s="180" t="str">
        <f t="shared" si="355"/>
        <v>OK</v>
      </c>
      <c r="U202" s="290"/>
      <c r="W202" s="1081"/>
      <c r="X202" s="1055"/>
      <c r="Y202" s="1069"/>
      <c r="Z202" s="1046"/>
      <c r="AA202" s="1047"/>
      <c r="AB202" s="1055"/>
      <c r="AC202" s="1069"/>
      <c r="AD202" s="1046"/>
      <c r="AE202" s="1047"/>
      <c r="AF202" s="1055"/>
      <c r="AG202" s="1069"/>
      <c r="AH202" s="1046"/>
      <c r="AI202" s="1047"/>
      <c r="AJ202" s="1000"/>
      <c r="AK202" s="1048"/>
      <c r="AL202" s="1001"/>
      <c r="AM202" s="1003"/>
      <c r="AN202" s="113"/>
      <c r="AO202" s="464" t="str">
        <f t="shared" si="421"/>
        <v>OK</v>
      </c>
      <c r="AQ202" s="1036"/>
      <c r="AR202" s="1055"/>
      <c r="AS202" s="1069"/>
      <c r="AT202" s="1046"/>
      <c r="AU202" s="1047"/>
      <c r="AV202" s="1055"/>
      <c r="AW202" s="1069"/>
      <c r="AX202" s="1046"/>
      <c r="AY202" s="1047"/>
      <c r="AZ202" s="1055"/>
      <c r="BA202" s="1069"/>
      <c r="BB202" s="1046"/>
      <c r="BC202" s="1047"/>
      <c r="BD202" s="1000"/>
      <c r="BE202" s="1048"/>
      <c r="BF202" s="1001"/>
      <c r="BG202" s="1002"/>
      <c r="BH202" s="113"/>
      <c r="BI202" s="464" t="str">
        <f t="shared" si="423"/>
        <v>OK</v>
      </c>
      <c r="BK202" s="325"/>
      <c r="BL202" s="315"/>
      <c r="BN202" s="316"/>
      <c r="BO202" s="317"/>
      <c r="BP202" s="315"/>
      <c r="BR202" s="316"/>
      <c r="BS202" s="317"/>
      <c r="BT202" s="315"/>
      <c r="BV202" s="316"/>
      <c r="BW202" s="317"/>
      <c r="BX202" s="487"/>
      <c r="BY202" s="488"/>
      <c r="BZ202" s="489"/>
      <c r="CA202" s="496"/>
      <c r="CB202" s="113"/>
      <c r="CC202" s="464" t="str">
        <f t="shared" si="419"/>
        <v>OK</v>
      </c>
      <c r="CE202" s="162"/>
      <c r="CF202" s="111"/>
      <c r="CG202" s="1024"/>
      <c r="CH202" s="298" t="s">
        <v>250</v>
      </c>
      <c r="CI202" s="1027"/>
      <c r="CJ202" s="1055"/>
      <c r="CK202" s="1069"/>
      <c r="CL202" s="1046"/>
      <c r="CM202" s="1047"/>
      <c r="CN202" s="1055"/>
      <c r="CO202" s="1069"/>
      <c r="CP202" s="1046"/>
      <c r="CQ202" s="1047"/>
      <c r="CR202" s="544" t="str">
        <f>IF(AND(CF202="",CJ202="",CN202=""),"-",CF202+CJ202+CN202)</f>
        <v>-</v>
      </c>
      <c r="CS202" s="1034"/>
      <c r="CT202" s="545" t="str">
        <f>IF(AND(CF202="",CJ202="",CN202="",CG202="",CK202="",CO202=""),"-",SUM(CF202:CO202))</f>
        <v>-</v>
      </c>
      <c r="CU202" s="481" t="str">
        <f>IF(OR(CT202=0,CT202="-"),"-",CT202/PRO_TOTAL_HOURS)</f>
        <v>-</v>
      </c>
      <c r="CV202" s="113"/>
      <c r="CW202" s="464" t="str">
        <f t="shared" si="346"/>
        <v>OK</v>
      </c>
      <c r="CY202" s="325"/>
      <c r="CZ202" s="315"/>
      <c r="DB202" s="316"/>
      <c r="DC202" s="317"/>
      <c r="DD202" s="315"/>
      <c r="DF202" s="316"/>
      <c r="DG202" s="317"/>
      <c r="DH202" s="315"/>
      <c r="DJ202" s="316"/>
      <c r="DK202" s="317"/>
      <c r="DL202" s="487"/>
      <c r="DM202" s="504"/>
      <c r="DN202" s="489"/>
      <c r="DO202" s="497"/>
      <c r="DP202" s="113"/>
      <c r="DQ202" s="464" t="str">
        <f t="shared" si="347"/>
        <v>OK</v>
      </c>
      <c r="DS202" s="344"/>
      <c r="DT202" s="315"/>
      <c r="DU202" s="317"/>
      <c r="DW202" s="317"/>
      <c r="DY202" s="317"/>
      <c r="EA202" s="316"/>
      <c r="EB202" s="1000"/>
      <c r="EC202" s="1001"/>
      <c r="ED202" s="1002"/>
      <c r="EE202" s="113"/>
      <c r="EF202" s="464" t="str">
        <f t="shared" si="329"/>
        <v>OK</v>
      </c>
      <c r="EI202" s="835" t="str">
        <f t="shared" ca="1" si="356"/>
        <v/>
      </c>
      <c r="EJ202" s="836"/>
    </row>
    <row r="203" spans="1:140" ht="12" customHeight="1" outlineLevel="3" x14ac:dyDescent="0.2">
      <c r="A203" s="85">
        <f t="shared" ca="1" si="265"/>
        <v>194</v>
      </c>
      <c r="B203" s="619" t="str">
        <f t="shared" ca="1" si="348"/>
        <v/>
      </c>
      <c r="C203" s="620"/>
      <c r="D203" s="621"/>
      <c r="E203" s="59"/>
      <c r="F203" s="54"/>
      <c r="G203" s="55" t="s">
        <v>702</v>
      </c>
      <c r="H203" s="69"/>
      <c r="I203" s="55"/>
      <c r="J203" s="249" t="s">
        <v>11</v>
      </c>
      <c r="K203" s="250" t="s">
        <v>113</v>
      </c>
      <c r="L203" s="252"/>
      <c r="M203" s="476">
        <f t="shared" si="345"/>
        <v>0</v>
      </c>
      <c r="N203" s="648" t="str">
        <f t="shared" si="349"/>
        <v>-</v>
      </c>
      <c r="O203" s="649" t="str">
        <f t="shared" si="350"/>
        <v>-</v>
      </c>
      <c r="P203" s="649" t="str">
        <f t="shared" si="351"/>
        <v>-</v>
      </c>
      <c r="Q203" s="649" t="str">
        <f t="shared" si="352"/>
        <v>-</v>
      </c>
      <c r="R203" s="649" t="str">
        <f t="shared" si="353"/>
        <v>-</v>
      </c>
      <c r="S203" s="168" t="str">
        <f t="shared" si="354"/>
        <v>-</v>
      </c>
      <c r="T203" s="180" t="str">
        <f t="shared" si="355"/>
        <v>OK</v>
      </c>
      <c r="U203" s="290"/>
      <c r="W203" s="1081"/>
      <c r="X203" s="1055"/>
      <c r="Y203" s="1069"/>
      <c r="Z203" s="1046"/>
      <c r="AA203" s="1047"/>
      <c r="AB203" s="1055"/>
      <c r="AC203" s="1069"/>
      <c r="AD203" s="1046"/>
      <c r="AE203" s="1047"/>
      <c r="AF203" s="1055"/>
      <c r="AG203" s="1069"/>
      <c r="AH203" s="1046"/>
      <c r="AI203" s="1047"/>
      <c r="AJ203" s="1000"/>
      <c r="AK203" s="1048"/>
      <c r="AL203" s="1001"/>
      <c r="AM203" s="1002"/>
      <c r="AN203" s="113"/>
      <c r="AO203" s="464" t="str">
        <f t="shared" si="421"/>
        <v>OK</v>
      </c>
      <c r="AQ203" s="1036"/>
      <c r="AR203" s="1055"/>
      <c r="AS203" s="1069"/>
      <c r="AT203" s="1046"/>
      <c r="AU203" s="1047"/>
      <c r="AV203" s="1055"/>
      <c r="AW203" s="1069"/>
      <c r="AX203" s="1046"/>
      <c r="AY203" s="1047"/>
      <c r="AZ203" s="1055"/>
      <c r="BA203" s="1069"/>
      <c r="BB203" s="1046"/>
      <c r="BC203" s="1047"/>
      <c r="BD203" s="1000"/>
      <c r="BE203" s="1048"/>
      <c r="BF203" s="1001"/>
      <c r="BG203" s="1002"/>
      <c r="BH203" s="113"/>
      <c r="BI203" s="464" t="str">
        <f t="shared" si="423"/>
        <v>OK</v>
      </c>
      <c r="BK203" s="325"/>
      <c r="BL203" s="315"/>
      <c r="BN203" s="316"/>
      <c r="BO203" s="317"/>
      <c r="BP203" s="315"/>
      <c r="BR203" s="316"/>
      <c r="BS203" s="317"/>
      <c r="BT203" s="315"/>
      <c r="BV203" s="316"/>
      <c r="BW203" s="317"/>
      <c r="BX203" s="487"/>
      <c r="BY203" s="488"/>
      <c r="BZ203" s="489"/>
      <c r="CA203" s="497"/>
      <c r="CB203" s="113"/>
      <c r="CC203" s="464" t="str">
        <f t="shared" si="419"/>
        <v>OK</v>
      </c>
      <c r="CE203" s="1036"/>
      <c r="CF203" s="1055"/>
      <c r="CG203" s="1069"/>
      <c r="CH203" s="1046"/>
      <c r="CI203" s="1047"/>
      <c r="CJ203" s="1055"/>
      <c r="CK203" s="1069"/>
      <c r="CL203" s="1046"/>
      <c r="CM203" s="1047"/>
      <c r="CN203" s="1055"/>
      <c r="CO203" s="1069"/>
      <c r="CP203" s="1046"/>
      <c r="CQ203" s="1047"/>
      <c r="CR203" s="1000"/>
      <c r="CS203" s="1048"/>
      <c r="CT203" s="1001"/>
      <c r="CU203" s="1002"/>
      <c r="CV203" s="113"/>
      <c r="CW203" s="464" t="str">
        <f t="shared" si="346"/>
        <v>OK</v>
      </c>
      <c r="CY203" s="154"/>
      <c r="CZ203" s="103"/>
      <c r="DB203" s="463" t="s">
        <v>250</v>
      </c>
      <c r="DC203" s="317"/>
      <c r="DD203" s="315"/>
      <c r="DF203" s="316"/>
      <c r="DG203" s="317"/>
      <c r="DH203" s="315"/>
      <c r="DJ203" s="316"/>
      <c r="DK203" s="317"/>
      <c r="DL203" s="478" t="str">
        <f>IF(AND(CZ203="",DD203="",DH203=""),"-",CZ203+DD203+DH203)</f>
        <v>-</v>
      </c>
      <c r="DM203" s="510"/>
      <c r="DN203" s="480" t="str">
        <f>IF(AND(CZ203="",DD203="",DH203="",DA203="",DE203="",DI203=""),"-",SUM(CZ203:DI203))</f>
        <v>-</v>
      </c>
      <c r="DO203" s="481" t="str">
        <f t="shared" ref="DO203:DO208" si="429">IF(OR(DN203=0,DN203="-"),"-",DN203/CONSTR_TOTAL_HOURS)</f>
        <v>-</v>
      </c>
      <c r="DP203" s="113"/>
      <c r="DQ203" s="464" t="str">
        <f t="shared" si="347"/>
        <v>OK</v>
      </c>
      <c r="DS203" s="344"/>
      <c r="DT203" s="315"/>
      <c r="DU203" s="317"/>
      <c r="DW203" s="317"/>
      <c r="DY203" s="317"/>
      <c r="EA203" s="316"/>
      <c r="EB203" s="1000"/>
      <c r="EC203" s="1001"/>
      <c r="ED203" s="1002"/>
      <c r="EE203" s="113"/>
      <c r="EF203" s="464" t="str">
        <f t="shared" si="329"/>
        <v>OK</v>
      </c>
      <c r="EI203" s="835" t="str">
        <f t="shared" ca="1" si="356"/>
        <v/>
      </c>
      <c r="EJ203" s="836"/>
    </row>
    <row r="204" spans="1:140" ht="12" customHeight="1" outlineLevel="3" x14ac:dyDescent="0.2">
      <c r="A204" s="85">
        <f t="shared" ca="1" si="265"/>
        <v>195</v>
      </c>
      <c r="B204" s="619" t="str">
        <f t="shared" ca="1" si="348"/>
        <v/>
      </c>
      <c r="C204" s="620"/>
      <c r="D204" s="621"/>
      <c r="E204" s="59"/>
      <c r="F204" s="54"/>
      <c r="G204" s="55" t="s">
        <v>698</v>
      </c>
      <c r="H204" s="69"/>
      <c r="I204" s="55"/>
      <c r="J204" s="249" t="s">
        <v>11</v>
      </c>
      <c r="K204" s="250" t="s">
        <v>113</v>
      </c>
      <c r="L204" s="252"/>
      <c r="M204" s="476">
        <f t="shared" si="345"/>
        <v>0</v>
      </c>
      <c r="N204" s="648" t="str">
        <f t="shared" si="349"/>
        <v>-</v>
      </c>
      <c r="O204" s="649" t="str">
        <f t="shared" si="350"/>
        <v>-</v>
      </c>
      <c r="P204" s="649" t="str">
        <f t="shared" si="351"/>
        <v>-</v>
      </c>
      <c r="Q204" s="649" t="str">
        <f t="shared" si="352"/>
        <v>-</v>
      </c>
      <c r="R204" s="649" t="str">
        <f t="shared" si="353"/>
        <v>-</v>
      </c>
      <c r="S204" s="168" t="str">
        <f t="shared" si="354"/>
        <v>-</v>
      </c>
      <c r="T204" s="180" t="str">
        <f t="shared" si="355"/>
        <v>OK</v>
      </c>
      <c r="U204" s="290"/>
      <c r="W204" s="1081"/>
      <c r="X204" s="1055"/>
      <c r="Y204" s="1069"/>
      <c r="Z204" s="1046"/>
      <c r="AA204" s="1047"/>
      <c r="AB204" s="1055"/>
      <c r="AC204" s="1069"/>
      <c r="AD204" s="1046"/>
      <c r="AE204" s="1047"/>
      <c r="AF204" s="1055"/>
      <c r="AG204" s="1069"/>
      <c r="AH204" s="1046"/>
      <c r="AI204" s="1047"/>
      <c r="AJ204" s="1000"/>
      <c r="AK204" s="1048"/>
      <c r="AL204" s="1001"/>
      <c r="AM204" s="1002"/>
      <c r="AN204" s="113"/>
      <c r="AO204" s="464" t="str">
        <f>IF(AND(Type_1="Doc",OR(Y204&lt;&gt;"",AC204&lt;&gt;"",AG204&lt;&gt;"")),"Remove Value Cln 25, 29, 33",IF(AND(Type_1="Doc",OR(AA204&lt;&gt;"",AE204&lt;&gt;"",AI204&lt;&gt;"")),"Remove Value Cln 27, 31, 35",IF(OR(AND(X204&lt;&gt;"",Z204=""),AND(AB204&lt;&gt;"",AD204=""),AND(AF204&lt;&gt;"",AH204="")),"Missing Eng Function",IF(OR(AND(Y204&lt;&gt;"",AA204=""),AND(AC204&lt;&gt;"",AE204=""),AND(AG204&lt;&gt;"",AI204="")),"Missing Design Function","OK"))))</f>
        <v>OK</v>
      </c>
      <c r="AQ204" s="1036"/>
      <c r="AR204" s="1055"/>
      <c r="AS204" s="1069"/>
      <c r="AT204" s="1046"/>
      <c r="AU204" s="1047"/>
      <c r="AV204" s="1055"/>
      <c r="AW204" s="1069"/>
      <c r="AX204" s="1046"/>
      <c r="AY204" s="1047"/>
      <c r="AZ204" s="1055"/>
      <c r="BA204" s="1069"/>
      <c r="BB204" s="1046"/>
      <c r="BC204" s="1047"/>
      <c r="BD204" s="1000"/>
      <c r="BE204" s="1048"/>
      <c r="BF204" s="1001"/>
      <c r="BG204" s="1002"/>
      <c r="BH204" s="113"/>
      <c r="BI204" s="464" t="str">
        <f>IF(AND(Type_1="Doc",OR(AS204&lt;&gt;"",AW204&lt;&gt;"",BA204&lt;&gt;"")),"Remove Value Cln 25, 29, 33",IF(AND(Type_1="Doc",OR(AU204&lt;&gt;"",AY204&lt;&gt;"",BC204&lt;&gt;"")),"Remove Value Cln 47, 51, 55",IF(OR(AND(AR204&lt;&gt;"",AT204=""),AND(AV204&lt;&gt;"",AX204=""),AND(AZ204&lt;&gt;"",BB204="")),"Missing Eng Function",IF(OR(AND(AS204&lt;&gt;"",AU204=""),AND(AW204&lt;&gt;"",AY204=""),AND(BA204&lt;&gt;"",BC204="")),"Missing Design Function","OK"))))</f>
        <v>OK</v>
      </c>
      <c r="BK204" s="325"/>
      <c r="BL204" s="315"/>
      <c r="BN204" s="316"/>
      <c r="BO204" s="317"/>
      <c r="BP204" s="315"/>
      <c r="BR204" s="316"/>
      <c r="BS204" s="317"/>
      <c r="BT204" s="315"/>
      <c r="BV204" s="316"/>
      <c r="BW204" s="317"/>
      <c r="BX204" s="487"/>
      <c r="BY204" s="488"/>
      <c r="BZ204" s="489"/>
      <c r="CA204" s="497"/>
      <c r="CB204" s="113"/>
      <c r="CC204" s="464" t="str">
        <f>IF(AND(Type_1="Doc",OR(BM204&lt;&gt;"",BQ204&lt;&gt;"",BU204&lt;&gt;"")),"Remove Value Cln 65, 69, 73",IF(AND(Type_1="Doc",OR(BO204&lt;&gt;"",BS204&lt;&gt;"",BW204&lt;&gt;"")),"Remove Value Cln 67, 71, 75",IF(OR(AND(BL204&lt;&gt;"",BN204=""),AND(BP204&lt;&gt;"",BR204=""),AND(BT204&lt;&gt;"",BV204="")),"Missing Eng Function",IF(OR(AND(BM204&lt;&gt;"",BO204=""),AND(BQ204&lt;&gt;"",BS204=""),AND(BU204&lt;&gt;"",BW204="")),"Missing Design Function","OK"))))</f>
        <v>OK</v>
      </c>
      <c r="CE204" s="1036"/>
      <c r="CF204" s="1055"/>
      <c r="CG204" s="1069"/>
      <c r="CH204" s="1046"/>
      <c r="CI204" s="1047"/>
      <c r="CJ204" s="1055"/>
      <c r="CK204" s="1069"/>
      <c r="CL204" s="1046"/>
      <c r="CM204" s="1047"/>
      <c r="CN204" s="1055"/>
      <c r="CO204" s="1069"/>
      <c r="CP204" s="1046"/>
      <c r="CQ204" s="1047"/>
      <c r="CR204" s="1000"/>
      <c r="CS204" s="1070"/>
      <c r="CT204" s="1001"/>
      <c r="CU204" s="1002"/>
      <c r="CV204" s="113"/>
      <c r="CW204" s="464" t="str">
        <f t="shared" si="346"/>
        <v>OK</v>
      </c>
      <c r="CY204" s="154"/>
      <c r="CZ204" s="103"/>
      <c r="DB204" s="463" t="s">
        <v>250</v>
      </c>
      <c r="DC204" s="317"/>
      <c r="DD204" s="315"/>
      <c r="DF204" s="316"/>
      <c r="DG204" s="317"/>
      <c r="DH204" s="315"/>
      <c r="DJ204" s="316"/>
      <c r="DK204" s="317"/>
      <c r="DL204" s="478" t="str">
        <f>IF(AND(CZ204="",DD204="",DH204=""),"-",CZ204+DD204+DH204)</f>
        <v>-</v>
      </c>
      <c r="DM204" s="510"/>
      <c r="DN204" s="480" t="str">
        <f>IF(AND(CZ204="",DD204="",DH204="",DA204="",DE204="",DI204=""),"-",SUM(CZ204:DI204))</f>
        <v>-</v>
      </c>
      <c r="DO204" s="481" t="str">
        <f t="shared" si="429"/>
        <v>-</v>
      </c>
      <c r="DP204" s="113"/>
      <c r="DQ204" s="464" t="str">
        <f t="shared" si="347"/>
        <v>OK</v>
      </c>
      <c r="DS204" s="344"/>
      <c r="DT204" s="315"/>
      <c r="DU204" s="317"/>
      <c r="DW204" s="317"/>
      <c r="DY204" s="317"/>
      <c r="EA204" s="316"/>
      <c r="EB204" s="1000"/>
      <c r="EC204" s="1001"/>
      <c r="ED204" s="1002"/>
      <c r="EE204" s="113"/>
      <c r="EF204" s="464" t="str">
        <f t="shared" si="329"/>
        <v>OK</v>
      </c>
      <c r="EI204" s="835" t="str">
        <f t="shared" ca="1" si="356"/>
        <v/>
      </c>
      <c r="EJ204" s="836"/>
    </row>
    <row r="205" spans="1:140" ht="12" customHeight="1" outlineLevel="3" x14ac:dyDescent="0.2">
      <c r="A205" s="85">
        <f t="shared" ca="1" si="265"/>
        <v>196</v>
      </c>
      <c r="B205" s="619" t="str">
        <f t="shared" ca="1" si="348"/>
        <v/>
      </c>
      <c r="C205" s="620"/>
      <c r="D205" s="621"/>
      <c r="E205" s="59"/>
      <c r="F205" s="54"/>
      <c r="G205" s="55" t="s">
        <v>99</v>
      </c>
      <c r="H205" s="69"/>
      <c r="I205" s="55"/>
      <c r="J205" s="249" t="s">
        <v>11</v>
      </c>
      <c r="K205" s="250" t="s">
        <v>113</v>
      </c>
      <c r="L205" s="252"/>
      <c r="M205" s="476">
        <f t="shared" si="345"/>
        <v>0</v>
      </c>
      <c r="N205" s="648" t="str">
        <f t="shared" si="349"/>
        <v>-</v>
      </c>
      <c r="O205" s="649" t="str">
        <f t="shared" si="350"/>
        <v>-</v>
      </c>
      <c r="P205" s="649" t="str">
        <f t="shared" si="351"/>
        <v>-</v>
      </c>
      <c r="Q205" s="649" t="str">
        <f t="shared" si="352"/>
        <v>-</v>
      </c>
      <c r="R205" s="649" t="str">
        <f t="shared" si="353"/>
        <v>-</v>
      </c>
      <c r="S205" s="168" t="str">
        <f t="shared" si="354"/>
        <v>-</v>
      </c>
      <c r="T205" s="180" t="str">
        <f t="shared" si="355"/>
        <v>OK</v>
      </c>
      <c r="U205" s="290"/>
      <c r="W205" s="1081"/>
      <c r="X205" s="1055"/>
      <c r="Y205" s="1069"/>
      <c r="Z205" s="1046"/>
      <c r="AA205" s="1047"/>
      <c r="AB205" s="1055"/>
      <c r="AC205" s="1069"/>
      <c r="AD205" s="1046"/>
      <c r="AE205" s="1047"/>
      <c r="AF205" s="1055"/>
      <c r="AG205" s="1069"/>
      <c r="AH205" s="1046"/>
      <c r="AI205" s="1047"/>
      <c r="AJ205" s="1000"/>
      <c r="AK205" s="1070"/>
      <c r="AL205" s="1001"/>
      <c r="AM205" s="1002"/>
      <c r="AN205" s="113"/>
      <c r="AO205" s="464" t="str">
        <f t="shared" si="421"/>
        <v>OK</v>
      </c>
      <c r="AQ205" s="1036"/>
      <c r="AR205" s="1055"/>
      <c r="AS205" s="1069"/>
      <c r="AT205" s="1046"/>
      <c r="AU205" s="1047"/>
      <c r="AV205" s="1055"/>
      <c r="AW205" s="1069"/>
      <c r="AX205" s="1046"/>
      <c r="AY205" s="1047"/>
      <c r="AZ205" s="1055"/>
      <c r="BA205" s="1069"/>
      <c r="BB205" s="1046"/>
      <c r="BC205" s="1047"/>
      <c r="BD205" s="1000"/>
      <c r="BE205" s="1070"/>
      <c r="BF205" s="1001"/>
      <c r="BG205" s="1002"/>
      <c r="BH205" s="113"/>
      <c r="BI205" s="464" t="str">
        <f t="shared" si="423"/>
        <v>OK</v>
      </c>
      <c r="BK205" s="325"/>
      <c r="BL205" s="315"/>
      <c r="BN205" s="316"/>
      <c r="BO205" s="317"/>
      <c r="BP205" s="315"/>
      <c r="BR205" s="316"/>
      <c r="BS205" s="317"/>
      <c r="BT205" s="315"/>
      <c r="BV205" s="316"/>
      <c r="BW205" s="317"/>
      <c r="BX205" s="487"/>
      <c r="BY205" s="504"/>
      <c r="BZ205" s="489"/>
      <c r="CA205" s="497"/>
      <c r="CB205" s="113"/>
      <c r="CC205" s="464" t="str">
        <f t="shared" si="419"/>
        <v>OK</v>
      </c>
      <c r="CE205" s="1036"/>
      <c r="CF205" s="1055"/>
      <c r="CG205" s="1069"/>
      <c r="CH205" s="1046"/>
      <c r="CI205" s="1047"/>
      <c r="CJ205" s="1055"/>
      <c r="CK205" s="1069"/>
      <c r="CL205" s="1046"/>
      <c r="CM205" s="1047"/>
      <c r="CN205" s="1055"/>
      <c r="CO205" s="1069"/>
      <c r="CP205" s="1046"/>
      <c r="CQ205" s="1047"/>
      <c r="CR205" s="1000"/>
      <c r="CS205" s="1070"/>
      <c r="CT205" s="1001"/>
      <c r="CU205" s="1002"/>
      <c r="CV205" s="113"/>
      <c r="CW205" s="464" t="str">
        <f t="shared" si="346"/>
        <v>OK</v>
      </c>
      <c r="CY205" s="154"/>
      <c r="CZ205" s="103"/>
      <c r="DB205" s="463" t="s">
        <v>250</v>
      </c>
      <c r="DC205" s="317"/>
      <c r="DD205" s="315"/>
      <c r="DF205" s="316"/>
      <c r="DG205" s="317"/>
      <c r="DH205" s="315"/>
      <c r="DJ205" s="316"/>
      <c r="DK205" s="317"/>
      <c r="DL205" s="478" t="str">
        <f>IF(AND(CZ205="",DD205="",DH205=""),"-",CZ205+DD205+DH205)</f>
        <v>-</v>
      </c>
      <c r="DM205" s="510"/>
      <c r="DN205" s="480" t="str">
        <f>IF(AND(CZ205="",DD205="",DH205="",DA205="",DE205="",DI205=""),"-",SUM(CZ205:DI205))</f>
        <v>-</v>
      </c>
      <c r="DO205" s="481" t="str">
        <f t="shared" si="429"/>
        <v>-</v>
      </c>
      <c r="DP205" s="113"/>
      <c r="DQ205" s="464" t="str">
        <f t="shared" si="347"/>
        <v>OK</v>
      </c>
      <c r="DS205" s="344"/>
      <c r="DT205" s="315"/>
      <c r="DU205" s="317"/>
      <c r="DW205" s="317"/>
      <c r="DY205" s="317"/>
      <c r="EA205" s="316"/>
      <c r="EB205" s="1000"/>
      <c r="EC205" s="1001"/>
      <c r="ED205" s="1002"/>
      <c r="EE205" s="113"/>
      <c r="EF205" s="464" t="str">
        <f t="shared" si="329"/>
        <v>OK</v>
      </c>
      <c r="EI205" s="835" t="str">
        <f t="shared" ca="1" si="356"/>
        <v/>
      </c>
      <c r="EJ205" s="836"/>
    </row>
    <row r="206" spans="1:140" ht="12" customHeight="1" outlineLevel="3" x14ac:dyDescent="0.2">
      <c r="A206" s="85">
        <f t="shared" ca="1" si="265"/>
        <v>197</v>
      </c>
      <c r="B206" s="619" t="str">
        <f t="shared" ca="1" si="348"/>
        <v/>
      </c>
      <c r="C206" s="620"/>
      <c r="D206" s="621"/>
      <c r="E206" s="59"/>
      <c r="F206" s="54"/>
      <c r="G206" s="55" t="s">
        <v>100</v>
      </c>
      <c r="H206" s="69"/>
      <c r="I206" s="55"/>
      <c r="J206" s="249" t="s">
        <v>11</v>
      </c>
      <c r="K206" s="250" t="s">
        <v>113</v>
      </c>
      <c r="L206" s="252"/>
      <c r="M206" s="476">
        <f t="shared" si="345"/>
        <v>0</v>
      </c>
      <c r="N206" s="648" t="str">
        <f t="shared" si="349"/>
        <v>-</v>
      </c>
      <c r="O206" s="649" t="str">
        <f t="shared" si="350"/>
        <v>-</v>
      </c>
      <c r="P206" s="649" t="str">
        <f t="shared" si="351"/>
        <v>-</v>
      </c>
      <c r="Q206" s="649" t="str">
        <f t="shared" si="352"/>
        <v>-</v>
      </c>
      <c r="R206" s="649" t="str">
        <f t="shared" si="353"/>
        <v>-</v>
      </c>
      <c r="S206" s="168" t="str">
        <f t="shared" si="354"/>
        <v>-</v>
      </c>
      <c r="T206" s="180" t="str">
        <f t="shared" si="355"/>
        <v>OK</v>
      </c>
      <c r="U206" s="290"/>
      <c r="W206" s="1081"/>
      <c r="X206" s="1055"/>
      <c r="Y206" s="1069"/>
      <c r="Z206" s="1046"/>
      <c r="AA206" s="1047"/>
      <c r="AB206" s="1055"/>
      <c r="AC206" s="1069"/>
      <c r="AD206" s="1046"/>
      <c r="AE206" s="1047"/>
      <c r="AF206" s="1055"/>
      <c r="AG206" s="1069"/>
      <c r="AH206" s="1046"/>
      <c r="AI206" s="1047"/>
      <c r="AJ206" s="997"/>
      <c r="AK206" s="1070"/>
      <c r="AL206" s="998"/>
      <c r="AM206" s="999"/>
      <c r="AN206" s="113"/>
      <c r="AO206" s="464" t="str">
        <f t="shared" si="421"/>
        <v>OK</v>
      </c>
      <c r="AQ206" s="1036"/>
      <c r="AR206" s="1055"/>
      <c r="AS206" s="1069"/>
      <c r="AT206" s="1046"/>
      <c r="AU206" s="1047"/>
      <c r="AV206" s="1055"/>
      <c r="AW206" s="1069"/>
      <c r="AX206" s="1046"/>
      <c r="AY206" s="1047"/>
      <c r="AZ206" s="1055"/>
      <c r="BA206" s="1069"/>
      <c r="BB206" s="1046"/>
      <c r="BC206" s="1047"/>
      <c r="BD206" s="997"/>
      <c r="BE206" s="1070"/>
      <c r="BF206" s="998"/>
      <c r="BG206" s="999"/>
      <c r="BH206" s="113"/>
      <c r="BI206" s="464" t="str">
        <f t="shared" si="423"/>
        <v>OK</v>
      </c>
      <c r="BK206" s="325"/>
      <c r="BL206" s="315"/>
      <c r="BN206" s="316"/>
      <c r="BO206" s="317"/>
      <c r="BP206" s="315"/>
      <c r="BR206" s="316"/>
      <c r="BS206" s="317"/>
      <c r="BT206" s="315"/>
      <c r="BV206" s="316"/>
      <c r="BW206" s="317"/>
      <c r="BX206" s="490"/>
      <c r="BY206" s="504"/>
      <c r="BZ206" s="492"/>
      <c r="CA206" s="498"/>
      <c r="CB206" s="113"/>
      <c r="CC206" s="464" t="str">
        <f t="shared" si="419"/>
        <v>OK</v>
      </c>
      <c r="CE206" s="1036"/>
      <c r="CF206" s="1061"/>
      <c r="CG206" s="1069"/>
      <c r="CH206" s="1046"/>
      <c r="CI206" s="1047"/>
      <c r="CJ206" s="1055"/>
      <c r="CK206" s="1069"/>
      <c r="CL206" s="1046"/>
      <c r="CM206" s="1047"/>
      <c r="CN206" s="1055"/>
      <c r="CO206" s="1069"/>
      <c r="CP206" s="1046"/>
      <c r="CQ206" s="1047"/>
      <c r="CR206" s="997"/>
      <c r="CS206" s="1070"/>
      <c r="CT206" s="998"/>
      <c r="CU206" s="999"/>
      <c r="CV206" s="113"/>
      <c r="CW206" s="464" t="str">
        <f t="shared" si="346"/>
        <v>OK</v>
      </c>
      <c r="CY206" s="154"/>
      <c r="CZ206" s="103"/>
      <c r="DB206" s="463" t="s">
        <v>250</v>
      </c>
      <c r="DC206" s="317"/>
      <c r="DD206" s="315"/>
      <c r="DF206" s="316"/>
      <c r="DG206" s="317"/>
      <c r="DH206" s="315"/>
      <c r="DJ206" s="316"/>
      <c r="DK206" s="317"/>
      <c r="DL206" s="478" t="str">
        <f>IF(AND(CZ206="",DD206="",DH206=""),"-",CZ206+DD206+DH206)</f>
        <v>-</v>
      </c>
      <c r="DM206" s="510"/>
      <c r="DN206" s="480" t="str">
        <f>IF(AND(CZ206="",DD206="",DH206="",DA206="",DE206="",DI206=""),"-",SUM(CZ206:DI206))</f>
        <v>-</v>
      </c>
      <c r="DO206" s="481" t="str">
        <f t="shared" si="429"/>
        <v>-</v>
      </c>
      <c r="DP206" s="113"/>
      <c r="DQ206" s="464" t="str">
        <f t="shared" si="347"/>
        <v>OK</v>
      </c>
      <c r="DS206" s="344"/>
      <c r="DT206" s="315"/>
      <c r="DU206" s="317"/>
      <c r="DW206" s="317"/>
      <c r="DY206" s="317"/>
      <c r="EA206" s="316"/>
      <c r="EB206" s="1000"/>
      <c r="EC206" s="1001"/>
      <c r="ED206" s="1002"/>
      <c r="EE206" s="113"/>
      <c r="EF206" s="464" t="str">
        <f t="shared" si="329"/>
        <v>OK</v>
      </c>
      <c r="EI206" s="835" t="str">
        <f t="shared" ca="1" si="356"/>
        <v/>
      </c>
      <c r="EJ206" s="836"/>
    </row>
    <row r="207" spans="1:140" ht="12" customHeight="1" outlineLevel="3" x14ac:dyDescent="0.2">
      <c r="A207" s="85">
        <f ca="1">OFFSET(A207,-1,0,1,1)+1</f>
        <v>198</v>
      </c>
      <c r="B207" s="619" t="str">
        <f t="shared" ca="1" si="348"/>
        <v/>
      </c>
      <c r="C207" s="620"/>
      <c r="D207" s="621"/>
      <c r="E207" s="161" t="s">
        <v>280</v>
      </c>
      <c r="F207" s="160"/>
      <c r="G207" s="55"/>
      <c r="H207" s="69"/>
      <c r="I207" s="55"/>
      <c r="J207" s="249" t="s">
        <v>11</v>
      </c>
      <c r="K207" s="250" t="s">
        <v>113</v>
      </c>
      <c r="L207" s="252"/>
      <c r="M207" s="476">
        <f t="shared" si="345"/>
        <v>0</v>
      </c>
      <c r="N207" s="648" t="str">
        <f t="shared" si="349"/>
        <v>-</v>
      </c>
      <c r="O207" s="649" t="str">
        <f t="shared" si="350"/>
        <v>-</v>
      </c>
      <c r="P207" s="649" t="str">
        <f t="shared" si="351"/>
        <v>-</v>
      </c>
      <c r="Q207" s="649" t="str">
        <f t="shared" si="352"/>
        <v>-</v>
      </c>
      <c r="R207" s="649" t="str">
        <f t="shared" si="353"/>
        <v>-</v>
      </c>
      <c r="S207" s="168" t="str">
        <f t="shared" si="354"/>
        <v>-</v>
      </c>
      <c r="T207" s="180" t="str">
        <f t="shared" si="355"/>
        <v>OK</v>
      </c>
      <c r="U207" s="290"/>
      <c r="W207" s="515"/>
      <c r="X207" s="103"/>
      <c r="Y207" s="1025"/>
      <c r="Z207" s="298" t="s">
        <v>250</v>
      </c>
      <c r="AA207" s="1028"/>
      <c r="AB207" s="1061"/>
      <c r="AC207" s="1071"/>
      <c r="AD207" s="1052"/>
      <c r="AE207" s="1053"/>
      <c r="AF207" s="1061"/>
      <c r="AG207" s="1071"/>
      <c r="AH207" s="1052"/>
      <c r="AI207" s="1053"/>
      <c r="AJ207" s="478" t="str">
        <f>IF(AND(X207="",AB207="",AF207=""),"-",X207+AB207+AF207)</f>
        <v>-</v>
      </c>
      <c r="AK207" s="1035"/>
      <c r="AL207" s="480" t="str">
        <f>IF(AND(X207="",AB207="",AF207="",Y207="",AC207="",AG207=""),"-",SUM(X207:AG207))</f>
        <v>-</v>
      </c>
      <c r="AM207" s="506" t="str">
        <f>IF(OR(AL207=0,AL207="-"),"-",AL207/CD_TOTAL_HOURS)</f>
        <v>-</v>
      </c>
      <c r="AN207" s="113"/>
      <c r="AO207" s="464" t="str">
        <f t="shared" si="421"/>
        <v>OK</v>
      </c>
      <c r="AQ207" s="154"/>
      <c r="AR207" s="103"/>
      <c r="AS207" s="1025"/>
      <c r="AT207" s="298" t="s">
        <v>250</v>
      </c>
      <c r="AU207" s="1028"/>
      <c r="AV207" s="1061"/>
      <c r="AW207" s="1071"/>
      <c r="AX207" s="1052"/>
      <c r="AY207" s="1053"/>
      <c r="AZ207" s="1061"/>
      <c r="BA207" s="1071"/>
      <c r="BB207" s="1052"/>
      <c r="BC207" s="1053"/>
      <c r="BD207" s="478" t="str">
        <f>IF(AND(AR207="",AV207="",AZ207=""),"-",AR207+AV207+AZ207)</f>
        <v>-</v>
      </c>
      <c r="BE207" s="1035"/>
      <c r="BF207" s="480" t="str">
        <f>IF(AND(AR207="",AV207="",AZ207="",AS207="",AW207="",BA207=""),"-",SUM(AR207:BA207))</f>
        <v>-</v>
      </c>
      <c r="BG207" s="540" t="str">
        <f>IF(OR(BF207=0,BF207="-"),"-",BF207/BD_TOTAL_HOURS)</f>
        <v>-</v>
      </c>
      <c r="BH207" s="113"/>
      <c r="BI207" s="464" t="str">
        <f t="shared" si="423"/>
        <v>OK</v>
      </c>
      <c r="BK207" s="154"/>
      <c r="BL207" s="103"/>
      <c r="BM207" s="307"/>
      <c r="BN207" s="298"/>
      <c r="BO207" s="310"/>
      <c r="BP207" s="318"/>
      <c r="BQ207" s="319"/>
      <c r="BR207" s="320"/>
      <c r="BS207" s="321"/>
      <c r="BT207" s="318"/>
      <c r="BU207" s="319"/>
      <c r="BV207" s="320"/>
      <c r="BW207" s="321"/>
      <c r="BX207" s="478" t="str">
        <f>IF(AND(BL207="",BP207="",BT207=""),"-",BL207+BP207+BT207)</f>
        <v>-</v>
      </c>
      <c r="BY207" s="351"/>
      <c r="BZ207" s="480" t="str">
        <f>IF(AND(BL207="",BP207="",BT207="",BM207="",BQ207="",BU207=""),"-",SUM(BL207:BU207))</f>
        <v>-</v>
      </c>
      <c r="CA207" s="540" t="str">
        <f>IF(OR(BZ207=0,BZ207="-"),"-",BZ207/DD_TOTAL_HOURS)</f>
        <v>-</v>
      </c>
      <c r="CB207" s="113"/>
      <c r="CC207" s="464" t="str">
        <f t="shared" si="419"/>
        <v>OK</v>
      </c>
      <c r="CE207" s="154"/>
      <c r="CF207" s="103"/>
      <c r="CG207" s="1025"/>
      <c r="CH207" s="298" t="s">
        <v>250</v>
      </c>
      <c r="CI207" s="1028"/>
      <c r="CJ207" s="1061"/>
      <c r="CK207" s="1071"/>
      <c r="CL207" s="1052"/>
      <c r="CM207" s="1053"/>
      <c r="CN207" s="1061"/>
      <c r="CO207" s="1071"/>
      <c r="CP207" s="1052"/>
      <c r="CQ207" s="1053"/>
      <c r="CR207" s="478" t="str">
        <f>IF(AND(CF207="",CJ207="",CN207=""),"-",CF207+CJ207+CN207)</f>
        <v>-</v>
      </c>
      <c r="CS207" s="1035"/>
      <c r="CT207" s="480" t="str">
        <f>IF(AND(CF207="",CJ207="",CN207="",CG207="",CK207="",CO207=""),"-",SUM(CF207:CO207))</f>
        <v>-</v>
      </c>
      <c r="CU207" s="540" t="str">
        <f>IF(OR(CT207=0,CT207="-"),"-",CT207/PRO_TOTAL_HOURS)</f>
        <v>-</v>
      </c>
      <c r="CV207" s="113"/>
      <c r="CW207" s="464" t="str">
        <f t="shared" si="346"/>
        <v>OK</v>
      </c>
      <c r="CY207" s="154"/>
      <c r="CZ207" s="103"/>
      <c r="DA207" s="307"/>
      <c r="DB207" s="298"/>
      <c r="DC207" s="310"/>
      <c r="DD207" s="318"/>
      <c r="DE207" s="319"/>
      <c r="DF207" s="320"/>
      <c r="DG207" s="321"/>
      <c r="DH207" s="318"/>
      <c r="DI207" s="319"/>
      <c r="DJ207" s="320"/>
      <c r="DK207" s="321"/>
      <c r="DL207" s="478" t="str">
        <f>IF(AND(CZ207="",DD207="",DH207=""),"-",CZ207+DD207+DH207)</f>
        <v>-</v>
      </c>
      <c r="DM207" s="351"/>
      <c r="DN207" s="480" t="str">
        <f>IF(AND(CZ207="",DD207="",DH207="",DA207="",DE207="",DI207=""),"-",SUM(CZ207:DI207))</f>
        <v>-</v>
      </c>
      <c r="DO207" s="540" t="str">
        <f t="shared" si="429"/>
        <v>-</v>
      </c>
      <c r="DP207" s="113"/>
      <c r="DQ207" s="464" t="str">
        <f t="shared" si="347"/>
        <v>OK</v>
      </c>
      <c r="DS207" s="344"/>
      <c r="DT207" s="315"/>
      <c r="DU207" s="317"/>
      <c r="DW207" s="317"/>
      <c r="DY207" s="317"/>
      <c r="EA207" s="316"/>
      <c r="EB207" s="1000"/>
      <c r="EC207" s="1001"/>
      <c r="ED207" s="1002"/>
      <c r="EE207" s="113"/>
      <c r="EF207" s="464" t="str">
        <f t="shared" si="329"/>
        <v>OK</v>
      </c>
      <c r="EI207" s="835" t="str">
        <f t="shared" ca="1" si="356"/>
        <v/>
      </c>
      <c r="EJ207" s="836"/>
    </row>
    <row r="208" spans="1:140" s="71" customFormat="1" ht="25.5" customHeight="1" outlineLevel="3" collapsed="1" x14ac:dyDescent="0.2">
      <c r="A208" s="88">
        <f t="shared" ca="1" si="265"/>
        <v>199</v>
      </c>
      <c r="B208" s="616" t="str">
        <f t="shared" ca="1" si="348"/>
        <v/>
      </c>
      <c r="C208" s="622"/>
      <c r="D208" s="623"/>
      <c r="E208" s="83" t="s">
        <v>124</v>
      </c>
      <c r="F208" s="77" t="s">
        <v>123</v>
      </c>
      <c r="G208" s="78"/>
      <c r="H208" s="918"/>
      <c r="I208" s="79"/>
      <c r="J208" s="80" t="s">
        <v>10</v>
      </c>
      <c r="K208" s="81" t="s">
        <v>113</v>
      </c>
      <c r="L208" s="251"/>
      <c r="M208" s="460">
        <f t="shared" si="345"/>
        <v>0</v>
      </c>
      <c r="N208" s="694" t="str">
        <f>IF(OR(W208="",W208=0,W208="-"),"-",IF(W208=1,1,"POK"))</f>
        <v>-</v>
      </c>
      <c r="O208" s="695" t="str">
        <f>IF(OR(AQ208="",AQ208=0,AQ208="-"),"-",IF(AQ208=1,1,"POK"))</f>
        <v>-</v>
      </c>
      <c r="P208" s="695" t="str">
        <f>IF(OR(BK208="",BK208=0,BK208="-"),"-",IF(BK208=1,1,"POK"))</f>
        <v>-</v>
      </c>
      <c r="Q208" s="695" t="str">
        <f>IF(OR(CE208="",CE208=0,CE208="-"),"-",IF(CE208=1,1,"POK"))</f>
        <v>-</v>
      </c>
      <c r="R208" s="695" t="str">
        <f>IF(OR(CY208="",CY208=0,CY208="-"),"-",IF(CY208=1,1,"POK"))</f>
        <v>-</v>
      </c>
      <c r="S208" s="696" t="str">
        <f>IF(OR(DS208="",DS208=0,DS208="-"),"-",IF(DS208=1,1,"POK"))</f>
        <v>-</v>
      </c>
      <c r="T208" s="181" t="str">
        <f t="shared" si="355"/>
        <v>OK</v>
      </c>
      <c r="U208" s="291"/>
      <c r="V208" s="8"/>
      <c r="W208" s="665">
        <f>IF(SUM(W209:W217)=0,0,1)</f>
        <v>0</v>
      </c>
      <c r="X208" s="208"/>
      <c r="Y208" s="209"/>
      <c r="Z208" s="209"/>
      <c r="AA208" s="209"/>
      <c r="AB208" s="209"/>
      <c r="AC208" s="209"/>
      <c r="AD208" s="209"/>
      <c r="AE208" s="209"/>
      <c r="AF208" s="209"/>
      <c r="AG208" s="209"/>
      <c r="AH208" s="209"/>
      <c r="AI208" s="210"/>
      <c r="AJ208" s="235">
        <f>SUM(AJ209:AJ217)</f>
        <v>0</v>
      </c>
      <c r="AK208" s="236">
        <f>SUM(AK209:AK217)</f>
        <v>0</v>
      </c>
      <c r="AL208" s="233">
        <f>AJ208+AK208</f>
        <v>0</v>
      </c>
      <c r="AM208" s="238" t="str">
        <f>IF(OR(AL208=0,AL208="-"),"-",AL208/CD_TOTAL_HOURS)</f>
        <v>-</v>
      </c>
      <c r="AN208" s="114"/>
      <c r="AO208" s="468" t="str">
        <f t="shared" si="421"/>
        <v>OK</v>
      </c>
      <c r="AP208" s="8"/>
      <c r="AQ208" s="665">
        <f>IF(SUM(AQ209:AQ217)=0,0,1)</f>
        <v>0</v>
      </c>
      <c r="AR208" s="208"/>
      <c r="AS208" s="209"/>
      <c r="AT208" s="209"/>
      <c r="AU208" s="209"/>
      <c r="AV208" s="209"/>
      <c r="AW208" s="209"/>
      <c r="AX208" s="209"/>
      <c r="AY208" s="209"/>
      <c r="AZ208" s="209"/>
      <c r="BA208" s="209"/>
      <c r="BB208" s="209"/>
      <c r="BC208" s="210"/>
      <c r="BD208" s="235">
        <f>SUM(BD209:BD217)</f>
        <v>0</v>
      </c>
      <c r="BE208" s="236">
        <f>SUM(BE209:BE217)</f>
        <v>0</v>
      </c>
      <c r="BF208" s="233">
        <f>BD208+BE208</f>
        <v>0</v>
      </c>
      <c r="BG208" s="238" t="str">
        <f>IF(OR(BF208=0,BF208="-"),"-",BF208/BD_TOTAL_HOURS)</f>
        <v>-</v>
      </c>
      <c r="BH208" s="114"/>
      <c r="BI208" s="468" t="str">
        <f t="shared" si="423"/>
        <v>OK</v>
      </c>
      <c r="BJ208" s="8"/>
      <c r="BK208" s="662">
        <f>IF(SUM(BK209:BK217)=0,0,1)</f>
        <v>0</v>
      </c>
      <c r="BL208" s="208"/>
      <c r="BM208" s="209"/>
      <c r="BN208" s="209"/>
      <c r="BO208" s="209"/>
      <c r="BP208" s="209"/>
      <c r="BQ208" s="209"/>
      <c r="BR208" s="209"/>
      <c r="BS208" s="209"/>
      <c r="BT208" s="209"/>
      <c r="BU208" s="209"/>
      <c r="BV208" s="209"/>
      <c r="BW208" s="210"/>
      <c r="BX208" s="235">
        <f>SUM(BX209:BX217)</f>
        <v>0</v>
      </c>
      <c r="BY208" s="236">
        <f>SUM(BY209:BY217)</f>
        <v>0</v>
      </c>
      <c r="BZ208" s="233">
        <f>BX208+BY208</f>
        <v>0</v>
      </c>
      <c r="CA208" s="238" t="str">
        <f>IF(OR(BZ208=0,BZ208="-"),"-",BZ208/DD_TOTAL_HOURS)</f>
        <v>-</v>
      </c>
      <c r="CB208" s="114"/>
      <c r="CC208" s="464" t="str">
        <f t="shared" si="419"/>
        <v>OK</v>
      </c>
      <c r="CD208" s="8"/>
      <c r="CE208" s="662">
        <f>IF(SUM(CE209:CE217)=0,0,1)</f>
        <v>0</v>
      </c>
      <c r="CF208" s="208"/>
      <c r="CG208" s="209"/>
      <c r="CH208" s="209"/>
      <c r="CI208" s="209"/>
      <c r="CJ208" s="209"/>
      <c r="CK208" s="209"/>
      <c r="CL208" s="209"/>
      <c r="CM208" s="209"/>
      <c r="CN208" s="209"/>
      <c r="CO208" s="209"/>
      <c r="CP208" s="209"/>
      <c r="CQ208" s="210"/>
      <c r="CR208" s="235">
        <f>SUM(CR209:CR217)</f>
        <v>0</v>
      </c>
      <c r="CS208" s="236">
        <f>SUM(CS209:CS217)</f>
        <v>0</v>
      </c>
      <c r="CT208" s="233">
        <f>CR208+CS208</f>
        <v>0</v>
      </c>
      <c r="CU208" s="238" t="str">
        <f>IF(OR(CT208=0,CT208="-"),"-",CT208/PRO_TOTAL_HOURS)</f>
        <v>-</v>
      </c>
      <c r="CV208" s="114"/>
      <c r="CW208" s="468" t="str">
        <f t="shared" si="346"/>
        <v>OK</v>
      </c>
      <c r="CX208" s="8"/>
      <c r="CY208" s="668">
        <f>IF(SUM(CY209:CY217)=0,0,1)</f>
        <v>0</v>
      </c>
      <c r="CZ208" s="208"/>
      <c r="DA208" s="209"/>
      <c r="DB208" s="209"/>
      <c r="DC208" s="209"/>
      <c r="DD208" s="209"/>
      <c r="DE208" s="209"/>
      <c r="DF208" s="209"/>
      <c r="DG208" s="209"/>
      <c r="DH208" s="209"/>
      <c r="DI208" s="209"/>
      <c r="DJ208" s="209"/>
      <c r="DK208" s="210"/>
      <c r="DL208" s="235">
        <f>SUM(DL209:DL217)</f>
        <v>0</v>
      </c>
      <c r="DM208" s="236">
        <f>SUM(DM209:DM217)</f>
        <v>0</v>
      </c>
      <c r="DN208" s="233">
        <f>DL208+DM208</f>
        <v>0</v>
      </c>
      <c r="DO208" s="238" t="str">
        <f t="shared" si="429"/>
        <v>-</v>
      </c>
      <c r="DP208" s="114"/>
      <c r="DQ208" s="464" t="str">
        <f t="shared" si="347"/>
        <v>OK</v>
      </c>
      <c r="DR208" s="8"/>
      <c r="DS208" s="662">
        <f>IF(SUM(DS209:DS217)=0,0,1)</f>
        <v>0</v>
      </c>
      <c r="DT208" s="208"/>
      <c r="DU208" s="209"/>
      <c r="DV208" s="209"/>
      <c r="DW208" s="209"/>
      <c r="DX208" s="209"/>
      <c r="DY208" s="209"/>
      <c r="DZ208" s="209"/>
      <c r="EA208" s="209"/>
      <c r="EB208" s="235">
        <f>SUM(EB209:EB217)</f>
        <v>0</v>
      </c>
      <c r="EC208" s="565"/>
      <c r="ED208" s="238"/>
      <c r="EE208" s="114"/>
      <c r="EF208" s="464" t="str">
        <f t="shared" si="329"/>
        <v>-</v>
      </c>
      <c r="EG208" s="8"/>
      <c r="EI208" s="835" t="str">
        <f t="shared" ca="1" si="356"/>
        <v/>
      </c>
      <c r="EJ208" s="836"/>
    </row>
    <row r="209" spans="1:140" ht="12" customHeight="1" outlineLevel="3" x14ac:dyDescent="0.2">
      <c r="A209" s="85">
        <f t="shared" ca="1" si="265"/>
        <v>200</v>
      </c>
      <c r="B209" s="619" t="str">
        <f t="shared" ca="1" si="348"/>
        <v/>
      </c>
      <c r="C209" s="620"/>
      <c r="D209" s="621"/>
      <c r="E209" s="59"/>
      <c r="F209" s="58"/>
      <c r="G209" s="55" t="s">
        <v>39</v>
      </c>
      <c r="H209" s="69"/>
      <c r="I209" s="55"/>
      <c r="J209" s="249" t="s">
        <v>11</v>
      </c>
      <c r="K209" s="350" t="s">
        <v>113</v>
      </c>
      <c r="L209" s="252"/>
      <c r="M209" s="476">
        <f t="shared" si="345"/>
        <v>0</v>
      </c>
      <c r="N209" s="648" t="str">
        <f t="shared" si="349"/>
        <v>-</v>
      </c>
      <c r="O209" s="649" t="str">
        <f t="shared" si="350"/>
        <v>-</v>
      </c>
      <c r="P209" s="649" t="str">
        <f t="shared" si="351"/>
        <v>-</v>
      </c>
      <c r="Q209" s="649" t="str">
        <f t="shared" si="352"/>
        <v>-</v>
      </c>
      <c r="R209" s="649" t="str">
        <f t="shared" si="353"/>
        <v>-</v>
      </c>
      <c r="S209" s="168" t="str">
        <f t="shared" si="354"/>
        <v>-</v>
      </c>
      <c r="T209" s="180" t="str">
        <f t="shared" si="355"/>
        <v>OK</v>
      </c>
      <c r="U209" s="290"/>
      <c r="W209" s="1081"/>
      <c r="X209" s="1073"/>
      <c r="Y209" s="1030"/>
      <c r="Z209" s="1039"/>
      <c r="AA209" s="1040"/>
      <c r="AB209" s="1073"/>
      <c r="AC209" s="1030"/>
      <c r="AD209" s="1039"/>
      <c r="AE209" s="1040"/>
      <c r="AF209" s="1073"/>
      <c r="AG209" s="1030"/>
      <c r="AH209" s="1039"/>
      <c r="AI209" s="1040"/>
      <c r="AJ209" s="1041"/>
      <c r="AK209" s="1042"/>
      <c r="AL209" s="1043"/>
      <c r="AM209" s="1077"/>
      <c r="AN209" s="113"/>
      <c r="AO209" s="464" t="str">
        <f t="shared" si="421"/>
        <v>OK</v>
      </c>
      <c r="AQ209" s="1036"/>
      <c r="AR209" s="1037"/>
      <c r="AS209" s="1038"/>
      <c r="AT209" s="1039"/>
      <c r="AU209" s="1040"/>
      <c r="AV209" s="1037"/>
      <c r="AW209" s="1038"/>
      <c r="AX209" s="1039"/>
      <c r="AY209" s="1040"/>
      <c r="AZ209" s="1037"/>
      <c r="BA209" s="1038"/>
      <c r="BB209" s="1039"/>
      <c r="BC209" s="1040"/>
      <c r="BD209" s="1041"/>
      <c r="BE209" s="1042"/>
      <c r="BF209" s="1043"/>
      <c r="BG209" s="1077"/>
      <c r="BH209" s="113"/>
      <c r="BI209" s="464" t="str">
        <f t="shared" si="423"/>
        <v>OK</v>
      </c>
      <c r="BK209" s="154"/>
      <c r="BL209" s="103"/>
      <c r="BM209" s="305"/>
      <c r="BN209" s="298" t="s">
        <v>250</v>
      </c>
      <c r="BO209" s="308"/>
      <c r="BP209" s="104"/>
      <c r="BQ209" s="305"/>
      <c r="BR209" s="298" t="s">
        <v>251</v>
      </c>
      <c r="BS209" s="308"/>
      <c r="BT209" s="104"/>
      <c r="BU209" s="305"/>
      <c r="BV209" s="298" t="s">
        <v>252</v>
      </c>
      <c r="BW209" s="308"/>
      <c r="BX209" s="478" t="str">
        <f>IF(AND(BL209="",BP209="",BT209=""),"-",BL209+BP209+BT209)</f>
        <v>-</v>
      </c>
      <c r="BY209" s="483"/>
      <c r="BZ209" s="480" t="str">
        <f>IF(AND(BL209="",BP209="",BT209="",BM209="",BQ209="",BU209=""),"-",SUM(BL209:BU209))</f>
        <v>-</v>
      </c>
      <c r="CA209" s="481" t="str">
        <f>IF(OR(BZ209=0,BZ209="-"),"-",BZ209/DD_TOTAL_HOURS)</f>
        <v>-</v>
      </c>
      <c r="CB209" s="113"/>
      <c r="CC209" s="464" t="str">
        <f t="shared" si="419"/>
        <v>OK</v>
      </c>
      <c r="CE209" s="1036"/>
      <c r="CF209" s="1055"/>
      <c r="CG209" s="1030"/>
      <c r="CH209" s="1046"/>
      <c r="CI209" s="1040"/>
      <c r="CJ209" s="1055"/>
      <c r="CK209" s="1030"/>
      <c r="CL209" s="1046"/>
      <c r="CM209" s="1040"/>
      <c r="CN209" s="1055"/>
      <c r="CO209" s="1030"/>
      <c r="CP209" s="1046"/>
      <c r="CQ209" s="1040"/>
      <c r="CR209" s="1000"/>
      <c r="CS209" s="1048"/>
      <c r="CT209" s="1001"/>
      <c r="CU209" s="1002"/>
      <c r="CV209" s="113"/>
      <c r="CW209" s="464" t="str">
        <f t="shared" si="346"/>
        <v>OK</v>
      </c>
      <c r="CY209" s="325"/>
      <c r="CZ209" s="328"/>
      <c r="DA209" s="8"/>
      <c r="DB209" s="316"/>
      <c r="DC209" s="317"/>
      <c r="DD209" s="328"/>
      <c r="DE209" s="8"/>
      <c r="DF209" s="316"/>
      <c r="DG209" s="317"/>
      <c r="DH209" s="328"/>
      <c r="DI209" s="8"/>
      <c r="DJ209" s="316"/>
      <c r="DK209" s="317"/>
      <c r="DL209" s="487"/>
      <c r="DM209" s="488"/>
      <c r="DN209" s="489"/>
      <c r="DO209" s="507"/>
      <c r="DP209" s="113"/>
      <c r="DQ209" s="464" t="str">
        <f t="shared" si="347"/>
        <v>OK</v>
      </c>
      <c r="DS209" s="325"/>
      <c r="DT209" s="328"/>
      <c r="DU209" s="317"/>
      <c r="DV209" s="8"/>
      <c r="DW209" s="317"/>
      <c r="DX209" s="8"/>
      <c r="DY209" s="317"/>
      <c r="DZ209" s="8"/>
      <c r="EA209" s="316"/>
      <c r="EB209" s="1000"/>
      <c r="EC209" s="1001"/>
      <c r="ED209" s="1003"/>
      <c r="EE209" s="113"/>
      <c r="EF209" s="464" t="str">
        <f t="shared" si="329"/>
        <v>OK</v>
      </c>
      <c r="EI209" s="835" t="str">
        <f t="shared" ca="1" si="356"/>
        <v/>
      </c>
      <c r="EJ209" s="836"/>
    </row>
    <row r="210" spans="1:140" ht="12" customHeight="1" outlineLevel="3" x14ac:dyDescent="0.2">
      <c r="A210" s="85">
        <f t="shared" ca="1" si="265"/>
        <v>201</v>
      </c>
      <c r="B210" s="619" t="str">
        <f t="shared" ca="1" si="348"/>
        <v/>
      </c>
      <c r="C210" s="620"/>
      <c r="D210" s="621"/>
      <c r="E210" s="59"/>
      <c r="F210" s="58"/>
      <c r="G210" s="55" t="s">
        <v>40</v>
      </c>
      <c r="H210" s="69"/>
      <c r="I210" s="55"/>
      <c r="J210" s="249" t="s">
        <v>11</v>
      </c>
      <c r="K210" s="350" t="s">
        <v>113</v>
      </c>
      <c r="L210" s="252"/>
      <c r="M210" s="476">
        <f t="shared" si="345"/>
        <v>0</v>
      </c>
      <c r="N210" s="648" t="str">
        <f t="shared" si="349"/>
        <v>-</v>
      </c>
      <c r="O210" s="649" t="str">
        <f t="shared" si="350"/>
        <v>-</v>
      </c>
      <c r="P210" s="649" t="str">
        <f t="shared" si="351"/>
        <v>-</v>
      </c>
      <c r="Q210" s="649" t="str">
        <f t="shared" si="352"/>
        <v>-</v>
      </c>
      <c r="R210" s="649" t="str">
        <f t="shared" si="353"/>
        <v>-</v>
      </c>
      <c r="S210" s="168" t="str">
        <f t="shared" si="354"/>
        <v>-</v>
      </c>
      <c r="T210" s="180" t="str">
        <f t="shared" si="355"/>
        <v>OK</v>
      </c>
      <c r="U210" s="290"/>
      <c r="W210" s="1081"/>
      <c r="X210" s="1055"/>
      <c r="Y210" s="1069"/>
      <c r="Z210" s="1046"/>
      <c r="AA210" s="1047"/>
      <c r="AB210" s="1055"/>
      <c r="AC210" s="1069"/>
      <c r="AD210" s="1046"/>
      <c r="AE210" s="1047"/>
      <c r="AF210" s="1055"/>
      <c r="AG210" s="1069"/>
      <c r="AH210" s="1046"/>
      <c r="AI210" s="1047"/>
      <c r="AJ210" s="1000"/>
      <c r="AK210" s="1048"/>
      <c r="AL210" s="1001"/>
      <c r="AM210" s="1003"/>
      <c r="AN210" s="113"/>
      <c r="AO210" s="464" t="str">
        <f t="shared" si="421"/>
        <v>OK</v>
      </c>
      <c r="AQ210" s="1036"/>
      <c r="AR210" s="1044"/>
      <c r="AS210" s="1045"/>
      <c r="AT210" s="1046"/>
      <c r="AU210" s="1047"/>
      <c r="AV210" s="1044"/>
      <c r="AW210" s="1045"/>
      <c r="AX210" s="1046"/>
      <c r="AY210" s="1047"/>
      <c r="AZ210" s="1044"/>
      <c r="BA210" s="1045"/>
      <c r="BB210" s="1046"/>
      <c r="BC210" s="1047"/>
      <c r="BD210" s="1000"/>
      <c r="BE210" s="1048"/>
      <c r="BF210" s="1001"/>
      <c r="BG210" s="1003"/>
      <c r="BH210" s="113"/>
      <c r="BI210" s="464" t="str">
        <f t="shared" si="423"/>
        <v>OK</v>
      </c>
      <c r="BK210" s="325"/>
      <c r="BL210" s="328"/>
      <c r="BM210" s="8"/>
      <c r="BN210" s="316"/>
      <c r="BO210" s="317"/>
      <c r="BP210" s="328"/>
      <c r="BQ210" s="8"/>
      <c r="BR210" s="316"/>
      <c r="BS210" s="317"/>
      <c r="BT210" s="328"/>
      <c r="BU210" s="8"/>
      <c r="BV210" s="316"/>
      <c r="BW210" s="317"/>
      <c r="BX210" s="487"/>
      <c r="BY210" s="488"/>
      <c r="BZ210" s="489"/>
      <c r="CA210" s="507"/>
      <c r="CB210" s="113"/>
      <c r="CC210" s="464" t="str">
        <f t="shared" si="419"/>
        <v>OK</v>
      </c>
      <c r="CE210" s="154"/>
      <c r="CF210" s="103"/>
      <c r="CG210" s="1024"/>
      <c r="CH210" s="298" t="s">
        <v>250</v>
      </c>
      <c r="CI210" s="1027"/>
      <c r="CJ210" s="104"/>
      <c r="CK210" s="1024"/>
      <c r="CL210" s="298" t="s">
        <v>251</v>
      </c>
      <c r="CM210" s="1027"/>
      <c r="CN210" s="104"/>
      <c r="CO210" s="1024"/>
      <c r="CP210" s="298" t="s">
        <v>252</v>
      </c>
      <c r="CQ210" s="1027"/>
      <c r="CR210" s="478" t="str">
        <f t="shared" ref="CR210:CR217" si="430">IF(AND(CF210="",CJ210="",CN210=""),"-",CF210+CJ210+CN210)</f>
        <v>-</v>
      </c>
      <c r="CS210" s="1060"/>
      <c r="CT210" s="480" t="str">
        <f t="shared" ref="CT210:CT217" si="431">IF(AND(CF210="",CJ210="",CN210="",CG210="",CK210="",CO210=""),"-",SUM(CF210:CO210))</f>
        <v>-</v>
      </c>
      <c r="CU210" s="481" t="str">
        <f t="shared" ref="CU210:CU217" si="432">IF(OR(CT210=0,CT210="-"),"-",CT210/PRO_TOTAL_HOURS)</f>
        <v>-</v>
      </c>
      <c r="CV210" s="113"/>
      <c r="CW210" s="464" t="str">
        <f t="shared" si="346"/>
        <v>OK</v>
      </c>
      <c r="CY210" s="325"/>
      <c r="CZ210" s="328"/>
      <c r="DA210" s="8"/>
      <c r="DB210" s="316"/>
      <c r="DC210" s="317"/>
      <c r="DD210" s="328"/>
      <c r="DE210" s="8"/>
      <c r="DF210" s="316"/>
      <c r="DG210" s="317"/>
      <c r="DH210" s="328"/>
      <c r="DI210" s="8"/>
      <c r="DJ210" s="316"/>
      <c r="DK210" s="317"/>
      <c r="DL210" s="487"/>
      <c r="DM210" s="488"/>
      <c r="DN210" s="489"/>
      <c r="DO210" s="507"/>
      <c r="DP210" s="113"/>
      <c r="DQ210" s="464" t="str">
        <f t="shared" si="347"/>
        <v>OK</v>
      </c>
      <c r="DS210" s="325"/>
      <c r="DT210" s="328"/>
      <c r="DU210" s="317"/>
      <c r="DV210" s="8"/>
      <c r="DW210" s="317"/>
      <c r="DX210" s="8"/>
      <c r="DY210" s="317"/>
      <c r="DZ210" s="8"/>
      <c r="EA210" s="316"/>
      <c r="EB210" s="1000"/>
      <c r="EC210" s="1001"/>
      <c r="ED210" s="1003"/>
      <c r="EE210" s="113"/>
      <c r="EF210" s="464" t="str">
        <f t="shared" si="329"/>
        <v>OK</v>
      </c>
      <c r="EI210" s="835" t="str">
        <f t="shared" ca="1" si="356"/>
        <v/>
      </c>
      <c r="EJ210" s="836"/>
    </row>
    <row r="211" spans="1:140" ht="12" customHeight="1" outlineLevel="3" x14ac:dyDescent="0.2">
      <c r="A211" s="85">
        <f t="shared" ca="1" si="265"/>
        <v>202</v>
      </c>
      <c r="B211" s="619" t="str">
        <f t="shared" ca="1" si="348"/>
        <v/>
      </c>
      <c r="C211" s="620"/>
      <c r="D211" s="621"/>
      <c r="E211" s="59"/>
      <c r="F211" s="58"/>
      <c r="G211" s="55" t="s">
        <v>41</v>
      </c>
      <c r="H211" s="69"/>
      <c r="I211" s="55"/>
      <c r="J211" s="249" t="s">
        <v>11</v>
      </c>
      <c r="K211" s="350" t="s">
        <v>113</v>
      </c>
      <c r="L211" s="252"/>
      <c r="M211" s="476">
        <f t="shared" si="345"/>
        <v>0</v>
      </c>
      <c r="N211" s="648" t="str">
        <f t="shared" si="349"/>
        <v>-</v>
      </c>
      <c r="O211" s="649" t="str">
        <f t="shared" si="350"/>
        <v>-</v>
      </c>
      <c r="P211" s="649" t="str">
        <f t="shared" si="351"/>
        <v>-</v>
      </c>
      <c r="Q211" s="649" t="str">
        <f t="shared" si="352"/>
        <v>-</v>
      </c>
      <c r="R211" s="649" t="str">
        <f t="shared" si="353"/>
        <v>-</v>
      </c>
      <c r="S211" s="168" t="str">
        <f t="shared" si="354"/>
        <v>-</v>
      </c>
      <c r="T211" s="180" t="str">
        <f t="shared" si="355"/>
        <v>OK</v>
      </c>
      <c r="U211" s="290"/>
      <c r="W211" s="1081"/>
      <c r="X211" s="1055"/>
      <c r="Y211" s="1069"/>
      <c r="Z211" s="1046"/>
      <c r="AA211" s="1047"/>
      <c r="AB211" s="1055"/>
      <c r="AC211" s="1069"/>
      <c r="AD211" s="1046"/>
      <c r="AE211" s="1047"/>
      <c r="AF211" s="1055"/>
      <c r="AG211" s="1069"/>
      <c r="AH211" s="1046"/>
      <c r="AI211" s="1047"/>
      <c r="AJ211" s="1000"/>
      <c r="AK211" s="1048"/>
      <c r="AL211" s="1001"/>
      <c r="AM211" s="1003"/>
      <c r="AN211" s="113"/>
      <c r="AO211" s="464" t="str">
        <f t="shared" si="421"/>
        <v>OK</v>
      </c>
      <c r="AQ211" s="1036"/>
      <c r="AR211" s="1044"/>
      <c r="AS211" s="1045"/>
      <c r="AT211" s="1046"/>
      <c r="AU211" s="1047"/>
      <c r="AV211" s="1044"/>
      <c r="AW211" s="1045"/>
      <c r="AX211" s="1046"/>
      <c r="AY211" s="1047"/>
      <c r="AZ211" s="1044"/>
      <c r="BA211" s="1045"/>
      <c r="BB211" s="1046"/>
      <c r="BC211" s="1047"/>
      <c r="BD211" s="1000"/>
      <c r="BE211" s="1048"/>
      <c r="BF211" s="1001"/>
      <c r="BG211" s="1003"/>
      <c r="BH211" s="113"/>
      <c r="BI211" s="464" t="str">
        <f t="shared" si="423"/>
        <v>OK</v>
      </c>
      <c r="BK211" s="325"/>
      <c r="BL211" s="328"/>
      <c r="BM211" s="8"/>
      <c r="BN211" s="316"/>
      <c r="BO211" s="317"/>
      <c r="BP211" s="328"/>
      <c r="BQ211" s="8"/>
      <c r="BR211" s="316"/>
      <c r="BS211" s="317"/>
      <c r="BT211" s="328"/>
      <c r="BU211" s="8"/>
      <c r="BV211" s="316"/>
      <c r="BW211" s="317"/>
      <c r="BX211" s="487"/>
      <c r="BY211" s="488"/>
      <c r="BZ211" s="489"/>
      <c r="CA211" s="507"/>
      <c r="CB211" s="113"/>
      <c r="CC211" s="464" t="str">
        <f t="shared" si="419"/>
        <v>OK</v>
      </c>
      <c r="CE211" s="154"/>
      <c r="CF211" s="103"/>
      <c r="CG211" s="1024"/>
      <c r="CH211" s="298" t="s">
        <v>250</v>
      </c>
      <c r="CI211" s="1027"/>
      <c r="CJ211" s="104"/>
      <c r="CK211" s="1024"/>
      <c r="CL211" s="298" t="s">
        <v>251</v>
      </c>
      <c r="CM211" s="1027"/>
      <c r="CN211" s="104"/>
      <c r="CO211" s="1024"/>
      <c r="CP211" s="298" t="s">
        <v>252</v>
      </c>
      <c r="CQ211" s="1027"/>
      <c r="CR211" s="478" t="str">
        <f t="shared" si="430"/>
        <v>-</v>
      </c>
      <c r="CS211" s="1060"/>
      <c r="CT211" s="480" t="str">
        <f t="shared" si="431"/>
        <v>-</v>
      </c>
      <c r="CU211" s="481" t="str">
        <f t="shared" si="432"/>
        <v>-</v>
      </c>
      <c r="CV211" s="113"/>
      <c r="CW211" s="464" t="str">
        <f t="shared" si="346"/>
        <v>OK</v>
      </c>
      <c r="CY211" s="325"/>
      <c r="CZ211" s="328"/>
      <c r="DA211" s="8"/>
      <c r="DB211" s="316"/>
      <c r="DC211" s="317"/>
      <c r="DD211" s="328"/>
      <c r="DE211" s="8"/>
      <c r="DF211" s="316"/>
      <c r="DG211" s="317"/>
      <c r="DH211" s="328"/>
      <c r="DI211" s="8"/>
      <c r="DJ211" s="316"/>
      <c r="DK211" s="317"/>
      <c r="DL211" s="487"/>
      <c r="DM211" s="488"/>
      <c r="DN211" s="489"/>
      <c r="DO211" s="507"/>
      <c r="DP211" s="113"/>
      <c r="DQ211" s="464" t="str">
        <f t="shared" si="347"/>
        <v>OK</v>
      </c>
      <c r="DS211" s="325"/>
      <c r="DT211" s="328"/>
      <c r="DU211" s="317"/>
      <c r="DV211" s="8"/>
      <c r="DW211" s="317"/>
      <c r="DX211" s="8"/>
      <c r="DY211" s="317"/>
      <c r="DZ211" s="8"/>
      <c r="EA211" s="316"/>
      <c r="EB211" s="1000"/>
      <c r="EC211" s="1001"/>
      <c r="ED211" s="1003"/>
      <c r="EE211" s="113"/>
      <c r="EF211" s="464" t="str">
        <f t="shared" si="329"/>
        <v>OK</v>
      </c>
      <c r="EI211" s="835" t="str">
        <f t="shared" ca="1" si="356"/>
        <v/>
      </c>
      <c r="EJ211" s="836"/>
    </row>
    <row r="212" spans="1:140" ht="12" customHeight="1" outlineLevel="3" x14ac:dyDescent="0.2">
      <c r="A212" s="85">
        <f t="shared" ca="1" si="265"/>
        <v>203</v>
      </c>
      <c r="B212" s="619" t="str">
        <f t="shared" ca="1" si="348"/>
        <v/>
      </c>
      <c r="C212" s="620"/>
      <c r="D212" s="621"/>
      <c r="E212" s="59"/>
      <c r="F212" s="58"/>
      <c r="G212" s="55" t="s">
        <v>122</v>
      </c>
      <c r="H212" s="69"/>
      <c r="I212" s="55"/>
      <c r="J212" s="249" t="s">
        <v>11</v>
      </c>
      <c r="K212" s="350" t="s">
        <v>113</v>
      </c>
      <c r="L212" s="252"/>
      <c r="M212" s="476">
        <f t="shared" si="345"/>
        <v>0</v>
      </c>
      <c r="N212" s="648" t="str">
        <f t="shared" si="349"/>
        <v>-</v>
      </c>
      <c r="O212" s="649" t="str">
        <f t="shared" si="350"/>
        <v>-</v>
      </c>
      <c r="P212" s="649" t="str">
        <f t="shared" si="351"/>
        <v>-</v>
      </c>
      <c r="Q212" s="649" t="str">
        <f t="shared" si="352"/>
        <v>-</v>
      </c>
      <c r="R212" s="649" t="str">
        <f t="shared" si="353"/>
        <v>-</v>
      </c>
      <c r="S212" s="168" t="str">
        <f t="shared" si="354"/>
        <v>-</v>
      </c>
      <c r="T212" s="180" t="str">
        <f t="shared" si="355"/>
        <v>OK</v>
      </c>
      <c r="U212" s="290"/>
      <c r="W212" s="1081"/>
      <c r="X212" s="1055"/>
      <c r="Y212" s="1069"/>
      <c r="Z212" s="1046"/>
      <c r="AA212" s="1047"/>
      <c r="AB212" s="1055"/>
      <c r="AC212" s="1069"/>
      <c r="AD212" s="1046"/>
      <c r="AE212" s="1047"/>
      <c r="AF212" s="1055"/>
      <c r="AG212" s="1069"/>
      <c r="AH212" s="1046"/>
      <c r="AI212" s="1047"/>
      <c r="AJ212" s="1000"/>
      <c r="AK212" s="1048"/>
      <c r="AL212" s="1001"/>
      <c r="AM212" s="1003"/>
      <c r="AN212" s="113"/>
      <c r="AO212" s="464" t="str">
        <f t="shared" si="421"/>
        <v>OK</v>
      </c>
      <c r="AQ212" s="1036"/>
      <c r="AR212" s="1044"/>
      <c r="AS212" s="1045"/>
      <c r="AT212" s="1046"/>
      <c r="AU212" s="1047"/>
      <c r="AV212" s="1044"/>
      <c r="AW212" s="1045"/>
      <c r="AX212" s="1046"/>
      <c r="AY212" s="1047"/>
      <c r="AZ212" s="1044"/>
      <c r="BA212" s="1045"/>
      <c r="BB212" s="1046"/>
      <c r="BC212" s="1047"/>
      <c r="BD212" s="1000"/>
      <c r="BE212" s="1048"/>
      <c r="BF212" s="1001"/>
      <c r="BG212" s="1003"/>
      <c r="BH212" s="113"/>
      <c r="BI212" s="464" t="str">
        <f t="shared" si="423"/>
        <v>OK</v>
      </c>
      <c r="BK212" s="325"/>
      <c r="BL212" s="328"/>
      <c r="BM212" s="8"/>
      <c r="BN212" s="316"/>
      <c r="BO212" s="317"/>
      <c r="BP212" s="328"/>
      <c r="BQ212" s="8"/>
      <c r="BR212" s="316"/>
      <c r="BS212" s="317"/>
      <c r="BT212" s="328"/>
      <c r="BU212" s="8"/>
      <c r="BV212" s="316"/>
      <c r="BW212" s="317"/>
      <c r="BX212" s="487"/>
      <c r="BY212" s="488"/>
      <c r="BZ212" s="489"/>
      <c r="CA212" s="507"/>
      <c r="CB212" s="113"/>
      <c r="CC212" s="464" t="str">
        <f t="shared" si="419"/>
        <v>OK</v>
      </c>
      <c r="CE212" s="154"/>
      <c r="CF212" s="103"/>
      <c r="CG212" s="1024"/>
      <c r="CH212" s="298" t="s">
        <v>250</v>
      </c>
      <c r="CI212" s="1027"/>
      <c r="CJ212" s="104"/>
      <c r="CK212" s="1024"/>
      <c r="CL212" s="298" t="s">
        <v>251</v>
      </c>
      <c r="CM212" s="1027"/>
      <c r="CN212" s="104"/>
      <c r="CO212" s="1024"/>
      <c r="CP212" s="298" t="s">
        <v>252</v>
      </c>
      <c r="CQ212" s="1027"/>
      <c r="CR212" s="478" t="str">
        <f t="shared" si="430"/>
        <v>-</v>
      </c>
      <c r="CS212" s="1060"/>
      <c r="CT212" s="480" t="str">
        <f t="shared" si="431"/>
        <v>-</v>
      </c>
      <c r="CU212" s="481" t="str">
        <f t="shared" si="432"/>
        <v>-</v>
      </c>
      <c r="CV212" s="113"/>
      <c r="CW212" s="464" t="str">
        <f t="shared" si="346"/>
        <v>OK</v>
      </c>
      <c r="CY212" s="325"/>
      <c r="CZ212" s="328"/>
      <c r="DA212" s="8"/>
      <c r="DB212" s="316"/>
      <c r="DC212" s="317"/>
      <c r="DD212" s="328"/>
      <c r="DE212" s="8"/>
      <c r="DF212" s="316"/>
      <c r="DG212" s="317"/>
      <c r="DH212" s="328"/>
      <c r="DI212" s="8"/>
      <c r="DJ212" s="316"/>
      <c r="DK212" s="317"/>
      <c r="DL212" s="487"/>
      <c r="DM212" s="488"/>
      <c r="DN212" s="489"/>
      <c r="DO212" s="507"/>
      <c r="DP212" s="113"/>
      <c r="DQ212" s="464" t="str">
        <f t="shared" si="347"/>
        <v>OK</v>
      </c>
      <c r="DS212" s="325"/>
      <c r="DT212" s="328"/>
      <c r="DU212" s="317"/>
      <c r="DV212" s="8"/>
      <c r="DW212" s="317"/>
      <c r="DX212" s="8"/>
      <c r="DY212" s="317"/>
      <c r="DZ212" s="8"/>
      <c r="EA212" s="316"/>
      <c r="EB212" s="1000"/>
      <c r="EC212" s="1001"/>
      <c r="ED212" s="1003"/>
      <c r="EE212" s="113"/>
      <c r="EF212" s="464" t="str">
        <f t="shared" si="329"/>
        <v>OK</v>
      </c>
      <c r="EI212" s="835" t="str">
        <f t="shared" ca="1" si="356"/>
        <v/>
      </c>
      <c r="EJ212" s="836"/>
    </row>
    <row r="213" spans="1:140" ht="12" customHeight="1" outlineLevel="3" x14ac:dyDescent="0.2">
      <c r="A213" s="85">
        <f t="shared" ca="1" si="265"/>
        <v>204</v>
      </c>
      <c r="B213" s="619" t="str">
        <f t="shared" ca="1" si="348"/>
        <v/>
      </c>
      <c r="C213" s="620"/>
      <c r="D213" s="621"/>
      <c r="E213" s="59"/>
      <c r="F213" s="58"/>
      <c r="G213" s="55" t="s">
        <v>43</v>
      </c>
      <c r="H213" s="69"/>
      <c r="I213" s="55"/>
      <c r="J213" s="249" t="s">
        <v>11</v>
      </c>
      <c r="K213" s="350" t="s">
        <v>113</v>
      </c>
      <c r="L213" s="252"/>
      <c r="M213" s="476">
        <f t="shared" si="345"/>
        <v>0</v>
      </c>
      <c r="N213" s="648" t="str">
        <f t="shared" si="349"/>
        <v>-</v>
      </c>
      <c r="O213" s="649" t="str">
        <f t="shared" si="350"/>
        <v>-</v>
      </c>
      <c r="P213" s="649" t="str">
        <f t="shared" si="351"/>
        <v>-</v>
      </c>
      <c r="Q213" s="649" t="str">
        <f t="shared" si="352"/>
        <v>-</v>
      </c>
      <c r="R213" s="649" t="str">
        <f t="shared" si="353"/>
        <v>-</v>
      </c>
      <c r="S213" s="168" t="str">
        <f t="shared" si="354"/>
        <v>-</v>
      </c>
      <c r="T213" s="180" t="str">
        <f t="shared" si="355"/>
        <v>OK</v>
      </c>
      <c r="U213" s="290"/>
      <c r="W213" s="1081"/>
      <c r="X213" s="1055"/>
      <c r="Y213" s="1069"/>
      <c r="Z213" s="1046"/>
      <c r="AA213" s="1047"/>
      <c r="AB213" s="1055"/>
      <c r="AC213" s="1069"/>
      <c r="AD213" s="1046"/>
      <c r="AE213" s="1047"/>
      <c r="AF213" s="1055"/>
      <c r="AG213" s="1069"/>
      <c r="AH213" s="1046"/>
      <c r="AI213" s="1047"/>
      <c r="AJ213" s="1000"/>
      <c r="AK213" s="1048"/>
      <c r="AL213" s="1001"/>
      <c r="AM213" s="1003"/>
      <c r="AN213" s="113"/>
      <c r="AO213" s="464" t="str">
        <f t="shared" si="421"/>
        <v>OK</v>
      </c>
      <c r="AQ213" s="1036"/>
      <c r="AR213" s="1044"/>
      <c r="AS213" s="1045"/>
      <c r="AT213" s="1046"/>
      <c r="AU213" s="1047"/>
      <c r="AV213" s="1044"/>
      <c r="AW213" s="1045"/>
      <c r="AX213" s="1046"/>
      <c r="AY213" s="1047"/>
      <c r="AZ213" s="1044"/>
      <c r="BA213" s="1045"/>
      <c r="BB213" s="1046"/>
      <c r="BC213" s="1047"/>
      <c r="BD213" s="1000"/>
      <c r="BE213" s="1048"/>
      <c r="BF213" s="1001"/>
      <c r="BG213" s="1003"/>
      <c r="BH213" s="113"/>
      <c r="BI213" s="464" t="str">
        <f t="shared" si="423"/>
        <v>OK</v>
      </c>
      <c r="BK213" s="325"/>
      <c r="BL213" s="328"/>
      <c r="BM213" s="8"/>
      <c r="BN213" s="316"/>
      <c r="BO213" s="317"/>
      <c r="BP213" s="328"/>
      <c r="BQ213" s="8"/>
      <c r="BR213" s="316"/>
      <c r="BS213" s="317"/>
      <c r="BT213" s="328"/>
      <c r="BU213" s="8"/>
      <c r="BV213" s="316"/>
      <c r="BW213" s="317"/>
      <c r="BX213" s="487"/>
      <c r="BY213" s="488"/>
      <c r="BZ213" s="489"/>
      <c r="CA213" s="507"/>
      <c r="CB213" s="113"/>
      <c r="CC213" s="464" t="str">
        <f t="shared" si="419"/>
        <v>OK</v>
      </c>
      <c r="CE213" s="154"/>
      <c r="CF213" s="103"/>
      <c r="CG213" s="1024"/>
      <c r="CH213" s="298" t="s">
        <v>250</v>
      </c>
      <c r="CI213" s="1027"/>
      <c r="CJ213" s="104"/>
      <c r="CK213" s="1024"/>
      <c r="CL213" s="298" t="s">
        <v>251</v>
      </c>
      <c r="CM213" s="1027"/>
      <c r="CN213" s="104"/>
      <c r="CO213" s="1024"/>
      <c r="CP213" s="298" t="s">
        <v>252</v>
      </c>
      <c r="CQ213" s="1027"/>
      <c r="CR213" s="478" t="str">
        <f t="shared" si="430"/>
        <v>-</v>
      </c>
      <c r="CS213" s="1060"/>
      <c r="CT213" s="480" t="str">
        <f t="shared" si="431"/>
        <v>-</v>
      </c>
      <c r="CU213" s="481" t="str">
        <f t="shared" si="432"/>
        <v>-</v>
      </c>
      <c r="CV213" s="113"/>
      <c r="CW213" s="464" t="str">
        <f t="shared" si="346"/>
        <v>OK</v>
      </c>
      <c r="CY213" s="325"/>
      <c r="CZ213" s="328"/>
      <c r="DA213" s="8"/>
      <c r="DB213" s="316"/>
      <c r="DC213" s="317"/>
      <c r="DD213" s="328"/>
      <c r="DE213" s="8"/>
      <c r="DF213" s="316"/>
      <c r="DG213" s="317"/>
      <c r="DH213" s="328"/>
      <c r="DI213" s="8"/>
      <c r="DJ213" s="316"/>
      <c r="DK213" s="317"/>
      <c r="DL213" s="487"/>
      <c r="DM213" s="488"/>
      <c r="DN213" s="489"/>
      <c r="DO213" s="507"/>
      <c r="DP213" s="113"/>
      <c r="DQ213" s="464" t="str">
        <f t="shared" si="347"/>
        <v>OK</v>
      </c>
      <c r="DS213" s="325"/>
      <c r="DT213" s="328"/>
      <c r="DU213" s="317"/>
      <c r="DV213" s="8"/>
      <c r="DW213" s="317"/>
      <c r="DX213" s="8"/>
      <c r="DY213" s="317"/>
      <c r="DZ213" s="8"/>
      <c r="EA213" s="316"/>
      <c r="EB213" s="1000"/>
      <c r="EC213" s="1001"/>
      <c r="ED213" s="1003"/>
      <c r="EE213" s="113"/>
      <c r="EF213" s="464" t="str">
        <f t="shared" si="329"/>
        <v>OK</v>
      </c>
      <c r="EI213" s="835" t="str">
        <f t="shared" ca="1" si="356"/>
        <v/>
      </c>
      <c r="EJ213" s="836"/>
    </row>
    <row r="214" spans="1:140" ht="12" customHeight="1" outlineLevel="3" x14ac:dyDescent="0.2">
      <c r="A214" s="85">
        <f t="shared" ca="1" si="265"/>
        <v>205</v>
      </c>
      <c r="B214" s="619" t="str">
        <f t="shared" ca="1" si="348"/>
        <v/>
      </c>
      <c r="C214" s="620"/>
      <c r="D214" s="621"/>
      <c r="E214" s="59"/>
      <c r="F214" s="58"/>
      <c r="G214" s="55" t="s">
        <v>120</v>
      </c>
      <c r="H214" s="69"/>
      <c r="I214" s="55"/>
      <c r="J214" s="249" t="s">
        <v>11</v>
      </c>
      <c r="K214" s="350" t="s">
        <v>113</v>
      </c>
      <c r="L214" s="252"/>
      <c r="M214" s="476">
        <f t="shared" si="345"/>
        <v>0</v>
      </c>
      <c r="N214" s="648" t="str">
        <f t="shared" si="349"/>
        <v>-</v>
      </c>
      <c r="O214" s="649" t="str">
        <f t="shared" si="350"/>
        <v>-</v>
      </c>
      <c r="P214" s="649" t="str">
        <f t="shared" si="351"/>
        <v>-</v>
      </c>
      <c r="Q214" s="649" t="str">
        <f t="shared" si="352"/>
        <v>-</v>
      </c>
      <c r="R214" s="649" t="str">
        <f t="shared" si="353"/>
        <v>-</v>
      </c>
      <c r="S214" s="168" t="str">
        <f t="shared" si="354"/>
        <v>-</v>
      </c>
      <c r="T214" s="180" t="str">
        <f t="shared" si="355"/>
        <v>OK</v>
      </c>
      <c r="U214" s="290"/>
      <c r="W214" s="1081"/>
      <c r="X214" s="1055"/>
      <c r="Y214" s="1069"/>
      <c r="Z214" s="1046"/>
      <c r="AA214" s="1047"/>
      <c r="AB214" s="1055"/>
      <c r="AC214" s="1069"/>
      <c r="AD214" s="1046"/>
      <c r="AE214" s="1047"/>
      <c r="AF214" s="1055"/>
      <c r="AG214" s="1069"/>
      <c r="AH214" s="1046"/>
      <c r="AI214" s="1047"/>
      <c r="AJ214" s="1000"/>
      <c r="AK214" s="1048"/>
      <c r="AL214" s="1001"/>
      <c r="AM214" s="1003"/>
      <c r="AN214" s="113"/>
      <c r="AO214" s="464" t="str">
        <f t="shared" si="421"/>
        <v>OK</v>
      </c>
      <c r="AQ214" s="1036"/>
      <c r="AR214" s="1044"/>
      <c r="AS214" s="1045"/>
      <c r="AT214" s="1046"/>
      <c r="AU214" s="1047"/>
      <c r="AV214" s="1044"/>
      <c r="AW214" s="1045"/>
      <c r="AX214" s="1046"/>
      <c r="AY214" s="1047"/>
      <c r="AZ214" s="1044"/>
      <c r="BA214" s="1045"/>
      <c r="BB214" s="1046"/>
      <c r="BC214" s="1047"/>
      <c r="BD214" s="1000"/>
      <c r="BE214" s="1048"/>
      <c r="BF214" s="1001"/>
      <c r="BG214" s="1003"/>
      <c r="BH214" s="113"/>
      <c r="BI214" s="464" t="str">
        <f t="shared" si="423"/>
        <v>OK</v>
      </c>
      <c r="BK214" s="325"/>
      <c r="BL214" s="328"/>
      <c r="BM214" s="8"/>
      <c r="BN214" s="316"/>
      <c r="BO214" s="317"/>
      <c r="BP214" s="328"/>
      <c r="BQ214" s="8"/>
      <c r="BR214" s="316"/>
      <c r="BS214" s="317"/>
      <c r="BT214" s="328"/>
      <c r="BU214" s="8"/>
      <c r="BV214" s="316"/>
      <c r="BW214" s="317"/>
      <c r="BX214" s="487"/>
      <c r="BY214" s="488"/>
      <c r="BZ214" s="489"/>
      <c r="CA214" s="507"/>
      <c r="CB214" s="113"/>
      <c r="CC214" s="464" t="str">
        <f t="shared" si="419"/>
        <v>OK</v>
      </c>
      <c r="CE214" s="154"/>
      <c r="CF214" s="103"/>
      <c r="CG214" s="1024"/>
      <c r="CH214" s="298" t="s">
        <v>250</v>
      </c>
      <c r="CI214" s="1027"/>
      <c r="CJ214" s="104"/>
      <c r="CK214" s="1024"/>
      <c r="CL214" s="298" t="s">
        <v>251</v>
      </c>
      <c r="CM214" s="1027"/>
      <c r="CN214" s="104"/>
      <c r="CO214" s="1024"/>
      <c r="CP214" s="298" t="s">
        <v>252</v>
      </c>
      <c r="CQ214" s="1027"/>
      <c r="CR214" s="478" t="str">
        <f t="shared" si="430"/>
        <v>-</v>
      </c>
      <c r="CS214" s="1060"/>
      <c r="CT214" s="480" t="str">
        <f t="shared" si="431"/>
        <v>-</v>
      </c>
      <c r="CU214" s="481" t="str">
        <f t="shared" si="432"/>
        <v>-</v>
      </c>
      <c r="CV214" s="113"/>
      <c r="CW214" s="464" t="str">
        <f t="shared" si="346"/>
        <v>OK</v>
      </c>
      <c r="CY214" s="325"/>
      <c r="CZ214" s="328"/>
      <c r="DA214" s="8"/>
      <c r="DB214" s="316"/>
      <c r="DC214" s="317"/>
      <c r="DD214" s="328"/>
      <c r="DE214" s="8"/>
      <c r="DF214" s="316"/>
      <c r="DG214" s="317"/>
      <c r="DH214" s="328"/>
      <c r="DI214" s="8"/>
      <c r="DJ214" s="316"/>
      <c r="DK214" s="317"/>
      <c r="DL214" s="487"/>
      <c r="DM214" s="488"/>
      <c r="DN214" s="489"/>
      <c r="DO214" s="507"/>
      <c r="DP214" s="113"/>
      <c r="DQ214" s="464" t="str">
        <f t="shared" si="347"/>
        <v>OK</v>
      </c>
      <c r="DS214" s="325"/>
      <c r="DT214" s="328"/>
      <c r="DU214" s="317"/>
      <c r="DV214" s="8"/>
      <c r="DW214" s="317"/>
      <c r="DX214" s="8"/>
      <c r="DY214" s="317"/>
      <c r="DZ214" s="8"/>
      <c r="EA214" s="316"/>
      <c r="EB214" s="1000"/>
      <c r="EC214" s="1001"/>
      <c r="ED214" s="1003"/>
      <c r="EE214" s="113"/>
      <c r="EF214" s="464" t="str">
        <f t="shared" si="329"/>
        <v>OK</v>
      </c>
      <c r="EI214" s="835" t="str">
        <f t="shared" ca="1" si="356"/>
        <v/>
      </c>
      <c r="EJ214" s="836"/>
    </row>
    <row r="215" spans="1:140" ht="12" customHeight="1" outlineLevel="3" x14ac:dyDescent="0.2">
      <c r="A215" s="85">
        <f t="shared" ca="1" si="265"/>
        <v>206</v>
      </c>
      <c r="B215" s="619" t="str">
        <f t="shared" ca="1" si="348"/>
        <v/>
      </c>
      <c r="C215" s="620"/>
      <c r="D215" s="621"/>
      <c r="E215" s="59"/>
      <c r="F215" s="58"/>
      <c r="G215" s="55" t="s">
        <v>703</v>
      </c>
      <c r="H215" s="69"/>
      <c r="I215" s="55"/>
      <c r="J215" s="249" t="s">
        <v>11</v>
      </c>
      <c r="K215" s="350" t="s">
        <v>113</v>
      </c>
      <c r="L215" s="252"/>
      <c r="M215" s="476">
        <f t="shared" si="345"/>
        <v>0</v>
      </c>
      <c r="N215" s="648" t="str">
        <f t="shared" si="349"/>
        <v>-</v>
      </c>
      <c r="O215" s="649" t="str">
        <f t="shared" si="350"/>
        <v>-</v>
      </c>
      <c r="P215" s="649" t="str">
        <f t="shared" si="351"/>
        <v>-</v>
      </c>
      <c r="Q215" s="649" t="str">
        <f t="shared" si="352"/>
        <v>-</v>
      </c>
      <c r="R215" s="649" t="str">
        <f t="shared" si="353"/>
        <v>-</v>
      </c>
      <c r="S215" s="168" t="str">
        <f t="shared" si="354"/>
        <v>-</v>
      </c>
      <c r="T215" s="180" t="str">
        <f t="shared" si="355"/>
        <v>OK</v>
      </c>
      <c r="U215" s="290"/>
      <c r="W215" s="1081"/>
      <c r="X215" s="1055"/>
      <c r="Y215" s="1069"/>
      <c r="Z215" s="1046"/>
      <c r="AA215" s="1047"/>
      <c r="AB215" s="1055"/>
      <c r="AC215" s="1069"/>
      <c r="AD215" s="1046"/>
      <c r="AE215" s="1047"/>
      <c r="AF215" s="1055"/>
      <c r="AG215" s="1069"/>
      <c r="AH215" s="1046"/>
      <c r="AI215" s="1047"/>
      <c r="AJ215" s="1000"/>
      <c r="AK215" s="1048"/>
      <c r="AL215" s="1001"/>
      <c r="AM215" s="1003"/>
      <c r="AN215" s="113"/>
      <c r="AO215" s="464" t="str">
        <f t="shared" si="421"/>
        <v>OK</v>
      </c>
      <c r="AQ215" s="1036"/>
      <c r="AR215" s="1044"/>
      <c r="AS215" s="1045"/>
      <c r="AT215" s="1046"/>
      <c r="AU215" s="1047"/>
      <c r="AV215" s="1044"/>
      <c r="AW215" s="1045"/>
      <c r="AX215" s="1046"/>
      <c r="AY215" s="1047"/>
      <c r="AZ215" s="1044"/>
      <c r="BA215" s="1045"/>
      <c r="BB215" s="1046"/>
      <c r="BC215" s="1047"/>
      <c r="BD215" s="1000"/>
      <c r="BE215" s="1048"/>
      <c r="BF215" s="1001"/>
      <c r="BG215" s="1003"/>
      <c r="BH215" s="113"/>
      <c r="BI215" s="464" t="str">
        <f t="shared" si="423"/>
        <v>OK</v>
      </c>
      <c r="BK215" s="325"/>
      <c r="BL215" s="328"/>
      <c r="BM215" s="8"/>
      <c r="BN215" s="316"/>
      <c r="BO215" s="317"/>
      <c r="BP215" s="328"/>
      <c r="BQ215" s="8"/>
      <c r="BR215" s="316"/>
      <c r="BS215" s="317"/>
      <c r="BT215" s="328"/>
      <c r="BU215" s="8"/>
      <c r="BV215" s="316"/>
      <c r="BW215" s="317"/>
      <c r="BX215" s="487"/>
      <c r="BY215" s="488"/>
      <c r="BZ215" s="489"/>
      <c r="CA215" s="507"/>
      <c r="CB215" s="113"/>
      <c r="CC215" s="464" t="str">
        <f t="shared" si="419"/>
        <v>OK</v>
      </c>
      <c r="CE215" s="154"/>
      <c r="CF215" s="103"/>
      <c r="CG215" s="1024"/>
      <c r="CH215" s="298" t="s">
        <v>250</v>
      </c>
      <c r="CI215" s="1027"/>
      <c r="CJ215" s="104"/>
      <c r="CK215" s="1024"/>
      <c r="CL215" s="298" t="s">
        <v>251</v>
      </c>
      <c r="CM215" s="1027"/>
      <c r="CN215" s="104"/>
      <c r="CO215" s="1024"/>
      <c r="CP215" s="298" t="s">
        <v>252</v>
      </c>
      <c r="CQ215" s="1027"/>
      <c r="CR215" s="478" t="str">
        <f t="shared" si="430"/>
        <v>-</v>
      </c>
      <c r="CS215" s="1060"/>
      <c r="CT215" s="480" t="str">
        <f t="shared" si="431"/>
        <v>-</v>
      </c>
      <c r="CU215" s="481" t="str">
        <f t="shared" si="432"/>
        <v>-</v>
      </c>
      <c r="CV215" s="113"/>
      <c r="CW215" s="464" t="str">
        <f t="shared" si="346"/>
        <v>OK</v>
      </c>
      <c r="CY215" s="325"/>
      <c r="CZ215" s="328"/>
      <c r="DA215" s="8"/>
      <c r="DB215" s="316"/>
      <c r="DC215" s="317"/>
      <c r="DD215" s="328"/>
      <c r="DE215" s="8"/>
      <c r="DF215" s="316"/>
      <c r="DG215" s="317"/>
      <c r="DH215" s="328"/>
      <c r="DI215" s="8"/>
      <c r="DJ215" s="316"/>
      <c r="DK215" s="317"/>
      <c r="DL215" s="487"/>
      <c r="DM215" s="488"/>
      <c r="DN215" s="489"/>
      <c r="DO215" s="507"/>
      <c r="DP215" s="113"/>
      <c r="DQ215" s="464" t="str">
        <f t="shared" si="347"/>
        <v>OK</v>
      </c>
      <c r="DS215" s="325"/>
      <c r="DT215" s="328"/>
      <c r="DU215" s="317"/>
      <c r="DV215" s="8"/>
      <c r="DW215" s="317"/>
      <c r="DX215" s="8"/>
      <c r="DY215" s="317"/>
      <c r="DZ215" s="8"/>
      <c r="EA215" s="316"/>
      <c r="EB215" s="1000"/>
      <c r="EC215" s="1001"/>
      <c r="ED215" s="1003"/>
      <c r="EE215" s="113"/>
      <c r="EF215" s="464" t="str">
        <f t="shared" si="329"/>
        <v>OK</v>
      </c>
      <c r="EI215" s="835" t="str">
        <f t="shared" ca="1" si="356"/>
        <v/>
      </c>
      <c r="EJ215" s="836"/>
    </row>
    <row r="216" spans="1:140" ht="12" customHeight="1" outlineLevel="3" x14ac:dyDescent="0.2">
      <c r="A216" s="85">
        <f t="shared" ca="1" si="265"/>
        <v>207</v>
      </c>
      <c r="B216" s="619" t="str">
        <f t="shared" ca="1" si="348"/>
        <v/>
      </c>
      <c r="C216" s="620"/>
      <c r="D216" s="621"/>
      <c r="E216" s="59"/>
      <c r="F216" s="58"/>
      <c r="G216" s="55" t="s">
        <v>42</v>
      </c>
      <c r="H216" s="69"/>
      <c r="I216" s="55"/>
      <c r="J216" s="249" t="s">
        <v>11</v>
      </c>
      <c r="K216" s="350" t="s">
        <v>113</v>
      </c>
      <c r="L216" s="252"/>
      <c r="M216" s="476">
        <f t="shared" si="345"/>
        <v>0</v>
      </c>
      <c r="N216" s="648" t="str">
        <f t="shared" si="349"/>
        <v>-</v>
      </c>
      <c r="O216" s="649" t="str">
        <f t="shared" si="350"/>
        <v>-</v>
      </c>
      <c r="P216" s="649" t="str">
        <f t="shared" si="351"/>
        <v>-</v>
      </c>
      <c r="Q216" s="649" t="str">
        <f t="shared" si="352"/>
        <v>-</v>
      </c>
      <c r="R216" s="649" t="str">
        <f t="shared" si="353"/>
        <v>-</v>
      </c>
      <c r="S216" s="168" t="str">
        <f t="shared" si="354"/>
        <v>-</v>
      </c>
      <c r="T216" s="180" t="str">
        <f t="shared" si="355"/>
        <v>OK</v>
      </c>
      <c r="U216" s="290"/>
      <c r="W216" s="1081"/>
      <c r="X216" s="1055"/>
      <c r="Y216" s="1069"/>
      <c r="Z216" s="1046"/>
      <c r="AA216" s="1047"/>
      <c r="AB216" s="1055"/>
      <c r="AC216" s="1069"/>
      <c r="AD216" s="1046"/>
      <c r="AE216" s="1047"/>
      <c r="AF216" s="1055"/>
      <c r="AG216" s="1069"/>
      <c r="AH216" s="1046"/>
      <c r="AI216" s="1047"/>
      <c r="AJ216" s="1000"/>
      <c r="AK216" s="1048"/>
      <c r="AL216" s="1001"/>
      <c r="AM216" s="1003"/>
      <c r="AN216" s="113"/>
      <c r="AO216" s="464" t="str">
        <f t="shared" si="421"/>
        <v>OK</v>
      </c>
      <c r="AQ216" s="1036"/>
      <c r="AR216" s="1044"/>
      <c r="AS216" s="1045"/>
      <c r="AT216" s="1046"/>
      <c r="AU216" s="1047"/>
      <c r="AV216" s="1044"/>
      <c r="AW216" s="1045"/>
      <c r="AX216" s="1046"/>
      <c r="AY216" s="1047"/>
      <c r="AZ216" s="1044"/>
      <c r="BA216" s="1045"/>
      <c r="BB216" s="1046"/>
      <c r="BC216" s="1047"/>
      <c r="BD216" s="1000"/>
      <c r="BE216" s="1048"/>
      <c r="BF216" s="1001"/>
      <c r="BG216" s="1003"/>
      <c r="BH216" s="113"/>
      <c r="BI216" s="464" t="str">
        <f t="shared" si="423"/>
        <v>OK</v>
      </c>
      <c r="BK216" s="325"/>
      <c r="BL216" s="328"/>
      <c r="BM216" s="8"/>
      <c r="BN216" s="316"/>
      <c r="BO216" s="317"/>
      <c r="BP216" s="328"/>
      <c r="BQ216" s="8"/>
      <c r="BR216" s="316"/>
      <c r="BS216" s="317"/>
      <c r="BT216" s="328"/>
      <c r="BU216" s="8"/>
      <c r="BV216" s="316"/>
      <c r="BW216" s="317"/>
      <c r="BX216" s="487"/>
      <c r="BY216" s="488"/>
      <c r="BZ216" s="489"/>
      <c r="CA216" s="507"/>
      <c r="CB216" s="113"/>
      <c r="CC216" s="464" t="str">
        <f t="shared" si="419"/>
        <v>OK</v>
      </c>
      <c r="CE216" s="154"/>
      <c r="CF216" s="103"/>
      <c r="CG216" s="1024"/>
      <c r="CH216" s="298" t="s">
        <v>250</v>
      </c>
      <c r="CI216" s="1027"/>
      <c r="CJ216" s="104"/>
      <c r="CK216" s="1024"/>
      <c r="CL216" s="298" t="s">
        <v>251</v>
      </c>
      <c r="CM216" s="1027"/>
      <c r="CN216" s="104"/>
      <c r="CO216" s="1024"/>
      <c r="CP216" s="298" t="s">
        <v>252</v>
      </c>
      <c r="CQ216" s="1027"/>
      <c r="CR216" s="478" t="str">
        <f t="shared" si="430"/>
        <v>-</v>
      </c>
      <c r="CS216" s="1060"/>
      <c r="CT216" s="480" t="str">
        <f t="shared" si="431"/>
        <v>-</v>
      </c>
      <c r="CU216" s="481" t="str">
        <f t="shared" si="432"/>
        <v>-</v>
      </c>
      <c r="CV216" s="113"/>
      <c r="CW216" s="464" t="str">
        <f t="shared" si="346"/>
        <v>OK</v>
      </c>
      <c r="CY216" s="325"/>
      <c r="CZ216" s="328"/>
      <c r="DA216" s="8"/>
      <c r="DB216" s="316"/>
      <c r="DC216" s="317"/>
      <c r="DD216" s="328"/>
      <c r="DE216" s="8"/>
      <c r="DF216" s="316"/>
      <c r="DG216" s="317"/>
      <c r="DH216" s="328"/>
      <c r="DI216" s="8"/>
      <c r="DJ216" s="316"/>
      <c r="DK216" s="317"/>
      <c r="DL216" s="487"/>
      <c r="DM216" s="488"/>
      <c r="DN216" s="489"/>
      <c r="DO216" s="507"/>
      <c r="DP216" s="113"/>
      <c r="DQ216" s="464" t="str">
        <f t="shared" si="347"/>
        <v>OK</v>
      </c>
      <c r="DS216" s="325"/>
      <c r="DT216" s="328"/>
      <c r="DU216" s="317"/>
      <c r="DV216" s="8"/>
      <c r="DW216" s="317"/>
      <c r="DX216" s="8"/>
      <c r="DY216" s="317"/>
      <c r="DZ216" s="8"/>
      <c r="EA216" s="316"/>
      <c r="EB216" s="1000"/>
      <c r="EC216" s="1001"/>
      <c r="ED216" s="1003"/>
      <c r="EE216" s="113"/>
      <c r="EF216" s="464" t="str">
        <f t="shared" ref="EF216:EF219" si="433">IF(AND(Type_1&lt;&gt;"Doc",Type_1&lt;&gt;"Dwg"),"-",IF(Type_1="Dwg","-",IF(Type_1="Doc",IF(OR(AND(DT216&lt;&gt;"",DU216=""),AND(DV216&lt;&gt;"",DW216=""),AND(DX216&lt;&gt;"",DY216="")),"Missing Eng Function",IF(OR(AND(DT216="",DU216&lt;&gt;""),AND(DV216="",DW216&lt;&gt;""),AND(DX216="",DY216&lt;&gt;"")),"Missing Eng Hours","OK")))))</f>
        <v>OK</v>
      </c>
      <c r="EI216" s="835" t="str">
        <f t="shared" ca="1" si="356"/>
        <v/>
      </c>
      <c r="EJ216" s="836"/>
    </row>
    <row r="217" spans="1:140" ht="12" customHeight="1" outlineLevel="3" x14ac:dyDescent="0.2">
      <c r="A217" s="85">
        <f ca="1">OFFSET(A217,-1,0,1,1)+1</f>
        <v>208</v>
      </c>
      <c r="B217" s="619" t="str">
        <f t="shared" ca="1" si="348"/>
        <v/>
      </c>
      <c r="C217" s="620"/>
      <c r="D217" s="621"/>
      <c r="E217" s="161" t="s">
        <v>280</v>
      </c>
      <c r="F217" s="160"/>
      <c r="G217" s="55"/>
      <c r="H217" s="69"/>
      <c r="I217" s="55"/>
      <c r="J217" s="249" t="s">
        <v>11</v>
      </c>
      <c r="K217" s="350" t="s">
        <v>113</v>
      </c>
      <c r="L217" s="252"/>
      <c r="M217" s="476">
        <f t="shared" si="345"/>
        <v>0</v>
      </c>
      <c r="N217" s="648" t="str">
        <f t="shared" si="349"/>
        <v>-</v>
      </c>
      <c r="O217" s="649" t="str">
        <f t="shared" si="350"/>
        <v>-</v>
      </c>
      <c r="P217" s="649" t="str">
        <f t="shared" si="351"/>
        <v>-</v>
      </c>
      <c r="Q217" s="649" t="str">
        <f t="shared" si="352"/>
        <v>-</v>
      </c>
      <c r="R217" s="649" t="str">
        <f t="shared" si="353"/>
        <v>-</v>
      </c>
      <c r="S217" s="168" t="str">
        <f t="shared" si="354"/>
        <v>-</v>
      </c>
      <c r="T217" s="180" t="str">
        <f t="shared" si="355"/>
        <v>OK</v>
      </c>
      <c r="U217" s="290"/>
      <c r="W217" s="1082"/>
      <c r="X217" s="1061"/>
      <c r="Y217" s="1071"/>
      <c r="Z217" s="1052"/>
      <c r="AA217" s="1053"/>
      <c r="AB217" s="1061"/>
      <c r="AC217" s="1071"/>
      <c r="AD217" s="1052"/>
      <c r="AE217" s="1053"/>
      <c r="AF217" s="1061"/>
      <c r="AG217" s="1071"/>
      <c r="AH217" s="1052"/>
      <c r="AI217" s="1053"/>
      <c r="AJ217" s="997"/>
      <c r="AK217" s="1054"/>
      <c r="AL217" s="998"/>
      <c r="AM217" s="1004"/>
      <c r="AN217" s="113"/>
      <c r="AO217" s="464" t="str">
        <f t="shared" si="421"/>
        <v>OK</v>
      </c>
      <c r="AQ217" s="1049"/>
      <c r="AR217" s="1061"/>
      <c r="AS217" s="1071"/>
      <c r="AT217" s="1052"/>
      <c r="AU217" s="1053"/>
      <c r="AV217" s="1061"/>
      <c r="AW217" s="1071"/>
      <c r="AX217" s="1052"/>
      <c r="AY217" s="1053"/>
      <c r="AZ217" s="1061"/>
      <c r="BA217" s="1071"/>
      <c r="BB217" s="1052"/>
      <c r="BC217" s="1053"/>
      <c r="BD217" s="1000"/>
      <c r="BE217" s="1048"/>
      <c r="BF217" s="1001"/>
      <c r="BG217" s="1078"/>
      <c r="BH217" s="113"/>
      <c r="BI217" s="464" t="str">
        <f t="shared" si="423"/>
        <v>OK</v>
      </c>
      <c r="BK217" s="154"/>
      <c r="BL217" s="103"/>
      <c r="BM217" s="307"/>
      <c r="BN217" s="298"/>
      <c r="BO217" s="310"/>
      <c r="BP217" s="104"/>
      <c r="BQ217" s="307"/>
      <c r="BR217" s="298"/>
      <c r="BS217" s="310"/>
      <c r="BT217" s="104"/>
      <c r="BU217" s="307"/>
      <c r="BV217" s="298"/>
      <c r="BW217" s="310"/>
      <c r="BX217" s="478" t="str">
        <f>IF(AND(BL217="",BP217="",BT217=""),"-",BL217+BP217+BT217)</f>
        <v>-</v>
      </c>
      <c r="BY217" s="483"/>
      <c r="BZ217" s="480" t="str">
        <f>IF(AND(BL217="",BP217="",BT217="",BM217="",BQ217="",BU217=""),"-",SUM(BL217:BU217))</f>
        <v>-</v>
      </c>
      <c r="CA217" s="481" t="str">
        <f>IF(OR(BZ217=0,BZ217="-"),"-",BZ217/DD_TOTAL_HOURS)</f>
        <v>-</v>
      </c>
      <c r="CB217" s="113"/>
      <c r="CC217" s="464" t="str">
        <f t="shared" si="419"/>
        <v>OK</v>
      </c>
      <c r="CE217" s="154"/>
      <c r="CF217" s="103"/>
      <c r="CG217" s="1024"/>
      <c r="CH217" s="298" t="s">
        <v>250</v>
      </c>
      <c r="CI217" s="1027"/>
      <c r="CJ217" s="104"/>
      <c r="CK217" s="1024"/>
      <c r="CL217" s="298" t="s">
        <v>251</v>
      </c>
      <c r="CM217" s="1027"/>
      <c r="CN217" s="104"/>
      <c r="CO217" s="1024"/>
      <c r="CP217" s="298" t="s">
        <v>252</v>
      </c>
      <c r="CQ217" s="1028"/>
      <c r="CR217" s="478" t="str">
        <f t="shared" si="430"/>
        <v>-</v>
      </c>
      <c r="CS217" s="1060"/>
      <c r="CT217" s="480" t="str">
        <f t="shared" si="431"/>
        <v>-</v>
      </c>
      <c r="CU217" s="481" t="str">
        <f t="shared" si="432"/>
        <v>-</v>
      </c>
      <c r="CV217" s="113"/>
      <c r="CW217" s="464" t="str">
        <f t="shared" si="346"/>
        <v>OK</v>
      </c>
      <c r="CY217" s="326"/>
      <c r="CZ217" s="318"/>
      <c r="DA217" s="319"/>
      <c r="DB217" s="320"/>
      <c r="DC217" s="321"/>
      <c r="DD217" s="318"/>
      <c r="DE217" s="319"/>
      <c r="DF217" s="320"/>
      <c r="DG217" s="321"/>
      <c r="DH217" s="318"/>
      <c r="DI217" s="319"/>
      <c r="DJ217" s="320"/>
      <c r="DK217" s="321"/>
      <c r="DL217" s="490"/>
      <c r="DM217" s="491"/>
      <c r="DN217" s="492"/>
      <c r="DO217" s="541"/>
      <c r="DP217" s="113"/>
      <c r="DQ217" s="464" t="str">
        <f t="shared" si="347"/>
        <v>OK</v>
      </c>
      <c r="DS217" s="326"/>
      <c r="DT217" s="318"/>
      <c r="DU217" s="321"/>
      <c r="DV217" s="319"/>
      <c r="DW217" s="321"/>
      <c r="DX217" s="319"/>
      <c r="DY217" s="321"/>
      <c r="DZ217" s="319"/>
      <c r="EA217" s="320"/>
      <c r="EB217" s="997"/>
      <c r="EC217" s="998"/>
      <c r="ED217" s="1004"/>
      <c r="EE217" s="113"/>
      <c r="EF217" s="464" t="str">
        <f t="shared" si="433"/>
        <v>OK</v>
      </c>
      <c r="EI217" s="835" t="str">
        <f t="shared" ca="1" si="356"/>
        <v/>
      </c>
      <c r="EJ217" s="836"/>
    </row>
    <row r="218" spans="1:140" ht="12" customHeight="1" outlineLevel="3" x14ac:dyDescent="0.2">
      <c r="A218" s="85">
        <f t="shared" ca="1" si="265"/>
        <v>209</v>
      </c>
      <c r="B218" s="627" t="str">
        <f t="shared" ca="1" si="348"/>
        <v/>
      </c>
      <c r="C218" s="628"/>
      <c r="D218" s="629"/>
      <c r="E218" s="126"/>
      <c r="F218" s="127"/>
      <c r="G218" s="128"/>
      <c r="H218" s="921"/>
      <c r="I218" s="129"/>
      <c r="J218" s="242"/>
      <c r="K218" s="242"/>
      <c r="L218" s="242"/>
      <c r="M218" s="285">
        <f t="shared" si="345"/>
        <v>0</v>
      </c>
      <c r="N218" s="650"/>
      <c r="O218" s="651"/>
      <c r="P218" s="651"/>
      <c r="Q218" s="651"/>
      <c r="R218" s="651"/>
      <c r="S218" s="171"/>
      <c r="T218" s="183"/>
      <c r="U218" s="296"/>
      <c r="W218" s="532"/>
      <c r="X218" s="533"/>
      <c r="Y218" s="533"/>
      <c r="Z218" s="533"/>
      <c r="AA218" s="533"/>
      <c r="AB218" s="533"/>
      <c r="AC218" s="533"/>
      <c r="AD218" s="533"/>
      <c r="AE218" s="533"/>
      <c r="AF218" s="533"/>
      <c r="AG218" s="533"/>
      <c r="AH218" s="533"/>
      <c r="AI218" s="534"/>
      <c r="AJ218" s="1150"/>
      <c r="AK218" s="1151"/>
      <c r="AL218" s="1152"/>
      <c r="AM218" s="345"/>
      <c r="AN218" s="191"/>
      <c r="AO218" s="464"/>
      <c r="AQ218" s="532"/>
      <c r="AR218" s="533"/>
      <c r="AS218" s="533"/>
      <c r="AT218" s="533"/>
      <c r="AU218" s="533"/>
      <c r="AV218" s="533"/>
      <c r="AW218" s="533"/>
      <c r="AX218" s="533"/>
      <c r="AY218" s="533"/>
      <c r="AZ218" s="533"/>
      <c r="BA218" s="533"/>
      <c r="BB218" s="533"/>
      <c r="BC218" s="534"/>
      <c r="BD218" s="1150"/>
      <c r="BE218" s="1151"/>
      <c r="BF218" s="1152"/>
      <c r="BG218" s="345"/>
      <c r="BH218" s="191"/>
      <c r="BI218" s="464"/>
      <c r="BK218" s="532"/>
      <c r="BL218" s="533"/>
      <c r="BM218" s="533"/>
      <c r="BN218" s="533"/>
      <c r="BO218" s="533"/>
      <c r="BP218" s="533"/>
      <c r="BQ218" s="533"/>
      <c r="BR218" s="533"/>
      <c r="BS218" s="533"/>
      <c r="BT218" s="533"/>
      <c r="BU218" s="533"/>
      <c r="BV218" s="533"/>
      <c r="BW218" s="534"/>
      <c r="BX218" s="1150"/>
      <c r="BY218" s="1151"/>
      <c r="BZ218" s="1152"/>
      <c r="CA218" s="365"/>
      <c r="CB218" s="191"/>
      <c r="CC218" s="464"/>
      <c r="CE218" s="532"/>
      <c r="CF218" s="533"/>
      <c r="CG218" s="533"/>
      <c r="CH218" s="533"/>
      <c r="CI218" s="533"/>
      <c r="CJ218" s="533"/>
      <c r="CK218" s="533"/>
      <c r="CL218" s="533"/>
      <c r="CM218" s="533"/>
      <c r="CN218" s="533"/>
      <c r="CO218" s="533"/>
      <c r="CP218" s="533"/>
      <c r="CQ218" s="534"/>
      <c r="CR218" s="1150"/>
      <c r="CS218" s="1151"/>
      <c r="CT218" s="1152"/>
      <c r="CU218" s="375"/>
      <c r="CV218" s="191"/>
      <c r="CW218" s="464" t="str">
        <f t="shared" si="346"/>
        <v>OK</v>
      </c>
      <c r="CY218" s="532"/>
      <c r="CZ218" s="533"/>
      <c r="DA218" s="533"/>
      <c r="DB218" s="533"/>
      <c r="DC218" s="533"/>
      <c r="DD218" s="533"/>
      <c r="DE218" s="533"/>
      <c r="DF218" s="533"/>
      <c r="DG218" s="533"/>
      <c r="DH218" s="533"/>
      <c r="DI218" s="533"/>
      <c r="DJ218" s="533"/>
      <c r="DK218" s="534"/>
      <c r="DL218" s="1150"/>
      <c r="DM218" s="1151"/>
      <c r="DN218" s="1152"/>
      <c r="DO218" s="471"/>
      <c r="DP218" s="191"/>
      <c r="DQ218" s="464" t="str">
        <f t="shared" si="347"/>
        <v>OK</v>
      </c>
      <c r="DS218" s="532"/>
      <c r="DT218" s="533"/>
      <c r="DU218" s="533"/>
      <c r="DV218" s="533"/>
      <c r="DW218" s="533"/>
      <c r="DX218" s="533"/>
      <c r="DY218" s="533"/>
      <c r="DZ218" s="533"/>
      <c r="EA218" s="533"/>
      <c r="EB218" s="1150"/>
      <c r="EC218" s="1152"/>
      <c r="ED218" s="822"/>
      <c r="EE218" s="191"/>
      <c r="EF218" s="464" t="str">
        <f t="shared" si="433"/>
        <v>-</v>
      </c>
      <c r="EI218" s="835" t="str">
        <f t="shared" ca="1" si="356"/>
        <v/>
      </c>
      <c r="EJ218" s="836"/>
    </row>
    <row r="219" spans="1:140" ht="12" customHeight="1" outlineLevel="2" x14ac:dyDescent="0.2">
      <c r="A219" s="85">
        <f t="shared" ca="1" si="265"/>
        <v>210</v>
      </c>
      <c r="B219" s="627" t="str">
        <f t="shared" ca="1" si="348"/>
        <v/>
      </c>
      <c r="C219" s="628"/>
      <c r="D219" s="629"/>
      <c r="E219" s="126"/>
      <c r="F219" s="127"/>
      <c r="G219" s="128"/>
      <c r="H219" s="921"/>
      <c r="I219" s="129"/>
      <c r="J219" s="242"/>
      <c r="K219" s="242"/>
      <c r="L219" s="442"/>
      <c r="M219" s="286">
        <f t="shared" si="345"/>
        <v>0</v>
      </c>
      <c r="N219" s="650"/>
      <c r="O219" s="651"/>
      <c r="P219" s="651"/>
      <c r="Q219" s="651"/>
      <c r="R219" s="651"/>
      <c r="S219" s="171"/>
      <c r="T219" s="183"/>
      <c r="U219" s="296"/>
      <c r="W219" s="535"/>
      <c r="X219" s="536"/>
      <c r="Y219" s="536"/>
      <c r="Z219" s="536"/>
      <c r="AA219" s="536"/>
      <c r="AB219" s="536"/>
      <c r="AC219" s="536"/>
      <c r="AD219" s="536"/>
      <c r="AE219" s="536"/>
      <c r="AF219" s="536"/>
      <c r="AG219" s="536"/>
      <c r="AH219" s="536"/>
      <c r="AI219" s="537"/>
      <c r="AJ219" s="1150"/>
      <c r="AK219" s="1151"/>
      <c r="AL219" s="1152"/>
      <c r="AM219" s="345"/>
      <c r="AN219" s="130"/>
      <c r="AO219" s="464"/>
      <c r="AQ219" s="535"/>
      <c r="AR219" s="536"/>
      <c r="AS219" s="536"/>
      <c r="AT219" s="536"/>
      <c r="AU219" s="536"/>
      <c r="AV219" s="536"/>
      <c r="AW219" s="536"/>
      <c r="AX219" s="536"/>
      <c r="AY219" s="536"/>
      <c r="AZ219" s="536"/>
      <c r="BA219" s="536"/>
      <c r="BB219" s="536"/>
      <c r="BC219" s="537"/>
      <c r="BD219" s="1150"/>
      <c r="BE219" s="1151"/>
      <c r="BF219" s="1152"/>
      <c r="BG219" s="345"/>
      <c r="BH219" s="130"/>
      <c r="BI219" s="464"/>
      <c r="BK219" s="535"/>
      <c r="BL219" s="536"/>
      <c r="BM219" s="536"/>
      <c r="BN219" s="536"/>
      <c r="BO219" s="536"/>
      <c r="BP219" s="536"/>
      <c r="BQ219" s="536"/>
      <c r="BR219" s="536"/>
      <c r="BS219" s="536"/>
      <c r="BT219" s="536"/>
      <c r="BU219" s="536"/>
      <c r="BV219" s="536"/>
      <c r="BW219" s="537"/>
      <c r="BX219" s="1150"/>
      <c r="BY219" s="1151"/>
      <c r="BZ219" s="1152"/>
      <c r="CA219" s="365"/>
      <c r="CB219" s="130"/>
      <c r="CC219" s="464"/>
      <c r="CE219" s="535"/>
      <c r="CF219" s="536"/>
      <c r="CG219" s="536"/>
      <c r="CH219" s="536"/>
      <c r="CI219" s="536"/>
      <c r="CJ219" s="536"/>
      <c r="CK219" s="536"/>
      <c r="CL219" s="536"/>
      <c r="CM219" s="536"/>
      <c r="CN219" s="536"/>
      <c r="CO219" s="536"/>
      <c r="CP219" s="536"/>
      <c r="CQ219" s="537"/>
      <c r="CR219" s="1150"/>
      <c r="CS219" s="1151"/>
      <c r="CT219" s="1152"/>
      <c r="CU219" s="375"/>
      <c r="CV219" s="130"/>
      <c r="CW219" s="464" t="str">
        <f t="shared" si="346"/>
        <v>OK</v>
      </c>
      <c r="CY219" s="535"/>
      <c r="CZ219" s="536"/>
      <c r="DA219" s="536"/>
      <c r="DB219" s="536"/>
      <c r="DC219" s="536"/>
      <c r="DD219" s="536"/>
      <c r="DE219" s="536"/>
      <c r="DF219" s="536"/>
      <c r="DG219" s="536"/>
      <c r="DH219" s="536"/>
      <c r="DI219" s="536"/>
      <c r="DJ219" s="536"/>
      <c r="DK219" s="537"/>
      <c r="DL219" s="1150"/>
      <c r="DM219" s="1151"/>
      <c r="DN219" s="1152"/>
      <c r="DO219" s="471"/>
      <c r="DP219" s="130"/>
      <c r="DQ219" s="464" t="str">
        <f t="shared" si="347"/>
        <v>OK</v>
      </c>
      <c r="DS219" s="535"/>
      <c r="DT219" s="536"/>
      <c r="DU219" s="536"/>
      <c r="DV219" s="536"/>
      <c r="DW219" s="536"/>
      <c r="DX219" s="536"/>
      <c r="DY219" s="536"/>
      <c r="DZ219" s="536"/>
      <c r="EA219" s="536"/>
      <c r="EB219" s="1150"/>
      <c r="EC219" s="1152"/>
      <c r="ED219" s="822"/>
      <c r="EE219" s="130"/>
      <c r="EF219" s="464" t="str">
        <f t="shared" si="433"/>
        <v>-</v>
      </c>
      <c r="EI219" s="835" t="str">
        <f t="shared" ca="1" si="356"/>
        <v/>
      </c>
      <c r="EJ219" s="836"/>
    </row>
    <row r="220" spans="1:140" ht="12.75" x14ac:dyDescent="0.2">
      <c r="A220" s="86" t="s">
        <v>30</v>
      </c>
      <c r="B220" s="619" t="str">
        <f t="shared" ref="B220:B221" si="434">IF(MAX(EI220:EJ220)=0,"",MAX(EI220:EJ220))</f>
        <v/>
      </c>
      <c r="C220" s="625"/>
      <c r="D220" s="626"/>
      <c r="E220" s="60"/>
      <c r="F220" s="58"/>
      <c r="G220" s="57"/>
      <c r="H220" s="56"/>
      <c r="I220" s="56"/>
      <c r="J220" s="256"/>
      <c r="K220" s="257"/>
      <c r="L220" s="159"/>
      <c r="M220" s="284">
        <f t="shared" ref="M220:M221" si="435">IF(SUM(W220,AQ220,BK220,CE220,CY220,DS220)=0,0,1)</f>
        <v>0</v>
      </c>
      <c r="N220" s="271" t="str">
        <f t="shared" ref="N220:N221" si="436">IF(OR(W220="",W220="-"),"-",IF(W220=1,1,"POK"))</f>
        <v>-</v>
      </c>
      <c r="O220" s="167" t="str">
        <f t="shared" ref="O220:O221" si="437">IF(OR(AQ220="",AQ220="-"),"-",IF(AQ220=1,1,"POK"))</f>
        <v>-</v>
      </c>
      <c r="P220" s="167" t="str">
        <f t="shared" ref="P220:P221" si="438">IF(OR(BK220="",BK220="-"),"-",IF(BK220=1,1,"POK"))</f>
        <v>-</v>
      </c>
      <c r="Q220" s="167" t="str">
        <f t="shared" ref="Q220:Q221" si="439">IF(OR(CE220="",CE220="-"),"-",IF(CE220=1,1,"POK"))</f>
        <v>-</v>
      </c>
      <c r="R220" s="167" t="str">
        <f t="shared" ref="R220:R221" si="440">IF(OR(CY220="",CY220="-"),"-",IF(CY220=1,1,"POK"))</f>
        <v>-</v>
      </c>
      <c r="S220" s="168" t="str">
        <f t="shared" ref="S220:S221" si="441">IF(OR(DS220="",DS220="-"),"-",IF(DS220=1,1,"POK"))</f>
        <v>-</v>
      </c>
      <c r="T220" s="180" t="str">
        <f t="shared" ref="T220:T221" si="442">IF(AND(M220="",OR(N220=1,O220=1,P220=1,Q220=1,R220=1,S220=1)),"Value is missing Cln 13","OK")</f>
        <v>OK</v>
      </c>
      <c r="U220" s="290"/>
      <c r="W220" s="154" t="s">
        <v>30</v>
      </c>
      <c r="X220" s="103"/>
      <c r="Y220" s="104"/>
      <c r="Z220" s="163"/>
      <c r="AA220" s="299"/>
      <c r="AB220" s="104"/>
      <c r="AC220" s="104"/>
      <c r="AD220" s="163"/>
      <c r="AE220" s="299"/>
      <c r="AF220" s="104"/>
      <c r="AG220" s="202"/>
      <c r="AH220" s="163"/>
      <c r="AI220" s="299"/>
      <c r="AJ220" s="42" t="str">
        <f t="shared" ref="AJ220:AJ221" si="443">IF(AND(X220="",AB220="",AF220=""),"-",X220+AB220+AF220)</f>
        <v>-</v>
      </c>
      <c r="AK220" s="43" t="str">
        <f>IF(AND(Y220="",AC220="",AG220=""),"-",Y220+AC220+AG220)</f>
        <v>-</v>
      </c>
      <c r="AL220" s="40" t="str">
        <f t="shared" ref="AL220:AL221" si="444">IF(AND(X220="",AB220="",AF220="",Y220="",AC220="",AG220=""),"-",SUM(X220:AG220))</f>
        <v>-</v>
      </c>
      <c r="AM220" s="200" t="str">
        <f t="shared" ref="AM220:AM221" si="445">IF(OR(AL220=0,AL220="-"),"-",AL220/CD_TOTAL_HOURS)</f>
        <v>-</v>
      </c>
      <c r="AN220" s="41"/>
      <c r="AO220" s="464" t="str">
        <f t="shared" ref="AO220:AO221" si="446">IF(AND(Type_1="Doc",OR(Y220&lt;&gt;"",AC220&lt;&gt;"",AG220&lt;&gt;"")),"Remove Value Cln 25, 29, 33",IF(AND(Type_1="Doc",OR(AA220&lt;&gt;"",AE220&lt;&gt;"",AI220&lt;&gt;"")),"Remove Value Cln 27, 31, 35",IF(OR(AND(X220&lt;&gt;"",Z220=""),AND(AB220&lt;&gt;"",AD220=""),AND(AF220&lt;&gt;"",AH220="")),"Missing Eng Function",IF(OR(AND(Y220&lt;&gt;"",AA220=""),AND(AC220&lt;&gt;"",AE220=""),AND(AG220&lt;&gt;"",AI220="")),"Missing Design Function","OK"))))</f>
        <v>OK</v>
      </c>
      <c r="AQ220" s="154" t="s">
        <v>30</v>
      </c>
      <c r="AR220" s="103"/>
      <c r="AS220" s="104"/>
      <c r="AT220" s="163"/>
      <c r="AU220" s="299"/>
      <c r="AV220" s="104"/>
      <c r="AW220" s="104"/>
      <c r="AX220" s="163"/>
      <c r="AY220" s="299"/>
      <c r="AZ220" s="104"/>
      <c r="BA220" s="202"/>
      <c r="BB220" s="163"/>
      <c r="BC220" s="299"/>
      <c r="BD220" s="42" t="str">
        <f t="shared" ref="BD220:BD221" si="447">IF(AND(AR220="",AV220="",AZ220=""),"-",AR220+AV220+AZ220)</f>
        <v>-</v>
      </c>
      <c r="BE220" s="43" t="str">
        <f>IF(AND(AS220="",AW220="",BA220=""),"-",AS220+AW220+BA220)</f>
        <v>-</v>
      </c>
      <c r="BF220" s="40" t="str">
        <f t="shared" ref="BF220:BF221" si="448">IF(AND(AR220="",AV220="",AZ220="",AS220="",AW220="",BA220=""),"-",SUM(AR220:BA220))</f>
        <v>-</v>
      </c>
      <c r="BG220" s="200" t="str">
        <f t="shared" ref="BG220:BG221" si="449">IF(OR(BF220=0,BF220="-"),"-",BF220/BD_TOTAL_HOURS)</f>
        <v>-</v>
      </c>
      <c r="BH220" s="41"/>
      <c r="BI220" s="464" t="str">
        <f t="shared" ref="BI220:BI221" si="450">IF(AND(Type_1="Doc",OR(AS220&lt;&gt;"",AW220&lt;&gt;"",BA220&lt;&gt;"")),"Remove Value Cln 25, 29, 33",IF(AND(Type_1="Doc",OR(AU220&lt;&gt;"",AY220&lt;&gt;"",BC220&lt;&gt;"")),"Remove Value Cln 47, 51, 55",IF(OR(AND(AR220&lt;&gt;"",AT220=""),AND(AV220&lt;&gt;"",AX220=""),AND(AZ220&lt;&gt;"",BB220="")),"Missing Eng Function",IF(OR(AND(AS220&lt;&gt;"",AU220=""),AND(AW220&lt;&gt;"",AY220=""),AND(BA220&lt;&gt;"",BC220="")),"Missing Design Function","OK"))))</f>
        <v>OK</v>
      </c>
      <c r="BK220" s="154" t="s">
        <v>30</v>
      </c>
      <c r="BL220" s="103"/>
      <c r="BM220" s="104"/>
      <c r="BN220" s="163"/>
      <c r="BO220" s="299"/>
      <c r="BP220" s="104"/>
      <c r="BQ220" s="104"/>
      <c r="BR220" s="163"/>
      <c r="BS220" s="299"/>
      <c r="BT220" s="104"/>
      <c r="BU220" s="202"/>
      <c r="BV220" s="163"/>
      <c r="BW220" s="299"/>
      <c r="BX220" s="42" t="str">
        <f t="shared" ref="BX220:BX221" si="451">IF(AND(BL220="",BP220="",BT220=""),"-",BL220+BP220+BT220)</f>
        <v>-</v>
      </c>
      <c r="BY220" s="43" t="str">
        <f>IF(AND(BM220="",BQ220="",BU220=""),"-",BM220+BQ220+BU220)</f>
        <v>-</v>
      </c>
      <c r="BZ220" s="40" t="str">
        <f t="shared" ref="BZ220:BZ221" si="452">IF(AND(BL220="",BP220="",BT220="",BM220="",BQ220="",BU220=""),"-",SUM(BL220:BU220))</f>
        <v>-</v>
      </c>
      <c r="CA220" s="200" t="str">
        <f>IF(OR(BZ220=0,BZ220="-"),"-",BZ220/DD_TOTAL_HOURS)</f>
        <v>-</v>
      </c>
      <c r="CB220" s="41"/>
      <c r="CC220" s="464" t="str">
        <f t="shared" ref="CC220:CC221" si="453">IF(AND(Type_1="Doc",OR(BM220&lt;&gt;"",BQ220&lt;&gt;"",BU220&lt;&gt;"")),"Remove Value Cln 65, 69, 73",IF(AND(Type_1="Doc",OR(BO220&lt;&gt;"",BS220&lt;&gt;"",BW220&lt;&gt;"")),"Remove Value Cln 67, 71, 75",IF(OR(AND(BL220&lt;&gt;"",BN220=""),AND(BP220&lt;&gt;"",BR220=""),AND(BT220&lt;&gt;"",BV220="")),"Missing Eng Function",IF(OR(AND(BM220&lt;&gt;"",BO220=""),AND(BQ220&lt;&gt;"",BS220=""),AND(BU220&lt;&gt;"",BW220="")),"Missing Design Function","OK"))))</f>
        <v>OK</v>
      </c>
      <c r="CE220" s="154" t="s">
        <v>30</v>
      </c>
      <c r="CF220" s="103"/>
      <c r="CG220" s="104"/>
      <c r="CH220" s="163"/>
      <c r="CI220" s="299"/>
      <c r="CJ220" s="104"/>
      <c r="CK220" s="104"/>
      <c r="CL220" s="163"/>
      <c r="CM220" s="299"/>
      <c r="CN220" s="104"/>
      <c r="CO220" s="202"/>
      <c r="CP220" s="163"/>
      <c r="CQ220" s="299"/>
      <c r="CR220" s="42" t="str">
        <f t="shared" ref="CR220:CR221" si="454">IF(AND(CF220="",CJ220="",CN220=""),"-",CF220+CJ220+CN220)</f>
        <v>-</v>
      </c>
      <c r="CS220" s="43" t="str">
        <f>IF(AND(CG220="",CK220="",CO220=""),"-",CG220+CK220+CO220)</f>
        <v>-</v>
      </c>
      <c r="CT220" s="40" t="str">
        <f>IF(AND(CF220="",CJ220="",CN220="",CG220="",CK220="",CO220=""),"-",SUM(CF220:CO220))</f>
        <v>-</v>
      </c>
      <c r="CU220" s="200" t="str">
        <f t="shared" ref="CU220:CU221" si="455">IF(OR(CT220=0,CT220="-"),"-",CT220/PRO_TOTAL_HOURS)</f>
        <v>-</v>
      </c>
      <c r="CV220" s="41"/>
      <c r="CW220" s="464" t="str">
        <f t="shared" ref="CW220:CW221" si="456">IF(AND(Type_1="Doc",OR(CG220&lt;&gt;"",CK220&lt;&gt;"",CO220&lt;&gt;"")),"Remove Value Cln 85, 89, 93",IF(AND(Type_1="Doc",OR(CI220&lt;&gt;"",CM220&lt;&gt;"",CQ220&lt;&gt;"")),"Remove Value Cln 87, 91, 95",IF(OR(AND(CF220&lt;&gt;"",CH220=""),AND(CJ220&lt;&gt;"",CL220=""),AND(CN220&lt;&gt;"",CP220="")),"Missing Eng Function",IF(OR(AND(CG220&lt;&gt;"",CI220=""),AND(CK220&lt;&gt;"",CM220=""),AND(CO220&lt;&gt;"",CQ220="")),"Missing Design Function","OK"))))</f>
        <v>OK</v>
      </c>
      <c r="CY220" s="154" t="s">
        <v>30</v>
      </c>
      <c r="CZ220" s="103"/>
      <c r="DA220" s="104"/>
      <c r="DB220" s="163"/>
      <c r="DC220" s="299"/>
      <c r="DD220" s="104"/>
      <c r="DE220" s="104"/>
      <c r="DF220" s="163"/>
      <c r="DG220" s="299"/>
      <c r="DH220" s="104"/>
      <c r="DI220" s="202"/>
      <c r="DJ220" s="163"/>
      <c r="DK220" s="299"/>
      <c r="DL220" s="42" t="e">
        <f>IF(AND(CZ220="",#REF!="",DH220=""),"-",CZ220+#REF!+DH220)</f>
        <v>#REF!</v>
      </c>
      <c r="DM220" s="43" t="str">
        <f t="shared" ref="DM220:DM221" si="457">IF(AND(DA220="",DE220="",DI220=""),"-",DA220+DE220+DI220)</f>
        <v>-</v>
      </c>
      <c r="DN220" s="40" t="e">
        <f>IF(AND(CZ220="",#REF!="",DH220="",DA220="",DE220="",DI220=""),"-",SUM(CZ220:DI220))</f>
        <v>#REF!</v>
      </c>
      <c r="DO220" s="200" t="e">
        <f t="shared" ref="DO220:DO221" si="458">IF(OR(DN220=0,DN220="-"),"-",DN220/CONSTR_TOTAL_HOURS)</f>
        <v>#REF!</v>
      </c>
      <c r="DP220" s="41"/>
      <c r="DQ220" s="464" t="str">
        <f t="shared" ref="DQ220:DQ221" si="459">IF(AND(Type_1="Doc",OR(DA220&lt;&gt;"",DE220&lt;&gt;"",DI220&lt;&gt;"")),"Remove Value Cln 105, 109, 113",IF(AND(Type_1="Doc",OR(DC220&lt;&gt;"",DG220&lt;&gt;"",DK220&lt;&gt;"")),"Remove Value Cln 107, 111, 115",IF(OR(AND(CZ220&lt;&gt;"",DB220=""),AND(DD220&lt;&gt;"",DF220=""),AND(DH220&lt;&gt;"",DJ220="")),"Missing Eng Function",IF(OR(AND(DA220&lt;&gt;"",DC220=""),AND(DE220&lt;&gt;"",DG220=""),AND(DI220&lt;&gt;"",DK220="")),"Missing Design Function","OK"))))</f>
        <v>OK</v>
      </c>
      <c r="DS220" s="154" t="s">
        <v>30</v>
      </c>
      <c r="DT220" s="103"/>
      <c r="DU220" s="163"/>
      <c r="DV220" s="104"/>
      <c r="DW220" s="163"/>
      <c r="DX220" s="104"/>
      <c r="DY220" s="163"/>
      <c r="DZ220" s="104"/>
      <c r="EA220" s="163"/>
      <c r="EB220" s="580" t="e">
        <f>IF(AND(DT220="",#REF!="",DX220=""),"-",DT220+#REF!+DX220)</f>
        <v>#REF!</v>
      </c>
      <c r="EC220" s="581" t="e">
        <f t="shared" ref="EC220:EC221" si="460">EB220</f>
        <v>#REF!</v>
      </c>
      <c r="ED220" s="200" t="e">
        <f t="shared" ref="ED220:ED221" si="461">IF(OR(EC220=0,EC220="-"),"-",EC220/QUALIF_TOTAL_HOURS)</f>
        <v>#REF!</v>
      </c>
      <c r="EE220" s="41"/>
      <c r="EF220" s="464" t="str">
        <f t="shared" ref="EF220:EF221" si="462">IF(AND(Type_1&lt;&gt;"Doc",Type_1&lt;&gt;"Dwg"),"-",IF(Type_1="Dwg","-",IF(Type_1="Doc",IF(OR(AND(DT220&lt;&gt;"",DU220=""),AND(DV220&lt;&gt;"",DW220=""),AND(DX220&lt;&gt;"",DY220="")),"Missing Eng Function",IF(OR(AND(DT220="",DU220&lt;&gt;""),AND(DV220="",DW220&lt;&gt;""),AND(DX220="",DY220&lt;&gt;"")),"Missing Eng Hours","OK")))))</f>
        <v>-</v>
      </c>
      <c r="EI220" s="835" t="str">
        <f t="shared" ref="EI220:EI223" si="463">IF($A220="-","-",IF($C220+$D220=0,"",$C220+$D220))</f>
        <v>-</v>
      </c>
      <c r="EJ220" s="836"/>
    </row>
    <row r="221" spans="1:140" ht="13.5" thickBot="1" x14ac:dyDescent="0.25">
      <c r="A221" s="87" t="s">
        <v>30</v>
      </c>
      <c r="B221" s="619" t="str">
        <f t="shared" si="434"/>
        <v/>
      </c>
      <c r="C221" s="643"/>
      <c r="D221" s="644"/>
      <c r="E221" s="61"/>
      <c r="F221" s="54"/>
      <c r="G221" s="57"/>
      <c r="H221" s="56"/>
      <c r="I221" s="57"/>
      <c r="J221" s="256"/>
      <c r="K221" s="256"/>
      <c r="L221" s="252"/>
      <c r="M221" s="284">
        <f t="shared" si="435"/>
        <v>0</v>
      </c>
      <c r="N221" s="271" t="str">
        <f t="shared" si="436"/>
        <v>-</v>
      </c>
      <c r="O221" s="167" t="str">
        <f t="shared" si="437"/>
        <v>-</v>
      </c>
      <c r="P221" s="167" t="str">
        <f t="shared" si="438"/>
        <v>-</v>
      </c>
      <c r="Q221" s="167" t="str">
        <f t="shared" si="439"/>
        <v>-</v>
      </c>
      <c r="R221" s="167" t="str">
        <f t="shared" si="440"/>
        <v>-</v>
      </c>
      <c r="S221" s="168" t="str">
        <f t="shared" si="441"/>
        <v>-</v>
      </c>
      <c r="T221" s="180" t="str">
        <f t="shared" si="442"/>
        <v>OK</v>
      </c>
      <c r="U221" s="290"/>
      <c r="W221" s="154" t="s">
        <v>30</v>
      </c>
      <c r="X221" s="103"/>
      <c r="Y221" s="104"/>
      <c r="Z221" s="163"/>
      <c r="AA221" s="299"/>
      <c r="AB221" s="104"/>
      <c r="AC221" s="104"/>
      <c r="AD221" s="163"/>
      <c r="AE221" s="299"/>
      <c r="AF221" s="104"/>
      <c r="AG221" s="202"/>
      <c r="AH221" s="163"/>
      <c r="AI221" s="299"/>
      <c r="AJ221" s="42" t="str">
        <f t="shared" si="443"/>
        <v>-</v>
      </c>
      <c r="AK221" s="43" t="str">
        <f>IF(AND(Y221="",AC221="",AG221=""),"-",Y221+AC221+AG221)</f>
        <v>-</v>
      </c>
      <c r="AL221" s="40" t="str">
        <f t="shared" si="444"/>
        <v>-</v>
      </c>
      <c r="AM221" s="201" t="str">
        <f t="shared" si="445"/>
        <v>-</v>
      </c>
      <c r="AN221" s="41"/>
      <c r="AO221" s="464" t="str">
        <f t="shared" si="446"/>
        <v>OK</v>
      </c>
      <c r="AQ221" s="154" t="s">
        <v>30</v>
      </c>
      <c r="AR221" s="103"/>
      <c r="AS221" s="104"/>
      <c r="AT221" s="163"/>
      <c r="AU221" s="299"/>
      <c r="AV221" s="104"/>
      <c r="AW221" s="104"/>
      <c r="AX221" s="163"/>
      <c r="AY221" s="299"/>
      <c r="AZ221" s="104"/>
      <c r="BA221" s="202"/>
      <c r="BB221" s="163"/>
      <c r="BC221" s="299"/>
      <c r="BD221" s="42" t="str">
        <f t="shared" si="447"/>
        <v>-</v>
      </c>
      <c r="BE221" s="43" t="str">
        <f>IF(AND(AS221="",AW221="",BA221=""),"-",AS221+AW221+BA221)</f>
        <v>-</v>
      </c>
      <c r="BF221" s="40" t="str">
        <f t="shared" si="448"/>
        <v>-</v>
      </c>
      <c r="BG221" s="201" t="str">
        <f t="shared" si="449"/>
        <v>-</v>
      </c>
      <c r="BH221" s="41"/>
      <c r="BI221" s="464" t="str">
        <f t="shared" si="450"/>
        <v>OK</v>
      </c>
      <c r="BK221" s="154" t="s">
        <v>30</v>
      </c>
      <c r="BL221" s="103"/>
      <c r="BM221" s="104"/>
      <c r="BN221" s="163"/>
      <c r="BO221" s="299"/>
      <c r="BP221" s="104"/>
      <c r="BQ221" s="104"/>
      <c r="BR221" s="163"/>
      <c r="BS221" s="299"/>
      <c r="BT221" s="104"/>
      <c r="BU221" s="202"/>
      <c r="BV221" s="163"/>
      <c r="BW221" s="299"/>
      <c r="BX221" s="42" t="str">
        <f t="shared" si="451"/>
        <v>-</v>
      </c>
      <c r="BY221" s="43" t="str">
        <f>IF(AND(BM221="",BQ221="",BU221=""),"-",BM221+BQ221+BU221)</f>
        <v>-</v>
      </c>
      <c r="BZ221" s="40" t="str">
        <f t="shared" si="452"/>
        <v>-</v>
      </c>
      <c r="CA221" s="201" t="str">
        <f>IF(OR(BZ221=0,BZ221="-"),"-",BZ221/DD_TOTAL_HOURS)</f>
        <v>-</v>
      </c>
      <c r="CB221" s="41"/>
      <c r="CC221" s="464" t="str">
        <f t="shared" si="453"/>
        <v>OK</v>
      </c>
      <c r="CE221" s="154" t="s">
        <v>30</v>
      </c>
      <c r="CF221" s="103"/>
      <c r="CG221" s="104"/>
      <c r="CH221" s="163"/>
      <c r="CI221" s="299"/>
      <c r="CJ221" s="104"/>
      <c r="CK221" s="104"/>
      <c r="CL221" s="163"/>
      <c r="CM221" s="299"/>
      <c r="CN221" s="104"/>
      <c r="CO221" s="202"/>
      <c r="CP221" s="163"/>
      <c r="CQ221" s="299"/>
      <c r="CR221" s="42" t="str">
        <f t="shared" si="454"/>
        <v>-</v>
      </c>
      <c r="CS221" s="43" t="str">
        <f>IF(AND(CG221="",CK221="",CO221=""),"-",CG221+CK221+CO221)</f>
        <v>-</v>
      </c>
      <c r="CT221" s="40" t="str">
        <f>IF(AND(CF221="",CJ221="",CN221="",CG221="",CK221="",CO221=""),"-",SUM(CF221:CO221))</f>
        <v>-</v>
      </c>
      <c r="CU221" s="201" t="str">
        <f t="shared" si="455"/>
        <v>-</v>
      </c>
      <c r="CV221" s="41"/>
      <c r="CW221" s="464" t="str">
        <f t="shared" si="456"/>
        <v>OK</v>
      </c>
      <c r="CY221" s="154" t="s">
        <v>30</v>
      </c>
      <c r="CZ221" s="103"/>
      <c r="DA221" s="104"/>
      <c r="DB221" s="163"/>
      <c r="DC221" s="299"/>
      <c r="DD221" s="104"/>
      <c r="DE221" s="104"/>
      <c r="DF221" s="163"/>
      <c r="DG221" s="299"/>
      <c r="DH221" s="104"/>
      <c r="DI221" s="202"/>
      <c r="DJ221" s="163"/>
      <c r="DK221" s="299"/>
      <c r="DL221" s="42" t="e">
        <f>IF(AND(CZ221="",#REF!="",DH221=""),"-",CZ221+#REF!+DH221)</f>
        <v>#REF!</v>
      </c>
      <c r="DM221" s="43" t="str">
        <f t="shared" si="457"/>
        <v>-</v>
      </c>
      <c r="DN221" s="40" t="e">
        <f>IF(AND(CZ221="",#REF!="",DH221="",DA221="",DE221="",DI221=""),"-",SUM(CZ221:DI221))</f>
        <v>#REF!</v>
      </c>
      <c r="DO221" s="201" t="e">
        <f t="shared" si="458"/>
        <v>#REF!</v>
      </c>
      <c r="DP221" s="41"/>
      <c r="DQ221" s="464" t="str">
        <f t="shared" si="459"/>
        <v>OK</v>
      </c>
      <c r="DS221" s="154" t="s">
        <v>30</v>
      </c>
      <c r="DT221" s="103"/>
      <c r="DU221" s="163"/>
      <c r="DV221" s="104"/>
      <c r="DW221" s="163"/>
      <c r="DX221" s="104"/>
      <c r="DY221" s="163"/>
      <c r="DZ221" s="104"/>
      <c r="EA221" s="163"/>
      <c r="EB221" s="580" t="e">
        <f>IF(AND(DT221="",#REF!="",DX221=""),"-",DT221+#REF!+DX221)</f>
        <v>#REF!</v>
      </c>
      <c r="EC221" s="581" t="e">
        <f t="shared" si="460"/>
        <v>#REF!</v>
      </c>
      <c r="ED221" s="201" t="e">
        <f t="shared" si="461"/>
        <v>#REF!</v>
      </c>
      <c r="EE221" s="41"/>
      <c r="EF221" s="464" t="str">
        <f t="shared" si="462"/>
        <v>-</v>
      </c>
      <c r="EI221" s="835" t="str">
        <f t="shared" si="463"/>
        <v>-</v>
      </c>
      <c r="EJ221" s="836"/>
    </row>
    <row r="222" spans="1:140" ht="13.5" customHeight="1" x14ac:dyDescent="0.2">
      <c r="A222" s="1247" t="s">
        <v>71</v>
      </c>
      <c r="B222" s="1248"/>
      <c r="C222" s="1248"/>
      <c r="D222" s="1249"/>
      <c r="E222" s="431"/>
      <c r="F222" s="432"/>
      <c r="G222" s="10"/>
      <c r="H222" s="9"/>
      <c r="I222" s="10"/>
      <c r="J222" s="10"/>
      <c r="K222" s="10"/>
      <c r="L222" s="9"/>
      <c r="M222" s="10"/>
      <c r="N222" s="10"/>
      <c r="O222" s="10"/>
      <c r="P222" s="10"/>
      <c r="Q222" s="10"/>
      <c r="R222" s="10"/>
      <c r="S222" s="10"/>
      <c r="T222" s="10"/>
      <c r="U222" s="173"/>
      <c r="V222" s="12"/>
      <c r="W222" s="174"/>
      <c r="X222" s="10"/>
      <c r="Y222" s="39"/>
      <c r="Z222" s="39"/>
      <c r="AA222" s="39"/>
      <c r="AB222" s="39"/>
      <c r="AC222" s="39"/>
      <c r="AD222" s="39"/>
      <c r="AE222" s="39"/>
      <c r="AF222" s="39"/>
      <c r="AG222" s="39"/>
      <c r="AH222" s="39"/>
      <c r="AI222" s="39"/>
      <c r="AJ222" s="39"/>
      <c r="AK222" s="39"/>
      <c r="AL222" s="9"/>
      <c r="AM222" s="39"/>
      <c r="AN222" s="11"/>
      <c r="AO222" s="259"/>
      <c r="AP222" s="12"/>
      <c r="AQ222" s="174"/>
      <c r="AR222" s="10"/>
      <c r="AS222" s="39"/>
      <c r="AT222" s="39"/>
      <c r="AU222" s="39"/>
      <c r="AV222" s="39"/>
      <c r="AW222" s="39"/>
      <c r="AX222" s="39"/>
      <c r="AY222" s="39"/>
      <c r="AZ222" s="39"/>
      <c r="BA222" s="39"/>
      <c r="BB222" s="39"/>
      <c r="BC222" s="39"/>
      <c r="BD222" s="39"/>
      <c r="BE222" s="39"/>
      <c r="BF222" s="9"/>
      <c r="BG222" s="39"/>
      <c r="BH222" s="11"/>
      <c r="BI222" s="259"/>
      <c r="BJ222" s="12"/>
      <c r="BK222" s="174"/>
      <c r="BL222" s="10"/>
      <c r="BM222" s="39"/>
      <c r="BN222" s="39"/>
      <c r="BO222" s="39"/>
      <c r="BP222" s="39"/>
      <c r="BQ222" s="39"/>
      <c r="BR222" s="39"/>
      <c r="BS222" s="39"/>
      <c r="BT222" s="39"/>
      <c r="BU222" s="39"/>
      <c r="BV222" s="39"/>
      <c r="BW222" s="39"/>
      <c r="BX222" s="39"/>
      <c r="BY222" s="39"/>
      <c r="BZ222" s="9"/>
      <c r="CA222" s="39"/>
      <c r="CB222" s="11"/>
      <c r="CC222" s="259"/>
      <c r="CD222" s="12"/>
      <c r="CE222" s="174"/>
      <c r="CF222" s="10"/>
      <c r="CG222" s="39"/>
      <c r="CH222" s="39"/>
      <c r="CI222" s="39"/>
      <c r="CJ222" s="39"/>
      <c r="CK222" s="39"/>
      <c r="CL222" s="39"/>
      <c r="CM222" s="39"/>
      <c r="CN222" s="39"/>
      <c r="CO222" s="39"/>
      <c r="CP222" s="39"/>
      <c r="CQ222" s="39"/>
      <c r="CR222" s="39"/>
      <c r="CS222" s="39"/>
      <c r="CT222" s="9"/>
      <c r="CU222" s="39"/>
      <c r="CV222" s="11"/>
      <c r="CW222" s="259"/>
      <c r="CX222" s="12"/>
      <c r="CY222" s="174"/>
      <c r="CZ222" s="10"/>
      <c r="DA222" s="39"/>
      <c r="DB222" s="39"/>
      <c r="DC222" s="39"/>
      <c r="DD222" s="39"/>
      <c r="DE222" s="39"/>
      <c r="DF222" s="39"/>
      <c r="DG222" s="39"/>
      <c r="DH222" s="39"/>
      <c r="DI222" s="39"/>
      <c r="DJ222" s="39"/>
      <c r="DK222" s="39"/>
      <c r="DL222" s="39"/>
      <c r="DM222" s="39"/>
      <c r="DN222" s="9"/>
      <c r="DO222" s="39"/>
      <c r="DP222" s="11"/>
      <c r="DQ222" s="259"/>
      <c r="DR222" s="12"/>
      <c r="DS222" s="174"/>
      <c r="DT222" s="10"/>
      <c r="DU222" s="39"/>
      <c r="DV222" s="39"/>
      <c r="DW222" s="39"/>
      <c r="DX222" s="39"/>
      <c r="DY222" s="39"/>
      <c r="DZ222" s="39"/>
      <c r="EA222" s="39"/>
      <c r="EB222" s="39"/>
      <c r="EC222" s="9"/>
      <c r="ED222" s="39"/>
      <c r="EE222" s="11"/>
      <c r="EF222" s="259"/>
      <c r="EG222" s="12"/>
      <c r="EI222" s="841" t="str">
        <f t="shared" si="463"/>
        <v/>
      </c>
      <c r="EJ222" s="842"/>
    </row>
    <row r="223" spans="1:140" ht="13.5" thickBot="1" x14ac:dyDescent="0.25">
      <c r="A223" s="64"/>
      <c r="B223" s="645"/>
      <c r="C223" s="646"/>
      <c r="D223" s="647"/>
      <c r="E223" s="64"/>
      <c r="F223" s="65"/>
      <c r="G223" s="13"/>
      <c r="H223" s="13"/>
      <c r="I223" s="13"/>
      <c r="J223" s="13"/>
      <c r="K223" s="13"/>
      <c r="L223" s="152"/>
      <c r="M223" s="165"/>
      <c r="N223" s="172"/>
      <c r="O223" s="166"/>
      <c r="P223" s="166"/>
      <c r="Q223" s="166"/>
      <c r="R223" s="166"/>
      <c r="S223" s="166"/>
      <c r="T223" s="297"/>
      <c r="U223" s="175"/>
      <c r="V223" s="14"/>
      <c r="W223" s="516"/>
      <c r="X223" s="149"/>
      <c r="Y223" s="152"/>
      <c r="Z223" s="36"/>
      <c r="AA223" s="36"/>
      <c r="AB223" s="152"/>
      <c r="AC223" s="152"/>
      <c r="AD223" s="36"/>
      <c r="AE223" s="36"/>
      <c r="AF223" s="152"/>
      <c r="AG223" s="166"/>
      <c r="AH223" s="36"/>
      <c r="AI223" s="36"/>
      <c r="AJ223" s="35"/>
      <c r="AK223" s="13"/>
      <c r="AL223" s="153"/>
      <c r="AM223" s="151"/>
      <c r="AN223" s="51"/>
      <c r="AO223" s="175"/>
      <c r="AP223" s="14"/>
      <c r="AQ223" s="175"/>
      <c r="AR223" s="149"/>
      <c r="AS223" s="152"/>
      <c r="AT223" s="36"/>
      <c r="AU223" s="36"/>
      <c r="AV223" s="152"/>
      <c r="AW223" s="152"/>
      <c r="AX223" s="36"/>
      <c r="AY223" s="36"/>
      <c r="AZ223" s="152"/>
      <c r="BA223" s="166"/>
      <c r="BB223" s="36"/>
      <c r="BC223" s="36"/>
      <c r="BD223" s="35"/>
      <c r="BE223" s="13"/>
      <c r="BF223" s="153"/>
      <c r="BG223" s="151"/>
      <c r="BH223" s="51"/>
      <c r="BI223" s="175"/>
      <c r="BJ223" s="14"/>
      <c r="BK223" s="175"/>
      <c r="BL223" s="149"/>
      <c r="BM223" s="152"/>
      <c r="BN223" s="36"/>
      <c r="BO223" s="36"/>
      <c r="BP223" s="152"/>
      <c r="BQ223" s="152"/>
      <c r="BR223" s="36"/>
      <c r="BS223" s="36"/>
      <c r="BT223" s="152"/>
      <c r="BU223" s="166"/>
      <c r="BV223" s="36"/>
      <c r="BW223" s="36"/>
      <c r="BX223" s="35"/>
      <c r="BY223" s="13"/>
      <c r="BZ223" s="153"/>
      <c r="CA223" s="151"/>
      <c r="CB223" s="51"/>
      <c r="CC223" s="175"/>
      <c r="CD223" s="14"/>
      <c r="CE223" s="175"/>
      <c r="CF223" s="674"/>
      <c r="CG223" s="675"/>
      <c r="CH223" s="165"/>
      <c r="CI223" s="165"/>
      <c r="CJ223" s="675"/>
      <c r="CK223" s="675"/>
      <c r="CL223" s="165"/>
      <c r="CM223" s="165"/>
      <c r="CN223" s="675"/>
      <c r="CO223" s="675"/>
      <c r="CP223" s="165"/>
      <c r="CQ223" s="165"/>
      <c r="CR223" s="674"/>
      <c r="CS223" s="675"/>
      <c r="CT223" s="676"/>
      <c r="CU223" s="151"/>
      <c r="CV223" s="51"/>
      <c r="CW223" s="175"/>
      <c r="CX223" s="14"/>
      <c r="CY223" s="175"/>
      <c r="CZ223" s="149"/>
      <c r="DA223" s="152"/>
      <c r="DB223" s="36"/>
      <c r="DC223" s="36"/>
      <c r="DD223" s="152"/>
      <c r="DE223" s="152"/>
      <c r="DF223" s="36"/>
      <c r="DG223" s="36"/>
      <c r="DH223" s="152"/>
      <c r="DI223" s="166"/>
      <c r="DJ223" s="36"/>
      <c r="DK223" s="36"/>
      <c r="DL223" s="35"/>
      <c r="DM223" s="13"/>
      <c r="DN223" s="153"/>
      <c r="DO223" s="151"/>
      <c r="DP223" s="51"/>
      <c r="DQ223" s="175"/>
      <c r="DR223" s="14"/>
      <c r="DS223" s="175"/>
      <c r="DT223" s="149"/>
      <c r="DU223" s="36"/>
      <c r="DV223" s="152"/>
      <c r="DW223" s="36"/>
      <c r="DX223" s="152"/>
      <c r="DY223" s="36"/>
      <c r="DZ223" s="152"/>
      <c r="EA223" s="36"/>
      <c r="EB223" s="35"/>
      <c r="EC223" s="153"/>
      <c r="ED223" s="151"/>
      <c r="EE223" s="51"/>
      <c r="EF223" s="175"/>
      <c r="EG223" s="14"/>
      <c r="EI223" s="839" t="str">
        <f t="shared" si="463"/>
        <v/>
      </c>
      <c r="EJ223" s="840"/>
    </row>
  </sheetData>
  <sheetProtection formatCells="0" insertRows="0" deleteColumns="0" deleteRows="0" sort="0" autoFilter="0"/>
  <protectedRanges>
    <protectedRange sqref="AB57:AC57 AB48:AB56 W57:Y57 AF57:AG57 AF48:AF56 V138:Y142 V144:Y148 N143:Y143 V10:W11 AZ33:BA47 N10:T95 CY23:DA23 W48:X56 DH67:DI67 DD67:DE67 CY67:DA67 DS23:DT23 DP23:DR24 CV23:CX24 AN12:AS23 BH12:BM23 CB12:CG22 CN12:CO23 CJ12:CK23 BT12:BU23 BP12:BQ23 AV57:AW57 AV48:AV56 AQ57:AS57 AZ57:BA57 AZ48:AZ56 AQ48:AR56 AZ12:BA23 AV12:AW23 W66:X66 AQ66:AR66 BK66:BL66 V66:V69 BP57:BQ57 BK57:BM57 BT57:BU57 BL47:BM47 V64:X65 AN64:AR65 BH64:BL65 CY32 BK47:BK56 BL48:BL56 BP48:BP56 BT48:BT56 CY24 CY12:DA21 W68:X69 W67:Y67 AF67:AG67 AB67:AC67 AZ67:BA67 AV67:AW67 AQ67:AS67 BT67:BU67 BP67:BQ67 BK67:BM67 AF12:AG23 AB12:AC23 V12:Y23 DD12:DE23 DH12:DI23 DX12:DX23 N158:Y158 DV12:DV23 DD57:DE57 DH57:DI57 DZ12:DZ23 DP22:DT22 CY10:CY11 CY26:DA31 DD26:DE31 DH26:DI31 CY47:CY56 CZ48:CZ56 DD48:DD56 DH48:DH56 CV22:DA22 CB33:CG105 CV45:DA45 V150:Y157 N150:T157 DH68:DH95 DD68:DD95 BT68:BT95 BP68:BP95 AZ68:AZ95 AV68:AV95 AF68:AF95 AB68:AB95 V70:X95 CV71:CZ85 BH71:BL85 CY68:CZ70 BH66:BJ70 AN66:AP70 BK68:BL70 N137:Y137 AN10:AQ11 BH10:BK11 CB10:CE11 BK31:BM31 N128:Y128 CF23:CG23 AQ68:AR70 AN71:AR95 W58:X63 V33:Y45 AF58:AF66 AB58:AB66 BT58:BT66 N149:Y149 BP58:BP66 BK58:BL63 AN34:AS45 BH34:BM45 DP10:DR21 CV10:CX21 DH58:DH66 DD58:DD66 CY58:CZ66 AQ58:AR63 AZ58:AZ66 AV58:AV66 CV26:CX44 CY33:DA44 DP26:DR44 DS33:DT44 AZ96:BA221 V32:W32 AP32:AQ32 BK32 AP33:AS33 AN32:AO33 BK33:BM33 BH31:BJ33 CB32:CE32 AN26:AS31 BH26:BM30 CB26:CG31 AF96:AG221 N122:T127 V122:Y127 N121:Y121 CB109:CG221 V159:Y221 CV121:DA221 BH109:BM221 AF26:AG31 AB26:AC31 V26:Y31 AZ26:BA31 AV26:AW31 BT26:BU31 BP26:BQ31 CJ26:CK31 CN26:CO31 DP110:DT221 CN33:CO221 DZ33:DZ221 DV33:DV221 DX33:DX221 AN109:AS221 N129:T136 V129:Y136 N96:U96 CB23:CE25 V24:W25 AN24:AQ25 BH24:BK25 DP25:DS25 CV25:CY25 CJ33:CK221 BP96:BQ221 N138:T142 N144:T148 BT96:BU221 DD96:DE221 AN96:AS105 BK86:BL95 DS12:DT21 DS24 CY86:CZ95 CY110:DA120 V96:Y107 BL107:BM107 CE108:CG108 CY96:DA105 CF107:CG107 DV26:DV31 DX26:DX31 DS26:DT31 V108 X108:Y108 DZ26:DZ31 CZ106:DA109 BK96:BM106 AQ106:AS107 CB106:CD108 DS106 CE106:CG106 V109:Y120 CV86:CX120 DP106:DR109 N97:T120 DS32 DS10:DS11 AN106:AP108 BH86:BJ108 AR108:AS108 DT106:DT109 BK108:BM108 DH96:DI221 EE10:EG221 N159:T221 AB96:AC221 AV96:AW221 W46:Y47 AQ46:AS47 BK46:BM46 CY46:DA46 V46:V63 AN46:AP63 BH46:BJ63 CV46:CX70 DP45:DT105 AV33:AW47 BT33:BU47 CY57:DA57 CZ47:DA47 BP33:BQ47 AF33:AG47 AB33:AC47 DD33:DE47 DH33:DI47" name="Format"/>
    <protectedRange sqref="M10:M11 M36 M47 M57 U200 U208 U122:U124 U97 U110 M200 M208 K144:L148 K97:L120 K159:L193 M134 K129:L136 K10:L95 M155 K150:L157 M106 K122:L127 K220:L220 M97:M98 M110 K195:L217 M32 U67 M67 U32 M122:M124 U195:U196 M129:M130 U159:U160 M138:M139 K138:L142 M144:M145 M150:M151 M159:M160 M176 M184 U138:U139 U144:U145 M195:M196 U10:U11 U47 U57 U176 U184" name="Drawing Number"/>
    <protectedRange sqref="J137:L137 J143:L143 J149:L149 J158:L158 J194:L194 J218:L219 G121:L121 G122:I220 G10:I120 J96:L96 J128:L128" name="Drawings name"/>
  </protectedRanges>
  <autoFilter ref="A9:EG222"/>
  <dataConsolidate/>
  <mergeCells count="164">
    <mergeCell ref="EI2:EI3"/>
    <mergeCell ref="EJ2:EJ3"/>
    <mergeCell ref="BH2:BH3"/>
    <mergeCell ref="CB2:CB3"/>
    <mergeCell ref="DP2:DP3"/>
    <mergeCell ref="EE2:EE3"/>
    <mergeCell ref="EA2:EA3"/>
    <mergeCell ref="EB143:EC143"/>
    <mergeCell ref="EB149:EC149"/>
    <mergeCell ref="EB158:EC158"/>
    <mergeCell ref="EB194:EC194"/>
    <mergeCell ref="EB218:EC218"/>
    <mergeCell ref="EB219:EC219"/>
    <mergeCell ref="DS2:DS3"/>
    <mergeCell ref="DU2:DU3"/>
    <mergeCell ref="DW2:DW3"/>
    <mergeCell ref="DY2:DY3"/>
    <mergeCell ref="EC2:EC3"/>
    <mergeCell ref="ED2:ED3"/>
    <mergeCell ref="EF2:EF3"/>
    <mergeCell ref="EB96:EC96"/>
    <mergeCell ref="EB128:EC128"/>
    <mergeCell ref="EB137:EC137"/>
    <mergeCell ref="A222:D222"/>
    <mergeCell ref="N2:N3"/>
    <mergeCell ref="O2:O3"/>
    <mergeCell ref="P2:P3"/>
    <mergeCell ref="S2:S3"/>
    <mergeCell ref="Q2:Q3"/>
    <mergeCell ref="R2:R3"/>
    <mergeCell ref="T2:T3"/>
    <mergeCell ref="AM2:AM3"/>
    <mergeCell ref="AJ194:AL194"/>
    <mergeCell ref="AJ137:AL137"/>
    <mergeCell ref="X2:Y2"/>
    <mergeCell ref="AB2:AC2"/>
    <mergeCell ref="AF2:AG2"/>
    <mergeCell ref="AJ2:AK2"/>
    <mergeCell ref="Z2:Z3"/>
    <mergeCell ref="AA2:AA3"/>
    <mergeCell ref="AD2:AD3"/>
    <mergeCell ref="AE2:AE3"/>
    <mergeCell ref="AH2:AH3"/>
    <mergeCell ref="AJ143:AL143"/>
    <mergeCell ref="AJ149:AL149"/>
    <mergeCell ref="W2:W3"/>
    <mergeCell ref="AJ218:AL218"/>
    <mergeCell ref="AJ128:AL128"/>
    <mergeCell ref="AJ219:AL219"/>
    <mergeCell ref="AO2:AO3"/>
    <mergeCell ref="AI2:AI3"/>
    <mergeCell ref="AJ96:AL96"/>
    <mergeCell ref="AL2:AL3"/>
    <mergeCell ref="BD194:BF194"/>
    <mergeCell ref="BD218:BF218"/>
    <mergeCell ref="BD137:BF137"/>
    <mergeCell ref="BD143:BF143"/>
    <mergeCell ref="BD149:BF149"/>
    <mergeCell ref="BD219:BF219"/>
    <mergeCell ref="CA2:CA3"/>
    <mergeCell ref="CC2:CC3"/>
    <mergeCell ref="BX149:BZ149"/>
    <mergeCell ref="BG2:BG3"/>
    <mergeCell ref="BI2:BI3"/>
    <mergeCell ref="AQ2:AQ3"/>
    <mergeCell ref="AR2:AS2"/>
    <mergeCell ref="AT2:AT3"/>
    <mergeCell ref="AU2:AU3"/>
    <mergeCell ref="AV2:AW2"/>
    <mergeCell ref="AX2:AX3"/>
    <mergeCell ref="AY2:AY3"/>
    <mergeCell ref="AZ2:BA2"/>
    <mergeCell ref="BB2:BB3"/>
    <mergeCell ref="BC2:BC3"/>
    <mergeCell ref="BD2:BE2"/>
    <mergeCell ref="BF2:BF3"/>
    <mergeCell ref="BX158:BZ158"/>
    <mergeCell ref="BK2:BK3"/>
    <mergeCell ref="BL2:BM2"/>
    <mergeCell ref="BN2:BN3"/>
    <mergeCell ref="BO2:BO3"/>
    <mergeCell ref="BP2:BQ2"/>
    <mergeCell ref="BR2:BR3"/>
    <mergeCell ref="BS2:BS3"/>
    <mergeCell ref="BT2:BU2"/>
    <mergeCell ref="BV2:BV3"/>
    <mergeCell ref="BW2:BW3"/>
    <mergeCell ref="BX2:BY2"/>
    <mergeCell ref="BX218:BZ218"/>
    <mergeCell ref="BX96:BZ96"/>
    <mergeCell ref="BX128:BZ128"/>
    <mergeCell ref="BX137:BZ137"/>
    <mergeCell ref="BD96:BF96"/>
    <mergeCell ref="BD128:BF128"/>
    <mergeCell ref="BZ2:BZ3"/>
    <mergeCell ref="BX143:BZ143"/>
    <mergeCell ref="AJ158:AL158"/>
    <mergeCell ref="BD158:BF158"/>
    <mergeCell ref="BX194:BZ194"/>
    <mergeCell ref="AN2:AN3"/>
    <mergeCell ref="BX219:BZ219"/>
    <mergeCell ref="CU2:CU3"/>
    <mergeCell ref="CW2:CW3"/>
    <mergeCell ref="CR218:CT218"/>
    <mergeCell ref="CR219:CT219"/>
    <mergeCell ref="CR143:CT143"/>
    <mergeCell ref="CR149:CT149"/>
    <mergeCell ref="CR158:CT158"/>
    <mergeCell ref="CR194:CT194"/>
    <mergeCell ref="CR96:CT96"/>
    <mergeCell ref="CR128:CT128"/>
    <mergeCell ref="CR137:CT137"/>
    <mergeCell ref="CE2:CE3"/>
    <mergeCell ref="CF2:CG2"/>
    <mergeCell ref="CH2:CH3"/>
    <mergeCell ref="CI2:CI3"/>
    <mergeCell ref="CJ2:CK2"/>
    <mergeCell ref="CL2:CL3"/>
    <mergeCell ref="CM2:CM3"/>
    <mergeCell ref="CN2:CO2"/>
    <mergeCell ref="CP2:CP3"/>
    <mergeCell ref="CQ2:CQ3"/>
    <mergeCell ref="CR2:CS2"/>
    <mergeCell ref="CT2:CT3"/>
    <mergeCell ref="U2:U3"/>
    <mergeCell ref="M2:M3"/>
    <mergeCell ref="K2:K3"/>
    <mergeCell ref="J2:J3"/>
    <mergeCell ref="L2:L3"/>
    <mergeCell ref="I2:I3"/>
    <mergeCell ref="H2:H3"/>
    <mergeCell ref="G2:G3"/>
    <mergeCell ref="F2:F3"/>
    <mergeCell ref="E2:E3"/>
    <mergeCell ref="CY2:CY3"/>
    <mergeCell ref="CZ2:DA2"/>
    <mergeCell ref="DB2:DB3"/>
    <mergeCell ref="DC2:DC3"/>
    <mergeCell ref="DD2:DE2"/>
    <mergeCell ref="DF2:DF3"/>
    <mergeCell ref="DG2:DG3"/>
    <mergeCell ref="DH2:DI2"/>
    <mergeCell ref="DJ2:DJ3"/>
    <mergeCell ref="DK2:DK3"/>
    <mergeCell ref="DL2:DM2"/>
    <mergeCell ref="DN2:DN3"/>
    <mergeCell ref="DO2:DO3"/>
    <mergeCell ref="DQ2:DQ3"/>
    <mergeCell ref="DL96:DN96"/>
    <mergeCell ref="DL128:DN128"/>
    <mergeCell ref="DL137:DN137"/>
    <mergeCell ref="DL143:DN143"/>
    <mergeCell ref="DL149:DN149"/>
    <mergeCell ref="DL158:DN158"/>
    <mergeCell ref="DL194:DN194"/>
    <mergeCell ref="DL218:DN218"/>
    <mergeCell ref="DL219:DN219"/>
    <mergeCell ref="DZ2:DZ3"/>
    <mergeCell ref="AJ121:AL121"/>
    <mergeCell ref="BD121:BF121"/>
    <mergeCell ref="BX121:BZ121"/>
    <mergeCell ref="CR121:CT121"/>
    <mergeCell ref="DL121:DN121"/>
    <mergeCell ref="EB121:EC121"/>
  </mergeCells>
  <conditionalFormatting sqref="N122:S122 N159:S159 N26:S26 N38:S38 N23:S23 N31:S31 N66:S66 N205:S207 N181:S183 N195:S195 N10:S12 N36:S36 N40:S44 N177:S179 N185:S193 N197:S199 N201:S203 N209:S217 N63:S63 N46:S58 N161:S175 N220:S221">
    <cfRule type="cellIs" dxfId="351" priority="6643" operator="equal">
      <formula>"POK"</formula>
    </cfRule>
  </conditionalFormatting>
  <conditionalFormatting sqref="T122 AO96:AO101 T40:T44 CC47:CC58 AO23 T23 T31 AO31 AO66 CC66 T66 AO36:AO44 T36:T38 CC181:CC203 AO181:AO203 T181:T203 T26 AO26 CC26 AO10:AO12 T10:T12 AO103:AO105 AO122:AO133 AO137:AO154 AO63 CC63 T63 AO110:AO120 AO46:AO58 T46:T58 T159:T179 CC163:CC179 BI163:BI174 CW163:CW174 DQ163:DQ174 EF163:EF174 AO158:AO179 T205:T221 AO205:AO221 CC205:CC221 BI220:BI221 CW220:CW221 DQ220:DQ221 EF220:EF221">
    <cfRule type="cellIs" dxfId="350" priority="6642" operator="equal">
      <formula>"OK"</formula>
    </cfRule>
  </conditionalFormatting>
  <conditionalFormatting sqref="N97:S97">
    <cfRule type="cellIs" dxfId="349" priority="6641" operator="equal">
      <formula>"POK"</formula>
    </cfRule>
  </conditionalFormatting>
  <conditionalFormatting sqref="T97">
    <cfRule type="cellIs" dxfId="348" priority="6640" operator="equal">
      <formula>"OK"</formula>
    </cfRule>
  </conditionalFormatting>
  <conditionalFormatting sqref="U96">
    <cfRule type="cellIs" dxfId="347" priority="6521" operator="equal">
      <formula>"POK"</formula>
    </cfRule>
  </conditionalFormatting>
  <conditionalFormatting sqref="T96">
    <cfRule type="cellIs" dxfId="346" priority="6522" operator="equal">
      <formula>"POK"</formula>
    </cfRule>
  </conditionalFormatting>
  <conditionalFormatting sqref="N129:S129 N131:S133">
    <cfRule type="cellIs" dxfId="345" priority="6455" operator="equal">
      <formula>"POK"</formula>
    </cfRule>
  </conditionalFormatting>
  <conditionalFormatting sqref="T129:T133">
    <cfRule type="cellIs" dxfId="344" priority="6454" operator="equal">
      <formula>"OK"</formula>
    </cfRule>
  </conditionalFormatting>
  <conditionalFormatting sqref="N123:S123 N125:S127">
    <cfRule type="cellIs" dxfId="343" priority="6390" operator="equal">
      <formula>"POK"</formula>
    </cfRule>
  </conditionalFormatting>
  <conditionalFormatting sqref="T123:T127">
    <cfRule type="cellIs" dxfId="342" priority="6389" operator="equal">
      <formula>"OK"</formula>
    </cfRule>
  </conditionalFormatting>
  <conditionalFormatting sqref="U128">
    <cfRule type="cellIs" dxfId="341" priority="6385" operator="equal">
      <formula>"POK"</formula>
    </cfRule>
  </conditionalFormatting>
  <conditionalFormatting sqref="T128">
    <cfRule type="cellIs" dxfId="340" priority="6386" operator="equal">
      <formula>"POK"</formula>
    </cfRule>
  </conditionalFormatting>
  <conditionalFormatting sqref="N138:S138 N140:S142">
    <cfRule type="cellIs" dxfId="339" priority="6380" operator="equal">
      <formula>"POK"</formula>
    </cfRule>
  </conditionalFormatting>
  <conditionalFormatting sqref="T138:T142">
    <cfRule type="cellIs" dxfId="338" priority="6379" operator="equal">
      <formula>"OK"</formula>
    </cfRule>
  </conditionalFormatting>
  <conditionalFormatting sqref="N144:S144 N146:S148">
    <cfRule type="cellIs" dxfId="337" priority="6377" operator="equal">
      <formula>"POK"</formula>
    </cfRule>
  </conditionalFormatting>
  <conditionalFormatting sqref="T144:T148">
    <cfRule type="cellIs" dxfId="336" priority="6376" operator="equal">
      <formula>"OK"</formula>
    </cfRule>
  </conditionalFormatting>
  <conditionalFormatting sqref="U137">
    <cfRule type="cellIs" dxfId="335" priority="6153" operator="equal">
      <formula>"POK"</formula>
    </cfRule>
  </conditionalFormatting>
  <conditionalFormatting sqref="T137">
    <cfRule type="cellIs" dxfId="334" priority="6154" operator="equal">
      <formula>"POK"</formula>
    </cfRule>
  </conditionalFormatting>
  <conditionalFormatting sqref="U143">
    <cfRule type="cellIs" dxfId="333" priority="6149" operator="equal">
      <formula>"POK"</formula>
    </cfRule>
  </conditionalFormatting>
  <conditionalFormatting sqref="T143">
    <cfRule type="cellIs" dxfId="332" priority="6150" operator="equal">
      <formula>"POK"</formula>
    </cfRule>
  </conditionalFormatting>
  <conditionalFormatting sqref="U149">
    <cfRule type="cellIs" dxfId="331" priority="6145" operator="equal">
      <formula>"POK"</formula>
    </cfRule>
  </conditionalFormatting>
  <conditionalFormatting sqref="T149">
    <cfRule type="cellIs" dxfId="330" priority="6146" operator="equal">
      <formula>"POK"</formula>
    </cfRule>
  </conditionalFormatting>
  <conditionalFormatting sqref="N37:S37">
    <cfRule type="cellIs" dxfId="329" priority="6140" operator="equal">
      <formula>"POK"</formula>
    </cfRule>
  </conditionalFormatting>
  <conditionalFormatting sqref="N39:S39">
    <cfRule type="cellIs" dxfId="328" priority="6137" operator="equal">
      <formula>"POK"</formula>
    </cfRule>
  </conditionalFormatting>
  <conditionalFormatting sqref="T39">
    <cfRule type="cellIs" dxfId="327" priority="6136" operator="equal">
      <formula>"OK"</formula>
    </cfRule>
  </conditionalFormatting>
  <conditionalFormatting sqref="N99:S101 N103:S105 N111:S120">
    <cfRule type="cellIs" dxfId="326" priority="6092" operator="equal">
      <formula>"POK"</formula>
    </cfRule>
  </conditionalFormatting>
  <conditionalFormatting sqref="T98:T101 T103:T105 T110:T120">
    <cfRule type="cellIs" dxfId="325" priority="6091" operator="equal">
      <formula>"OK"</formula>
    </cfRule>
  </conditionalFormatting>
  <conditionalFormatting sqref="N150:S150 N152:S154">
    <cfRule type="cellIs" dxfId="324" priority="5801" operator="equal">
      <formula>"POK"</formula>
    </cfRule>
  </conditionalFormatting>
  <conditionalFormatting sqref="T150:T154">
    <cfRule type="cellIs" dxfId="323" priority="5800" operator="equal">
      <formula>"OK"</formula>
    </cfRule>
  </conditionalFormatting>
  <conditionalFormatting sqref="U158">
    <cfRule type="cellIs" dxfId="322" priority="5797" operator="equal">
      <formula>"POK"</formula>
    </cfRule>
  </conditionalFormatting>
  <conditionalFormatting sqref="T158">
    <cfRule type="cellIs" dxfId="321" priority="5798" operator="equal">
      <formula>"POK"</formula>
    </cfRule>
  </conditionalFormatting>
  <conditionalFormatting sqref="CC96:CC101 CC23 CC31 CC103:CC105 CC36:CC44 CC10:CC12 CC122:CC133 CC137:CC154 CC110:CC120 CC158:CC162 CC46">
    <cfRule type="cellIs" dxfId="320" priority="5759" operator="equal">
      <formula>"OK"</formula>
    </cfRule>
  </conditionalFormatting>
  <conditionalFormatting sqref="N68:S69 N72:S73 N86:S88 N95:S95 N82:S82 N79:S80">
    <cfRule type="cellIs" dxfId="319" priority="5743" operator="equal">
      <formula>"POK"</formula>
    </cfRule>
  </conditionalFormatting>
  <conditionalFormatting sqref="T67:T69 T72:T73 AO67:AO70 AO86:AO88 T86:T88 AO95 T95 AO82 T82 AO79:AO80 T79:T80 AO72:AO73">
    <cfRule type="cellIs" dxfId="318" priority="5742" operator="equal">
      <formula>"OK"</formula>
    </cfRule>
  </conditionalFormatting>
  <conditionalFormatting sqref="N70:S70">
    <cfRule type="cellIs" dxfId="317" priority="5741" operator="equal">
      <formula>"POK"</formula>
    </cfRule>
  </conditionalFormatting>
  <conditionalFormatting sqref="T70">
    <cfRule type="cellIs" dxfId="316" priority="5740" operator="equal">
      <formula>"OK"</formula>
    </cfRule>
  </conditionalFormatting>
  <conditionalFormatting sqref="T83 AO83">
    <cfRule type="cellIs" dxfId="315" priority="5737" operator="equal">
      <formula>"OK"</formula>
    </cfRule>
  </conditionalFormatting>
  <conditionalFormatting sqref="N83:S83">
    <cfRule type="cellIs" dxfId="314" priority="5738" operator="equal">
      <formula>"POK"</formula>
    </cfRule>
  </conditionalFormatting>
  <conditionalFormatting sqref="AO89 T89">
    <cfRule type="cellIs" dxfId="313" priority="5734" operator="equal">
      <formula>"OK"</formula>
    </cfRule>
  </conditionalFormatting>
  <conditionalFormatting sqref="N89:S89">
    <cfRule type="cellIs" dxfId="312" priority="5735" operator="equal">
      <formula>"POK"</formula>
    </cfRule>
  </conditionalFormatting>
  <conditionalFormatting sqref="AO90 T90">
    <cfRule type="cellIs" dxfId="311" priority="5731" operator="equal">
      <formula>"OK"</formula>
    </cfRule>
  </conditionalFormatting>
  <conditionalFormatting sqref="N90:S90">
    <cfRule type="cellIs" dxfId="310" priority="5732" operator="equal">
      <formula>"POK"</formula>
    </cfRule>
  </conditionalFormatting>
  <conditionalFormatting sqref="AO91 T91">
    <cfRule type="cellIs" dxfId="309" priority="5728" operator="equal">
      <formula>"OK"</formula>
    </cfRule>
  </conditionalFormatting>
  <conditionalFormatting sqref="T81 AO81">
    <cfRule type="cellIs" dxfId="308" priority="5725" operator="equal">
      <formula>"OK"</formula>
    </cfRule>
  </conditionalFormatting>
  <conditionalFormatting sqref="N91:S91">
    <cfRule type="cellIs" dxfId="307" priority="5729" operator="equal">
      <formula>"POK"</formula>
    </cfRule>
  </conditionalFormatting>
  <conditionalFormatting sqref="N81:S81">
    <cfRule type="cellIs" dxfId="306" priority="5726" operator="equal">
      <formula>"POK"</formula>
    </cfRule>
  </conditionalFormatting>
  <conditionalFormatting sqref="AO92 T92">
    <cfRule type="cellIs" dxfId="305" priority="5722" operator="equal">
      <formula>"OK"</formula>
    </cfRule>
  </conditionalFormatting>
  <conditionalFormatting sqref="N92:S92">
    <cfRule type="cellIs" dxfId="304" priority="5723" operator="equal">
      <formula>"POK"</formula>
    </cfRule>
  </conditionalFormatting>
  <conditionalFormatting sqref="N94:S94">
    <cfRule type="cellIs" dxfId="303" priority="5720" operator="equal">
      <formula>"POK"</formula>
    </cfRule>
  </conditionalFormatting>
  <conditionalFormatting sqref="AO94 T94">
    <cfRule type="cellIs" dxfId="302" priority="5719" operator="equal">
      <formula>"OK"</formula>
    </cfRule>
  </conditionalFormatting>
  <conditionalFormatting sqref="N93:S93">
    <cfRule type="cellIs" dxfId="301" priority="5717" operator="equal">
      <formula>"POK"</formula>
    </cfRule>
  </conditionalFormatting>
  <conditionalFormatting sqref="AO93 T93">
    <cfRule type="cellIs" dxfId="300" priority="5716" operator="equal">
      <formula>"OK"</formula>
    </cfRule>
  </conditionalFormatting>
  <conditionalFormatting sqref="CC67:CC70 CC86:CC88 CC95 CC82 CC79:CC80 CC72:CC73">
    <cfRule type="cellIs" dxfId="299" priority="5714" operator="equal">
      <formula>"OK"</formula>
    </cfRule>
  </conditionalFormatting>
  <conditionalFormatting sqref="CC83">
    <cfRule type="cellIs" dxfId="298" priority="5713" operator="equal">
      <formula>"OK"</formula>
    </cfRule>
  </conditionalFormatting>
  <conditionalFormatting sqref="CC89">
    <cfRule type="cellIs" dxfId="297" priority="5712" operator="equal">
      <formula>"OK"</formula>
    </cfRule>
  </conditionalFormatting>
  <conditionalFormatting sqref="CC90">
    <cfRule type="cellIs" dxfId="296" priority="5711" operator="equal">
      <formula>"OK"</formula>
    </cfRule>
  </conditionalFormatting>
  <conditionalFormatting sqref="CC91">
    <cfRule type="cellIs" dxfId="295" priority="5710" operator="equal">
      <formula>"OK"</formula>
    </cfRule>
  </conditionalFormatting>
  <conditionalFormatting sqref="CC81">
    <cfRule type="cellIs" dxfId="294" priority="5709" operator="equal">
      <formula>"OK"</formula>
    </cfRule>
  </conditionalFormatting>
  <conditionalFormatting sqref="CC92">
    <cfRule type="cellIs" dxfId="293" priority="5708" operator="equal">
      <formula>"OK"</formula>
    </cfRule>
  </conditionalFormatting>
  <conditionalFormatting sqref="CC94">
    <cfRule type="cellIs" dxfId="292" priority="5707" operator="equal">
      <formula>"OK"</formula>
    </cfRule>
  </conditionalFormatting>
  <conditionalFormatting sqref="CC93">
    <cfRule type="cellIs" dxfId="291" priority="5706" operator="equal">
      <formula>"OK"</formula>
    </cfRule>
  </conditionalFormatting>
  <conditionalFormatting sqref="N16:S17">
    <cfRule type="cellIs" dxfId="290" priority="5538" operator="equal">
      <formula>"POK"</formula>
    </cfRule>
  </conditionalFormatting>
  <conditionalFormatting sqref="T16:T17 AO16:AO17">
    <cfRule type="cellIs" dxfId="289" priority="5537" operator="equal">
      <formula>"OK"</formula>
    </cfRule>
  </conditionalFormatting>
  <conditionalFormatting sqref="CC16:CC17">
    <cfRule type="cellIs" dxfId="288" priority="5535" operator="equal">
      <formula>"OK"</formula>
    </cfRule>
  </conditionalFormatting>
  <conditionalFormatting sqref="N30:S30">
    <cfRule type="cellIs" dxfId="287" priority="5533" operator="equal">
      <formula>"POK"</formula>
    </cfRule>
  </conditionalFormatting>
  <conditionalFormatting sqref="T30 AO30">
    <cfRule type="cellIs" dxfId="286" priority="5532" operator="equal">
      <formula>"OK"</formula>
    </cfRule>
  </conditionalFormatting>
  <conditionalFormatting sqref="CC30">
    <cfRule type="cellIs" dxfId="285" priority="5530" operator="equal">
      <formula>"OK"</formula>
    </cfRule>
  </conditionalFormatting>
  <conditionalFormatting sqref="N27:S27">
    <cfRule type="cellIs" dxfId="284" priority="5528" operator="equal">
      <formula>"POK"</formula>
    </cfRule>
  </conditionalFormatting>
  <conditionalFormatting sqref="T27 AO27">
    <cfRule type="cellIs" dxfId="283" priority="5527" operator="equal">
      <formula>"OK"</formula>
    </cfRule>
  </conditionalFormatting>
  <conditionalFormatting sqref="CC27">
    <cfRule type="cellIs" dxfId="282" priority="5525" operator="equal">
      <formula>"OK"</formula>
    </cfRule>
  </conditionalFormatting>
  <conditionalFormatting sqref="N29:S29">
    <cfRule type="cellIs" dxfId="281" priority="5523" operator="equal">
      <formula>"POK"</formula>
    </cfRule>
  </conditionalFormatting>
  <conditionalFormatting sqref="T29 AO29">
    <cfRule type="cellIs" dxfId="280" priority="5522" operator="equal">
      <formula>"OK"</formula>
    </cfRule>
  </conditionalFormatting>
  <conditionalFormatting sqref="CC29">
    <cfRule type="cellIs" dxfId="279" priority="5520" operator="equal">
      <formula>"OK"</formula>
    </cfRule>
  </conditionalFormatting>
  <conditionalFormatting sqref="CC18:CC19">
    <cfRule type="cellIs" dxfId="278" priority="5450" operator="equal">
      <formula>"OK"</formula>
    </cfRule>
  </conditionalFormatting>
  <conditionalFormatting sqref="N18:S19">
    <cfRule type="cellIs" dxfId="277" priority="5453" operator="equal">
      <formula>"POK"</formula>
    </cfRule>
  </conditionalFormatting>
  <conditionalFormatting sqref="T18:T19 AO18:AO19">
    <cfRule type="cellIs" dxfId="276" priority="5452" operator="equal">
      <formula>"OK"</formula>
    </cfRule>
  </conditionalFormatting>
  <conditionalFormatting sqref="N20:S21">
    <cfRule type="cellIs" dxfId="275" priority="5448" operator="equal">
      <formula>"POK"</formula>
    </cfRule>
  </conditionalFormatting>
  <conditionalFormatting sqref="T20:T21 AO20:AO21">
    <cfRule type="cellIs" dxfId="274" priority="5447" operator="equal">
      <formula>"OK"</formula>
    </cfRule>
  </conditionalFormatting>
  <conditionalFormatting sqref="CC20:CC21">
    <cfRule type="cellIs" dxfId="273" priority="5445" operator="equal">
      <formula>"OK"</formula>
    </cfRule>
  </conditionalFormatting>
  <conditionalFormatting sqref="N65:S65">
    <cfRule type="cellIs" dxfId="272" priority="4772" operator="equal">
      <formula>"POK"</formula>
    </cfRule>
  </conditionalFormatting>
  <conditionalFormatting sqref="T65 CC65 AO65">
    <cfRule type="cellIs" dxfId="271" priority="4771" operator="equal">
      <formula>"OK"</formula>
    </cfRule>
  </conditionalFormatting>
  <conditionalFormatting sqref="N64:S64">
    <cfRule type="cellIs" dxfId="270" priority="4770" operator="equal">
      <formula>"POK"</formula>
    </cfRule>
  </conditionalFormatting>
  <conditionalFormatting sqref="T64 CC64 AO64">
    <cfRule type="cellIs" dxfId="269" priority="4769" operator="equal">
      <formula>"OK"</formula>
    </cfRule>
  </conditionalFormatting>
  <conditionalFormatting sqref="AO102">
    <cfRule type="cellIs" dxfId="268" priority="4705" operator="equal">
      <formula>"OK"</formula>
    </cfRule>
  </conditionalFormatting>
  <conditionalFormatting sqref="N102:S102">
    <cfRule type="cellIs" dxfId="267" priority="4704" operator="equal">
      <formula>"POK"</formula>
    </cfRule>
  </conditionalFormatting>
  <conditionalFormatting sqref="T102">
    <cfRule type="cellIs" dxfId="266" priority="4703" operator="equal">
      <formula>"OK"</formula>
    </cfRule>
  </conditionalFormatting>
  <conditionalFormatting sqref="CC102">
    <cfRule type="cellIs" dxfId="265" priority="4701" operator="equal">
      <formula>"OK"</formula>
    </cfRule>
  </conditionalFormatting>
  <conditionalFormatting sqref="N204:S204">
    <cfRule type="cellIs" dxfId="264" priority="4700" operator="equal">
      <formula>"POK"</formula>
    </cfRule>
  </conditionalFormatting>
  <conditionalFormatting sqref="CC204 AO204 T204">
    <cfRule type="cellIs" dxfId="263" priority="4699" operator="equal">
      <formula>"OK"</formula>
    </cfRule>
  </conditionalFormatting>
  <conditionalFormatting sqref="T24 AO24">
    <cfRule type="cellIs" dxfId="262" priority="4066" operator="equal">
      <formula>"OK"</formula>
    </cfRule>
  </conditionalFormatting>
  <conditionalFormatting sqref="CC24">
    <cfRule type="cellIs" dxfId="261" priority="4063" operator="equal">
      <formula>"OK"</formula>
    </cfRule>
  </conditionalFormatting>
  <conditionalFormatting sqref="CC180 AO180 T180">
    <cfRule type="cellIs" dxfId="260" priority="4030" operator="equal">
      <formula>"OK"</formula>
    </cfRule>
  </conditionalFormatting>
  <conditionalFormatting sqref="BI16:BI17">
    <cfRule type="cellIs" dxfId="259" priority="3762" operator="equal">
      <formula>"OK"</formula>
    </cfRule>
  </conditionalFormatting>
  <conditionalFormatting sqref="BI18:BI19">
    <cfRule type="cellIs" dxfId="258" priority="3738" operator="equal">
      <formula>"OK"</formula>
    </cfRule>
  </conditionalFormatting>
  <conditionalFormatting sqref="BI102">
    <cfRule type="cellIs" dxfId="257" priority="3537" operator="equal">
      <formula>"OK"</formula>
    </cfRule>
  </conditionalFormatting>
  <conditionalFormatting sqref="CC35">
    <cfRule type="cellIs" dxfId="256" priority="4071" operator="equal">
      <formula>"OK"</formula>
    </cfRule>
  </conditionalFormatting>
  <conditionalFormatting sqref="N33:S33">
    <cfRule type="cellIs" dxfId="255" priority="4079" operator="equal">
      <formula>"POK"</formula>
    </cfRule>
  </conditionalFormatting>
  <conditionalFormatting sqref="T32:T33 AO32:AO33">
    <cfRule type="cellIs" dxfId="254" priority="4078" operator="equal">
      <formula>"OK"</formula>
    </cfRule>
  </conditionalFormatting>
  <conditionalFormatting sqref="CC32:CC33">
    <cfRule type="cellIs" dxfId="253" priority="4076" operator="equal">
      <formula>"OK"</formula>
    </cfRule>
  </conditionalFormatting>
  <conditionalFormatting sqref="N35:S35">
    <cfRule type="cellIs" dxfId="252" priority="4074" operator="equal">
      <formula>"POK"</formula>
    </cfRule>
  </conditionalFormatting>
  <conditionalFormatting sqref="T35 AO35">
    <cfRule type="cellIs" dxfId="251" priority="4073" operator="equal">
      <formula>"OK"</formula>
    </cfRule>
  </conditionalFormatting>
  <conditionalFormatting sqref="N34:S34">
    <cfRule type="cellIs" dxfId="250" priority="4070" operator="equal">
      <formula>"POK"</formula>
    </cfRule>
  </conditionalFormatting>
  <conditionalFormatting sqref="T34 AO34">
    <cfRule type="cellIs" dxfId="249" priority="4069" operator="equal">
      <formula>"OK"</formula>
    </cfRule>
  </conditionalFormatting>
  <conditionalFormatting sqref="CC34">
    <cfRule type="cellIs" dxfId="248" priority="4067" operator="equal">
      <formula>"OK"</formula>
    </cfRule>
  </conditionalFormatting>
  <conditionalFormatting sqref="N24:S24">
    <cfRule type="cellIs" dxfId="247" priority="4065" operator="equal">
      <formula>"POK"</formula>
    </cfRule>
  </conditionalFormatting>
  <conditionalFormatting sqref="N180:S180">
    <cfRule type="cellIs" dxfId="246" priority="4031" operator="equal">
      <formula>"POK"</formula>
    </cfRule>
  </conditionalFormatting>
  <conditionalFormatting sqref="N28:S28">
    <cfRule type="cellIs" dxfId="245" priority="4000" operator="equal">
      <formula>"POK"</formula>
    </cfRule>
  </conditionalFormatting>
  <conditionalFormatting sqref="T28 AO28">
    <cfRule type="cellIs" dxfId="244" priority="3999" operator="equal">
      <formula>"OK"</formula>
    </cfRule>
  </conditionalFormatting>
  <conditionalFormatting sqref="CC28">
    <cfRule type="cellIs" dxfId="243" priority="3997" operator="equal">
      <formula>"OK"</formula>
    </cfRule>
  </conditionalFormatting>
  <conditionalFormatting sqref="AO14:AO15 T14:T15">
    <cfRule type="cellIs" dxfId="242" priority="3933" operator="equal">
      <formula>"OK"</formula>
    </cfRule>
  </conditionalFormatting>
  <conditionalFormatting sqref="AO13 T13">
    <cfRule type="cellIs" dxfId="241" priority="3928" operator="equal">
      <formula>"OK"</formula>
    </cfRule>
  </conditionalFormatting>
  <conditionalFormatting sqref="N14:S15">
    <cfRule type="cellIs" dxfId="240" priority="3934" operator="equal">
      <formula>"POK"</formula>
    </cfRule>
  </conditionalFormatting>
  <conditionalFormatting sqref="CC14:CC15">
    <cfRule type="cellIs" dxfId="239" priority="3931" operator="equal">
      <formula>"OK"</formula>
    </cfRule>
  </conditionalFormatting>
  <conditionalFormatting sqref="N13:S13">
    <cfRule type="cellIs" dxfId="238" priority="3929" operator="equal">
      <formula>"POK"</formula>
    </cfRule>
  </conditionalFormatting>
  <conditionalFormatting sqref="CC13">
    <cfRule type="cellIs" dxfId="237" priority="3926" operator="equal">
      <formula>"OK"</formula>
    </cfRule>
  </conditionalFormatting>
  <conditionalFormatting sqref="BI34">
    <cfRule type="cellIs" dxfId="236" priority="3335" operator="equal">
      <formula>"OK"</formula>
    </cfRule>
  </conditionalFormatting>
  <conditionalFormatting sqref="BI180">
    <cfRule type="cellIs" dxfId="235" priority="3329" operator="equal">
      <formula>"OK"</formula>
    </cfRule>
  </conditionalFormatting>
  <conditionalFormatting sqref="BI28">
    <cfRule type="cellIs" dxfId="234" priority="3321" operator="equal">
      <formula>"OK"</formula>
    </cfRule>
  </conditionalFormatting>
  <conditionalFormatting sqref="BI14:BI15">
    <cfRule type="cellIs" dxfId="233" priority="3295" operator="equal">
      <formula>"OK"</formula>
    </cfRule>
  </conditionalFormatting>
  <conditionalFormatting sqref="BI96:BI101 BI23 BI31 BI175:BI179 BI66 BI103:BI105 BI205:BI219 BI36:BI44 BI181:BI203 BI26 BI10:BI12 BI122:BI133 BI137:BI154 BI63 BI110:BI120 BI158:BI162 BI46:BI58">
    <cfRule type="cellIs" dxfId="232" priority="3819" operator="equal">
      <formula>"OK"</formula>
    </cfRule>
  </conditionalFormatting>
  <conditionalFormatting sqref="BI67:BI70 BI86:BI88 BI95 BI82 BI79:BI80 BI72:BI73">
    <cfRule type="cellIs" dxfId="231" priority="3814" operator="equal">
      <formula>"OK"</formula>
    </cfRule>
  </conditionalFormatting>
  <conditionalFormatting sqref="BI83">
    <cfRule type="cellIs" dxfId="230" priority="3813" operator="equal">
      <formula>"OK"</formula>
    </cfRule>
  </conditionalFormatting>
  <conditionalFormatting sqref="BI89">
    <cfRule type="cellIs" dxfId="229" priority="3812" operator="equal">
      <formula>"OK"</formula>
    </cfRule>
  </conditionalFormatting>
  <conditionalFormatting sqref="BI90">
    <cfRule type="cellIs" dxfId="228" priority="3811" operator="equal">
      <formula>"OK"</formula>
    </cfRule>
  </conditionalFormatting>
  <conditionalFormatting sqref="BI91">
    <cfRule type="cellIs" dxfId="227" priority="3810" operator="equal">
      <formula>"OK"</formula>
    </cfRule>
  </conditionalFormatting>
  <conditionalFormatting sqref="BI81">
    <cfRule type="cellIs" dxfId="226" priority="3809" operator="equal">
      <formula>"OK"</formula>
    </cfRule>
  </conditionalFormatting>
  <conditionalFormatting sqref="BI92">
    <cfRule type="cellIs" dxfId="225" priority="3808" operator="equal">
      <formula>"OK"</formula>
    </cfRule>
  </conditionalFormatting>
  <conditionalFormatting sqref="BI94">
    <cfRule type="cellIs" dxfId="224" priority="3807" operator="equal">
      <formula>"OK"</formula>
    </cfRule>
  </conditionalFormatting>
  <conditionalFormatting sqref="BI93">
    <cfRule type="cellIs" dxfId="223" priority="3806" operator="equal">
      <formula>"OK"</formula>
    </cfRule>
  </conditionalFormatting>
  <conditionalFormatting sqref="BI30">
    <cfRule type="cellIs" dxfId="222" priority="3761" operator="equal">
      <formula>"OK"</formula>
    </cfRule>
  </conditionalFormatting>
  <conditionalFormatting sqref="BI27">
    <cfRule type="cellIs" dxfId="221" priority="3760" operator="equal">
      <formula>"OK"</formula>
    </cfRule>
  </conditionalFormatting>
  <conditionalFormatting sqref="BI29">
    <cfRule type="cellIs" dxfId="220" priority="3759" operator="equal">
      <formula>"OK"</formula>
    </cfRule>
  </conditionalFormatting>
  <conditionalFormatting sqref="BI20:BI21">
    <cfRule type="cellIs" dxfId="219" priority="3737" operator="equal">
      <formula>"OK"</formula>
    </cfRule>
  </conditionalFormatting>
  <conditionalFormatting sqref="BI65">
    <cfRule type="cellIs" dxfId="218" priority="3562" operator="equal">
      <formula>"OK"</formula>
    </cfRule>
  </conditionalFormatting>
  <conditionalFormatting sqref="BI64">
    <cfRule type="cellIs" dxfId="217" priority="3561" operator="equal">
      <formula>"OK"</formula>
    </cfRule>
  </conditionalFormatting>
  <conditionalFormatting sqref="BI204">
    <cfRule type="cellIs" dxfId="216" priority="3536" operator="equal">
      <formula>"OK"</formula>
    </cfRule>
  </conditionalFormatting>
  <conditionalFormatting sqref="BI24">
    <cfRule type="cellIs" dxfId="215" priority="3334" operator="equal">
      <formula>"OK"</formula>
    </cfRule>
  </conditionalFormatting>
  <conditionalFormatting sqref="BI32:BI33">
    <cfRule type="cellIs" dxfId="214" priority="3337" operator="equal">
      <formula>"OK"</formula>
    </cfRule>
  </conditionalFormatting>
  <conditionalFormatting sqref="BI35">
    <cfRule type="cellIs" dxfId="213" priority="3336" operator="equal">
      <formula>"OK"</formula>
    </cfRule>
  </conditionalFormatting>
  <conditionalFormatting sqref="BI13">
    <cfRule type="cellIs" dxfId="212" priority="3294" operator="equal">
      <formula>"OK"</formula>
    </cfRule>
  </conditionalFormatting>
  <conditionalFormatting sqref="CW96:CW101 CW23 CW31 CW175:CW179 CW66 CW103:CW105 CW205:CW219 CW36:CW44 CW181:CW203 CW26 CW11:CW12 CW122:CW133 CW137:CW154 CW63 CW110:CW120 CW158:CW162 CW46:CW58">
    <cfRule type="cellIs" dxfId="211" priority="3261" operator="equal">
      <formula>"OK"</formula>
    </cfRule>
  </conditionalFormatting>
  <conditionalFormatting sqref="CW83">
    <cfRule type="cellIs" dxfId="210" priority="3255" operator="equal">
      <formula>"OK"</formula>
    </cfRule>
  </conditionalFormatting>
  <conditionalFormatting sqref="CW89">
    <cfRule type="cellIs" dxfId="209" priority="3254" operator="equal">
      <formula>"OK"</formula>
    </cfRule>
  </conditionalFormatting>
  <conditionalFormatting sqref="CW67:CW70 CW86:CW88 CW95 CW82 CW79:CW80 CW72:CW73">
    <cfRule type="cellIs" dxfId="208" priority="3256" operator="equal">
      <formula>"OK"</formula>
    </cfRule>
  </conditionalFormatting>
  <conditionalFormatting sqref="CW93">
    <cfRule type="cellIs" dxfId="207" priority="3248" operator="equal">
      <formula>"OK"</formula>
    </cfRule>
  </conditionalFormatting>
  <conditionalFormatting sqref="CW90">
    <cfRule type="cellIs" dxfId="206" priority="3253" operator="equal">
      <formula>"OK"</formula>
    </cfRule>
  </conditionalFormatting>
  <conditionalFormatting sqref="CW91">
    <cfRule type="cellIs" dxfId="205" priority="3252" operator="equal">
      <formula>"OK"</formula>
    </cfRule>
  </conditionalFormatting>
  <conditionalFormatting sqref="CW81">
    <cfRule type="cellIs" dxfId="204" priority="3251" operator="equal">
      <formula>"OK"</formula>
    </cfRule>
  </conditionalFormatting>
  <conditionalFormatting sqref="CW92">
    <cfRule type="cellIs" dxfId="203" priority="3250" operator="equal">
      <formula>"OK"</formula>
    </cfRule>
  </conditionalFormatting>
  <conditionalFormatting sqref="CW94">
    <cfRule type="cellIs" dxfId="202" priority="3249" operator="equal">
      <formula>"OK"</formula>
    </cfRule>
  </conditionalFormatting>
  <conditionalFormatting sqref="CW16:CW17">
    <cfRule type="cellIs" dxfId="201" priority="3204" operator="equal">
      <formula>"OK"</formula>
    </cfRule>
  </conditionalFormatting>
  <conditionalFormatting sqref="CW30">
    <cfRule type="cellIs" dxfId="200" priority="3203" operator="equal">
      <formula>"OK"</formula>
    </cfRule>
  </conditionalFormatting>
  <conditionalFormatting sqref="CW27">
    <cfRule type="cellIs" dxfId="199" priority="3202" operator="equal">
      <formula>"OK"</formula>
    </cfRule>
  </conditionalFormatting>
  <conditionalFormatting sqref="CW29">
    <cfRule type="cellIs" dxfId="198" priority="3201" operator="equal">
      <formula>"OK"</formula>
    </cfRule>
  </conditionalFormatting>
  <conditionalFormatting sqref="CW20:CW21">
    <cfRule type="cellIs" dxfId="197" priority="3179" operator="equal">
      <formula>"OK"</formula>
    </cfRule>
  </conditionalFormatting>
  <conditionalFormatting sqref="CW18:CW19">
    <cfRule type="cellIs" dxfId="196" priority="3180" operator="equal">
      <formula>"OK"</formula>
    </cfRule>
  </conditionalFormatting>
  <conditionalFormatting sqref="CW65">
    <cfRule type="cellIs" dxfId="195" priority="3004" operator="equal">
      <formula>"OK"</formula>
    </cfRule>
  </conditionalFormatting>
  <conditionalFormatting sqref="CW64">
    <cfRule type="cellIs" dxfId="194" priority="3003" operator="equal">
      <formula>"OK"</formula>
    </cfRule>
  </conditionalFormatting>
  <conditionalFormatting sqref="CW102">
    <cfRule type="cellIs" dxfId="193" priority="2979" operator="equal">
      <formula>"OK"</formula>
    </cfRule>
  </conditionalFormatting>
  <conditionalFormatting sqref="CW204">
    <cfRule type="cellIs" dxfId="192" priority="2978" operator="equal">
      <formula>"OK"</formula>
    </cfRule>
  </conditionalFormatting>
  <conditionalFormatting sqref="CW24">
    <cfRule type="cellIs" dxfId="191" priority="2776" operator="equal">
      <formula>"OK"</formula>
    </cfRule>
  </conditionalFormatting>
  <conditionalFormatting sqref="CW32:CW33">
    <cfRule type="cellIs" dxfId="190" priority="2779" operator="equal">
      <formula>"OK"</formula>
    </cfRule>
  </conditionalFormatting>
  <conditionalFormatting sqref="CW35">
    <cfRule type="cellIs" dxfId="189" priority="2778" operator="equal">
      <formula>"OK"</formula>
    </cfRule>
  </conditionalFormatting>
  <conditionalFormatting sqref="CW34">
    <cfRule type="cellIs" dxfId="188" priority="2777" operator="equal">
      <formula>"OK"</formula>
    </cfRule>
  </conditionalFormatting>
  <conditionalFormatting sqref="CW180">
    <cfRule type="cellIs" dxfId="187" priority="2771" operator="equal">
      <formula>"OK"</formula>
    </cfRule>
  </conditionalFormatting>
  <conditionalFormatting sqref="CW28">
    <cfRule type="cellIs" dxfId="186" priority="2763" operator="equal">
      <formula>"OK"</formula>
    </cfRule>
  </conditionalFormatting>
  <conditionalFormatting sqref="CW14:CW15">
    <cfRule type="cellIs" dxfId="185" priority="2737" operator="equal">
      <formula>"OK"</formula>
    </cfRule>
  </conditionalFormatting>
  <conditionalFormatting sqref="CW13">
    <cfRule type="cellIs" dxfId="184" priority="2736" operator="equal">
      <formula>"OK"</formula>
    </cfRule>
  </conditionalFormatting>
  <conditionalFormatting sqref="DQ47:DQ58 DQ175:DQ179 DQ66 DQ205:DQ219 DQ181:DQ203 DQ26 DQ63">
    <cfRule type="cellIs" dxfId="183" priority="2703" operator="equal">
      <formula>"OK"</formula>
    </cfRule>
  </conditionalFormatting>
  <conditionalFormatting sqref="DQ67:DQ70 DQ86:DQ88 DQ95 DQ82 DQ79:DQ80 DQ72:DQ73">
    <cfRule type="cellIs" dxfId="182" priority="2697" operator="equal">
      <formula>"OK"</formula>
    </cfRule>
  </conditionalFormatting>
  <conditionalFormatting sqref="DQ83">
    <cfRule type="cellIs" dxfId="181" priority="2696" operator="equal">
      <formula>"OK"</formula>
    </cfRule>
  </conditionalFormatting>
  <conditionalFormatting sqref="DQ96:DQ101 DQ23 DQ31 DQ103:DQ105 DQ36:DQ44 DQ10:DQ12 DQ122:DQ133 DQ137:DQ154 DQ110:DQ120 DQ158:DQ162 DQ46">
    <cfRule type="cellIs" dxfId="180" priority="2702" operator="equal">
      <formula>"OK"</formula>
    </cfRule>
  </conditionalFormatting>
  <conditionalFormatting sqref="DQ94">
    <cfRule type="cellIs" dxfId="179" priority="2690" operator="equal">
      <formula>"OK"</formula>
    </cfRule>
  </conditionalFormatting>
  <conditionalFormatting sqref="DQ93">
    <cfRule type="cellIs" dxfId="178" priority="2689" operator="equal">
      <formula>"OK"</formula>
    </cfRule>
  </conditionalFormatting>
  <conditionalFormatting sqref="DQ89">
    <cfRule type="cellIs" dxfId="177" priority="2695" operator="equal">
      <formula>"OK"</formula>
    </cfRule>
  </conditionalFormatting>
  <conditionalFormatting sqref="DQ90">
    <cfRule type="cellIs" dxfId="176" priority="2694" operator="equal">
      <formula>"OK"</formula>
    </cfRule>
  </conditionalFormatting>
  <conditionalFormatting sqref="DQ91">
    <cfRule type="cellIs" dxfId="175" priority="2693" operator="equal">
      <formula>"OK"</formula>
    </cfRule>
  </conditionalFormatting>
  <conditionalFormatting sqref="DQ81">
    <cfRule type="cellIs" dxfId="174" priority="2692" operator="equal">
      <formula>"OK"</formula>
    </cfRule>
  </conditionalFormatting>
  <conditionalFormatting sqref="DQ92">
    <cfRule type="cellIs" dxfId="173" priority="2691" operator="equal">
      <formula>"OK"</formula>
    </cfRule>
  </conditionalFormatting>
  <conditionalFormatting sqref="DQ16:DQ17">
    <cfRule type="cellIs" dxfId="172" priority="2645" operator="equal">
      <formula>"OK"</formula>
    </cfRule>
  </conditionalFormatting>
  <conditionalFormatting sqref="DQ30">
    <cfRule type="cellIs" dxfId="171" priority="2644" operator="equal">
      <formula>"OK"</formula>
    </cfRule>
  </conditionalFormatting>
  <conditionalFormatting sqref="DQ27">
    <cfRule type="cellIs" dxfId="170" priority="2643" operator="equal">
      <formula>"OK"</formula>
    </cfRule>
  </conditionalFormatting>
  <conditionalFormatting sqref="DQ29">
    <cfRule type="cellIs" dxfId="169" priority="2642" operator="equal">
      <formula>"OK"</formula>
    </cfRule>
  </conditionalFormatting>
  <conditionalFormatting sqref="DQ20:DQ21">
    <cfRule type="cellIs" dxfId="168" priority="2620" operator="equal">
      <formula>"OK"</formula>
    </cfRule>
  </conditionalFormatting>
  <conditionalFormatting sqref="DQ18:DQ19">
    <cfRule type="cellIs" dxfId="167" priority="2621" operator="equal">
      <formula>"OK"</formula>
    </cfRule>
  </conditionalFormatting>
  <conditionalFormatting sqref="DQ65">
    <cfRule type="cellIs" dxfId="166" priority="2445" operator="equal">
      <formula>"OK"</formula>
    </cfRule>
  </conditionalFormatting>
  <conditionalFormatting sqref="DQ64">
    <cfRule type="cellIs" dxfId="165" priority="2444" operator="equal">
      <formula>"OK"</formula>
    </cfRule>
  </conditionalFormatting>
  <conditionalFormatting sqref="DQ102">
    <cfRule type="cellIs" dxfId="164" priority="2420" operator="equal">
      <formula>"OK"</formula>
    </cfRule>
  </conditionalFormatting>
  <conditionalFormatting sqref="DQ204">
    <cfRule type="cellIs" dxfId="163" priority="2419" operator="equal">
      <formula>"OK"</formula>
    </cfRule>
  </conditionalFormatting>
  <conditionalFormatting sqref="DQ24">
    <cfRule type="cellIs" dxfId="162" priority="2217" operator="equal">
      <formula>"OK"</formula>
    </cfRule>
  </conditionalFormatting>
  <conditionalFormatting sqref="DQ180">
    <cfRule type="cellIs" dxfId="161" priority="2212" operator="equal">
      <formula>"OK"</formula>
    </cfRule>
  </conditionalFormatting>
  <conditionalFormatting sqref="DQ32:DQ33">
    <cfRule type="cellIs" dxfId="160" priority="2220" operator="equal">
      <formula>"OK"</formula>
    </cfRule>
  </conditionalFormatting>
  <conditionalFormatting sqref="DQ35">
    <cfRule type="cellIs" dxfId="159" priority="2219" operator="equal">
      <formula>"OK"</formula>
    </cfRule>
  </conditionalFormatting>
  <conditionalFormatting sqref="DQ34">
    <cfRule type="cellIs" dxfId="158" priority="2218" operator="equal">
      <formula>"OK"</formula>
    </cfRule>
  </conditionalFormatting>
  <conditionalFormatting sqref="DQ28">
    <cfRule type="cellIs" dxfId="157" priority="2204" operator="equal">
      <formula>"OK"</formula>
    </cfRule>
  </conditionalFormatting>
  <conditionalFormatting sqref="DQ14:DQ15">
    <cfRule type="cellIs" dxfId="156" priority="2178" operator="equal">
      <formula>"OK"</formula>
    </cfRule>
  </conditionalFormatting>
  <conditionalFormatting sqref="DQ13">
    <cfRule type="cellIs" dxfId="155" priority="2177" operator="equal">
      <formula>"OK"</formula>
    </cfRule>
  </conditionalFormatting>
  <conditionalFormatting sqref="EF67:EF70 EF86:EF88 EF95 EF82 EF79:EF80 EF72:EF73">
    <cfRule type="cellIs" dxfId="154" priority="2109" operator="equal">
      <formula>"OK"</formula>
    </cfRule>
  </conditionalFormatting>
  <conditionalFormatting sqref="EF47:EF58 EF66 EF205:EF219 EF181:EF203 EF26 EF175:EF179 EF63">
    <cfRule type="cellIs" dxfId="153" priority="2115" operator="equal">
      <formula>"OK"</formula>
    </cfRule>
  </conditionalFormatting>
  <conditionalFormatting sqref="EF96:EF101 EF23 EF31 EF103:EF105 EF36:EF44 EF11:EF12 EF122:EF133 EF137:EF154 EF110:EF120 EF158:EF162 EF46">
    <cfRule type="cellIs" dxfId="152" priority="2114" operator="equal">
      <formula>"OK"</formula>
    </cfRule>
  </conditionalFormatting>
  <conditionalFormatting sqref="EF92">
    <cfRule type="cellIs" dxfId="151" priority="2103" operator="equal">
      <formula>"OK"</formula>
    </cfRule>
  </conditionalFormatting>
  <conditionalFormatting sqref="EF94">
    <cfRule type="cellIs" dxfId="150" priority="2102" operator="equal">
      <formula>"OK"</formula>
    </cfRule>
  </conditionalFormatting>
  <conditionalFormatting sqref="EF83">
    <cfRule type="cellIs" dxfId="149" priority="2108" operator="equal">
      <formula>"OK"</formula>
    </cfRule>
  </conditionalFormatting>
  <conditionalFormatting sqref="EF89">
    <cfRule type="cellIs" dxfId="148" priority="2107" operator="equal">
      <formula>"OK"</formula>
    </cfRule>
  </conditionalFormatting>
  <conditionalFormatting sqref="EF90">
    <cfRule type="cellIs" dxfId="147" priority="2106" operator="equal">
      <formula>"OK"</formula>
    </cfRule>
  </conditionalFormatting>
  <conditionalFormatting sqref="EF91">
    <cfRule type="cellIs" dxfId="146" priority="2105" operator="equal">
      <formula>"OK"</formula>
    </cfRule>
  </conditionalFormatting>
  <conditionalFormatting sqref="EF81">
    <cfRule type="cellIs" dxfId="145" priority="2104" operator="equal">
      <formula>"OK"</formula>
    </cfRule>
  </conditionalFormatting>
  <conditionalFormatting sqref="EF93">
    <cfRule type="cellIs" dxfId="144" priority="2101" operator="equal">
      <formula>"OK"</formula>
    </cfRule>
  </conditionalFormatting>
  <conditionalFormatting sqref="EF16:EF17">
    <cfRule type="cellIs" dxfId="143" priority="2057" operator="equal">
      <formula>"OK"</formula>
    </cfRule>
  </conditionalFormatting>
  <conditionalFormatting sqref="EF30">
    <cfRule type="cellIs" dxfId="142" priority="2056" operator="equal">
      <formula>"OK"</formula>
    </cfRule>
  </conditionalFormatting>
  <conditionalFormatting sqref="EF27">
    <cfRule type="cellIs" dxfId="141" priority="2055" operator="equal">
      <formula>"OK"</formula>
    </cfRule>
  </conditionalFormatting>
  <conditionalFormatting sqref="EF29">
    <cfRule type="cellIs" dxfId="140" priority="2054" operator="equal">
      <formula>"OK"</formula>
    </cfRule>
  </conditionalFormatting>
  <conditionalFormatting sqref="EF20:EF21">
    <cfRule type="cellIs" dxfId="139" priority="2032" operator="equal">
      <formula>"OK"</formula>
    </cfRule>
  </conditionalFormatting>
  <conditionalFormatting sqref="EF18:EF19">
    <cfRule type="cellIs" dxfId="138" priority="2033" operator="equal">
      <formula>"OK"</formula>
    </cfRule>
  </conditionalFormatting>
  <conditionalFormatting sqref="EF65">
    <cfRule type="cellIs" dxfId="137" priority="1857" operator="equal">
      <formula>"OK"</formula>
    </cfRule>
  </conditionalFormatting>
  <conditionalFormatting sqref="EF64">
    <cfRule type="cellIs" dxfId="136" priority="1856" operator="equal">
      <formula>"OK"</formula>
    </cfRule>
  </conditionalFormatting>
  <conditionalFormatting sqref="EF102">
    <cfRule type="cellIs" dxfId="135" priority="1833" operator="equal">
      <formula>"OK"</formula>
    </cfRule>
  </conditionalFormatting>
  <conditionalFormatting sqref="EF204">
    <cfRule type="cellIs" dxfId="134" priority="1832" operator="equal">
      <formula>"OK"</formula>
    </cfRule>
  </conditionalFormatting>
  <conditionalFormatting sqref="EF24">
    <cfRule type="cellIs" dxfId="133" priority="1630" operator="equal">
      <formula>"OK"</formula>
    </cfRule>
  </conditionalFormatting>
  <conditionalFormatting sqref="EF180">
    <cfRule type="cellIs" dxfId="132" priority="1625" operator="equal">
      <formula>"OK"</formula>
    </cfRule>
  </conditionalFormatting>
  <conditionalFormatting sqref="EF32:EF33">
    <cfRule type="cellIs" dxfId="131" priority="1633" operator="equal">
      <formula>"OK"</formula>
    </cfRule>
  </conditionalFormatting>
  <conditionalFormatting sqref="EF35">
    <cfRule type="cellIs" dxfId="130" priority="1632" operator="equal">
      <formula>"OK"</formula>
    </cfRule>
  </conditionalFormatting>
  <conditionalFormatting sqref="EF34">
    <cfRule type="cellIs" dxfId="129" priority="1631" operator="equal">
      <formula>"OK"</formula>
    </cfRule>
  </conditionalFormatting>
  <conditionalFormatting sqref="EF28">
    <cfRule type="cellIs" dxfId="128" priority="1617" operator="equal">
      <formula>"OK"</formula>
    </cfRule>
  </conditionalFormatting>
  <conditionalFormatting sqref="EF14:EF15">
    <cfRule type="cellIs" dxfId="127" priority="1591" operator="equal">
      <formula>"OK"</formula>
    </cfRule>
  </conditionalFormatting>
  <conditionalFormatting sqref="EF13">
    <cfRule type="cellIs" dxfId="126" priority="1590" operator="equal">
      <formula>"OK"</formula>
    </cfRule>
  </conditionalFormatting>
  <conditionalFormatting sqref="N194:S194 N218:S219">
    <cfRule type="cellIs" dxfId="125" priority="868" operator="equal">
      <formula>"POK"</formula>
    </cfRule>
  </conditionalFormatting>
  <conditionalFormatting sqref="N96:S96 N128:S128 N137:S137 N143:S143 N149:S149 N158:S158">
    <cfRule type="cellIs" dxfId="124" priority="867" operator="equal">
      <formula>"POK"</formula>
    </cfRule>
  </conditionalFormatting>
  <conditionalFormatting sqref="EF10">
    <cfRule type="cellIs" dxfId="123" priority="865" operator="equal">
      <formula>"OK"</formula>
    </cfRule>
  </conditionalFormatting>
  <conditionalFormatting sqref="CW10">
    <cfRule type="cellIs" dxfId="122" priority="866" operator="equal">
      <formula>"OK"</formula>
    </cfRule>
  </conditionalFormatting>
  <conditionalFormatting sqref="N32:S32">
    <cfRule type="cellIs" dxfId="121" priority="864" operator="equal">
      <formula>"POK"</formula>
    </cfRule>
  </conditionalFormatting>
  <conditionalFormatting sqref="N67:S67">
    <cfRule type="cellIs" dxfId="120" priority="863" operator="equal">
      <formula>"POK"</formula>
    </cfRule>
  </conditionalFormatting>
  <conditionalFormatting sqref="N98:S98">
    <cfRule type="cellIs" dxfId="119" priority="862" operator="equal">
      <formula>"POK"</formula>
    </cfRule>
  </conditionalFormatting>
  <conditionalFormatting sqref="N110:S110">
    <cfRule type="cellIs" dxfId="118" priority="861" operator="equal">
      <formula>"POK"</formula>
    </cfRule>
  </conditionalFormatting>
  <conditionalFormatting sqref="N124:S124">
    <cfRule type="cellIs" dxfId="117" priority="860" operator="equal">
      <formula>"POK"</formula>
    </cfRule>
  </conditionalFormatting>
  <conditionalFormatting sqref="N130:S130">
    <cfRule type="cellIs" dxfId="116" priority="859" operator="equal">
      <formula>"POK"</formula>
    </cfRule>
  </conditionalFormatting>
  <conditionalFormatting sqref="N139:S139">
    <cfRule type="cellIs" dxfId="115" priority="858" operator="equal">
      <formula>"POK"</formula>
    </cfRule>
  </conditionalFormatting>
  <conditionalFormatting sqref="N145:S145">
    <cfRule type="cellIs" dxfId="114" priority="857" operator="equal">
      <formula>"POK"</formula>
    </cfRule>
  </conditionalFormatting>
  <conditionalFormatting sqref="N151:S151">
    <cfRule type="cellIs" dxfId="113" priority="856" operator="equal">
      <formula>"POK"</formula>
    </cfRule>
  </conditionalFormatting>
  <conditionalFormatting sqref="N160:S160">
    <cfRule type="cellIs" dxfId="112" priority="855" operator="equal">
      <formula>"POK"</formula>
    </cfRule>
  </conditionalFormatting>
  <conditionalFormatting sqref="N176:S176">
    <cfRule type="cellIs" dxfId="111" priority="854" operator="equal">
      <formula>"POK"</formula>
    </cfRule>
  </conditionalFormatting>
  <conditionalFormatting sqref="N184:S184">
    <cfRule type="cellIs" dxfId="110" priority="853" operator="equal">
      <formula>"POK"</formula>
    </cfRule>
  </conditionalFormatting>
  <conditionalFormatting sqref="N196:S196">
    <cfRule type="cellIs" dxfId="109" priority="852" operator="equal">
      <formula>"POK"</formula>
    </cfRule>
  </conditionalFormatting>
  <conditionalFormatting sqref="N200:S200">
    <cfRule type="cellIs" dxfId="108" priority="851" operator="equal">
      <formula>"POK"</formula>
    </cfRule>
  </conditionalFormatting>
  <conditionalFormatting sqref="N208:S208">
    <cfRule type="cellIs" dxfId="107" priority="850" operator="equal">
      <formula>"POK"</formula>
    </cfRule>
  </conditionalFormatting>
  <conditionalFormatting sqref="AO121">
    <cfRule type="cellIs" dxfId="106" priority="253" operator="equal">
      <formula>"OK"</formula>
    </cfRule>
  </conditionalFormatting>
  <conditionalFormatting sqref="U121">
    <cfRule type="cellIs" dxfId="105" priority="251" operator="equal">
      <formula>"POK"</formula>
    </cfRule>
  </conditionalFormatting>
  <conditionalFormatting sqref="T121">
    <cfRule type="cellIs" dxfId="104" priority="252" operator="equal">
      <formula>"POK"</formula>
    </cfRule>
  </conditionalFormatting>
  <conditionalFormatting sqref="CC121">
    <cfRule type="cellIs" dxfId="103" priority="250" operator="equal">
      <formula>"OK"</formula>
    </cfRule>
  </conditionalFormatting>
  <conditionalFormatting sqref="BI121">
    <cfRule type="cellIs" dxfId="102" priority="249" operator="equal">
      <formula>"OK"</formula>
    </cfRule>
  </conditionalFormatting>
  <conditionalFormatting sqref="CW121">
    <cfRule type="cellIs" dxfId="101" priority="248" operator="equal">
      <formula>"OK"</formula>
    </cfRule>
  </conditionalFormatting>
  <conditionalFormatting sqref="DQ121">
    <cfRule type="cellIs" dxfId="100" priority="247" operator="equal">
      <formula>"OK"</formula>
    </cfRule>
  </conditionalFormatting>
  <conditionalFormatting sqref="EF121">
    <cfRule type="cellIs" dxfId="99" priority="246" operator="equal">
      <formula>"OK"</formula>
    </cfRule>
  </conditionalFormatting>
  <conditionalFormatting sqref="N121:S121">
    <cfRule type="cellIs" dxfId="98" priority="245" operator="equal">
      <formula>"POK"</formula>
    </cfRule>
  </conditionalFormatting>
  <conditionalFormatting sqref="N134:S134">
    <cfRule type="cellIs" dxfId="97" priority="180" operator="equal">
      <formula>"POK"</formula>
    </cfRule>
  </conditionalFormatting>
  <conditionalFormatting sqref="AO134:AO135 T134:T135">
    <cfRule type="cellIs" dxfId="96" priority="179" operator="equal">
      <formula>"OK"</formula>
    </cfRule>
  </conditionalFormatting>
  <conditionalFormatting sqref="N135:S135">
    <cfRule type="cellIs" dxfId="95" priority="178" operator="equal">
      <formula>"POK"</formula>
    </cfRule>
  </conditionalFormatting>
  <conditionalFormatting sqref="CC134:CC135">
    <cfRule type="cellIs" dxfId="94" priority="177" operator="equal">
      <formula>"OK"</formula>
    </cfRule>
  </conditionalFormatting>
  <conditionalFormatting sqref="BI134:BI135">
    <cfRule type="cellIs" dxfId="93" priority="176" operator="equal">
      <formula>"OK"</formula>
    </cfRule>
  </conditionalFormatting>
  <conditionalFormatting sqref="CW134:CW135">
    <cfRule type="cellIs" dxfId="92" priority="175" operator="equal">
      <formula>"OK"</formula>
    </cfRule>
  </conditionalFormatting>
  <conditionalFormatting sqref="DQ134:DQ135">
    <cfRule type="cellIs" dxfId="91" priority="174" operator="equal">
      <formula>"OK"</formula>
    </cfRule>
  </conditionalFormatting>
  <conditionalFormatting sqref="EF134:EF135">
    <cfRule type="cellIs" dxfId="90" priority="173" operator="equal">
      <formula>"OK"</formula>
    </cfRule>
  </conditionalFormatting>
  <conditionalFormatting sqref="AO136">
    <cfRule type="cellIs" dxfId="89" priority="172" operator="equal">
      <formula>"OK"</formula>
    </cfRule>
  </conditionalFormatting>
  <conditionalFormatting sqref="N136:S136">
    <cfRule type="cellIs" dxfId="88" priority="171" operator="equal">
      <formula>"POK"</formula>
    </cfRule>
  </conditionalFormatting>
  <conditionalFormatting sqref="T136">
    <cfRule type="cellIs" dxfId="87" priority="170" operator="equal">
      <formula>"OK"</formula>
    </cfRule>
  </conditionalFormatting>
  <conditionalFormatting sqref="CC136">
    <cfRule type="cellIs" dxfId="86" priority="169" operator="equal">
      <formula>"OK"</formula>
    </cfRule>
  </conditionalFormatting>
  <conditionalFormatting sqref="BI136">
    <cfRule type="cellIs" dxfId="85" priority="168" operator="equal">
      <formula>"OK"</formula>
    </cfRule>
  </conditionalFormatting>
  <conditionalFormatting sqref="CW136">
    <cfRule type="cellIs" dxfId="84" priority="167" operator="equal">
      <formula>"OK"</formula>
    </cfRule>
  </conditionalFormatting>
  <conditionalFormatting sqref="DQ136">
    <cfRule type="cellIs" dxfId="83" priority="166" operator="equal">
      <formula>"OK"</formula>
    </cfRule>
  </conditionalFormatting>
  <conditionalFormatting sqref="EF136">
    <cfRule type="cellIs" dxfId="82" priority="165" operator="equal">
      <formula>"OK"</formula>
    </cfRule>
  </conditionalFormatting>
  <conditionalFormatting sqref="N59:S60">
    <cfRule type="cellIs" dxfId="81" priority="164" operator="equal">
      <formula>"POK"</formula>
    </cfRule>
  </conditionalFormatting>
  <conditionalFormatting sqref="AO59:AO60 CC59:CC60 T59:T60">
    <cfRule type="cellIs" dxfId="80" priority="163" operator="equal">
      <formula>"OK"</formula>
    </cfRule>
  </conditionalFormatting>
  <conditionalFormatting sqref="BI59:BI60">
    <cfRule type="cellIs" dxfId="79" priority="162" operator="equal">
      <formula>"OK"</formula>
    </cfRule>
  </conditionalFormatting>
  <conditionalFormatting sqref="CW59:CW60">
    <cfRule type="cellIs" dxfId="78" priority="161" operator="equal">
      <formula>"OK"</formula>
    </cfRule>
  </conditionalFormatting>
  <conditionalFormatting sqref="DQ59:DQ60">
    <cfRule type="cellIs" dxfId="77" priority="160" operator="equal">
      <formula>"OK"</formula>
    </cfRule>
  </conditionalFormatting>
  <conditionalFormatting sqref="EF59:EF60">
    <cfRule type="cellIs" dxfId="76" priority="159" operator="equal">
      <formula>"OK"</formula>
    </cfRule>
  </conditionalFormatting>
  <conditionalFormatting sqref="T25 AO25">
    <cfRule type="cellIs" dxfId="75" priority="145" operator="equal">
      <formula>"OK"</formula>
    </cfRule>
  </conditionalFormatting>
  <conditionalFormatting sqref="CC25">
    <cfRule type="cellIs" dxfId="74" priority="143" operator="equal">
      <formula>"OK"</formula>
    </cfRule>
  </conditionalFormatting>
  <conditionalFormatting sqref="N25:S25">
    <cfRule type="cellIs" dxfId="73" priority="144" operator="equal">
      <formula>"POK"</formula>
    </cfRule>
  </conditionalFormatting>
  <conditionalFormatting sqref="BI25">
    <cfRule type="cellIs" dxfId="72" priority="142" operator="equal">
      <formula>"OK"</formula>
    </cfRule>
  </conditionalFormatting>
  <conditionalFormatting sqref="CW25">
    <cfRule type="cellIs" dxfId="71" priority="141" operator="equal">
      <formula>"OK"</formula>
    </cfRule>
  </conditionalFormatting>
  <conditionalFormatting sqref="DQ25">
    <cfRule type="cellIs" dxfId="70" priority="140" operator="equal">
      <formula>"OK"</formula>
    </cfRule>
  </conditionalFormatting>
  <conditionalFormatting sqref="EF25">
    <cfRule type="cellIs" dxfId="69" priority="139" operator="equal">
      <formula>"OK"</formula>
    </cfRule>
  </conditionalFormatting>
  <conditionalFormatting sqref="T85 AO85">
    <cfRule type="cellIs" dxfId="68" priority="116" operator="equal">
      <formula>"OK"</formula>
    </cfRule>
  </conditionalFormatting>
  <conditionalFormatting sqref="N85:S85">
    <cfRule type="cellIs" dxfId="67" priority="117" operator="equal">
      <formula>"POK"</formula>
    </cfRule>
  </conditionalFormatting>
  <conditionalFormatting sqref="CC85">
    <cfRule type="cellIs" dxfId="66" priority="115" operator="equal">
      <formula>"OK"</formula>
    </cfRule>
  </conditionalFormatting>
  <conditionalFormatting sqref="BI85">
    <cfRule type="cellIs" dxfId="65" priority="114" operator="equal">
      <formula>"OK"</formula>
    </cfRule>
  </conditionalFormatting>
  <conditionalFormatting sqref="CW85">
    <cfRule type="cellIs" dxfId="64" priority="113" operator="equal">
      <formula>"OK"</formula>
    </cfRule>
  </conditionalFormatting>
  <conditionalFormatting sqref="DQ85">
    <cfRule type="cellIs" dxfId="63" priority="112" operator="equal">
      <formula>"OK"</formula>
    </cfRule>
  </conditionalFormatting>
  <conditionalFormatting sqref="EF85">
    <cfRule type="cellIs" dxfId="62" priority="111" operator="equal">
      <formula>"OK"</formula>
    </cfRule>
  </conditionalFormatting>
  <conditionalFormatting sqref="T84 AO84">
    <cfRule type="cellIs" dxfId="61" priority="109" operator="equal">
      <formula>"OK"</formula>
    </cfRule>
  </conditionalFormatting>
  <conditionalFormatting sqref="N84:S84">
    <cfRule type="cellIs" dxfId="60" priority="110" operator="equal">
      <formula>"POK"</formula>
    </cfRule>
  </conditionalFormatting>
  <conditionalFormatting sqref="CC84">
    <cfRule type="cellIs" dxfId="59" priority="108" operator="equal">
      <formula>"OK"</formula>
    </cfRule>
  </conditionalFormatting>
  <conditionalFormatting sqref="BI84">
    <cfRule type="cellIs" dxfId="58" priority="107" operator="equal">
      <formula>"OK"</formula>
    </cfRule>
  </conditionalFormatting>
  <conditionalFormatting sqref="CW84">
    <cfRule type="cellIs" dxfId="57" priority="106" operator="equal">
      <formula>"OK"</formula>
    </cfRule>
  </conditionalFormatting>
  <conditionalFormatting sqref="DQ84">
    <cfRule type="cellIs" dxfId="56" priority="105" operator="equal">
      <formula>"OK"</formula>
    </cfRule>
  </conditionalFormatting>
  <conditionalFormatting sqref="EF84">
    <cfRule type="cellIs" dxfId="55" priority="104" operator="equal">
      <formula>"OK"</formula>
    </cfRule>
  </conditionalFormatting>
  <conditionalFormatting sqref="N74:S74">
    <cfRule type="cellIs" dxfId="54" priority="103" operator="equal">
      <formula>"POK"</formula>
    </cfRule>
  </conditionalFormatting>
  <conditionalFormatting sqref="T74 AO74">
    <cfRule type="cellIs" dxfId="53" priority="102" operator="equal">
      <formula>"OK"</formula>
    </cfRule>
  </conditionalFormatting>
  <conditionalFormatting sqref="CC74">
    <cfRule type="cellIs" dxfId="52" priority="101" operator="equal">
      <formula>"OK"</formula>
    </cfRule>
  </conditionalFormatting>
  <conditionalFormatting sqref="BI74">
    <cfRule type="cellIs" dxfId="51" priority="100" operator="equal">
      <formula>"OK"</formula>
    </cfRule>
  </conditionalFormatting>
  <conditionalFormatting sqref="CW74">
    <cfRule type="cellIs" dxfId="50" priority="99" operator="equal">
      <formula>"OK"</formula>
    </cfRule>
  </conditionalFormatting>
  <conditionalFormatting sqref="DQ74">
    <cfRule type="cellIs" dxfId="49" priority="98" operator="equal">
      <formula>"OK"</formula>
    </cfRule>
  </conditionalFormatting>
  <conditionalFormatting sqref="EF74">
    <cfRule type="cellIs" dxfId="48" priority="97" operator="equal">
      <formula>"OK"</formula>
    </cfRule>
  </conditionalFormatting>
  <conditionalFormatting sqref="N75:S78">
    <cfRule type="cellIs" dxfId="47" priority="96" operator="equal">
      <formula>"POK"</formula>
    </cfRule>
  </conditionalFormatting>
  <conditionalFormatting sqref="T75:T78 AO75:AO78">
    <cfRule type="cellIs" dxfId="46" priority="95" operator="equal">
      <formula>"OK"</formula>
    </cfRule>
  </conditionalFormatting>
  <conditionalFormatting sqref="CC75:CC78">
    <cfRule type="cellIs" dxfId="45" priority="94" operator="equal">
      <formula>"OK"</formula>
    </cfRule>
  </conditionalFormatting>
  <conditionalFormatting sqref="BI75:BI78">
    <cfRule type="cellIs" dxfId="44" priority="93" operator="equal">
      <formula>"OK"</formula>
    </cfRule>
  </conditionalFormatting>
  <conditionalFormatting sqref="CW75:CW78">
    <cfRule type="cellIs" dxfId="43" priority="92" operator="equal">
      <formula>"OK"</formula>
    </cfRule>
  </conditionalFormatting>
  <conditionalFormatting sqref="DQ75:DQ78">
    <cfRule type="cellIs" dxfId="42" priority="91" operator="equal">
      <formula>"OK"</formula>
    </cfRule>
  </conditionalFormatting>
  <conditionalFormatting sqref="EF75:EF78">
    <cfRule type="cellIs" dxfId="41" priority="90" operator="equal">
      <formula>"OK"</formula>
    </cfRule>
  </conditionalFormatting>
  <conditionalFormatting sqref="N107:S109">
    <cfRule type="cellIs" dxfId="40" priority="89" operator="equal">
      <formula>"POK"</formula>
    </cfRule>
  </conditionalFormatting>
  <conditionalFormatting sqref="T106:T109 AO106:AO109 CC106:CC109">
    <cfRule type="cellIs" dxfId="39" priority="88" operator="equal">
      <formula>"OK"</formula>
    </cfRule>
  </conditionalFormatting>
  <conditionalFormatting sqref="BI106:BI109">
    <cfRule type="cellIs" dxfId="38" priority="83" operator="equal">
      <formula>"OK"</formula>
    </cfRule>
  </conditionalFormatting>
  <conditionalFormatting sqref="CW106:CW109">
    <cfRule type="cellIs" dxfId="37" priority="80" operator="equal">
      <formula>"OK"</formula>
    </cfRule>
  </conditionalFormatting>
  <conditionalFormatting sqref="DQ106:DQ109">
    <cfRule type="cellIs" dxfId="36" priority="77" operator="equal">
      <formula>"OK"</formula>
    </cfRule>
  </conditionalFormatting>
  <conditionalFormatting sqref="EF106:EF109">
    <cfRule type="cellIs" dxfId="35" priority="74" operator="equal">
      <formula>"OK"</formula>
    </cfRule>
  </conditionalFormatting>
  <conditionalFormatting sqref="N106:S106">
    <cfRule type="cellIs" dxfId="34" priority="71" operator="equal">
      <formula>"POK"</formula>
    </cfRule>
  </conditionalFormatting>
  <conditionalFormatting sqref="N22:S22">
    <cfRule type="cellIs" dxfId="33" priority="63" operator="equal">
      <formula>"POK"</formula>
    </cfRule>
  </conditionalFormatting>
  <conditionalFormatting sqref="T22 AO22">
    <cfRule type="cellIs" dxfId="32" priority="62" operator="equal">
      <formula>"OK"</formula>
    </cfRule>
  </conditionalFormatting>
  <conditionalFormatting sqref="CC22">
    <cfRule type="cellIs" dxfId="31" priority="61" operator="equal">
      <formula>"OK"</formula>
    </cfRule>
  </conditionalFormatting>
  <conditionalFormatting sqref="BI22">
    <cfRule type="cellIs" dxfId="30" priority="60" operator="equal">
      <formula>"OK"</formula>
    </cfRule>
  </conditionalFormatting>
  <conditionalFormatting sqref="CW22">
    <cfRule type="cellIs" dxfId="29" priority="59" operator="equal">
      <formula>"OK"</formula>
    </cfRule>
  </conditionalFormatting>
  <conditionalFormatting sqref="DQ22">
    <cfRule type="cellIs" dxfId="28" priority="58" operator="equal">
      <formula>"OK"</formula>
    </cfRule>
  </conditionalFormatting>
  <conditionalFormatting sqref="EF22">
    <cfRule type="cellIs" dxfId="27" priority="57" operator="equal">
      <formula>"OK"</formula>
    </cfRule>
  </conditionalFormatting>
  <conditionalFormatting sqref="N156:S157">
    <cfRule type="cellIs" dxfId="26" priority="42" operator="equal">
      <formula>"POK"</formula>
    </cfRule>
  </conditionalFormatting>
  <conditionalFormatting sqref="T155:T157 CC155:CC157 AO155:AO157">
    <cfRule type="cellIs" dxfId="25" priority="41" operator="equal">
      <formula>"OK"</formula>
    </cfRule>
  </conditionalFormatting>
  <conditionalFormatting sqref="BI155:BI157">
    <cfRule type="cellIs" dxfId="24" priority="40" operator="equal">
      <formula>"OK"</formula>
    </cfRule>
  </conditionalFormatting>
  <conditionalFormatting sqref="CW155:CW157">
    <cfRule type="cellIs" dxfId="23" priority="39" operator="equal">
      <formula>"OK"</formula>
    </cfRule>
  </conditionalFormatting>
  <conditionalFormatting sqref="DQ155:DQ157">
    <cfRule type="cellIs" dxfId="22" priority="38" operator="equal">
      <formula>"OK"</formula>
    </cfRule>
  </conditionalFormatting>
  <conditionalFormatting sqref="EF155:EF157">
    <cfRule type="cellIs" dxfId="21" priority="37" operator="equal">
      <formula>"OK"</formula>
    </cfRule>
  </conditionalFormatting>
  <conditionalFormatting sqref="N155:S155">
    <cfRule type="cellIs" dxfId="20" priority="36" operator="equal">
      <formula>"POK"</formula>
    </cfRule>
  </conditionalFormatting>
  <conditionalFormatting sqref="N71:S71">
    <cfRule type="cellIs" dxfId="19" priority="35" operator="equal">
      <formula>"POK"</formula>
    </cfRule>
  </conditionalFormatting>
  <conditionalFormatting sqref="T71 AO71">
    <cfRule type="cellIs" dxfId="18" priority="34" operator="equal">
      <formula>"OK"</formula>
    </cfRule>
  </conditionalFormatting>
  <conditionalFormatting sqref="CC71">
    <cfRule type="cellIs" dxfId="17" priority="33" operator="equal">
      <formula>"OK"</formula>
    </cfRule>
  </conditionalFormatting>
  <conditionalFormatting sqref="BI71">
    <cfRule type="cellIs" dxfId="16" priority="32" operator="equal">
      <formula>"OK"</formula>
    </cfRule>
  </conditionalFormatting>
  <conditionalFormatting sqref="CW71">
    <cfRule type="cellIs" dxfId="15" priority="31" operator="equal">
      <formula>"OK"</formula>
    </cfRule>
  </conditionalFormatting>
  <conditionalFormatting sqref="DQ71">
    <cfRule type="cellIs" dxfId="14" priority="30" operator="equal">
      <formula>"OK"</formula>
    </cfRule>
  </conditionalFormatting>
  <conditionalFormatting sqref="EF71">
    <cfRule type="cellIs" dxfId="13" priority="29" operator="equal">
      <formula>"OK"</formula>
    </cfRule>
  </conditionalFormatting>
  <conditionalFormatting sqref="N61:S62">
    <cfRule type="cellIs" dxfId="12" priority="28" operator="equal">
      <formula>"POK"</formula>
    </cfRule>
  </conditionalFormatting>
  <conditionalFormatting sqref="AO61:AO62 CC61:CC62 T61:T62">
    <cfRule type="cellIs" dxfId="11" priority="27" operator="equal">
      <formula>"OK"</formula>
    </cfRule>
  </conditionalFormatting>
  <conditionalFormatting sqref="BI61:BI62">
    <cfRule type="cellIs" dxfId="10" priority="26" operator="equal">
      <formula>"OK"</formula>
    </cfRule>
  </conditionalFormatting>
  <conditionalFormatting sqref="CW61:CW62">
    <cfRule type="cellIs" dxfId="9" priority="25" operator="equal">
      <formula>"OK"</formula>
    </cfRule>
  </conditionalFormatting>
  <conditionalFormatting sqref="DQ61:DQ62">
    <cfRule type="cellIs" dxfId="8" priority="24" operator="equal">
      <formula>"OK"</formula>
    </cfRule>
  </conditionalFormatting>
  <conditionalFormatting sqref="EF61:EF62">
    <cfRule type="cellIs" dxfId="7" priority="23" operator="equal">
      <formula>"OK"</formula>
    </cfRule>
  </conditionalFormatting>
  <conditionalFormatting sqref="N45:S45">
    <cfRule type="cellIs" dxfId="6" priority="15" operator="equal">
      <formula>"POK"</formula>
    </cfRule>
  </conditionalFormatting>
  <conditionalFormatting sqref="AO45 T45">
    <cfRule type="cellIs" dxfId="5" priority="14" operator="equal">
      <formula>"OK"</formula>
    </cfRule>
  </conditionalFormatting>
  <conditionalFormatting sqref="CC45">
    <cfRule type="cellIs" dxfId="4" priority="13" operator="equal">
      <formula>"OK"</formula>
    </cfRule>
  </conditionalFormatting>
  <conditionalFormatting sqref="BI45">
    <cfRule type="cellIs" dxfId="3" priority="12" operator="equal">
      <formula>"OK"</formula>
    </cfRule>
  </conditionalFormatting>
  <conditionalFormatting sqref="CW45">
    <cfRule type="cellIs" dxfId="2" priority="11" operator="equal">
      <formula>"OK"</formula>
    </cfRule>
  </conditionalFormatting>
  <conditionalFormatting sqref="DQ45">
    <cfRule type="cellIs" dxfId="1" priority="10" operator="equal">
      <formula>"OK"</formula>
    </cfRule>
  </conditionalFormatting>
  <conditionalFormatting sqref="EF45">
    <cfRule type="cellIs" dxfId="0" priority="9" operator="equal">
      <formula>"OK"</formula>
    </cfRule>
  </conditionalFormatting>
  <dataValidations xWindow="788" yWindow="625" count="9">
    <dataValidation type="list" allowBlank="1" showInputMessage="1" showErrorMessage="1" sqref="L156:L157 L209:L217 L185:L193 L58:L66 L197:L199 L146:L148 L135:L136 L48:L56 L12:L31 L111:L120 L125:L127 L68:L95 L201:L207 L177:L183 L140:L142 L33:L35 L131:L133 L99:L105 L107:L109 L152:L154 L37:L46 L161:L175">
      <formula1>CIE_SIGNATURE</formula1>
    </dataValidation>
    <dataValidation type="list" allowBlank="1" showInputMessage="1" showErrorMessage="1" sqref="K129:K136 K195:K199 K138:K142 K144:K148 K33:K46 K97:K120 K48:K95 K122:K127 K150:K157 K12:K31 K159:K175">
      <formula1>PACKAGE</formula1>
    </dataValidation>
    <dataValidation allowBlank="1" showErrorMessage="1" errorTitle="ERREUR1" error="La donnée introduite n'est pas reprise dans la liste. Merci de vous y conformer." promptTitle="Bio Safety Level" prompt="Veuillez indiquer votre choix dans le menu déoulant." sqref="V222 AP222 AS222:BH222 BJ222 BM222:CB222 CD222 CG222:CV222 Y222:AN222 CX222 EG222 DU222:EE222 DR222 DA222:DP222"/>
    <dataValidation type="list" allowBlank="1" showInputMessage="1" showErrorMessage="1" errorTitle="ERROR Choice" error="La donnée introduite n'est pas conforme." promptTitle="CHOICE of Document" prompt="Introduiser le choix du document pour la phse considérée" sqref="W66 AQ33:AQ34 W58 BK10 CY58 CE10 W33:W34 BK33:BK34 CY10 W97 DS58 AQ10 CY97 AQ58:AQ62 CY66 DS66 AQ97 AQ66 BK97 W10 DS10 BK66 CE97 DS97 BK58 DS220:DS221 CY220:CY221 W220:W221 CE220:CE221 BK220:BK221 AQ220:AQ221">
      <formula1>Issue</formula1>
    </dataValidation>
    <dataValidation type="list" allowBlank="1" showInputMessage="1" showErrorMessage="1" sqref="BV131:BV133 AH183 Z33 BR111 AT207 BB161:BB175 BB105 BR209 BV183 BR131:BR133 AH197:AH199 AX152:AX154 AD125:AD127 Z183 Z197:Z199 AH99 BB33 AX33 AT105 BN131:BN133 AT140:AT142 BV177 Z131:Z133 AH131:AH133 AD183 AD197:AD199 BR177 BB99 BV146:BV148 BN152:BN154 AT35 BV207 Z161:Z175 Z146:Z148 Z140:Z142 AD146:AD148 AH125:AH127 Z125:Z127 AX131:AX133 AD140:AD142 AX99 AX105 Z105 AT99 AX101 Z207 Z201 AH177 AD177 Z177 BR125:BR127 AX35 AT152:AT154 BV48:BV56 AX146:AX148 AT146:AT148 BB183 AX140:AX142 BN140:BN142 AD152:AD154 AD99 BV105 BB197:BB199 AT183 AT197:AT199 BV185 BR140:BR142 BV201 AD105 BB140:BB142 AX183 AX197:AX199 AX207 AH33 BV111 BN105 BR201 BB125:BB127 BB201 AX125:AX127 AT131:AT133 AH140:AH142 DB131:DB133 AT125:AT127 BN207 BN183 BR183 BR207 BV99 BR99 BR105 CP105 BN99 AX201 BR33 AT201 BN185 BV33 BB177 AX177 AT177 BN201 BR203 BN177 BN217 BR217 BV203 BV125:BV127 BB146:BB148 BB101 AT101 BR101 AH179 AD179 BB179 Z99 BB203 BV101 BN101 BV35 AX179 AT179 BV193 AX203 AT203 BN193 AT33 Z152:Z154 BB152:BB154 BR152:BR154 AH35 BR185 BN111 CP112:CP120 BR146:BR148 BN146:BN148 AD101 BN125:BN127 BV152:BV154 BV209 BV197:BV199 BN48:BN56 AH101 BN197:BN199 DJ152:DJ154 BN209 AD35 BR48:BR56 BV140:BV142 Z101 BR197:BR199 BR193 BN203 CH112:CH120 CH178 CH100 CH105 CL112:CL120 CL178 CL183 CP178 CP100 CL100 CH202 CL202 BN120 CL105 CL186:CL193 CH183 DJ105 CL207 CP202 CP183 CH186:CH193 CL210:CL217 CH207 CP207 CH210:CH217 CP186:CP193 CP210:CP217 BR120 DB58 BN64:BN66 AD33 BN33 BB207 BB35 AD161:AD175 Z35 BR35 BN35 BV120 DB203:DB207 DJ183 DJ131:DJ133 DB179:DB183 DF131:DF133 DF125:DF127 DB66 DB140:DB142 DB33 DJ207 DF197:DF199 DB146:DB148 DJ48:DJ56 DF179 DB197:DB199 DF105 DJ125:DJ127 DJ197:DJ199 DF207 DJ177 DJ99 DF99 DF152:DF154 DB101:DB105 DF33 AH161:AH175 DJ201 DB125:DB127 DF101 DJ101 DF177 DB152:DB154 DB48:DB56 DJ140:DJ142 BB131:BB133 DJ179 DJ146:DJ148 DF146:DF148 DF203 DF201 DF48:DF56 DF183 DF140:DF142 DJ33 DJ203 DU58 DU66 DU33 DY48:DY56 DW33 DU48:DU56 BV217 DW48:DW56 DY33 EA33 BN135:BN136 EA48:EA56 AH146:AH148 BB58:BB66 AX37:AX46 AD131:AD133 AX135:AX136 BB135:BB136 AD135:AD136 AH135:AH136 Z135:Z136 DJ135:DJ136 DF135:DF136 AT135:AT136 DB135:DB136 BR135:BR136 BV135:BV136 BN58 AT68:AT95 AD12:AD31 DJ156:DJ157 AH105 AH107 Z107 BB109 AD107 AT107 AX107 BB107 AX109 AT109 Z109 AH109 BN108:BN109 BR108:BR109 BV108:BV109 AD109 AH12:AH31 AT12:AT31 DF12:DF31 DB12:DB31 DJ12:DJ31 Z12:Z31 AX12:AX31 BR12:BR31 BV12:BV31 BN12:BN31 BB12:BB31 AH152:AH154 AH156:AH157 Z156:Z157 AD156:AD157 BB156:BB157 AT156:AT157 AX156:AX157 BV156:BV157 BN156:BN157 BR156:BR157 DF156:DF157 DB156:DB157 DJ68:DJ95 AD69:AD95 AH69:AH95 BN68:BN95 DB68:DB95 AX69:AX95 BR69:BR95 BV69:BV95 BB69:BB95 Z68:Z95 DF68:DF95 AT58:AT66 AX58:AX66 AH58:AH66 AD58:AD66 Z58:Z66 DF37:DF46 DJ37:DJ46 AT37:AT46 DB37:DB46 AD37:AD46 Z37:Z46 AH37:AH46 BR37:BR46 BN37:BN46 BV37:BV46 BB37:BB46 DB161:DB175 DF161:DF175 DJ161:DJ175 BR161:BR175 BN161:BN175 BV161:BV175 AX161:AX175 AT161:AT175 EA220:EA221 DY220:DY221 DW220:DW221 DU220:DU221 DJ220:DJ221 DF220:DF221 DB220:DB221 CP220:CP221 CL220:CL221 CH220:CH221 BV220:BV221 BR220:BR221 BN220:BN221 AT220:AT221 BB220:BB221 AD220:AD221 AX220:AX221 Z220:Z221 AH220:AH221">
      <formula1>Function</formula1>
    </dataValidation>
    <dataValidation type="list" allowBlank="1" showInputMessage="1" showErrorMessage="1" sqref="AA131:AA133 AI197:AI199 AE125:AE127 AE197:AE199 AA197:AA199 AI131:AI133 AA66 AA146:AA148 AA140:AA142 AE146:AE148 AI125:AI127 AA125:AA127 BO131:BO133 AE140:AE142 AU140:AU142 BW146:BW148 AY146:AY148 AU146:AU148 BC197:BC199 AY140:AY142 BO140:BO142 BS131:BS133 BS140:BS142 AY197:AY199 AU197:AU199 BS152:BS154 BS125:BS127 BS33:BS35 AY131:AY133 BC152:BC154 BC140:BC142 BW140:BW142 BC125:BC127 AY125:AY127 AU131:AU133 AI140:AI142 BW131:BW133 AU125:AU127 DK131:DK133 AI146:AI148 BW125:BW127 AE152:AE154 AA152:AA154 AU152:AU154 AY152:AY154 BO152:BO154 BC146:BC148 BS146:BS148 BO146:BO148 BW197:BW199 BW152:BW154 DG152:DG154 BO125:BO127 BS197:BS199 BO197:BO199 AY33:AY35 BO33:BO35 DG146:DG148 AU33:AU35 AE33:AE35 AI33:AI35 BW33:BW35 BC33:BC35 AA33:AA35 DK33:DK35 DK140:DK142 DG33:DG35 DC152:DC154 DC131:DC133 DG197:DG199 DC33:DC35 DK197:DK199 DG131:DG133 DK146:DK148 DK125:DK127 DG125:DG127 DC125:DC127 DC140:DC142 BC131:BC133 DC146:DC148 DG140:DG142 DK152:DK154 DC197:DC199 DK156:DK157 DG136 AE131:AE133 DC136 DK136 BS12:BS31 BO12:BO31 DG12:DG31 AU12:AU31 DC12:DC31 DK12:DK31 AE12:AE31 BW12:BW31 AA12:AA31 AI12:AI31 AY12:AY31 BC12:BC31 AI152:AI154 DC156:DC157 DG156:DG157 AI161:AI175 DC161:DC175 DG161:DG175 DK161:DK175 BW161:BW175 BS161:BS175 BO161:BO175 BC161:BC175 AY161:AY175 AU161:AU175 AA161:AA175 AE161:AE175 DG220:DG221 DC220:DC221 DK220:DK221 CM220:CM221 CQ220:CQ221 BW220:BW221 BS220:BS221 AU220:AU221 BO220:BO221 CI220:CI221 BC220:BC221 AY220:AY221 AA220:AA221 AI220:AI221 AE220:AE221">
      <formula1>Drft_function</formula1>
    </dataValidation>
    <dataValidation type="list" allowBlank="1" showInputMessage="1" showErrorMessage="1" errorTitle="ERROR Type of Document" error="La donnée introduite n'est pas conforme au menu déroulant." promptTitle="Documents Type" prompt="Veuillez entrer les bonnnes valeurs. UNIQUEMENT les termes suivants : _x000a__x000a_Pack_x000a_Task_x000a_S / Task_x000a_Doc_x000a_Dwg" sqref="J122:J127 J129:J136 J138:J142 J144:J148 J10:J95 J195:J217 J150:J157 J97:J120 J159:J193 J220:J221">
      <formula1>TYPE</formula1>
    </dataValidation>
    <dataValidation allowBlank="1" errorTitle="ERROR Choice" error="La donnée introduite n'est pas conforme." promptTitle="CHOICE of Document" prompt="Introduiser le choix du document pour la phse considérée" sqref="W194:AI194 W218:AI219 AQ149:BC149 W128:AI128 W137:AI137 W143:AI143 CY200 AQ96:BC96 AQ194:BC194 AQ218:BC219 AQ128:BC128 AQ137:BC137 AQ143:BC143 BK129:BK130 W149:AI149 AQ158:BC158 W158:AI158 BK149:BW149 BK96:BW96 BK194:BW194 BK218:BW219 BK128:BW128 BK137:BW137 BK143:BW143 BK158:BW158 AQ176 AQ208 BK176 BK208 CE122:CE124 CE176 CE208 BK122:BK124 CE149:CQ149 CE96:CQ96 CE194:CQ194 CE218:CQ219 CE128:CQ128 CE137:CQ137 CE143:CQ143 CY32 CE158:CQ158 CY129:CY130 CY122:CY124 CY176 CY208 DS122:DS124 CY149:DK149 CY96:DK96 CY194:DK194 CY218:DK219 CY128:DK128 CY137:DK137 CY143:DK143 DS11 DS98 CY158:DK158 DS184 DS195:DS196 DS159:DS160 DS150:DS151 DS144:DS145 DS138:DS139 DS200 DS32 DS129:DS130 DS176 DS208 W122:W124 DS158:EA158 DS143:EA143 DS137:EA137 DS128:EA128 DS218:EA219 DS194:EA194 DS96:EA96 DS149:EA149 CY11 CY98 CY184 CY195:CY196 CY159:CY160 CY150:CY151 CY144:CY145 CY138:CY139 CE11 CE98 CE184 CE195:CE196 CE159:CE160 CE150:CE151 CE144:CE145 CE138:CE139 CE200 CE32 CY134:CY135 CE129:CE130 BK11 BK98 BK184 BK195:BK196 BK159:BK160 BK150:BK151 BK144:BK145 BK138:BK139 BK200 BK32 AQ11 AQ98 W106 W176 AQ184 AQ195:AQ196 AQ159:AQ160 AQ150:AQ151 AQ144:AQ145 AQ138:AQ139 AQ200 AQ32 AQ129:AQ130 W96:AI96 W11 W98 CY35:CY57 W208 W184 W195:W196 W159:W160 W150:W151 W144:W145 W138:W139 W200 W32 W129:W130 W110:W120 DS110:DS120 CY110:CY120 BK110:BK120 CE110:CE120 AQ110:AQ120 AQ122:AQ124 W121:AI121 AQ121:BC121 BK121:BW121 CE121:CQ121 CY121:DK121 DS121:EA121 DS134:DS135 CE134:CE135 BK134:BK135 AQ134:AQ135 W134:W135 AQ63:AQ65 W155 CY106 DS106 CE106 BK106 AQ106 AQ155 BK155 CE155 CY155 DS155 W67:W95 CY67:CY95 DS67:DS95 BK67:BK95 AQ67:AQ95 CY59:CY65 W59:W65 BK59:BK65 DS59:DS65 CE35:CE95 W35:W57 AQ35:AQ57 BK35:BK57 DS35:DS57"/>
    <dataValidation allowBlank="1" sqref="AF197:AG199 BP125:BQ127 AS140:AS142 BW48:BW56 BM140:BM142 BL207:BL217 BM152:BM154 BL138:BL142 Y197:Y199 AE183:AG183 BO177:BQ177 BS193:BU193 AR138:AR142 BT152:BU154 BW193 AB197:AC199 AA207:AI207 Y185:AI193 BP140:BQ142 AV140:AW142 BS48:BU56 BM183 N128:U128 BM186:BW192 AI183 Y209:AI217 BB68 N150:T157 AB131:AC133 N129:T136 AB125:AC127 AF125:AG127 Y125:Y127 N137:U137 Y140:Y142 AB140:AC142 AB146:AC148 AF146:AG148 Y146:Y148 BR68 AX68 BV68 AU99:AW99 AD68 AH68 BC101 Y111:AI120 N143:U143 AF131:AG133 BC135:BC136 N149:U149 AV131:AW133 X138:X142 AF140:AG142 N138:T142 X144:X148 X204:AI206 AS111:BC120 AY101:BA101 Z178:AI178 AA201 AI177 AE177:AG177 AA177:AC177 BM105 AS99 AR100:BC100 AR101:AS101 AZ197:BA199 AS197:AS199 AY183:BA183 AV197:AW199 AS185:BC193 BC183 AA99:AC99 Y135:Y136 AZ131:BA133 AZ125:BA127 AS125:AS127 AR102:BC104 AZ146:BA148 AS146:AS148 AR144:AR148 BO101:BQ101 BP146:BQ148 Y207 BW99 AS131:AS133 AV125:AW127 BP131:BQ133 AZ140:BA142 AI101 CF36 AR178:BC178 X122:X127 BS99:BU99 BO99:BQ99 AR183:AR193 AU203:AW203 AS207 BC203 AY203:BA203 Z179:AC179 AU207:AW207 BC177 AY177:BA177 AU177:AW177 BW101 BS101:BU101 AU105:AW105 BM99 Y105 X97:X99 BL97:BL99 AI179 AE179:AG179 AU179:AW179 AA183:AC183 AR203:AS203 AS183 BM112:BW119 AR97:AR99 BC179 AY179:BA179 BR34 AU183:AW183 BM177 BO201:BQ201 AF152:AG154 N158:U158 Y152:Y154 X150:X157 AV152:AW154 N144:T148 AZ152:BA154 AS152:AS154 AR150:AR157 AB152:AC154 AV146:AW148 Y48:AI56 Y58 BM193 BT197:BU199 BW203 BM48:BM56 BM197:BM199 AE101:AG101 BP197:BQ199 BO48:BQ56 AA105:AC105 BS185:BU185 CZ129:CZ136 BT131:BU133 BT125:BU127 BM125:BM127 BL178:BW182 BT146:BU148 BM146:BM148 BL144:BL148 BM131:BM133 BL150:BL157 CF131:CQ133 BT140:BU142 AS48:BC56 Y99 X100:AI100 BS209:BU209 BO183:BQ183 BL195:BL201 BS203:BU203 X101:Y101 X102:AI104 AE105:AG105 BM207 BM201 BL202:BW202 BL203:BM203 BL204:BW206 BO207:BQ207 BS207:BU207 BW111 BL100:BW100 CF152:CQ154 CM105:CO105 CF101:CQ101 BM111 BO111:BQ111 BS111:BU111 CF179:CQ179 BW185 BM185 BO185:BQ185 BW209 BM209 BO209:BQ209 CF203:CQ203 CF138:CF139 CI178:CK178 CM178:CO178 CI183:CK183 CF150:CF151 CI207:CK207 CF67 CQ202 CM112:CO120 CF57 AB62:AC66 CF100:CG100 CZ150:CZ157 CQ178 CF178:CG178 CH180:CQ182 CF202:CG202 CH204:CQ206 CF180:CF184 CF204:CF208 CG204:CG207 CF47 CF97:CF98 CG180:CG183 CM186:CO193 DH131:DI133 CF195:CF196 CM183:CO183 CQ100 CM210:CO217 CF125:CQ127 CM207:CO207 CF200 CI112:CK120 CF176 CQ210:CQ217 CF48:CQ56 CF110 CQ105 CF210:CG217 CI100:CK100 CM100:CO100 CG102:CG105 CF201:CQ201 CQ186:CQ193 CF197:CQ199 CF186:CG193 CF146:CQ148 CF159:CF160 CF177:CQ177 CF99:CQ99 CQ183 CQ207 CI186:CK193 CF185:CQ185 CQ112:CQ120 CF122:CF124 CF111:CQ111 CI105:CK105 CI210:CK217 CH102:CQ104 AY105:BA105 CF129:CF130 CF144:CF145 CF140:CQ142 CF209:CQ209 AR122:AR127 CI202:CK202 CM202:CO202 AA62:AA65 Z180:AI182 BO120:BQ120 BC105 AI105 BL101:BM101 DA111:DK120 BS183:BU183 BW183 AR195:AR201 BO105:BQ105 X207:X217 BW207 AS201 AR204:BC206 X202:AA203 X195:X201 Y201 AB201:AI203 CF33:CQ35 BB34 AV33:AW35 AR33:AS35 AZ33:BA35 AD34 AR179:AS179 AT34 AX34 AF33:AG35 X33:Y35 AB33:AC35 AH34 Z34 BL33:BM35 BP33:BQ35 BT33:BU35 BV34 BN34 AS177 AR180:BC182 AY207:BA207 AS209:BC217 BC207 AR202:BC202 AR207:AR217 BC201 AY201:BA201 AU201:AW201 BL102:BW104 BS105:BU105 BW105 DK105 AU101:AW101 BC99 AY99:BA99 AA101:AC101 AI99 AE99:AG99 BO193:BQ193 BW177 BS177:BU177 BO203:BQ203 BW201 BS201:BU201 BL26:BM31 CF26:CG31 X26:Y31 AR26:AS31 AB26:AC31 AF26:AG31 AV26:AW31 AZ26:BA31 BP26:BQ31 BT26:BU31 CJ26:CK31 CN26:CO31 BO217:BQ217 CZ122:CZ127 DH140:DI142 CZ201:DE201 DA146:DA148 CZ144:CZ148 DA131:DA133 DH152:DI154 DD152:DE154 DC101:DE101 DA140:DA142 DK99 DG99:DI99 CZ99:DE99 DK101 DG101:DI101 DT122:DT124 CZ97:CZ98 CZ101:DA104 DC179:DE179 CZ26:DA31 CZ33:DA35 DK48:DK56 DK177 CZ183:CZ193 DG201:DI201 DH197:DI199 DA209:DK217 DC48:DE56 DG177:DI177 DD33:DE35 CZ195:CZ200 CZ177:DE177 DK179 DA125:DA127 DH125:DI127 DD140:DE142 DD146:DE148 DD131:DE133 DC204:DK206 DC203:DE203 DK201 DD125:DE127 DJ34:DJ35 DK203 DA197:DA199 DA152:DA154 DA207 DD197:DE199 DA185:DK193 DA183 DC207:DE207 DG207:DI207 DG179:DI179 DH146:DI148 CZ100:DK100 CZ138:CZ142 DG203:DI203 CZ207:CZ217 DA48:DA56 CZ202:DK202 DC102:DK104 DK183 CZ178:DK178 DC183:DE183 DB34:DB35 DH26:DI31 DF34:DF35 DC105:DE105 DG105:DI105 DA105 DH33:DI35 DD26:DE31 DG183:DI183 DG48:DI56 DC180:DK182 CZ179:DA182 CZ203:DA206 DK207 DT129:DT130 DV33:DV35 DT138:DT139 DY34:DY35 DT195:DT196 DT159:DT160 DU34:DU35 DW34:DW35 DX33:DX35 DT144:DT145 DT200 DU111:EA120 EA34:EA35 DZ33:DZ35 DV48:DV56 DX48:DX56 DZ48:DZ56 DT97:DT98 BL122:BL127 DT184 DT208 DT150:DT151 DT176 N96:U96 BL183:BL193 BS120:BU120 BW120 BM120 BM210:BW216 BS217:BU217 BW217 BM217 Y177:Y183 AI37:AI46 N121:U121 DT110:DT120 CF112:CG120 N122:T127 AU135:AW136 Y131:Y133 AY135:BA136 CF134 DD136:DE136 DH136:DI136 AR129:AR136 AI135:AI136 AA135:AC136 CF135:CQ136 AE135:AG136 X129:X136 DG135:DI135 DK135 DC135:DE135 DA135:DA136 DZ135 DV135 DX135 AS135:AS136 DT134:DT135 BM135:BM136 BL129:BL136 BW135:BW136 BO135:BQ136 BS135:BU136 AR63:AS66 AS58:AS62 CL24:CM31 CH24:CI31 CP24:CQ31 CF102:CF107 AR105:AS105 Z108 AD108 AH108 BP107:BR107 AT108 AX108 BN107 BT107:BV107 CG107:CQ107 BB108 DT106 DA107:DK109 BC107:BC109 AY107:BA109 AU107:AW109 AS107:AS109 CF108:CQ109 BT108:BU109 BW107:BW109 BM107:BM109 BP108:BQ109 BS107:BS109 AE107:AG109 AA107:AC109 Y107:Y109 BO107:BO109 AI107:AI109 BL105:BL120 CZ105:CZ120 X105:X120 N97:T120 AR106:AR120 DH12:DI23 BT12:BU23 BL12:BM23 BP12:BQ23 AZ12:BA23 AR12:AS23 AV12:AW23 AF12:AG23 X12:Y23 AB12:AC23 CF12:CQ23 DD12:DE23 CZ12:DA23 DT155 BP152:BQ154 Y156:Y157 AA156:AC157 AE156:AG157 AI156:AI157 AS156:AS157 AU156:AW157 AY156:BA157 BC156:BC157 BM156:BM157 BO156:BQ157 BS156:BU157 BW156:BW157 CF155 CF156:CQ157 DH156:DI157 DA156:DA157 DD156:DE157 AU68:AW95 BW68:BW95 BS68:BU95 BM68:BM73 BO68:BQ95 AE68:AG95 X67:X73 AR67:AR73 Y68:Y73 X74:Y95 AA68:AC95 AY68:BA95 AS68:AS73 AR74:AS95 AI68:AI95 BC68:BC95 CF68:CQ95 DC68:DE95 DK68:DK95 DG68:DI95 DA68:DA73 CZ74:DA95 BL74:BM95 AY58:BA66 BC58:BC66 DB59:DB65 BN59:BN63 X59:Y66 DU59:DU65 AI58:AI66 AE58:AG66 BM58:BM66 CF58:CQ66 BO58:BW66 DC58:DK66 DA58:DA66 DV58:EA66 AU58:AW66 AA58:AC61 DT33:DT67 AR36:AR62 CZ36:CZ73 BL36:BL73 N10:T95 BC37:BC46 AY37:BA46 DX37:DX46 DV37:DV46 DZ37:DZ46 DA37:DA46 DC37:DE46 DK37:DK46 DG37:DI46 AA37:AC46 AE37:AG46 CF37:CQ46 BS37:BU46 BM37:BM46 BO37:BQ46 BW37:BW46 X36:X58 AS37:AS46 AU37:AW46 Y37:Y46 DH161:DI175 DD161:DE175 CZ159:CZ176 DA161:DA175 BL159:BL177 AB161:AC175 BT161:BU175 BM161:BM175 BP161:BQ175 AR159:AR177 CF161:CQ175 AZ161:BA175 AS161:AS175 AV161:AW175 X159:X193 AF161:AG175 Y161:Y175 V10:V221 AN10:AP221 N159:T221 DP10:DR221 CB10:CD221 CV10:CX221 BH10:BJ221 EE10:EG221 DZ220:DZ221 DV220:DV221 DT220:DT221 DX220:DX221 DD220:DE221 CZ220:DA221 DH220:DI221 CJ220:CK221 CF220:CG221 CN220:CO221 BP220:BQ221 BL220:BM221 BT220:BU221 AV220:AW221 AR220:AS221 AZ220:BA221 AB220:AC221 X220:Y221 AF220:AG221"/>
  </dataValidations>
  <pageMargins left="0.31496062992125984" right="0.31496062992125984" top="1.0629921259842521" bottom="1.0629921259842521" header="0.19685039370078741" footer="0.19685039370078741"/>
  <pageSetup paperSize="8" scale="70" orientation="landscape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BI23"/>
  <sheetViews>
    <sheetView showGridLines="0" showZeros="0" zoomScale="90" zoomScaleNormal="90" workbookViewId="0">
      <pane ySplit="3720" topLeftCell="A10" activePane="bottomLeft"/>
      <selection activeCell="H6" sqref="H6"/>
      <selection pane="bottomLeft" activeCell="E22" sqref="E22"/>
    </sheetView>
  </sheetViews>
  <sheetFormatPr defaultRowHeight="12.75" outlineLevelRow="1" outlineLevelCol="2" x14ac:dyDescent="0.2"/>
  <cols>
    <col min="1" max="3" width="9.140625" customWidth="1" outlineLevel="1"/>
    <col min="5" max="5" width="37.28515625" customWidth="1"/>
    <col min="6" max="6" width="15.7109375" customWidth="1"/>
    <col min="8" max="8" width="10.85546875" customWidth="1"/>
    <col min="9" max="9" width="12.42578125" customWidth="1"/>
    <col min="10" max="10" width="9.140625" customWidth="1" outlineLevel="1"/>
    <col min="11" max="12" width="9.140625" customWidth="1" outlineLevel="2"/>
    <col min="13" max="13" width="9.140625" customWidth="1" outlineLevel="1"/>
    <col min="14" max="15" width="9.140625" customWidth="1" outlineLevel="2"/>
    <col min="16" max="16" width="9.140625" customWidth="1" outlineLevel="1"/>
    <col min="17" max="17" width="10" customWidth="1" outlineLevel="1"/>
    <col min="18" max="18" width="1.42578125" customWidth="1"/>
    <col min="19" max="19" width="9.140625" customWidth="1" outlineLevel="1"/>
    <col min="20" max="21" width="9.140625" customWidth="1" outlineLevel="2"/>
    <col min="22" max="22" width="9.140625" customWidth="1" outlineLevel="1"/>
    <col min="23" max="24" width="9.140625" customWidth="1" outlineLevel="2"/>
    <col min="25" max="25" width="9.5703125" customWidth="1" outlineLevel="1"/>
    <col min="26" max="26" width="10.7109375" customWidth="1" outlineLevel="1"/>
    <col min="27" max="27" width="1.42578125" customWidth="1"/>
    <col min="28" max="28" width="9.140625" outlineLevel="1"/>
    <col min="29" max="30" width="9.140625" outlineLevel="2"/>
    <col min="31" max="31" width="9.140625" outlineLevel="1"/>
    <col min="32" max="33" width="9.140625" outlineLevel="2"/>
    <col min="34" max="34" width="9.140625" outlineLevel="1"/>
    <col min="35" max="35" width="10.7109375" customWidth="1" outlineLevel="1"/>
    <col min="36" max="36" width="1.42578125" customWidth="1"/>
    <col min="37" max="37" width="10.7109375" bestFit="1" customWidth="1" outlineLevel="1"/>
    <col min="38" max="39" width="9.140625" outlineLevel="2"/>
    <col min="40" max="40" width="9.140625" outlineLevel="1"/>
    <col min="41" max="41" width="10.7109375" bestFit="1" customWidth="1" outlineLevel="1"/>
    <col min="42" max="42" width="10.7109375" customWidth="1" outlineLevel="1"/>
    <col min="43" max="43" width="1.42578125" customWidth="1"/>
    <col min="44" max="44" width="10.42578125" customWidth="1" outlineLevel="1"/>
    <col min="45" max="46" width="9.140625" customWidth="1" outlineLevel="2"/>
    <col min="47" max="47" width="9.140625" customWidth="1" outlineLevel="1"/>
    <col min="48" max="49" width="9.140625" customWidth="1" outlineLevel="2"/>
    <col min="50" max="50" width="9.140625" customWidth="1" outlineLevel="1"/>
    <col min="51" max="51" width="10.7109375" customWidth="1" outlineLevel="2"/>
    <col min="52" max="52" width="1.42578125" customWidth="1"/>
    <col min="53" max="53" width="10.7109375" customWidth="1" outlineLevel="1"/>
    <col min="54" max="55" width="9.140625" customWidth="1" outlineLevel="2"/>
    <col min="56" max="56" width="9.140625" customWidth="1" outlineLevel="1"/>
    <col min="57" max="58" width="10.7109375" customWidth="1" outlineLevel="1"/>
    <col min="59" max="59" width="1.42578125" customWidth="1"/>
    <col min="60" max="60" width="21.42578125" customWidth="1" outlineLevel="1"/>
    <col min="61" max="61" width="9.140625" customWidth="1" outlineLevel="1"/>
  </cols>
  <sheetData>
    <row r="1" spans="1:61" ht="13.5" thickBot="1" x14ac:dyDescent="0.25">
      <c r="A1" s="3"/>
      <c r="B1" s="3"/>
      <c r="C1" s="3"/>
      <c r="D1" s="17"/>
      <c r="E1" s="32"/>
      <c r="F1" s="3"/>
      <c r="G1" s="3"/>
      <c r="H1" s="2"/>
      <c r="I1" s="2"/>
      <c r="J1" s="1286" t="s">
        <v>317</v>
      </c>
      <c r="K1" s="1287"/>
      <c r="L1" s="1287"/>
      <c r="M1" s="1287"/>
      <c r="N1" s="1287"/>
      <c r="O1" s="1287"/>
      <c r="P1" s="1287"/>
      <c r="Q1" s="1288"/>
      <c r="S1" s="1299" t="s">
        <v>190</v>
      </c>
      <c r="T1" s="1300"/>
      <c r="U1" s="1300"/>
      <c r="V1" s="1300"/>
      <c r="W1" s="1300"/>
      <c r="X1" s="1300"/>
      <c r="Y1" s="1300"/>
      <c r="Z1" s="1301"/>
      <c r="AB1" s="1302" t="s">
        <v>192</v>
      </c>
      <c r="AC1" s="1303"/>
      <c r="AD1" s="1303"/>
      <c r="AE1" s="1303"/>
      <c r="AF1" s="1303"/>
      <c r="AG1" s="1303"/>
      <c r="AH1" s="1303"/>
      <c r="AI1" s="1304"/>
      <c r="AK1" s="1283" t="s">
        <v>123</v>
      </c>
      <c r="AL1" s="1284"/>
      <c r="AM1" s="1284"/>
      <c r="AN1" s="1284"/>
      <c r="AO1" s="1284"/>
      <c r="AP1" s="1285"/>
      <c r="AR1" s="1290" t="s">
        <v>719</v>
      </c>
      <c r="AS1" s="1291"/>
      <c r="AT1" s="1291"/>
      <c r="AU1" s="1291"/>
      <c r="AV1" s="1291"/>
      <c r="AW1" s="1291"/>
      <c r="AX1" s="1291"/>
      <c r="AY1" s="1291"/>
      <c r="BA1" s="1278" t="s">
        <v>720</v>
      </c>
      <c r="BB1" s="1279"/>
      <c r="BC1" s="1279"/>
      <c r="BD1" s="1279"/>
      <c r="BE1" s="1279"/>
      <c r="BF1" s="1280"/>
    </row>
    <row r="2" spans="1:61" ht="33.75" customHeight="1" thickBot="1" x14ac:dyDescent="0.25">
      <c r="A2" s="84" t="s">
        <v>66</v>
      </c>
      <c r="B2" s="5" t="s">
        <v>67</v>
      </c>
      <c r="C2" s="84" t="s">
        <v>311</v>
      </c>
      <c r="D2" s="66" t="s">
        <v>9</v>
      </c>
      <c r="E2" s="67" t="s">
        <v>8</v>
      </c>
      <c r="F2" s="67" t="s">
        <v>7</v>
      </c>
      <c r="G2" s="67" t="s">
        <v>243</v>
      </c>
      <c r="H2" s="100" t="s">
        <v>244</v>
      </c>
      <c r="I2" s="100" t="s">
        <v>245</v>
      </c>
      <c r="J2" s="1240" t="s">
        <v>231</v>
      </c>
      <c r="K2" s="1265"/>
      <c r="L2" s="1265"/>
      <c r="M2" s="1265"/>
      <c r="N2" s="1265"/>
      <c r="O2" s="1241"/>
      <c r="P2" s="1274" t="s">
        <v>231</v>
      </c>
      <c r="Q2" s="1266" t="s">
        <v>734</v>
      </c>
      <c r="S2" s="1218" t="s">
        <v>231</v>
      </c>
      <c r="T2" s="1273"/>
      <c r="U2" s="1273"/>
      <c r="V2" s="1273"/>
      <c r="W2" s="1273"/>
      <c r="X2" s="1216"/>
      <c r="Y2" s="1212" t="s">
        <v>231</v>
      </c>
      <c r="Z2" s="1268" t="s">
        <v>734</v>
      </c>
      <c r="AB2" s="1229" t="s">
        <v>231</v>
      </c>
      <c r="AC2" s="1272"/>
      <c r="AD2" s="1272"/>
      <c r="AE2" s="1272"/>
      <c r="AF2" s="1272"/>
      <c r="AG2" s="1227"/>
      <c r="AH2" s="1225" t="s">
        <v>231</v>
      </c>
      <c r="AI2" s="1270" t="s">
        <v>734</v>
      </c>
      <c r="AK2" s="1262" t="s">
        <v>231</v>
      </c>
      <c r="AL2" s="1263"/>
      <c r="AM2" s="1263"/>
      <c r="AN2" s="1264"/>
      <c r="AO2" s="1189" t="s">
        <v>231</v>
      </c>
      <c r="AP2" s="1281" t="s">
        <v>734</v>
      </c>
      <c r="AR2" s="1170" t="s">
        <v>231</v>
      </c>
      <c r="AS2" s="1289"/>
      <c r="AT2" s="1289"/>
      <c r="AU2" s="1289"/>
      <c r="AV2" s="1289"/>
      <c r="AW2" s="1168"/>
      <c r="AX2" s="1164" t="s">
        <v>231</v>
      </c>
      <c r="AY2" s="1297" t="s">
        <v>734</v>
      </c>
      <c r="BA2" s="1292" t="s">
        <v>231</v>
      </c>
      <c r="BB2" s="1293"/>
      <c r="BC2" s="1293"/>
      <c r="BD2" s="1294"/>
      <c r="BE2" s="1295" t="s">
        <v>231</v>
      </c>
      <c r="BF2" s="1276" t="s">
        <v>734</v>
      </c>
      <c r="BH2" s="853" t="s">
        <v>781</v>
      </c>
      <c r="BI2" s="831"/>
    </row>
    <row r="3" spans="1:61" ht="24.75" thickBot="1" x14ac:dyDescent="0.25">
      <c r="E3" s="709" t="s">
        <v>732</v>
      </c>
      <c r="F3" s="722">
        <v>1</v>
      </c>
      <c r="H3" s="1258" t="s">
        <v>798</v>
      </c>
      <c r="I3" s="1259"/>
      <c r="J3" s="270" t="s">
        <v>233</v>
      </c>
      <c r="K3" s="690" t="s">
        <v>731</v>
      </c>
      <c r="L3" s="690" t="s">
        <v>233</v>
      </c>
      <c r="M3" s="38" t="s">
        <v>234</v>
      </c>
      <c r="N3" s="690" t="s">
        <v>731</v>
      </c>
      <c r="O3" s="38" t="s">
        <v>234</v>
      </c>
      <c r="P3" s="1275"/>
      <c r="Q3" s="1267"/>
      <c r="S3" s="380" t="s">
        <v>233</v>
      </c>
      <c r="T3" s="357" t="s">
        <v>731</v>
      </c>
      <c r="U3" s="357" t="s">
        <v>233</v>
      </c>
      <c r="V3" s="44" t="s">
        <v>234</v>
      </c>
      <c r="W3" s="357" t="s">
        <v>731</v>
      </c>
      <c r="X3" s="44" t="s">
        <v>234</v>
      </c>
      <c r="Y3" s="1213"/>
      <c r="Z3" s="1269"/>
      <c r="AB3" s="381" t="s">
        <v>233</v>
      </c>
      <c r="AC3" s="369" t="s">
        <v>731</v>
      </c>
      <c r="AD3" s="369" t="s">
        <v>233</v>
      </c>
      <c r="AE3" s="46" t="s">
        <v>234</v>
      </c>
      <c r="AF3" s="369" t="s">
        <v>731</v>
      </c>
      <c r="AG3" s="46" t="s">
        <v>234</v>
      </c>
      <c r="AH3" s="1226"/>
      <c r="AI3" s="1271"/>
      <c r="AK3" s="382" t="s">
        <v>233</v>
      </c>
      <c r="AL3" s="384" t="s">
        <v>731</v>
      </c>
      <c r="AM3" s="384" t="s">
        <v>233</v>
      </c>
      <c r="AN3" s="50" t="s">
        <v>234</v>
      </c>
      <c r="AO3" s="1190"/>
      <c r="AP3" s="1282"/>
      <c r="AR3" s="590" t="s">
        <v>233</v>
      </c>
      <c r="AS3" s="553" t="s">
        <v>731</v>
      </c>
      <c r="AT3" s="553" t="s">
        <v>233</v>
      </c>
      <c r="AU3" s="48" t="s">
        <v>234</v>
      </c>
      <c r="AV3" s="553" t="s">
        <v>731</v>
      </c>
      <c r="AW3" s="48" t="s">
        <v>234</v>
      </c>
      <c r="AX3" s="1165"/>
      <c r="AY3" s="1298"/>
      <c r="BA3" s="591" t="s">
        <v>233</v>
      </c>
      <c r="BB3" s="728" t="s">
        <v>731</v>
      </c>
      <c r="BC3" s="728" t="s">
        <v>233</v>
      </c>
      <c r="BD3" s="592" t="s">
        <v>234</v>
      </c>
      <c r="BE3" s="1296"/>
      <c r="BF3" s="1277"/>
      <c r="BH3" s="832"/>
      <c r="BI3" s="832"/>
    </row>
    <row r="4" spans="1:61" ht="13.5" thickBot="1" x14ac:dyDescent="0.25">
      <c r="E4" s="710" t="s">
        <v>733</v>
      </c>
      <c r="F4" s="723">
        <v>1</v>
      </c>
      <c r="L4" s="721" t="s">
        <v>735</v>
      </c>
      <c r="O4" s="720" t="s">
        <v>736</v>
      </c>
      <c r="P4" s="720" t="s">
        <v>738</v>
      </c>
      <c r="Q4" s="720" t="s">
        <v>737</v>
      </c>
      <c r="U4" s="721" t="s">
        <v>739</v>
      </c>
      <c r="X4" s="720" t="s">
        <v>740</v>
      </c>
      <c r="Z4" s="720" t="s">
        <v>741</v>
      </c>
      <c r="AD4" s="721" t="s">
        <v>742</v>
      </c>
      <c r="AG4" s="720" t="s">
        <v>743</v>
      </c>
      <c r="AI4" s="720" t="s">
        <v>744</v>
      </c>
      <c r="AM4" s="721" t="s">
        <v>745</v>
      </c>
      <c r="AP4" s="727" t="s">
        <v>746</v>
      </c>
      <c r="AT4" s="721" t="s">
        <v>747</v>
      </c>
      <c r="AW4" s="720" t="s">
        <v>748</v>
      </c>
      <c r="AY4" s="720" t="s">
        <v>749</v>
      </c>
      <c r="BC4" s="721" t="s">
        <v>750</v>
      </c>
      <c r="BF4" s="727" t="s">
        <v>751</v>
      </c>
      <c r="BH4" s="832"/>
      <c r="BI4" s="832"/>
    </row>
    <row r="5" spans="1:61" ht="16.5" thickBot="1" x14ac:dyDescent="0.25">
      <c r="H5" s="1260" t="s">
        <v>799</v>
      </c>
      <c r="I5" s="1261"/>
      <c r="J5" s="575" t="e">
        <f>CD_TOTAL_00_00_ENG+CD_TOTAL_01_00_ENG+CD_TOTAL_02_00_ENG+CD_TOTAL_03_00_ENG+CD_TOTAL_04_00_ENG+CD_TOTAL_05_00_ENG+CD_TOTAL_06_00_ENG+CD_TOTAL_07_00_ENG+CD_TOTAL_08_00_ENG+CD_TOTAL_09_00_ENG+CD_TOTAL_10_00_ENG+CD_TOTAL_11_00_ENG+CD_TOTAL_12_00_ENG+CD_TOTAL_13_00_ENG</f>
        <v>#REF!</v>
      </c>
      <c r="K5" s="702"/>
      <c r="L5" s="715" t="e">
        <f>J5*Eng_Difficulty_Factor</f>
        <v>#REF!</v>
      </c>
      <c r="M5" s="186" t="e">
        <f>+CD_TOTAL_00_00_DESIGNER+CD_TOTAL_01_00_DESIGNER+CD_TOTAL_02_00_DESIGNER+CD_TOTAL_03_00_DESIGNER+CD_TOTAL_04_00_DESIGNER+CD_TOTAL_05_00_DESIGNER+CD_TOTAL_06_00_DESIGNER+CD_TOTAL_07_00_DESIGNER+CD_TOTAL_08_00_DESIGNER+CD_TOTAL_09_00_DESIGNER+CD_TOTAL_10_00_DESIGNER+CD_TOTAL_11_00_DESIGNER+CD_TOTAL_12_00_DESIGNER+CD_TOTAL_13_00_DESIGNER</f>
        <v>#REF!</v>
      </c>
      <c r="N5" s="701"/>
      <c r="O5" s="715" t="e">
        <f>M5*Design_Difficulty_Factor</f>
        <v>#REF!</v>
      </c>
      <c r="P5" s="186">
        <f>+CD_TOTAL_ENG+CD_TOTAL_DESIGNER</f>
        <v>0</v>
      </c>
      <c r="Q5" s="716" t="e">
        <f>L5+O5</f>
        <v>#REF!</v>
      </c>
      <c r="S5" s="595" t="e">
        <f>BD_TOTAL_00_00_ENG+BD_TOTAL_01_00_ENG+BD_TOTAL_02_00_ENG+BD_TOTAL_03_00_ENG+BD_TOTAL_04_00_ENG+BD_TOTAL_05_00_ENG+BD_TOTAL_06_00_ENG+BD_TOTAL_07_00_ENG+BD_TOTAL_08_00_ENG+BD_TOTAL_09_00_ENG+BD_TOTAL_10_00_ENG+BD_TOTAL_11_00_ENG+BD_TOTAL_12_00_ENG+BD_TOTAL_13_00_ENG</f>
        <v>#REF!</v>
      </c>
      <c r="T5" s="702"/>
      <c r="U5" s="715" t="e">
        <f>S5*Eng_Difficulty_Factor</f>
        <v>#REF!</v>
      </c>
      <c r="V5" s="596" t="e">
        <f>BD_TOTAL_00_00_DESIGNER+BD_TOTAL_01_00_DESIGNER+BD_TOTAL_02_00_DESIGNER+BD_TOTAL_03_00_DESIGNER+BD_TOTAL_04_00_DESIGNER+BD_TOTAL_05_00_DESIGNER+BD_TOTAL_06_00_DESIGNER+BD_TOTAL_07_00_DESIGNER+BD_TOTAL_08_00_DESIGNER+BD_TOTAL_09_00_DESIGNER+BD_TOTAL_10_00_DESIGNER+BD_TOTAL_11_00_DESIGNER+BD_TOTAL_12_00_DESIGNER+BD_TOTAL_13_00_DESIGNER</f>
        <v>#REF!</v>
      </c>
      <c r="W5" s="701"/>
      <c r="X5" s="715" t="e">
        <f>V5*Design_Difficulty_Factor</f>
        <v>#REF!</v>
      </c>
      <c r="Y5" s="186">
        <f>BD_TOTAL_ENG+BD_TOTAL_DESIGNER</f>
        <v>0</v>
      </c>
      <c r="Z5" s="716" t="e">
        <f>U5+X5</f>
        <v>#REF!</v>
      </c>
      <c r="AB5" s="595" t="e">
        <f>DD_TOTAL_00_00_ENG+DD_TOTAL_01_00_ENG+DD_TOTAL_02_00_ENG+DD_TOTAL_03_00_ENG+DD_TOTAL_04_00_ENG+DD_TOTAL_05_00_ENG+DD_TOTAL_06_00_ENG+DD_TOTAL_07_00_ENG+DD_TOTAL_08_00_ENG+DD_TOTAL_09_00_ENG+DD_TOTAL_10_00_ENG+DD_TOTAL_11_00_ENG+DD_TOTAL_12_00_ENG+DD_TOTAL_13_00_ENG</f>
        <v>#REF!</v>
      </c>
      <c r="AC5" s="702"/>
      <c r="AD5" s="715" t="e">
        <f>AB5*Eng_Difficulty_Factor</f>
        <v>#REF!</v>
      </c>
      <c r="AE5" s="596" t="e">
        <f>DD_TOTAL_00_00_DESIGNER+DD_TOTAL_01_00_DESIGNER+DD_TOTAL_02_00_DESIGNER+DD_TOTAL_03_00_DESIGNER+DD_TOTAL_04_00_DESIGNER+DD_TOTAL_05_00_DESIGNER+DD_TOTAL_06_00_DESIGNER+DD_TOTAL_07_00_DESIGNER+DD_TOTAL_08_00_DESIGNER+DD_TOTAL_09_00_DESIGNER+DD_TOTAL_10_00_DESIGNER+DD_TOTAL_11_00_DESIGNER+DD_TOTAL_12_00_DESIGNER+DD_TOTAL_13_00_DESIGNER</f>
        <v>#REF!</v>
      </c>
      <c r="AF5" s="701"/>
      <c r="AG5" s="715" t="e">
        <f>AE5*Design_Difficulty_Factor</f>
        <v>#REF!</v>
      </c>
      <c r="AH5" s="186">
        <f>DD_TOTAL_ENG+DD_TOTAL_DESIGNER</f>
        <v>0</v>
      </c>
      <c r="AI5" s="716" t="e">
        <f>AD5+AG5</f>
        <v>#REF!</v>
      </c>
      <c r="AK5" s="595" t="e">
        <f>PRO_00_00_ENG+PRO_01_00_ENG+PRO_02_00_ENG+PRO_03_00_ENG+PRO_04_00_ENG+PRO_05_00_ENG+PRO_06_00_ENG+PRO_07_00_ENG+PRO_08_00_ENG+PRO_09_00_ENG+PRO_10_00_ENG+PRO_TOTAL_11_00_ENG+PRO_12_00_ENG+PRO_13_00_ENG</f>
        <v>#REF!</v>
      </c>
      <c r="AL5" s="702"/>
      <c r="AM5" s="715" t="e">
        <f>AK5*Eng_Difficulty_Factor</f>
        <v>#REF!</v>
      </c>
      <c r="AN5" s="597"/>
      <c r="AO5" s="186">
        <f>PRO_TOTAL_ENG</f>
        <v>0</v>
      </c>
      <c r="AP5" s="716" t="e">
        <f>AM5</f>
        <v>#REF!</v>
      </c>
      <c r="AR5" s="595" t="e">
        <f>CONSTR_TOTAL_00_00_ENG+CONSTR_TOTAL_01_00_ENG+CONSTR_TOTAL_02_00_ENG+CONSTR_TOTAL_03_00_ENG+CONSTR_TOTAL_04_00_ENG+CONSTR_TOTAL_05_00_ENG+CONSTR_TOTAL_06_00_ENG+CONSTR_TOTAL_07_00_ENG+CONSTR_TOTAL_08_00_ENG+CONSTR_TOTAL_09_00_ENG+CONSTR_TOTAL_10_00_ENG+CONSTR_TOTAL_11_00_ENG+CONSTR_TOTAL_12_00_ENG+CONSTR_TOTAL_13_00_ENG</f>
        <v>#REF!</v>
      </c>
      <c r="AS5" s="702"/>
      <c r="AT5" s="715" t="e">
        <f>AR5*Eng_Difficulty_Factor</f>
        <v>#REF!</v>
      </c>
      <c r="AU5" s="596" t="e">
        <f>CONSTR_TOTAL_00_00_DESIGNER+CONSTR_TOTAL_01_00_DESIGNER+CONSTR_TOTAL_02_00_DESIGNER+CONSTR_TOTAL_03_00_DESIGNER+CONSTR_TOTAL_04_00_DESIGNER+CONSTR_TOTAL_05_00_DESIGNER+CONSTR_TOTAL_06_00_DESIGNER+CONSTR_TOTAL_07_00_DESIGNER+CONSTR_TOTAL_08_00_DESIGNER+CONSTR_TOTAL_09_00_DESIGNER+CONSTR_TOTAL_10_00_DESIGNER+CONSTR_TOTAL_11_00_DESIGNER+CONSTR_TOTAL_12_00_DESIGNER+CONSTR_TOTAL_13_00_DESIGNER</f>
        <v>#REF!</v>
      </c>
      <c r="AV5" s="701"/>
      <c r="AW5" s="715" t="e">
        <f>AU5*Design_Difficulty_Factor</f>
        <v>#REF!</v>
      </c>
      <c r="AX5" s="186">
        <f>CONSTR_TOTAL_HOURS</f>
        <v>0</v>
      </c>
      <c r="AY5" s="716" t="e">
        <f>AT5+AW5</f>
        <v>#REF!</v>
      </c>
      <c r="BA5" s="595" t="e">
        <f>QUALIF_TOTAL_00_00_ENG+QUALIF_TOTAL_03_00_ENG+QUALIF_TOTAL_04_00_ENG+QUALIF_TOTAL_05_00_ENG+QUALIF_TOTAL_06_00_ENG+QUALIF_TOTAL_07_00_ENG+QUALIF_TOTAL_08_00_ENG+QUALIF_TOTAL_09_00_ENG+QUALIF_TOTAL_10_00_ENG+QUALIF_TOTAL_11_00_ENG+QUALIF_TOTAL_12_00_ENG+QUALIF_TOTAL_13_00_ENG</f>
        <v>#REF!</v>
      </c>
      <c r="BB5" s="702"/>
      <c r="BC5" s="715" t="e">
        <f>BA5*Eng_Difficulty_Factor</f>
        <v>#REF!</v>
      </c>
      <c r="BD5" s="597"/>
      <c r="BE5" s="186">
        <f>QUALIF_TOTAL_HOURS</f>
        <v>0</v>
      </c>
      <c r="BF5" s="716" t="e">
        <f>BC5</f>
        <v>#REF!</v>
      </c>
      <c r="BH5" s="832"/>
      <c r="BI5" s="832"/>
    </row>
    <row r="6" spans="1:61" x14ac:dyDescent="0.2">
      <c r="J6" s="593" t="e">
        <f>J10+J11+#REF!+#REF!+#REF!+#REF!+#REF!+#REF!+#REF!+#REF!+#REF!+#REF!+#REF!+#REF!</f>
        <v>#REF!</v>
      </c>
      <c r="K6" s="711"/>
      <c r="L6" s="593" t="e">
        <f>L10+L11+#REF!+#REF!+#REF!+#REF!+#REF!+#REF!+#REF!+#REF!+#REF!+#REF!+#REF!+#REF!</f>
        <v>#REF!</v>
      </c>
      <c r="M6" s="593" t="e">
        <f>M10+M11+#REF!+#REF!+#REF!+#REF!+#REF!+#REF!+#REF!+#REF!+#REF!+#REF!+#REF!+#REF!</f>
        <v>#REF!</v>
      </c>
      <c r="N6" s="711"/>
      <c r="O6" s="593" t="e">
        <f>O10+O11+#REF!+#REF!+#REF!+#REF!+#REF!+#REF!+#REF!+#REF!+#REF!+#REF!+#REF!+#REF!</f>
        <v>#REF!</v>
      </c>
      <c r="P6" s="593" t="e">
        <f>P10+P11+#REF!+#REF!+#REF!+#REF!+#REF!+#REF!+#REF!+#REF!+#REF!+#REF!+#REF!+#REF!</f>
        <v>#REF!</v>
      </c>
      <c r="Q6" s="593" t="e">
        <f>Q10+Q11+#REF!+#REF!+#REF!+#REF!+#REF!+#REF!+#REF!+#REF!+#REF!+#REF!+#REF!+#REF!</f>
        <v>#REF!</v>
      </c>
      <c r="S6" s="593" t="e">
        <f>S10+S11+#REF!+#REF!+#REF!+#REF!+#REF!+#REF!+#REF!+#REF!+#REF!+#REF!+#REF!+#REF!</f>
        <v>#REF!</v>
      </c>
      <c r="T6" s="711"/>
      <c r="U6" s="593" t="e">
        <f>U10+U11+#REF!+#REF!+#REF!+#REF!+#REF!+#REF!+#REF!+#REF!+#REF!+#REF!+#REF!+#REF!</f>
        <v>#REF!</v>
      </c>
      <c r="V6" s="593" t="e">
        <f>V10+V11+#REF!+#REF!+#REF!+#REF!+#REF!+#REF!+#REF!+#REF!+#REF!+#REF!+#REF!+#REF!</f>
        <v>#REF!</v>
      </c>
      <c r="W6" s="711"/>
      <c r="X6" s="593" t="e">
        <f>X10+X11+#REF!+#REF!+#REF!+#REF!+#REF!+#REF!+#REF!+#REF!+#REF!+#REF!+#REF!+#REF!</f>
        <v>#REF!</v>
      </c>
      <c r="Y6" s="593" t="e">
        <f>Y10+Y11+#REF!+#REF!+#REF!+#REF!+#REF!+#REF!+#REF!+#REF!+#REF!+#REF!+#REF!+#REF!</f>
        <v>#REF!</v>
      </c>
      <c r="Z6" s="593" t="e">
        <f>Z10+Z11+#REF!+#REF!+#REF!+#REF!+#REF!+#REF!+#REF!+#REF!+#REF!+#REF!+#REF!+#REF!</f>
        <v>#REF!</v>
      </c>
      <c r="AB6" s="593" t="e">
        <f>AB10+AB11+#REF!+#REF!+#REF!+#REF!+#REF!+#REF!+#REF!+#REF!+#REF!+#REF!+#REF!+#REF!</f>
        <v>#REF!</v>
      </c>
      <c r="AC6" s="711"/>
      <c r="AD6" s="593" t="e">
        <f>AD10+AD11+#REF!+#REF!+#REF!+#REF!+#REF!+#REF!+#REF!+#REF!+#REF!+#REF!+#REF!+#REF!</f>
        <v>#REF!</v>
      </c>
      <c r="AE6" s="593" t="e">
        <f>AE10+AE11+#REF!+#REF!+#REF!+#REF!+#REF!+#REF!+#REF!+#REF!+#REF!+#REF!+#REF!+#REF!</f>
        <v>#REF!</v>
      </c>
      <c r="AF6" s="711"/>
      <c r="AG6" s="593" t="e">
        <f>AG10+AG11+#REF!+#REF!+#REF!+#REF!+#REF!+#REF!+#REF!+#REF!+#REF!+#REF!+#REF!+#REF!</f>
        <v>#REF!</v>
      </c>
      <c r="AH6" s="593" t="e">
        <f>AH10+AH11+#REF!+#REF!+#REF!+#REF!+#REF!+#REF!+#REF!+#REF!+#REF!+#REF!+#REF!+#REF!</f>
        <v>#REF!</v>
      </c>
      <c r="AI6" s="593" t="e">
        <f>AI10+AI11+#REF!+#REF!+#REF!+#REF!+#REF!+#REF!+#REF!+#REF!+#REF!+#REF!+#REF!+#REF!</f>
        <v>#REF!</v>
      </c>
      <c r="AK6" s="593" t="e">
        <f>AK10+AK11+#REF!+#REF!+#REF!+#REF!+#REF!+#REF!+#REF!+#REF!+#REF!+#REF!+#REF!+#REF!</f>
        <v>#REF!</v>
      </c>
      <c r="AL6" s="711"/>
      <c r="AM6" s="593" t="e">
        <f>AM10+AM11+#REF!+#REF!+#REF!+#REF!+#REF!+#REF!+#REF!+#REF!+#REF!+#REF!+#REF!+#REF!</f>
        <v>#REF!</v>
      </c>
      <c r="AN6" s="598" t="e">
        <f>AN10+AN11+#REF!+#REF!+#REF!+#REF!+#REF!+#REF!+#REF!+#REF!+#REF!+#REF!+#REF!+#REF!</f>
        <v>#REF!</v>
      </c>
      <c r="AO6" s="593" t="e">
        <f>AO10+AO11+#REF!+#REF!+#REF!+#REF!+#REF!+#REF!+#REF!+#REF!+#REF!+#REF!+#REF!+#REF!</f>
        <v>#REF!</v>
      </c>
      <c r="AP6" s="593" t="e">
        <f>AP10+AP11+#REF!+#REF!+#REF!+#REF!+#REF!+#REF!+#REF!+#REF!+#REF!+#REF!+#REF!+#REF!</f>
        <v>#REF!</v>
      </c>
      <c r="AR6" s="593" t="e">
        <f>AR10+AR11+#REF!+#REF!+#REF!+#REF!+#REF!+#REF!+#REF!+#REF!+#REF!+#REF!+#REF!+#REF!</f>
        <v>#REF!</v>
      </c>
      <c r="AS6" s="711"/>
      <c r="AT6" s="593" t="e">
        <f>AT10+AT11+#REF!+#REF!+#REF!+#REF!+#REF!+#REF!+#REF!+#REF!+#REF!+#REF!+#REF!+#REF!</f>
        <v>#REF!</v>
      </c>
      <c r="AU6" s="593" t="e">
        <f>AU10+AU11+#REF!+#REF!+#REF!+#REF!+#REF!+#REF!+#REF!+#REF!+#REF!+#REF!+#REF!+#REF!</f>
        <v>#REF!</v>
      </c>
      <c r="AV6" s="711"/>
      <c r="AW6" s="593" t="e">
        <f>AW10+AW11+#REF!+#REF!+#REF!+#REF!+#REF!+#REF!+#REF!+#REF!+#REF!+#REF!+#REF!+#REF!</f>
        <v>#REF!</v>
      </c>
      <c r="AX6" s="593" t="e">
        <f>AX10+AX11+#REF!+#REF!+#REF!+#REF!+#REF!+#REF!+#REF!+#REF!+#REF!+#REF!+#REF!+#REF!</f>
        <v>#REF!</v>
      </c>
      <c r="AY6" s="593" t="e">
        <f>AY10+AY11+#REF!+#REF!+#REF!+#REF!+#REF!+#REF!+#REF!+#REF!+#REF!+#REF!+#REF!+#REF!</f>
        <v>#REF!</v>
      </c>
      <c r="BA6" s="593" t="e">
        <f>BA10+BA11+#REF!+#REF!+#REF!+#REF!+#REF!+#REF!+#REF!+#REF!+#REF!+#REF!+#REF!+#REF!</f>
        <v>#REF!</v>
      </c>
      <c r="BB6" s="711"/>
      <c r="BC6" s="593" t="e">
        <f>BC10+BC11+#REF!+#REF!+#REF!+#REF!+#REF!+#REF!+#REF!+#REF!+#REF!+#REF!+#REF!+#REF!</f>
        <v>#REF!</v>
      </c>
      <c r="BD6" s="599"/>
      <c r="BE6" s="594"/>
      <c r="BF6" s="593" t="e">
        <f>BF10+BF11+#REF!+#REF!+#REF!+#REF!+#REF!+#REF!+#REF!+#REF!+#REF!+#REF!+#REF!+#REF!</f>
        <v>#REF!</v>
      </c>
      <c r="BH6" s="832"/>
      <c r="BI6" s="832"/>
    </row>
    <row r="7" spans="1:61" x14ac:dyDescent="0.2">
      <c r="L7" s="721"/>
      <c r="O7" s="720"/>
      <c r="P7" s="720"/>
      <c r="Q7" s="720"/>
      <c r="U7" s="721"/>
      <c r="X7" s="720"/>
      <c r="Z7" s="720"/>
      <c r="AD7" s="721"/>
      <c r="AG7" s="720"/>
      <c r="AI7" s="720"/>
      <c r="AM7" s="721"/>
      <c r="AP7" s="720"/>
      <c r="AT7" s="721"/>
      <c r="AW7" s="720"/>
      <c r="AY7" s="720"/>
      <c r="BC7" s="721"/>
      <c r="BF7" s="720"/>
      <c r="BH7" s="832"/>
      <c r="BI7" s="832"/>
    </row>
    <row r="8" spans="1:61" s="414" customFormat="1" ht="13.5" thickBot="1" x14ac:dyDescent="0.25">
      <c r="A8" s="7">
        <f t="shared" ref="A8:P8" si="0">COLUMN(A5)</f>
        <v>1</v>
      </c>
      <c r="B8" s="7">
        <f t="shared" si="0"/>
        <v>2</v>
      </c>
      <c r="C8" s="7">
        <f t="shared" si="0"/>
        <v>3</v>
      </c>
      <c r="D8" s="7">
        <f t="shared" si="0"/>
        <v>4</v>
      </c>
      <c r="E8" s="7">
        <f t="shared" si="0"/>
        <v>5</v>
      </c>
      <c r="F8" s="7">
        <f t="shared" si="0"/>
        <v>6</v>
      </c>
      <c r="G8" s="7">
        <f t="shared" si="0"/>
        <v>7</v>
      </c>
      <c r="H8" s="7">
        <f t="shared" si="0"/>
        <v>8</v>
      </c>
      <c r="I8" s="7">
        <f t="shared" si="0"/>
        <v>9</v>
      </c>
      <c r="J8" s="7">
        <f t="shared" si="0"/>
        <v>10</v>
      </c>
      <c r="K8" s="7">
        <f t="shared" si="0"/>
        <v>11</v>
      </c>
      <c r="L8" s="7">
        <f t="shared" ref="L8" si="1">COLUMN(L5)</f>
        <v>12</v>
      </c>
      <c r="M8" s="7">
        <f t="shared" si="0"/>
        <v>13</v>
      </c>
      <c r="N8" s="7">
        <f t="shared" si="0"/>
        <v>14</v>
      </c>
      <c r="O8" s="7">
        <f t="shared" si="0"/>
        <v>15</v>
      </c>
      <c r="P8" s="7">
        <f t="shared" si="0"/>
        <v>16</v>
      </c>
      <c r="Q8" s="7">
        <f t="shared" ref="Q8:BE8" si="2">COLUMN(Q5)</f>
        <v>17</v>
      </c>
      <c r="R8" s="7">
        <f t="shared" si="2"/>
        <v>18</v>
      </c>
      <c r="S8" s="7">
        <f t="shared" si="2"/>
        <v>19</v>
      </c>
      <c r="T8" s="7">
        <f t="shared" si="2"/>
        <v>20</v>
      </c>
      <c r="U8" s="7">
        <f t="shared" si="2"/>
        <v>21</v>
      </c>
      <c r="V8" s="7">
        <f t="shared" si="2"/>
        <v>22</v>
      </c>
      <c r="W8" s="7">
        <f t="shared" si="2"/>
        <v>23</v>
      </c>
      <c r="X8" s="7">
        <f t="shared" si="2"/>
        <v>24</v>
      </c>
      <c r="Y8" s="7">
        <f t="shared" si="2"/>
        <v>25</v>
      </c>
      <c r="Z8" s="7">
        <f t="shared" si="2"/>
        <v>26</v>
      </c>
      <c r="AA8" s="7">
        <f t="shared" si="2"/>
        <v>27</v>
      </c>
      <c r="AB8" s="7">
        <f t="shared" si="2"/>
        <v>28</v>
      </c>
      <c r="AC8" s="7">
        <f t="shared" si="2"/>
        <v>29</v>
      </c>
      <c r="AD8" s="7">
        <f t="shared" si="2"/>
        <v>30</v>
      </c>
      <c r="AE8" s="7">
        <f t="shared" si="2"/>
        <v>31</v>
      </c>
      <c r="AF8" s="7">
        <f t="shared" si="2"/>
        <v>32</v>
      </c>
      <c r="AG8" s="7">
        <f t="shared" si="2"/>
        <v>33</v>
      </c>
      <c r="AH8" s="7">
        <f t="shared" si="2"/>
        <v>34</v>
      </c>
      <c r="AI8" s="7">
        <f t="shared" si="2"/>
        <v>35</v>
      </c>
      <c r="AJ8" s="7">
        <f t="shared" si="2"/>
        <v>36</v>
      </c>
      <c r="AK8" s="7">
        <f t="shared" si="2"/>
        <v>37</v>
      </c>
      <c r="AL8" s="7">
        <f t="shared" si="2"/>
        <v>38</v>
      </c>
      <c r="AM8" s="7">
        <f t="shared" si="2"/>
        <v>39</v>
      </c>
      <c r="AN8" s="7">
        <f t="shared" si="2"/>
        <v>40</v>
      </c>
      <c r="AO8" s="7">
        <f t="shared" si="2"/>
        <v>41</v>
      </c>
      <c r="AP8" s="7">
        <f t="shared" si="2"/>
        <v>42</v>
      </c>
      <c r="AQ8" s="7">
        <f t="shared" si="2"/>
        <v>43</v>
      </c>
      <c r="AR8" s="7">
        <f t="shared" si="2"/>
        <v>44</v>
      </c>
      <c r="AS8" s="7">
        <f t="shared" si="2"/>
        <v>45</v>
      </c>
      <c r="AT8" s="7">
        <f t="shared" si="2"/>
        <v>46</v>
      </c>
      <c r="AU8" s="7">
        <f t="shared" si="2"/>
        <v>47</v>
      </c>
      <c r="AV8" s="7">
        <f t="shared" ref="AV8:AW8" si="3">COLUMN(AV5)</f>
        <v>48</v>
      </c>
      <c r="AW8" s="7">
        <f t="shared" si="3"/>
        <v>49</v>
      </c>
      <c r="AX8" s="7">
        <f t="shared" si="2"/>
        <v>50</v>
      </c>
      <c r="AY8" s="7">
        <f t="shared" ref="AY8" si="4">COLUMN(AY5)</f>
        <v>51</v>
      </c>
      <c r="AZ8" s="7">
        <f t="shared" si="2"/>
        <v>52</v>
      </c>
      <c r="BA8" s="7">
        <f t="shared" si="2"/>
        <v>53</v>
      </c>
      <c r="BB8" s="7">
        <f t="shared" ref="BB8:BC8" si="5">COLUMN(BB5)</f>
        <v>54</v>
      </c>
      <c r="BC8" s="7">
        <f t="shared" si="5"/>
        <v>55</v>
      </c>
      <c r="BD8" s="7">
        <f t="shared" si="2"/>
        <v>56</v>
      </c>
      <c r="BE8" s="7">
        <f t="shared" si="2"/>
        <v>57</v>
      </c>
      <c r="BF8" s="7">
        <f t="shared" ref="BF8" si="6">COLUMN(BF5)</f>
        <v>58</v>
      </c>
      <c r="BH8" s="1">
        <f t="shared" ref="BH8:BI8" si="7">COLUMN(BH2)</f>
        <v>60</v>
      </c>
      <c r="BI8" s="1">
        <f t="shared" si="7"/>
        <v>61</v>
      </c>
    </row>
    <row r="9" spans="1:61" ht="13.5" thickBot="1" x14ac:dyDescent="0.25">
      <c r="A9" s="406"/>
      <c r="B9" s="407"/>
      <c r="C9" s="407"/>
      <c r="D9" s="408"/>
      <c r="E9" s="410"/>
      <c r="F9" s="410"/>
      <c r="G9" s="410"/>
      <c r="H9" s="410"/>
      <c r="I9" s="409"/>
      <c r="J9" s="408"/>
      <c r="K9" s="703"/>
      <c r="L9" s="703"/>
      <c r="M9" s="410"/>
      <c r="N9" s="707"/>
      <c r="O9" s="703"/>
      <c r="P9" s="725"/>
      <c r="Q9" s="724"/>
      <c r="S9" s="408"/>
      <c r="T9" s="703"/>
      <c r="U9" s="703"/>
      <c r="V9" s="410"/>
      <c r="W9" s="707"/>
      <c r="X9" s="703"/>
      <c r="Y9" s="725"/>
      <c r="Z9" s="724"/>
      <c r="AB9" s="408"/>
      <c r="AC9" s="703"/>
      <c r="AD9" s="703"/>
      <c r="AE9" s="410"/>
      <c r="AF9" s="707"/>
      <c r="AG9" s="703"/>
      <c r="AH9" s="725"/>
      <c r="AI9" s="724"/>
      <c r="AK9" s="408"/>
      <c r="AL9" s="703"/>
      <c r="AM9" s="703"/>
      <c r="AN9" s="410"/>
      <c r="AO9" s="725"/>
      <c r="AP9" s="724"/>
      <c r="AR9" s="408"/>
      <c r="AS9" s="703"/>
      <c r="AT9" s="703"/>
      <c r="AU9" s="410"/>
      <c r="AV9" s="707"/>
      <c r="AW9" s="703"/>
      <c r="AX9" s="725"/>
      <c r="AY9" s="724"/>
      <c r="BA9" s="408"/>
      <c r="BB9" s="703"/>
      <c r="BC9" s="703"/>
      <c r="BD9" s="410"/>
      <c r="BE9" s="725"/>
      <c r="BF9" s="724"/>
      <c r="BH9" s="833"/>
      <c r="BI9" s="834"/>
    </row>
    <row r="10" spans="1:61" ht="32.25" thickBot="1" x14ac:dyDescent="0.25">
      <c r="A10" s="265">
        <f t="shared" ref="A10:A19" ca="1" si="8">OFFSET(A10,-1,0,1,1)+1</f>
        <v>1</v>
      </c>
      <c r="B10" s="619" t="str">
        <f ca="1">IF(MAX(BH10:BI10)=0,"",MAX(BH10:BI10))</f>
        <v/>
      </c>
      <c r="C10" s="405">
        <f>IF(OR(D10="",D10="-"),"-",(INDEX('Creation and Choice Doc'!$A$10:$A$876,MATCH(D10,'Creation and Choice Doc'!$E$10:$E$876,0))))</f>
        <v>1</v>
      </c>
      <c r="D10" s="115" t="s">
        <v>24</v>
      </c>
      <c r="E10" s="117" t="s">
        <v>60</v>
      </c>
      <c r="F10" s="117" t="s">
        <v>240</v>
      </c>
      <c r="G10" s="116" t="s">
        <v>24</v>
      </c>
      <c r="H10" s="687">
        <f ca="1">IF($A10="-","-",VLOOKUP($A10,'Selection Pack - Phase'!$A$6:$F$301,6))</f>
        <v>1</v>
      </c>
      <c r="I10" s="116">
        <f ca="1">IF($A10="-","-",VLOOKUP($C10,'Creation and Choice Doc'!$A$10:$W$876,21))</f>
        <v>0</v>
      </c>
      <c r="J10" s="115">
        <f>+CD_TOTAL_00_00_ENG</f>
        <v>0</v>
      </c>
      <c r="K10" s="116" t="str">
        <f t="shared" ref="K10:K19" si="9">IF(OR(J10="",J10=0),"-",Eng_Difficulty_Factor)</f>
        <v>-</v>
      </c>
      <c r="L10" s="116">
        <f t="shared" ref="L10:L19" si="10">Eng_Difficulty_Factor*J10</f>
        <v>0</v>
      </c>
      <c r="M10" s="116">
        <f>+CD_TOTAL_00_00_DESIGNER</f>
        <v>0</v>
      </c>
      <c r="N10" s="116" t="str">
        <f t="shared" ref="N10:N19" si="11">IF(OR(M10="",M10=0),"-",Design_Difficulty_Factor)</f>
        <v>-</v>
      </c>
      <c r="O10" s="116">
        <f t="shared" ref="O10:O19" si="12">Design_Difficulty_Factor*M10</f>
        <v>0</v>
      </c>
      <c r="P10" s="708">
        <f t="shared" ref="P10:P19" si="13">+J10+M10</f>
        <v>0</v>
      </c>
      <c r="Q10" s="397">
        <f>L10+O10</f>
        <v>0</v>
      </c>
      <c r="S10" s="115">
        <f>+BD_TOTAL_00_00_ENG</f>
        <v>0</v>
      </c>
      <c r="T10" s="116" t="str">
        <f t="shared" ref="T10:T19" si="14">IF(OR(S10="",S10=0),"-",Eng_Difficulty_Factor)</f>
        <v>-</v>
      </c>
      <c r="U10" s="116">
        <f t="shared" ref="U10:U19" si="15">Eng_Difficulty_Factor*S10</f>
        <v>0</v>
      </c>
      <c r="V10" s="116">
        <f>+BD_TOTAL_00_00_DESIGNER</f>
        <v>0</v>
      </c>
      <c r="W10" s="116" t="str">
        <f t="shared" ref="W10:W19" si="16">IF(OR(V10="",V10=0),"-",Design_Difficulty_Factor)</f>
        <v>-</v>
      </c>
      <c r="X10" s="116">
        <f t="shared" ref="X10:X19" si="17">Design_Difficulty_Factor*V10</f>
        <v>0</v>
      </c>
      <c r="Y10" s="117">
        <f>+S10+V10</f>
        <v>0</v>
      </c>
      <c r="Z10" s="397">
        <f>U10+X10</f>
        <v>0</v>
      </c>
      <c r="AB10" s="115">
        <f>+DD_TOTAL_00_00_ENG</f>
        <v>0</v>
      </c>
      <c r="AC10" s="116" t="str">
        <f t="shared" ref="AC10:AC19" si="18">IF(OR(AB10="",AB10=0),"-",Eng_Difficulty_Factor)</f>
        <v>-</v>
      </c>
      <c r="AD10" s="116">
        <f t="shared" ref="AD10:AD19" si="19">Eng_Difficulty_Factor*AB10</f>
        <v>0</v>
      </c>
      <c r="AE10" s="116">
        <f>+DD_TOTAL_00_00_DESIGNER</f>
        <v>0</v>
      </c>
      <c r="AF10" s="116" t="str">
        <f t="shared" ref="AF10:AF19" si="20">IF(OR(AE10="",AE10=0),"-",Design_Difficulty_Factor)</f>
        <v>-</v>
      </c>
      <c r="AG10" s="116">
        <f t="shared" ref="AG10:AG19" si="21">Design_Difficulty_Factor*AE10</f>
        <v>0</v>
      </c>
      <c r="AH10" s="117">
        <f>+AB10+AE10</f>
        <v>0</v>
      </c>
      <c r="AI10" s="397">
        <f>AD10+AG10</f>
        <v>0</v>
      </c>
      <c r="AK10" s="600"/>
      <c r="AL10" s="116" t="str">
        <f t="shared" ref="AL10:AL19" si="22">IF(OR(AK10="",AK10=0),"-",Eng_Difficulty_Factor)</f>
        <v>-</v>
      </c>
      <c r="AM10" s="116">
        <f t="shared" ref="AM10:AM19" si="23">Eng_Difficulty_Factor*AK10</f>
        <v>0</v>
      </c>
      <c r="AN10" s="601"/>
      <c r="AO10" s="726"/>
      <c r="AP10" s="397">
        <f>AM10</f>
        <v>0</v>
      </c>
      <c r="AR10" s="115">
        <f>CONSTR_TOTAL_00_00_ENG</f>
        <v>0</v>
      </c>
      <c r="AS10" s="116" t="str">
        <f t="shared" ref="AS10:AS19" si="24">IF(OR(AR10="",AR10=0),"-",Eng_Difficulty_Factor)</f>
        <v>-</v>
      </c>
      <c r="AT10" s="116">
        <f t="shared" ref="AT10:AT19" si="25">Eng_Difficulty_Factor*AR10</f>
        <v>0</v>
      </c>
      <c r="AU10" s="116">
        <f>+CONSTR_TOTAL_00_00_DESIGNER</f>
        <v>0</v>
      </c>
      <c r="AV10" s="116" t="str">
        <f t="shared" ref="AV10:AV19" si="26">IF(OR(AU10="",AU10=0),"-",Design_Difficulty_Factor)</f>
        <v>-</v>
      </c>
      <c r="AW10" s="116">
        <f t="shared" ref="AW10:AW19" si="27">Design_Difficulty_Factor*AU10</f>
        <v>0</v>
      </c>
      <c r="AX10" s="117">
        <f>+AR10+AU10</f>
        <v>0</v>
      </c>
      <c r="AY10" s="397">
        <f>AT10+AW10</f>
        <v>0</v>
      </c>
      <c r="BA10" s="686">
        <f>QUALIF_TOTAL_00_00_ENG</f>
        <v>0</v>
      </c>
      <c r="BB10" s="116" t="str">
        <f t="shared" ref="BB10:BB19" si="28">IF(OR(BA10="",BA10=0),"-",Eng_Difficulty_Factor)</f>
        <v>-</v>
      </c>
      <c r="BC10" s="116">
        <f t="shared" ref="BC10:BC19" si="29">Eng_Difficulty_Factor*BA10</f>
        <v>0</v>
      </c>
      <c r="BD10" s="601"/>
      <c r="BE10" s="450">
        <f t="shared" ref="BE10:BE19" si="30">+BA10+BD10</f>
        <v>0</v>
      </c>
      <c r="BF10" s="397">
        <f>BC10</f>
        <v>0</v>
      </c>
      <c r="BH10" s="854" t="str">
        <f ca="1">VLOOKUP($C10,'Creation and Choice Doc'!$A$10:$EG$565,2)</f>
        <v/>
      </c>
      <c r="BI10" s="836"/>
    </row>
    <row r="11" spans="1:61" ht="32.25" thickBot="1" x14ac:dyDescent="0.25">
      <c r="A11" s="85">
        <f t="shared" ca="1" si="8"/>
        <v>2</v>
      </c>
      <c r="B11" s="619" t="str">
        <f t="shared" ref="B11:B19" ca="1" si="31">IF(MAX(BH11:BI11)=0,"",MAX(BH11:BI11))</f>
        <v/>
      </c>
      <c r="C11" s="405">
        <f ca="1">IF(OR(D11="",D11="-"),"-",(INDEX('Creation and Choice Doc'!$A$10:$A$876,MATCH(D11,'Creation and Choice Doc'!$E$10:$E$876,0))))</f>
        <v>88</v>
      </c>
      <c r="D11" s="243" t="s">
        <v>17</v>
      </c>
      <c r="E11" s="244" t="s">
        <v>348</v>
      </c>
      <c r="F11" s="244" t="s">
        <v>240</v>
      </c>
      <c r="G11" s="118" t="s">
        <v>17</v>
      </c>
      <c r="H11" s="116">
        <f ca="1">IF($A11="-","-",VLOOKUP($A11,'Selection Pack - Phase'!$A$6:$F$301,6))</f>
        <v>1</v>
      </c>
      <c r="I11" s="392">
        <f ca="1">IF($A11="-","-",VLOOKUP($C11,'Creation and Choice Doc'!$A$10:$W$876,21))</f>
        <v>0</v>
      </c>
      <c r="J11" s="115">
        <f>+CD_TOTAL_01_00_ENG</f>
        <v>0</v>
      </c>
      <c r="K11" s="116" t="str">
        <f t="shared" si="9"/>
        <v>-</v>
      </c>
      <c r="L11" s="116">
        <f t="shared" si="10"/>
        <v>0</v>
      </c>
      <c r="M11" s="116">
        <f>+CD_TOTAL_01_00_DESIGNER</f>
        <v>0</v>
      </c>
      <c r="N11" s="712" t="str">
        <f t="shared" si="11"/>
        <v>-</v>
      </c>
      <c r="O11" s="457">
        <f t="shared" si="12"/>
        <v>0</v>
      </c>
      <c r="P11" s="117">
        <f t="shared" si="13"/>
        <v>0</v>
      </c>
      <c r="Q11" s="397">
        <f t="shared" ref="Q11:Q19" si="32">L11+O11</f>
        <v>0</v>
      </c>
      <c r="S11" s="115">
        <f>+BD_TOTAL_01_00_ENG</f>
        <v>0</v>
      </c>
      <c r="T11" s="116" t="str">
        <f t="shared" si="14"/>
        <v>-</v>
      </c>
      <c r="U11" s="116">
        <f t="shared" si="15"/>
        <v>0</v>
      </c>
      <c r="V11" s="116">
        <f>+BD_TOTAL_01_00_DESIGNER</f>
        <v>0</v>
      </c>
      <c r="W11" s="712" t="str">
        <f t="shared" si="16"/>
        <v>-</v>
      </c>
      <c r="X11" s="457">
        <f t="shared" si="17"/>
        <v>0</v>
      </c>
      <c r="Y11" s="117">
        <f t="shared" ref="Y11:Y16" si="33">+S11+V11</f>
        <v>0</v>
      </c>
      <c r="Z11" s="397">
        <f t="shared" ref="Z11:Z19" si="34">U11+X11</f>
        <v>0</v>
      </c>
      <c r="AB11" s="115">
        <f>+DD_TOTAL_01_00_ENG</f>
        <v>0</v>
      </c>
      <c r="AC11" s="116" t="str">
        <f t="shared" si="18"/>
        <v>-</v>
      </c>
      <c r="AD11" s="116">
        <f t="shared" si="19"/>
        <v>0</v>
      </c>
      <c r="AE11" s="116">
        <f>+DD_TOTAL_01_00_DESIGNER</f>
        <v>0</v>
      </c>
      <c r="AF11" s="712" t="str">
        <f t="shared" si="20"/>
        <v>-</v>
      </c>
      <c r="AG11" s="457">
        <f t="shared" si="21"/>
        <v>0</v>
      </c>
      <c r="AH11" s="117">
        <f t="shared" ref="AH11:AH16" si="35">+AB11+AE11</f>
        <v>0</v>
      </c>
      <c r="AI11" s="397">
        <f t="shared" ref="AI11:AI19" si="36">AD11+AG11</f>
        <v>0</v>
      </c>
      <c r="AK11" s="115">
        <f>+PRO_01_00_ENG</f>
        <v>0</v>
      </c>
      <c r="AL11" s="116" t="str">
        <f t="shared" si="22"/>
        <v>-</v>
      </c>
      <c r="AM11" s="116">
        <f t="shared" si="23"/>
        <v>0</v>
      </c>
      <c r="AN11" s="601"/>
      <c r="AO11" s="117">
        <f>+AK11+AN11</f>
        <v>0</v>
      </c>
      <c r="AP11" s="397">
        <f t="shared" ref="AP11:AP19" si="37">AM11</f>
        <v>0</v>
      </c>
      <c r="AR11" s="115">
        <f>CONSTR_TOTAL_01_00_ENG</f>
        <v>0</v>
      </c>
      <c r="AS11" s="116" t="str">
        <f t="shared" si="24"/>
        <v>-</v>
      </c>
      <c r="AT11" s="116">
        <f t="shared" si="25"/>
        <v>0</v>
      </c>
      <c r="AU11" s="116">
        <f>+CONSTR_TOTAL_01_00_DESIGNER</f>
        <v>0</v>
      </c>
      <c r="AV11" s="712" t="str">
        <f t="shared" si="26"/>
        <v>-</v>
      </c>
      <c r="AW11" s="457">
        <f t="shared" si="27"/>
        <v>0</v>
      </c>
      <c r="AX11" s="117">
        <f t="shared" ref="AX11:AX19" si="38">+AR11+AU11</f>
        <v>0</v>
      </c>
      <c r="AY11" s="397">
        <f t="shared" ref="AY11:AY19" si="39">AT11+AW11</f>
        <v>0</v>
      </c>
      <c r="BA11" s="600"/>
      <c r="BB11" s="116" t="str">
        <f t="shared" si="28"/>
        <v>-</v>
      </c>
      <c r="BC11" s="116">
        <f t="shared" si="29"/>
        <v>0</v>
      </c>
      <c r="BD11" s="601"/>
      <c r="BE11" s="726">
        <f t="shared" si="30"/>
        <v>0</v>
      </c>
      <c r="BF11" s="397">
        <f t="shared" ref="BF11:BF19" si="40">BC11</f>
        <v>0</v>
      </c>
      <c r="BH11" s="854" t="str">
        <f ca="1">VLOOKUP($C11,'Creation and Choice Doc'!$A$10:$EG$565,2)</f>
        <v/>
      </c>
      <c r="BI11" s="836"/>
    </row>
    <row r="12" spans="1:61" ht="15" x14ac:dyDescent="0.2">
      <c r="A12" s="85">
        <f t="shared" ca="1" si="8"/>
        <v>3</v>
      </c>
      <c r="B12" s="619" t="str">
        <f t="shared" ca="1" si="31"/>
        <v/>
      </c>
      <c r="C12" s="405">
        <f ca="1">IF(OR(D12="",D12="-"),"-",(INDEX('Creation and Choice Doc'!$A$10:$A$876,MATCH(D12,'Creation and Choice Doc'!$E$10:$E$876,0))))</f>
        <v>113</v>
      </c>
      <c r="D12" s="139" t="s">
        <v>110</v>
      </c>
      <c r="E12" s="140" t="s">
        <v>111</v>
      </c>
      <c r="F12" s="136" t="s">
        <v>94</v>
      </c>
      <c r="G12" s="137" t="s">
        <v>17</v>
      </c>
      <c r="H12" s="136">
        <f ca="1">IF($A12="-","-",VLOOKUP($A12,'Selection Pack - Phase'!$A$6:$F$301,6))</f>
        <v>1</v>
      </c>
      <c r="I12" s="393">
        <f ca="1">IF($A12="-","-",VLOOKUP($C12,'Creation and Choice Doc'!$A$10:$W$876,21))</f>
        <v>0</v>
      </c>
      <c r="J12" s="398">
        <f>+CD_TOTAL_01_10_ENG</f>
        <v>0</v>
      </c>
      <c r="K12" s="704" t="str">
        <f t="shared" si="9"/>
        <v>-</v>
      </c>
      <c r="L12" s="704">
        <f t="shared" si="10"/>
        <v>0</v>
      </c>
      <c r="M12" s="399">
        <f>+CD_TOTAL_01_10_DESIGNER</f>
        <v>0</v>
      </c>
      <c r="N12" s="396" t="str">
        <f t="shared" si="11"/>
        <v>-</v>
      </c>
      <c r="O12" s="399">
        <f t="shared" si="12"/>
        <v>0</v>
      </c>
      <c r="P12" s="399">
        <f t="shared" si="13"/>
        <v>0</v>
      </c>
      <c r="Q12" s="717">
        <f t="shared" si="32"/>
        <v>0</v>
      </c>
      <c r="S12" s="398">
        <f>+BD_TOTAL_01_10_ENG</f>
        <v>0</v>
      </c>
      <c r="T12" s="704" t="str">
        <f t="shared" si="14"/>
        <v>-</v>
      </c>
      <c r="U12" s="704">
        <f t="shared" si="15"/>
        <v>0</v>
      </c>
      <c r="V12" s="399">
        <f>+BD_TOTAL_01_10_DESIGNER</f>
        <v>0</v>
      </c>
      <c r="W12" s="396" t="str">
        <f t="shared" si="16"/>
        <v>-</v>
      </c>
      <c r="X12" s="399">
        <f t="shared" si="17"/>
        <v>0</v>
      </c>
      <c r="Y12" s="399">
        <f t="shared" si="33"/>
        <v>0</v>
      </c>
      <c r="Z12" s="717">
        <f t="shared" si="34"/>
        <v>0</v>
      </c>
      <c r="AB12" s="398">
        <f>+DD_TOTAL_01_10_ENG</f>
        <v>0</v>
      </c>
      <c r="AC12" s="704" t="str">
        <f t="shared" si="18"/>
        <v>-</v>
      </c>
      <c r="AD12" s="704">
        <f t="shared" si="19"/>
        <v>0</v>
      </c>
      <c r="AE12" s="399">
        <f>+DD_TOTAL_01_10_DESIGNER</f>
        <v>0</v>
      </c>
      <c r="AF12" s="396" t="str">
        <f t="shared" si="20"/>
        <v>-</v>
      </c>
      <c r="AG12" s="399">
        <f t="shared" si="21"/>
        <v>0</v>
      </c>
      <c r="AH12" s="399">
        <f t="shared" si="35"/>
        <v>0</v>
      </c>
      <c r="AI12" s="717">
        <f t="shared" si="36"/>
        <v>0</v>
      </c>
      <c r="AK12" s="398">
        <f>+PRO_TOTAL_01_10_ENG</f>
        <v>0</v>
      </c>
      <c r="AL12" s="704" t="str">
        <f t="shared" si="22"/>
        <v>-</v>
      </c>
      <c r="AM12" s="704">
        <f t="shared" si="23"/>
        <v>0</v>
      </c>
      <c r="AN12" s="602"/>
      <c r="AO12" s="399">
        <f t="shared" ref="AO12:AO16" si="41">+AK12+AN12</f>
        <v>0</v>
      </c>
      <c r="AP12" s="717">
        <f t="shared" si="37"/>
        <v>0</v>
      </c>
      <c r="AR12" s="398">
        <f>+CONSTR_TOTAL_01_10_ENG</f>
        <v>0</v>
      </c>
      <c r="AS12" s="704" t="str">
        <f t="shared" si="24"/>
        <v>-</v>
      </c>
      <c r="AT12" s="704">
        <f t="shared" si="25"/>
        <v>0</v>
      </c>
      <c r="AU12" s="399">
        <f>+CONSTR_TOTAL_01_10_DESIGNER</f>
        <v>0</v>
      </c>
      <c r="AV12" s="396" t="str">
        <f t="shared" si="26"/>
        <v>-</v>
      </c>
      <c r="AW12" s="399">
        <f t="shared" si="27"/>
        <v>0</v>
      </c>
      <c r="AX12" s="399">
        <f t="shared" si="38"/>
        <v>0</v>
      </c>
      <c r="AY12" s="717">
        <f t="shared" si="39"/>
        <v>0</v>
      </c>
      <c r="BA12" s="604"/>
      <c r="BB12" s="704" t="str">
        <f t="shared" si="28"/>
        <v>-</v>
      </c>
      <c r="BC12" s="704">
        <f t="shared" si="29"/>
        <v>0</v>
      </c>
      <c r="BD12" s="602"/>
      <c r="BE12" s="602">
        <f t="shared" si="30"/>
        <v>0</v>
      </c>
      <c r="BF12" s="717">
        <f t="shared" si="40"/>
        <v>0</v>
      </c>
      <c r="BH12" s="854" t="str">
        <f ca="1">VLOOKUP($C12,'Creation and Choice Doc'!$A$10:$EG$565,2)</f>
        <v/>
      </c>
      <c r="BI12" s="836"/>
    </row>
    <row r="13" spans="1:61" outlineLevel="1" x14ac:dyDescent="0.2">
      <c r="A13" s="85">
        <f t="shared" ca="1" si="8"/>
        <v>4</v>
      </c>
      <c r="B13" s="619" t="str">
        <f t="shared" ca="1" si="31"/>
        <v/>
      </c>
      <c r="C13" s="405">
        <f ca="1">IF(OR(D13="",D13="-"),"-",(INDEX('Creation and Choice Doc'!$A$10:$A$876,MATCH(D13,'Creation and Choice Doc'!$E$10:$E$876,0))))</f>
        <v>114</v>
      </c>
      <c r="D13" s="143" t="s">
        <v>334</v>
      </c>
      <c r="E13" s="144" t="s">
        <v>339</v>
      </c>
      <c r="F13" s="147" t="s">
        <v>241</v>
      </c>
      <c r="G13" s="148" t="s">
        <v>110</v>
      </c>
      <c r="H13" s="147">
        <f ca="1">IF($A13="-","-",VLOOKUP($A13,'Selection Pack - Phase'!$A$6:$F$301,6))</f>
        <v>1</v>
      </c>
      <c r="I13" s="394">
        <f ca="1">IF($A13="-","-",VLOOKUP($C13,'Creation and Choice Doc'!$A$10:$W$876,21))</f>
        <v>0</v>
      </c>
      <c r="J13" s="401">
        <f>+CD_TOTAL_01_11_ENG</f>
        <v>0</v>
      </c>
      <c r="K13" s="705" t="str">
        <f t="shared" si="9"/>
        <v>-</v>
      </c>
      <c r="L13" s="705">
        <f t="shared" si="10"/>
        <v>0</v>
      </c>
      <c r="M13" s="402">
        <f>+CD_TOTAL_01_11_DESIGNER</f>
        <v>0</v>
      </c>
      <c r="N13" s="394" t="str">
        <f t="shared" si="11"/>
        <v>-</v>
      </c>
      <c r="O13" s="713">
        <f t="shared" si="12"/>
        <v>0</v>
      </c>
      <c r="P13" s="713">
        <f t="shared" si="13"/>
        <v>0</v>
      </c>
      <c r="Q13" s="718">
        <f t="shared" si="32"/>
        <v>0</v>
      </c>
      <c r="S13" s="401">
        <f>+BD_TOTAL_01_11_ENG</f>
        <v>0</v>
      </c>
      <c r="T13" s="705" t="str">
        <f t="shared" si="14"/>
        <v>-</v>
      </c>
      <c r="U13" s="705">
        <f t="shared" si="15"/>
        <v>0</v>
      </c>
      <c r="V13" s="402">
        <f>+BD_TOTAL_01_11_DESIGNER</f>
        <v>0</v>
      </c>
      <c r="W13" s="394" t="str">
        <f t="shared" si="16"/>
        <v>-</v>
      </c>
      <c r="X13" s="713">
        <f t="shared" si="17"/>
        <v>0</v>
      </c>
      <c r="Y13" s="713">
        <f t="shared" si="33"/>
        <v>0</v>
      </c>
      <c r="Z13" s="718">
        <f t="shared" si="34"/>
        <v>0</v>
      </c>
      <c r="AB13" s="401">
        <f>+DD_TOTAL_01_11_ENG</f>
        <v>0</v>
      </c>
      <c r="AC13" s="705" t="str">
        <f t="shared" si="18"/>
        <v>-</v>
      </c>
      <c r="AD13" s="705">
        <f t="shared" si="19"/>
        <v>0</v>
      </c>
      <c r="AE13" s="402">
        <f>+DD_TOTAL_01_11_DESIGNER</f>
        <v>0</v>
      </c>
      <c r="AF13" s="394" t="str">
        <f t="shared" si="20"/>
        <v>-</v>
      </c>
      <c r="AG13" s="713">
        <f t="shared" si="21"/>
        <v>0</v>
      </c>
      <c r="AH13" s="713">
        <f t="shared" si="35"/>
        <v>0</v>
      </c>
      <c r="AI13" s="718">
        <f t="shared" si="36"/>
        <v>0</v>
      </c>
      <c r="AK13" s="401">
        <f>+PRO_TOTAL_01_11_ENG</f>
        <v>0</v>
      </c>
      <c r="AL13" s="705" t="str">
        <f t="shared" si="22"/>
        <v>-</v>
      </c>
      <c r="AM13" s="705">
        <f t="shared" si="23"/>
        <v>0</v>
      </c>
      <c r="AN13" s="603"/>
      <c r="AO13" s="713">
        <f t="shared" si="41"/>
        <v>0</v>
      </c>
      <c r="AP13" s="718">
        <f t="shared" si="37"/>
        <v>0</v>
      </c>
      <c r="AR13" s="401">
        <f>+CONSTR_TOTAL_01_11_ENG</f>
        <v>0</v>
      </c>
      <c r="AS13" s="705" t="str">
        <f t="shared" si="24"/>
        <v>-</v>
      </c>
      <c r="AT13" s="705">
        <f t="shared" si="25"/>
        <v>0</v>
      </c>
      <c r="AU13" s="402">
        <f>+CONSTR_TOTAL_01_11_DESIGNER</f>
        <v>0</v>
      </c>
      <c r="AV13" s="394" t="str">
        <f t="shared" si="26"/>
        <v>-</v>
      </c>
      <c r="AW13" s="713">
        <f t="shared" si="27"/>
        <v>0</v>
      </c>
      <c r="AX13" s="713">
        <f t="shared" si="38"/>
        <v>0</v>
      </c>
      <c r="AY13" s="718">
        <f t="shared" si="39"/>
        <v>0</v>
      </c>
      <c r="BA13" s="605"/>
      <c r="BB13" s="705" t="str">
        <f t="shared" si="28"/>
        <v>-</v>
      </c>
      <c r="BC13" s="705">
        <f t="shared" si="29"/>
        <v>0</v>
      </c>
      <c r="BD13" s="603"/>
      <c r="BE13" s="729">
        <f t="shared" si="30"/>
        <v>0</v>
      </c>
      <c r="BF13" s="718">
        <f t="shared" si="40"/>
        <v>0</v>
      </c>
      <c r="BH13" s="854" t="str">
        <f ca="1">VLOOKUP($C13,'Creation and Choice Doc'!$A$10:$EG$565,2)</f>
        <v/>
      </c>
      <c r="BI13" s="836"/>
    </row>
    <row r="14" spans="1:61" outlineLevel="1" x14ac:dyDescent="0.2">
      <c r="A14" s="85">
        <f t="shared" ca="1" si="8"/>
        <v>5</v>
      </c>
      <c r="B14" s="619" t="str">
        <f t="shared" ca="1" si="31"/>
        <v/>
      </c>
      <c r="C14" s="405">
        <f ca="1">IF(OR(D14="",D14="-"),"-",(INDEX('Creation and Choice Doc'!$A$10:$A$876,MATCH(D14,'Creation and Choice Doc'!$E$10:$E$876,0))))</f>
        <v>120</v>
      </c>
      <c r="D14" s="143" t="s">
        <v>336</v>
      </c>
      <c r="E14" s="144" t="s">
        <v>340</v>
      </c>
      <c r="F14" s="147" t="s">
        <v>241</v>
      </c>
      <c r="G14" s="148" t="s">
        <v>110</v>
      </c>
      <c r="H14" s="147">
        <f ca="1">IF($A14="-","-",VLOOKUP($A14,'Selection Pack - Phase'!$A$6:$F$301,6))</f>
        <v>1</v>
      </c>
      <c r="I14" s="394">
        <f ca="1">IF($A14="-","-",VLOOKUP($C14,'Creation and Choice Doc'!$A$10:$W$876,21))</f>
        <v>0</v>
      </c>
      <c r="J14" s="401">
        <f>CD_TOTAL_01_12_ENG</f>
        <v>0</v>
      </c>
      <c r="K14" s="705" t="str">
        <f t="shared" si="9"/>
        <v>-</v>
      </c>
      <c r="L14" s="705">
        <f t="shared" si="10"/>
        <v>0</v>
      </c>
      <c r="M14" s="402">
        <f>CD_TOTAL_01_12_DESIGNER</f>
        <v>0</v>
      </c>
      <c r="N14" s="394" t="str">
        <f t="shared" si="11"/>
        <v>-</v>
      </c>
      <c r="O14" s="713">
        <f t="shared" si="12"/>
        <v>0</v>
      </c>
      <c r="P14" s="713">
        <f t="shared" si="13"/>
        <v>0</v>
      </c>
      <c r="Q14" s="718">
        <f t="shared" si="32"/>
        <v>0</v>
      </c>
      <c r="S14" s="401">
        <f>BD_TOTAL_01_12_ENG</f>
        <v>0</v>
      </c>
      <c r="T14" s="705" t="str">
        <f t="shared" si="14"/>
        <v>-</v>
      </c>
      <c r="U14" s="705">
        <f t="shared" si="15"/>
        <v>0</v>
      </c>
      <c r="V14" s="402">
        <f>BD_TOTAL_01_12_DESIGNER</f>
        <v>0</v>
      </c>
      <c r="W14" s="394" t="str">
        <f t="shared" si="16"/>
        <v>-</v>
      </c>
      <c r="X14" s="713">
        <f t="shared" si="17"/>
        <v>0</v>
      </c>
      <c r="Y14" s="713">
        <f t="shared" si="33"/>
        <v>0</v>
      </c>
      <c r="Z14" s="718">
        <f t="shared" si="34"/>
        <v>0</v>
      </c>
      <c r="AB14" s="401">
        <f>DD_TOTAL_01_12_ENG</f>
        <v>0</v>
      </c>
      <c r="AC14" s="705" t="str">
        <f t="shared" si="18"/>
        <v>-</v>
      </c>
      <c r="AD14" s="705">
        <f t="shared" si="19"/>
        <v>0</v>
      </c>
      <c r="AE14" s="402">
        <f>DD_TOTAL_01_12_DESIGNER</f>
        <v>0</v>
      </c>
      <c r="AF14" s="394" t="str">
        <f t="shared" si="20"/>
        <v>-</v>
      </c>
      <c r="AG14" s="713">
        <f t="shared" si="21"/>
        <v>0</v>
      </c>
      <c r="AH14" s="713">
        <f t="shared" si="35"/>
        <v>0</v>
      </c>
      <c r="AI14" s="718">
        <f t="shared" si="36"/>
        <v>0</v>
      </c>
      <c r="AK14" s="401">
        <f>PRO_TOTAL_01_12_ENG</f>
        <v>0</v>
      </c>
      <c r="AL14" s="705" t="str">
        <f t="shared" si="22"/>
        <v>-</v>
      </c>
      <c r="AM14" s="705">
        <f t="shared" si="23"/>
        <v>0</v>
      </c>
      <c r="AN14" s="603"/>
      <c r="AO14" s="713">
        <f t="shared" si="41"/>
        <v>0</v>
      </c>
      <c r="AP14" s="718">
        <f t="shared" si="37"/>
        <v>0</v>
      </c>
      <c r="AR14" s="401">
        <f>CONSTR_TOTAL_01_12_ENG</f>
        <v>0</v>
      </c>
      <c r="AS14" s="705" t="str">
        <f t="shared" si="24"/>
        <v>-</v>
      </c>
      <c r="AT14" s="705">
        <f t="shared" si="25"/>
        <v>0</v>
      </c>
      <c r="AU14" s="402">
        <f>CONSTR_TOTAL_01_12_DESIGNER</f>
        <v>0</v>
      </c>
      <c r="AV14" s="394" t="str">
        <f t="shared" si="26"/>
        <v>-</v>
      </c>
      <c r="AW14" s="713">
        <f t="shared" si="27"/>
        <v>0</v>
      </c>
      <c r="AX14" s="713">
        <f t="shared" si="38"/>
        <v>0</v>
      </c>
      <c r="AY14" s="718">
        <f t="shared" si="39"/>
        <v>0</v>
      </c>
      <c r="BA14" s="605"/>
      <c r="BB14" s="705" t="str">
        <f t="shared" si="28"/>
        <v>-</v>
      </c>
      <c r="BC14" s="705">
        <f t="shared" si="29"/>
        <v>0</v>
      </c>
      <c r="BD14" s="603"/>
      <c r="BE14" s="729">
        <f t="shared" si="30"/>
        <v>0</v>
      </c>
      <c r="BF14" s="718">
        <f t="shared" si="40"/>
        <v>0</v>
      </c>
      <c r="BH14" s="854" t="str">
        <f ca="1">VLOOKUP($C14,'Creation and Choice Doc'!$A$10:$EG$565,2)</f>
        <v/>
      </c>
      <c r="BI14" s="836"/>
    </row>
    <row r="15" spans="1:61" outlineLevel="1" x14ac:dyDescent="0.2">
      <c r="A15" s="85">
        <f t="shared" ca="1" si="8"/>
        <v>6</v>
      </c>
      <c r="B15" s="619" t="str">
        <f t="shared" ca="1" si="31"/>
        <v/>
      </c>
      <c r="C15" s="405">
        <f ca="1">IF(OR(D15="",D15="-"),"-",(INDEX('Creation and Choice Doc'!$A$10:$A$876,MATCH(D15,'Creation and Choice Doc'!$E$10:$E$876,0))))</f>
        <v>129</v>
      </c>
      <c r="D15" s="143" t="s">
        <v>337</v>
      </c>
      <c r="E15" s="144" t="s">
        <v>341</v>
      </c>
      <c r="F15" s="147" t="s">
        <v>241</v>
      </c>
      <c r="G15" s="148" t="s">
        <v>110</v>
      </c>
      <c r="H15" s="147">
        <f ca="1">IF($A15="-","-",VLOOKUP($A15,'Selection Pack - Phase'!$A$6:$F$301,6))</f>
        <v>0</v>
      </c>
      <c r="I15" s="394">
        <f ca="1">IF($A15="-","-",VLOOKUP($C15,'Creation and Choice Doc'!$A$10:$W$876,21))</f>
        <v>0</v>
      </c>
      <c r="J15" s="401">
        <f>CD_TOTAL_01_13_ENG</f>
        <v>0</v>
      </c>
      <c r="K15" s="705" t="str">
        <f t="shared" si="9"/>
        <v>-</v>
      </c>
      <c r="L15" s="705">
        <f t="shared" si="10"/>
        <v>0</v>
      </c>
      <c r="M15" s="402">
        <f>CD_TOTAL_01_13_DESIGNER</f>
        <v>0</v>
      </c>
      <c r="N15" s="394" t="str">
        <f t="shared" si="11"/>
        <v>-</v>
      </c>
      <c r="O15" s="713">
        <f t="shared" si="12"/>
        <v>0</v>
      </c>
      <c r="P15" s="713">
        <f t="shared" si="13"/>
        <v>0</v>
      </c>
      <c r="Q15" s="718">
        <f t="shared" si="32"/>
        <v>0</v>
      </c>
      <c r="S15" s="401">
        <f>BD_TOTAL_01_13_ENG</f>
        <v>0</v>
      </c>
      <c r="T15" s="705" t="str">
        <f t="shared" si="14"/>
        <v>-</v>
      </c>
      <c r="U15" s="705">
        <f t="shared" si="15"/>
        <v>0</v>
      </c>
      <c r="V15" s="402">
        <f>BD_TOTAL_01_13_DESIGNER</f>
        <v>0</v>
      </c>
      <c r="W15" s="394" t="str">
        <f t="shared" si="16"/>
        <v>-</v>
      </c>
      <c r="X15" s="713">
        <f t="shared" si="17"/>
        <v>0</v>
      </c>
      <c r="Y15" s="713">
        <f t="shared" si="33"/>
        <v>0</v>
      </c>
      <c r="Z15" s="718">
        <f t="shared" si="34"/>
        <v>0</v>
      </c>
      <c r="AB15" s="401">
        <f>DD_TOTAL_01_13_ENG</f>
        <v>0</v>
      </c>
      <c r="AC15" s="705" t="str">
        <f t="shared" si="18"/>
        <v>-</v>
      </c>
      <c r="AD15" s="705">
        <f t="shared" si="19"/>
        <v>0</v>
      </c>
      <c r="AE15" s="402">
        <f>DD_TOTAL_01_13_DESIGNER</f>
        <v>0</v>
      </c>
      <c r="AF15" s="394" t="str">
        <f t="shared" si="20"/>
        <v>-</v>
      </c>
      <c r="AG15" s="713">
        <f t="shared" si="21"/>
        <v>0</v>
      </c>
      <c r="AH15" s="713">
        <f t="shared" si="35"/>
        <v>0</v>
      </c>
      <c r="AI15" s="718">
        <f t="shared" si="36"/>
        <v>0</v>
      </c>
      <c r="AK15" s="401">
        <f>PRO_TOTAL_01_13_ENG</f>
        <v>0</v>
      </c>
      <c r="AL15" s="705" t="str">
        <f t="shared" si="22"/>
        <v>-</v>
      </c>
      <c r="AM15" s="705">
        <f t="shared" si="23"/>
        <v>0</v>
      </c>
      <c r="AN15" s="603"/>
      <c r="AO15" s="713">
        <f t="shared" si="41"/>
        <v>0</v>
      </c>
      <c r="AP15" s="718">
        <f t="shared" si="37"/>
        <v>0</v>
      </c>
      <c r="AR15" s="401">
        <f>CONSTR_TOTAL_01_13_ENG</f>
        <v>0</v>
      </c>
      <c r="AS15" s="705" t="str">
        <f t="shared" si="24"/>
        <v>-</v>
      </c>
      <c r="AT15" s="705">
        <f t="shared" si="25"/>
        <v>0</v>
      </c>
      <c r="AU15" s="402">
        <f>CONSTR_TOTAL_01_13_DESIGNER</f>
        <v>0</v>
      </c>
      <c r="AV15" s="394" t="str">
        <f t="shared" si="26"/>
        <v>-</v>
      </c>
      <c r="AW15" s="713">
        <f t="shared" si="27"/>
        <v>0</v>
      </c>
      <c r="AX15" s="713">
        <f t="shared" si="38"/>
        <v>0</v>
      </c>
      <c r="AY15" s="718">
        <f t="shared" si="39"/>
        <v>0</v>
      </c>
      <c r="BA15" s="605"/>
      <c r="BB15" s="705" t="str">
        <f t="shared" si="28"/>
        <v>-</v>
      </c>
      <c r="BC15" s="705">
        <f t="shared" si="29"/>
        <v>0</v>
      </c>
      <c r="BD15" s="603"/>
      <c r="BE15" s="729">
        <f t="shared" si="30"/>
        <v>0</v>
      </c>
      <c r="BF15" s="718">
        <f t="shared" si="40"/>
        <v>0</v>
      </c>
      <c r="BH15" s="854" t="str">
        <f ca="1">VLOOKUP($C15,'Creation and Choice Doc'!$A$10:$EG$565,2)</f>
        <v/>
      </c>
      <c r="BI15" s="836"/>
    </row>
    <row r="16" spans="1:61" outlineLevel="1" x14ac:dyDescent="0.2">
      <c r="A16" s="85">
        <f t="shared" ca="1" si="8"/>
        <v>7</v>
      </c>
      <c r="B16" s="619" t="str">
        <f t="shared" ca="1" si="31"/>
        <v/>
      </c>
      <c r="C16" s="405">
        <f ca="1">IF(OR(D16="",D16="-"),"-",(INDEX('Creation and Choice Doc'!$A$10:$A$876,MATCH(D16,'Creation and Choice Doc'!$E$10:$E$876,0))))</f>
        <v>135</v>
      </c>
      <c r="D16" s="143" t="s">
        <v>338</v>
      </c>
      <c r="E16" s="144" t="s">
        <v>342</v>
      </c>
      <c r="F16" s="147" t="s">
        <v>241</v>
      </c>
      <c r="G16" s="148" t="s">
        <v>110</v>
      </c>
      <c r="H16" s="147">
        <f ca="1">IF($A16="-","-",VLOOKUP($A16,'Selection Pack - Phase'!$A$6:$F$301,6))</f>
        <v>0</v>
      </c>
      <c r="I16" s="394">
        <f ca="1">IF($A16="-","-",VLOOKUP($C16,'Creation and Choice Doc'!$A$10:$W$876,21))</f>
        <v>0</v>
      </c>
      <c r="J16" s="401">
        <f>CD_TOTAL_01_14_ENG</f>
        <v>0</v>
      </c>
      <c r="K16" s="705" t="str">
        <f t="shared" si="9"/>
        <v>-</v>
      </c>
      <c r="L16" s="705">
        <f t="shared" si="10"/>
        <v>0</v>
      </c>
      <c r="M16" s="402">
        <f>CD_TOTAL_01_14_DESIGNER</f>
        <v>0</v>
      </c>
      <c r="N16" s="394" t="str">
        <f t="shared" si="11"/>
        <v>-</v>
      </c>
      <c r="O16" s="713">
        <f t="shared" si="12"/>
        <v>0</v>
      </c>
      <c r="P16" s="713">
        <f t="shared" si="13"/>
        <v>0</v>
      </c>
      <c r="Q16" s="718">
        <f t="shared" si="32"/>
        <v>0</v>
      </c>
      <c r="S16" s="401">
        <f>BD_TOTAL_01_14_ENG</f>
        <v>0</v>
      </c>
      <c r="T16" s="705" t="str">
        <f t="shared" si="14"/>
        <v>-</v>
      </c>
      <c r="U16" s="705">
        <f t="shared" si="15"/>
        <v>0</v>
      </c>
      <c r="V16" s="402">
        <f>BD_TOTAL_01_14_DESIGNER</f>
        <v>0</v>
      </c>
      <c r="W16" s="394" t="str">
        <f t="shared" si="16"/>
        <v>-</v>
      </c>
      <c r="X16" s="713">
        <f t="shared" si="17"/>
        <v>0</v>
      </c>
      <c r="Y16" s="713">
        <f t="shared" si="33"/>
        <v>0</v>
      </c>
      <c r="Z16" s="718">
        <f t="shared" si="34"/>
        <v>0</v>
      </c>
      <c r="AB16" s="401">
        <f>DD_TOTAL_01_14_ENG</f>
        <v>0</v>
      </c>
      <c r="AC16" s="705" t="str">
        <f t="shared" si="18"/>
        <v>-</v>
      </c>
      <c r="AD16" s="705">
        <f t="shared" si="19"/>
        <v>0</v>
      </c>
      <c r="AE16" s="402">
        <f>DD_TOTAL_01_14_DESIGNER</f>
        <v>0</v>
      </c>
      <c r="AF16" s="394" t="str">
        <f t="shared" si="20"/>
        <v>-</v>
      </c>
      <c r="AG16" s="713">
        <f t="shared" si="21"/>
        <v>0</v>
      </c>
      <c r="AH16" s="713">
        <f t="shared" si="35"/>
        <v>0</v>
      </c>
      <c r="AI16" s="718">
        <f t="shared" si="36"/>
        <v>0</v>
      </c>
      <c r="AK16" s="401">
        <f>PRO_TOTAL_01_14_ENG</f>
        <v>0</v>
      </c>
      <c r="AL16" s="705" t="str">
        <f t="shared" si="22"/>
        <v>-</v>
      </c>
      <c r="AM16" s="705">
        <f t="shared" si="23"/>
        <v>0</v>
      </c>
      <c r="AN16" s="603"/>
      <c r="AO16" s="713">
        <f t="shared" si="41"/>
        <v>0</v>
      </c>
      <c r="AP16" s="718">
        <f t="shared" si="37"/>
        <v>0</v>
      </c>
      <c r="AR16" s="401">
        <f>CONSTR_TOTAL_01_14_ENG</f>
        <v>0</v>
      </c>
      <c r="AS16" s="705" t="str">
        <f t="shared" si="24"/>
        <v>-</v>
      </c>
      <c r="AT16" s="705">
        <f t="shared" si="25"/>
        <v>0</v>
      </c>
      <c r="AU16" s="402">
        <f>CONSTR_TOTAL_01_14_DESIGNER</f>
        <v>0</v>
      </c>
      <c r="AV16" s="394" t="str">
        <f t="shared" si="26"/>
        <v>-</v>
      </c>
      <c r="AW16" s="713">
        <f t="shared" si="27"/>
        <v>0</v>
      </c>
      <c r="AX16" s="713">
        <f t="shared" si="38"/>
        <v>0</v>
      </c>
      <c r="AY16" s="718">
        <f t="shared" si="39"/>
        <v>0</v>
      </c>
      <c r="BA16" s="605"/>
      <c r="BB16" s="705" t="str">
        <f t="shared" si="28"/>
        <v>-</v>
      </c>
      <c r="BC16" s="705">
        <f t="shared" si="29"/>
        <v>0</v>
      </c>
      <c r="BD16" s="603"/>
      <c r="BE16" s="729">
        <f t="shared" si="30"/>
        <v>0</v>
      </c>
      <c r="BF16" s="718">
        <f t="shared" si="40"/>
        <v>0</v>
      </c>
      <c r="BH16" s="854" t="str">
        <f ca="1">VLOOKUP($C16,'Creation and Choice Doc'!$A$10:$EG$565,2)</f>
        <v/>
      </c>
      <c r="BI16" s="836"/>
    </row>
    <row r="17" spans="1:61" outlineLevel="1" x14ac:dyDescent="0.2">
      <c r="A17" s="85">
        <f t="shared" ca="1" si="8"/>
        <v>8</v>
      </c>
      <c r="B17" s="619" t="str">
        <f t="shared" ca="1" si="31"/>
        <v/>
      </c>
      <c r="C17" s="405">
        <f ca="1">IF(OR(D17="",D17="-"),"-",(INDEX('Creation and Choice Doc'!$A$10:$A$876,MATCH(D17,'Creation and Choice Doc'!$E$10:$E$876,0))))</f>
        <v>141</v>
      </c>
      <c r="D17" s="143" t="s">
        <v>319</v>
      </c>
      <c r="E17" s="144" t="s">
        <v>343</v>
      </c>
      <c r="F17" s="147" t="s">
        <v>241</v>
      </c>
      <c r="G17" s="148" t="s">
        <v>110</v>
      </c>
      <c r="H17" s="147">
        <f ca="1">IF($A17="-","-",VLOOKUP($A17,'Selection Pack - Phase'!$A$6:$F$301,6))</f>
        <v>0</v>
      </c>
      <c r="I17" s="394">
        <f ca="1">IF($A17="-","-",VLOOKUP($C17,'Creation and Choice Doc'!$A$10:$W$876,21))</f>
        <v>0</v>
      </c>
      <c r="J17" s="401">
        <f>CD_TOTAL_01_15_ENG</f>
        <v>0</v>
      </c>
      <c r="K17" s="705" t="str">
        <f t="shared" si="9"/>
        <v>-</v>
      </c>
      <c r="L17" s="705">
        <f t="shared" si="10"/>
        <v>0</v>
      </c>
      <c r="M17" s="402">
        <f>CD_TOTAL_01_15_DESIGNER</f>
        <v>0</v>
      </c>
      <c r="N17" s="394" t="str">
        <f t="shared" si="11"/>
        <v>-</v>
      </c>
      <c r="O17" s="713">
        <f t="shared" si="12"/>
        <v>0</v>
      </c>
      <c r="P17" s="713">
        <f t="shared" si="13"/>
        <v>0</v>
      </c>
      <c r="Q17" s="718">
        <f t="shared" si="32"/>
        <v>0</v>
      </c>
      <c r="S17" s="401">
        <f>BD_TOTAL_01_15_ENG</f>
        <v>0</v>
      </c>
      <c r="T17" s="705" t="str">
        <f t="shared" si="14"/>
        <v>-</v>
      </c>
      <c r="U17" s="705">
        <f t="shared" si="15"/>
        <v>0</v>
      </c>
      <c r="V17" s="402">
        <f>BD_TOTAL_01_15_DESIGNER</f>
        <v>0</v>
      </c>
      <c r="W17" s="394" t="str">
        <f t="shared" si="16"/>
        <v>-</v>
      </c>
      <c r="X17" s="713">
        <f t="shared" si="17"/>
        <v>0</v>
      </c>
      <c r="Y17" s="713">
        <f t="shared" ref="Y17:Y19" si="42">+S17+V17</f>
        <v>0</v>
      </c>
      <c r="Z17" s="718">
        <f t="shared" si="34"/>
        <v>0</v>
      </c>
      <c r="AB17" s="401">
        <f>DD_TOTAL_01_15_ENG</f>
        <v>0</v>
      </c>
      <c r="AC17" s="705" t="str">
        <f t="shared" si="18"/>
        <v>-</v>
      </c>
      <c r="AD17" s="705">
        <f t="shared" si="19"/>
        <v>0</v>
      </c>
      <c r="AE17" s="402">
        <f>DD_TOTAL_01_15_DESIGNER</f>
        <v>0</v>
      </c>
      <c r="AF17" s="394" t="str">
        <f t="shared" si="20"/>
        <v>-</v>
      </c>
      <c r="AG17" s="713">
        <f t="shared" si="21"/>
        <v>0</v>
      </c>
      <c r="AH17" s="713">
        <f t="shared" ref="AH17:AH19" si="43">+AB17+AE17</f>
        <v>0</v>
      </c>
      <c r="AI17" s="718">
        <f t="shared" si="36"/>
        <v>0</v>
      </c>
      <c r="AK17" s="401">
        <f>PRO_TOTAL_01_15_ENG</f>
        <v>0</v>
      </c>
      <c r="AL17" s="705" t="str">
        <f t="shared" si="22"/>
        <v>-</v>
      </c>
      <c r="AM17" s="705">
        <f t="shared" si="23"/>
        <v>0</v>
      </c>
      <c r="AN17" s="603"/>
      <c r="AO17" s="713">
        <f t="shared" ref="AO17:AO19" si="44">+AK17+AN17</f>
        <v>0</v>
      </c>
      <c r="AP17" s="718">
        <f t="shared" si="37"/>
        <v>0</v>
      </c>
      <c r="AR17" s="401">
        <f>CONSTR_TOTAL_01_15_ENG</f>
        <v>0</v>
      </c>
      <c r="AS17" s="705" t="str">
        <f t="shared" si="24"/>
        <v>-</v>
      </c>
      <c r="AT17" s="705">
        <f t="shared" si="25"/>
        <v>0</v>
      </c>
      <c r="AU17" s="402">
        <f>CONSTR_TOTAL_01_15_DESIGNER</f>
        <v>0</v>
      </c>
      <c r="AV17" s="394" t="str">
        <f t="shared" si="26"/>
        <v>-</v>
      </c>
      <c r="AW17" s="713">
        <f t="shared" si="27"/>
        <v>0</v>
      </c>
      <c r="AX17" s="713">
        <f t="shared" si="38"/>
        <v>0</v>
      </c>
      <c r="AY17" s="718">
        <f t="shared" si="39"/>
        <v>0</v>
      </c>
      <c r="BA17" s="605"/>
      <c r="BB17" s="705" t="str">
        <f t="shared" si="28"/>
        <v>-</v>
      </c>
      <c r="BC17" s="705">
        <f t="shared" si="29"/>
        <v>0</v>
      </c>
      <c r="BD17" s="603"/>
      <c r="BE17" s="729">
        <f t="shared" si="30"/>
        <v>0</v>
      </c>
      <c r="BF17" s="718">
        <f t="shared" si="40"/>
        <v>0</v>
      </c>
      <c r="BH17" s="854" t="str">
        <f ca="1">VLOOKUP($C17,'Creation and Choice Doc'!$A$10:$EG$565,2)</f>
        <v/>
      </c>
      <c r="BI17" s="836"/>
    </row>
    <row r="18" spans="1:61" outlineLevel="1" x14ac:dyDescent="0.2">
      <c r="A18" s="85">
        <f t="shared" ca="1" si="8"/>
        <v>9</v>
      </c>
      <c r="B18" s="619" t="str">
        <f t="shared" ca="1" si="31"/>
        <v/>
      </c>
      <c r="C18" s="405">
        <f ca="1">IF(OR(D18="",D18="-"),"-",(INDEX('Creation and Choice Doc'!$A$10:$A$876,MATCH(D18,'Creation and Choice Doc'!$E$10:$E$876,0))))</f>
        <v>150</v>
      </c>
      <c r="D18" s="143" t="s">
        <v>108</v>
      </c>
      <c r="E18" s="144" t="s">
        <v>318</v>
      </c>
      <c r="F18" s="147" t="s">
        <v>241</v>
      </c>
      <c r="G18" s="148" t="s">
        <v>110</v>
      </c>
      <c r="H18" s="147">
        <f ca="1">IF($A18="-","-",VLOOKUP($A18,'Selection Pack - Phase'!$A$6:$F$301,6))</f>
        <v>0</v>
      </c>
      <c r="I18" s="394">
        <f ca="1">IF($A18="-","-",VLOOKUP($C18,'Creation and Choice Doc'!$A$10:$W$876,21))</f>
        <v>0</v>
      </c>
      <c r="J18" s="401">
        <f>CD_TOTAL_01_16_ENG</f>
        <v>0</v>
      </c>
      <c r="K18" s="705" t="str">
        <f t="shared" si="9"/>
        <v>-</v>
      </c>
      <c r="L18" s="705">
        <f t="shared" si="10"/>
        <v>0</v>
      </c>
      <c r="M18" s="402">
        <f>CD_TOTAL_01_16_DESIGNER</f>
        <v>0</v>
      </c>
      <c r="N18" s="394" t="str">
        <f t="shared" si="11"/>
        <v>-</v>
      </c>
      <c r="O18" s="713">
        <f t="shared" si="12"/>
        <v>0</v>
      </c>
      <c r="P18" s="713">
        <f t="shared" si="13"/>
        <v>0</v>
      </c>
      <c r="Q18" s="718">
        <f t="shared" si="32"/>
        <v>0</v>
      </c>
      <c r="S18" s="401">
        <f>BD_TOTAL_01_16_ENG</f>
        <v>0</v>
      </c>
      <c r="T18" s="705" t="str">
        <f t="shared" si="14"/>
        <v>-</v>
      </c>
      <c r="U18" s="705">
        <f t="shared" si="15"/>
        <v>0</v>
      </c>
      <c r="V18" s="402">
        <f>BD_TOTAL_01_16_DESIGNER</f>
        <v>0</v>
      </c>
      <c r="W18" s="394" t="str">
        <f t="shared" si="16"/>
        <v>-</v>
      </c>
      <c r="X18" s="713">
        <f t="shared" si="17"/>
        <v>0</v>
      </c>
      <c r="Y18" s="713">
        <f t="shared" si="42"/>
        <v>0</v>
      </c>
      <c r="Z18" s="718">
        <f t="shared" si="34"/>
        <v>0</v>
      </c>
      <c r="AB18" s="401">
        <f>DD_TOTAL_01_16_ENG</f>
        <v>0</v>
      </c>
      <c r="AC18" s="705" t="str">
        <f t="shared" si="18"/>
        <v>-</v>
      </c>
      <c r="AD18" s="705">
        <f t="shared" si="19"/>
        <v>0</v>
      </c>
      <c r="AE18" s="402">
        <f>DD_TOTAL_01_16_DESIGNER</f>
        <v>0</v>
      </c>
      <c r="AF18" s="394" t="str">
        <f t="shared" si="20"/>
        <v>-</v>
      </c>
      <c r="AG18" s="713">
        <f t="shared" si="21"/>
        <v>0</v>
      </c>
      <c r="AH18" s="713">
        <f t="shared" si="43"/>
        <v>0</v>
      </c>
      <c r="AI18" s="718">
        <f t="shared" si="36"/>
        <v>0</v>
      </c>
      <c r="AK18" s="401">
        <f>PRO_TOTAL_01_16_ENG</f>
        <v>0</v>
      </c>
      <c r="AL18" s="705" t="str">
        <f t="shared" si="22"/>
        <v>-</v>
      </c>
      <c r="AM18" s="705">
        <f t="shared" si="23"/>
        <v>0</v>
      </c>
      <c r="AN18" s="603"/>
      <c r="AO18" s="713">
        <f t="shared" si="44"/>
        <v>0</v>
      </c>
      <c r="AP18" s="718">
        <f t="shared" si="37"/>
        <v>0</v>
      </c>
      <c r="AR18" s="401">
        <f>CONSTR_TOTAL_01_16_ENG</f>
        <v>0</v>
      </c>
      <c r="AS18" s="705" t="str">
        <f t="shared" si="24"/>
        <v>-</v>
      </c>
      <c r="AT18" s="705">
        <f t="shared" si="25"/>
        <v>0</v>
      </c>
      <c r="AU18" s="402">
        <f>CONSTR_TOTAL_01_16_DESIGNER</f>
        <v>0</v>
      </c>
      <c r="AV18" s="394" t="str">
        <f t="shared" si="26"/>
        <v>-</v>
      </c>
      <c r="AW18" s="713">
        <f t="shared" si="27"/>
        <v>0</v>
      </c>
      <c r="AX18" s="713">
        <f t="shared" si="38"/>
        <v>0</v>
      </c>
      <c r="AY18" s="718">
        <f t="shared" si="39"/>
        <v>0</v>
      </c>
      <c r="BA18" s="605"/>
      <c r="BB18" s="705" t="str">
        <f t="shared" si="28"/>
        <v>-</v>
      </c>
      <c r="BC18" s="705">
        <f t="shared" si="29"/>
        <v>0</v>
      </c>
      <c r="BD18" s="603"/>
      <c r="BE18" s="729">
        <f t="shared" si="30"/>
        <v>0</v>
      </c>
      <c r="BF18" s="718">
        <f t="shared" si="40"/>
        <v>0</v>
      </c>
      <c r="BH18" s="854" t="str">
        <f ca="1">VLOOKUP($C18,'Creation and Choice Doc'!$A$10:$EG$565,2)</f>
        <v/>
      </c>
      <c r="BI18" s="836"/>
    </row>
    <row r="19" spans="1:61" ht="13.5" outlineLevel="1" thickBot="1" x14ac:dyDescent="0.25">
      <c r="A19" s="85">
        <f t="shared" ca="1" si="8"/>
        <v>10</v>
      </c>
      <c r="B19" s="619" t="str">
        <f t="shared" ca="1" si="31"/>
        <v/>
      </c>
      <c r="C19" s="405">
        <f ca="1">IF(OR(D19="",D19="-"),"-",(INDEX('Creation and Choice Doc'!$A$10:$A$876,MATCH(D19,'Creation and Choice Doc'!$E$10:$E$876,0))))</f>
        <v>186</v>
      </c>
      <c r="D19" s="143" t="s">
        <v>113</v>
      </c>
      <c r="E19" s="144" t="s">
        <v>344</v>
      </c>
      <c r="F19" s="147" t="s">
        <v>241</v>
      </c>
      <c r="G19" s="148" t="s">
        <v>110</v>
      </c>
      <c r="H19" s="147">
        <f ca="1">IF($A19="-","-",VLOOKUP($A19,'Selection Pack - Phase'!$A$6:$F$301,6))</f>
        <v>0</v>
      </c>
      <c r="I19" s="394">
        <f ca="1">IF($A19="-","-",VLOOKUP($C19,'Creation and Choice Doc'!$A$10:$W$876,21))</f>
        <v>0</v>
      </c>
      <c r="J19" s="401">
        <f>CD_TOTAL_01_17_ENG</f>
        <v>0</v>
      </c>
      <c r="K19" s="705" t="str">
        <f t="shared" si="9"/>
        <v>-</v>
      </c>
      <c r="L19" s="705">
        <f t="shared" si="10"/>
        <v>0</v>
      </c>
      <c r="M19" s="402">
        <f>CD_TOTAL_01_17_DESIGNER</f>
        <v>0</v>
      </c>
      <c r="N19" s="394" t="str">
        <f t="shared" si="11"/>
        <v>-</v>
      </c>
      <c r="O19" s="713">
        <f t="shared" si="12"/>
        <v>0</v>
      </c>
      <c r="P19" s="713">
        <f t="shared" si="13"/>
        <v>0</v>
      </c>
      <c r="Q19" s="718">
        <f t="shared" si="32"/>
        <v>0</v>
      </c>
      <c r="S19" s="401">
        <f>BD_TOTAL_01_17_ENG</f>
        <v>0</v>
      </c>
      <c r="T19" s="705" t="str">
        <f t="shared" si="14"/>
        <v>-</v>
      </c>
      <c r="U19" s="705">
        <f t="shared" si="15"/>
        <v>0</v>
      </c>
      <c r="V19" s="402">
        <f>BD_TOTAL_01_17_DESIGNER</f>
        <v>0</v>
      </c>
      <c r="W19" s="394" t="str">
        <f t="shared" si="16"/>
        <v>-</v>
      </c>
      <c r="X19" s="713">
        <f t="shared" si="17"/>
        <v>0</v>
      </c>
      <c r="Y19" s="713">
        <f t="shared" si="42"/>
        <v>0</v>
      </c>
      <c r="Z19" s="718">
        <f t="shared" si="34"/>
        <v>0</v>
      </c>
      <c r="AB19" s="401">
        <f>DD_TOTAL_01_17_ENG</f>
        <v>0</v>
      </c>
      <c r="AC19" s="705" t="str">
        <f t="shared" si="18"/>
        <v>-</v>
      </c>
      <c r="AD19" s="705">
        <f t="shared" si="19"/>
        <v>0</v>
      </c>
      <c r="AE19" s="402">
        <f>DD_TOTAL_01_17_DESIGNER</f>
        <v>0</v>
      </c>
      <c r="AF19" s="394" t="str">
        <f t="shared" si="20"/>
        <v>-</v>
      </c>
      <c r="AG19" s="713">
        <f t="shared" si="21"/>
        <v>0</v>
      </c>
      <c r="AH19" s="713">
        <f t="shared" si="43"/>
        <v>0</v>
      </c>
      <c r="AI19" s="718">
        <f t="shared" si="36"/>
        <v>0</v>
      </c>
      <c r="AK19" s="401">
        <f>PRO_TOTAL_01_17_ENG</f>
        <v>0</v>
      </c>
      <c r="AL19" s="705" t="str">
        <f t="shared" si="22"/>
        <v>-</v>
      </c>
      <c r="AM19" s="705">
        <f t="shared" si="23"/>
        <v>0</v>
      </c>
      <c r="AN19" s="603"/>
      <c r="AO19" s="713">
        <f t="shared" si="44"/>
        <v>0</v>
      </c>
      <c r="AP19" s="718">
        <f t="shared" si="37"/>
        <v>0</v>
      </c>
      <c r="AR19" s="401">
        <f>CONSTR_TOTAL_01_17_ENG</f>
        <v>0</v>
      </c>
      <c r="AS19" s="705" t="str">
        <f t="shared" si="24"/>
        <v>-</v>
      </c>
      <c r="AT19" s="705">
        <f t="shared" si="25"/>
        <v>0</v>
      </c>
      <c r="AU19" s="402">
        <f>CONSTR_TOTAL_01_17_DESIGNER</f>
        <v>0</v>
      </c>
      <c r="AV19" s="394" t="str">
        <f t="shared" si="26"/>
        <v>-</v>
      </c>
      <c r="AW19" s="713">
        <f t="shared" si="27"/>
        <v>0</v>
      </c>
      <c r="AX19" s="713">
        <f t="shared" si="38"/>
        <v>0</v>
      </c>
      <c r="AY19" s="718">
        <f t="shared" si="39"/>
        <v>0</v>
      </c>
      <c r="BA19" s="605"/>
      <c r="BB19" s="705" t="str">
        <f t="shared" si="28"/>
        <v>-</v>
      </c>
      <c r="BC19" s="705">
        <f t="shared" si="29"/>
        <v>0</v>
      </c>
      <c r="BD19" s="603"/>
      <c r="BE19" s="729">
        <f t="shared" si="30"/>
        <v>0</v>
      </c>
      <c r="BF19" s="718">
        <f t="shared" si="40"/>
        <v>0</v>
      </c>
      <c r="BH19" s="854" t="str">
        <f ca="1">VLOOKUP($C19,'Creation and Choice Doc'!$A$10:$EG$565,2)</f>
        <v/>
      </c>
      <c r="BI19" s="836"/>
    </row>
    <row r="20" spans="1:61" ht="15" x14ac:dyDescent="0.2">
      <c r="A20" s="85" t="s">
        <v>30</v>
      </c>
      <c r="B20" s="619" t="str">
        <f t="shared" ref="B20:B21" ca="1" si="45">IF(MAX(BH20:BI20)=0,"",MAX(BH20:BI20))</f>
        <v/>
      </c>
      <c r="C20" s="405" t="str">
        <f>IF(OR(D20="",D20="-"),"-",(INDEX('Creation and Choice Doc'!$A$10:$A$876,MATCH(D20,'Creation and Choice Doc'!$E$10:$E$876,0))))</f>
        <v>-</v>
      </c>
      <c r="D20" s="139"/>
      <c r="E20" s="140"/>
      <c r="F20" s="141"/>
      <c r="G20" s="142"/>
      <c r="H20" s="141" t="str">
        <f>IF($A20="-","-",VLOOKUP($A20,'Selection Pack - Phase'!$A$6:$F$301,6))</f>
        <v>-</v>
      </c>
      <c r="I20" s="395" t="str">
        <f>IF($A20="-","-",VLOOKUP($C20,'Creation and Choice Doc'!$A$10:$W$876,21))</f>
        <v>-</v>
      </c>
      <c r="J20" s="403"/>
      <c r="K20" s="706" t="str">
        <f t="shared" ref="K20:K21" si="46">IF(OR(J20="",J20=0),"-",Eng_Difficulty_Factor)</f>
        <v>-</v>
      </c>
      <c r="L20" s="706">
        <f t="shared" ref="L20:L21" si="47">Eng_Difficulty_Factor*J20</f>
        <v>0</v>
      </c>
      <c r="M20" s="404"/>
      <c r="N20" s="395" t="str">
        <f t="shared" ref="N20:N21" si="48">IF(OR(M20="",M20=0),"-",Design_Difficulty_Factor)</f>
        <v>-</v>
      </c>
      <c r="O20" s="714">
        <f t="shared" ref="O20:O21" si="49">Design_Difficulty_Factor*M20</f>
        <v>0</v>
      </c>
      <c r="P20" s="714">
        <f t="shared" ref="P20:P21" si="50">+J20+M20</f>
        <v>0</v>
      </c>
      <c r="Q20" s="719">
        <f t="shared" ref="Q20:Q21" si="51">L20+O20</f>
        <v>0</v>
      </c>
      <c r="S20" s="403"/>
      <c r="T20" s="706" t="str">
        <f t="shared" ref="T20:T21" si="52">IF(OR(S20="",S20=0),"-",Eng_Difficulty_Factor)</f>
        <v>-</v>
      </c>
      <c r="U20" s="706">
        <f t="shared" ref="U20:U21" si="53">Eng_Difficulty_Factor*S20</f>
        <v>0</v>
      </c>
      <c r="V20" s="404"/>
      <c r="W20" s="395" t="str">
        <f t="shared" ref="W20:W21" si="54">IF(OR(V20="",V20=0),"-",Design_Difficulty_Factor)</f>
        <v>-</v>
      </c>
      <c r="X20" s="714">
        <f t="shared" ref="X20:X21" si="55">Design_Difficulty_Factor*V20</f>
        <v>0</v>
      </c>
      <c r="Y20" s="714">
        <f t="shared" ref="Y20:Y21" si="56">+S20+V20</f>
        <v>0</v>
      </c>
      <c r="Z20" s="719">
        <f t="shared" ref="Z20:Z21" si="57">U20+X20</f>
        <v>0</v>
      </c>
      <c r="AB20" s="403"/>
      <c r="AC20" s="706" t="str">
        <f t="shared" ref="AC20:AC21" si="58">IF(OR(AB20="",AB20=0),"-",Eng_Difficulty_Factor)</f>
        <v>-</v>
      </c>
      <c r="AD20" s="706">
        <f t="shared" ref="AD20:AD21" si="59">Eng_Difficulty_Factor*AB20</f>
        <v>0</v>
      </c>
      <c r="AE20" s="404"/>
      <c r="AF20" s="395" t="str">
        <f t="shared" ref="AF20:AF21" si="60">IF(OR(AE20="",AE20=0),"-",Design_Difficulty_Factor)</f>
        <v>-</v>
      </c>
      <c r="AG20" s="714">
        <f t="shared" ref="AG20:AG21" si="61">Design_Difficulty_Factor*AE20</f>
        <v>0</v>
      </c>
      <c r="AH20" s="714">
        <f t="shared" ref="AH20:AH21" si="62">+AB20+AE20</f>
        <v>0</v>
      </c>
      <c r="AI20" s="719">
        <f t="shared" ref="AI20:AI21" si="63">AD20+AG20</f>
        <v>0</v>
      </c>
      <c r="AK20" s="403"/>
      <c r="AL20" s="706" t="str">
        <f t="shared" ref="AL20:AL21" si="64">IF(OR(AK20="",AK20=0),"-",Eng_Difficulty_Factor)</f>
        <v>-</v>
      </c>
      <c r="AM20" s="706">
        <f t="shared" ref="AM20:AM21" si="65">Eng_Difficulty_Factor*AK20</f>
        <v>0</v>
      </c>
      <c r="AN20" s="404"/>
      <c r="AO20" s="395" t="str">
        <f t="shared" ref="AO20:AO21" si="66">IF(OR(AN20="",AN20=0),"-",Design_Difficulty_Factor)</f>
        <v>-</v>
      </c>
      <c r="AP20" s="848">
        <f t="shared" ref="AP20:AP21" si="67">Design_Difficulty_Factor*AN20</f>
        <v>0</v>
      </c>
      <c r="AQ20" s="847">
        <f t="shared" ref="AQ20:AQ21" si="68">+AK20+AN20</f>
        <v>0</v>
      </c>
      <c r="AR20" s="403"/>
      <c r="AS20" s="706" t="str">
        <f t="shared" ref="AS20:AS21" si="69">IF(OR(AR20="",AR20=0),"-",Eng_Difficulty_Factor)</f>
        <v>-</v>
      </c>
      <c r="AT20" s="706">
        <f t="shared" ref="AT20:AT21" si="70">Eng_Difficulty_Factor*AR20</f>
        <v>0</v>
      </c>
      <c r="AU20" s="404"/>
      <c r="AV20" s="395" t="str">
        <f t="shared" ref="AV20:AV21" si="71">IF(OR(AU20="",AU20=0),"-",Design_Difficulty_Factor)</f>
        <v>-</v>
      </c>
      <c r="AW20" s="714">
        <f t="shared" ref="AW20:AW21" si="72">Design_Difficulty_Factor*AU20</f>
        <v>0</v>
      </c>
      <c r="AX20" s="714">
        <f t="shared" ref="AX20:AX21" si="73">+AR20+AU20</f>
        <v>0</v>
      </c>
      <c r="AY20" s="719">
        <f t="shared" ref="AY20:AY21" si="74">AT20+AW20</f>
        <v>0</v>
      </c>
      <c r="BA20" s="403"/>
      <c r="BB20" s="706" t="str">
        <f t="shared" ref="BB20:BB21" si="75">IF(OR(BA20="",BA20=0),"-",Eng_Difficulty_Factor)</f>
        <v>-</v>
      </c>
      <c r="BC20" s="706">
        <f t="shared" ref="BC20:BC21" si="76">Eng_Difficulty_Factor*BA20</f>
        <v>0</v>
      </c>
      <c r="BD20" s="404"/>
      <c r="BE20" s="395" t="str">
        <f t="shared" ref="BE20:BE21" si="77">IF(OR(BD20="",BD20=0),"-",Design_Difficulty_Factor)</f>
        <v>-</v>
      </c>
      <c r="BF20" s="848">
        <f t="shared" ref="BF20:BF21" si="78">Design_Difficulty_Factor*BD20</f>
        <v>0</v>
      </c>
      <c r="BH20" s="854" t="str">
        <f ca="1">VLOOKUP($C20,'Creation and Choice Doc'!$A$10:$EG$565,2)</f>
        <v/>
      </c>
      <c r="BI20" s="836"/>
    </row>
    <row r="21" spans="1:61" ht="15" x14ac:dyDescent="0.2">
      <c r="A21" s="85" t="s">
        <v>30</v>
      </c>
      <c r="B21" s="619" t="str">
        <f t="shared" ca="1" si="45"/>
        <v/>
      </c>
      <c r="C21" s="405" t="str">
        <f>IF(OR(D21="",D21="-"),"-",(INDEX('Creation and Choice Doc'!$A$10:$A$876,MATCH(D21,'Creation and Choice Doc'!$E$10:$E$876,0))))</f>
        <v>-</v>
      </c>
      <c r="D21" s="139"/>
      <c r="E21" s="140"/>
      <c r="F21" s="141"/>
      <c r="G21" s="142"/>
      <c r="H21" s="141" t="str">
        <f>IF($A21="-","-",VLOOKUP($A21,'Selection Pack - Phase'!$A$6:$F$301,6))</f>
        <v>-</v>
      </c>
      <c r="I21" s="395" t="str">
        <f>IF($A21="-","-",VLOOKUP($C21,'Creation and Choice Doc'!$A$10:$W$876,21))</f>
        <v>-</v>
      </c>
      <c r="J21" s="403"/>
      <c r="K21" s="706" t="str">
        <f t="shared" si="46"/>
        <v>-</v>
      </c>
      <c r="L21" s="706">
        <f t="shared" si="47"/>
        <v>0</v>
      </c>
      <c r="M21" s="404"/>
      <c r="N21" s="395" t="str">
        <f t="shared" si="48"/>
        <v>-</v>
      </c>
      <c r="O21" s="714">
        <f t="shared" si="49"/>
        <v>0</v>
      </c>
      <c r="P21" s="714">
        <f t="shared" si="50"/>
        <v>0</v>
      </c>
      <c r="Q21" s="719">
        <f t="shared" si="51"/>
        <v>0</v>
      </c>
      <c r="S21" s="403"/>
      <c r="T21" s="706" t="str">
        <f t="shared" si="52"/>
        <v>-</v>
      </c>
      <c r="U21" s="706">
        <f t="shared" si="53"/>
        <v>0</v>
      </c>
      <c r="V21" s="404"/>
      <c r="W21" s="395" t="str">
        <f t="shared" si="54"/>
        <v>-</v>
      </c>
      <c r="X21" s="714">
        <f t="shared" si="55"/>
        <v>0</v>
      </c>
      <c r="Y21" s="714">
        <f t="shared" si="56"/>
        <v>0</v>
      </c>
      <c r="Z21" s="719">
        <f t="shared" si="57"/>
        <v>0</v>
      </c>
      <c r="AB21" s="403"/>
      <c r="AC21" s="706" t="str">
        <f t="shared" si="58"/>
        <v>-</v>
      </c>
      <c r="AD21" s="706">
        <f t="shared" si="59"/>
        <v>0</v>
      </c>
      <c r="AE21" s="404"/>
      <c r="AF21" s="395" t="str">
        <f t="shared" si="60"/>
        <v>-</v>
      </c>
      <c r="AG21" s="714">
        <f t="shared" si="61"/>
        <v>0</v>
      </c>
      <c r="AH21" s="714">
        <f t="shared" si="62"/>
        <v>0</v>
      </c>
      <c r="AI21" s="719">
        <f t="shared" si="63"/>
        <v>0</v>
      </c>
      <c r="AK21" s="403"/>
      <c r="AL21" s="706" t="str">
        <f t="shared" si="64"/>
        <v>-</v>
      </c>
      <c r="AM21" s="706">
        <f t="shared" si="65"/>
        <v>0</v>
      </c>
      <c r="AN21" s="404"/>
      <c r="AO21" s="395" t="str">
        <f t="shared" si="66"/>
        <v>-</v>
      </c>
      <c r="AP21" s="849">
        <f t="shared" si="67"/>
        <v>0</v>
      </c>
      <c r="AQ21" s="847">
        <f t="shared" si="68"/>
        <v>0</v>
      </c>
      <c r="AR21" s="403"/>
      <c r="AS21" s="706" t="str">
        <f t="shared" si="69"/>
        <v>-</v>
      </c>
      <c r="AT21" s="706">
        <f t="shared" si="70"/>
        <v>0</v>
      </c>
      <c r="AU21" s="404"/>
      <c r="AV21" s="395" t="str">
        <f t="shared" si="71"/>
        <v>-</v>
      </c>
      <c r="AW21" s="714">
        <f t="shared" si="72"/>
        <v>0</v>
      </c>
      <c r="AX21" s="714">
        <f t="shared" si="73"/>
        <v>0</v>
      </c>
      <c r="AY21" s="719">
        <f t="shared" si="74"/>
        <v>0</v>
      </c>
      <c r="BA21" s="403"/>
      <c r="BB21" s="706" t="str">
        <f t="shared" si="75"/>
        <v>-</v>
      </c>
      <c r="BC21" s="706">
        <f t="shared" si="76"/>
        <v>0</v>
      </c>
      <c r="BD21" s="404"/>
      <c r="BE21" s="395" t="str">
        <f t="shared" si="77"/>
        <v>-</v>
      </c>
      <c r="BF21" s="849">
        <f t="shared" si="78"/>
        <v>0</v>
      </c>
      <c r="BH21" s="854" t="str">
        <f ca="1">VLOOKUP($C21,'Creation and Choice Doc'!$A$10:$EG$565,2)</f>
        <v/>
      </c>
      <c r="BI21" s="836"/>
    </row>
    <row r="22" spans="1:61" x14ac:dyDescent="0.2">
      <c r="A22" s="824" t="s">
        <v>71</v>
      </c>
      <c r="B22" s="825"/>
      <c r="C22" s="825"/>
      <c r="D22" s="826"/>
      <c r="E22" s="830"/>
      <c r="F22" s="830"/>
      <c r="G22" s="830"/>
      <c r="H22" s="830"/>
      <c r="I22" s="830"/>
      <c r="J22" s="830"/>
      <c r="K22" s="830"/>
      <c r="L22" s="830"/>
      <c r="M22" s="830"/>
      <c r="N22" s="830"/>
      <c r="O22" s="830"/>
      <c r="P22" s="830"/>
      <c r="Q22" s="843"/>
      <c r="S22" s="826"/>
      <c r="T22" s="830"/>
      <c r="U22" s="830"/>
      <c r="V22" s="830"/>
      <c r="W22" s="830"/>
      <c r="X22" s="830"/>
      <c r="Y22" s="830"/>
      <c r="Z22" s="843"/>
      <c r="AB22" s="826"/>
      <c r="AC22" s="830"/>
      <c r="AD22" s="830"/>
      <c r="AE22" s="830"/>
      <c r="AF22" s="830"/>
      <c r="AG22" s="830"/>
      <c r="AH22" s="830"/>
      <c r="AI22" s="843"/>
      <c r="AK22" s="826"/>
      <c r="AL22" s="830"/>
      <c r="AM22" s="830"/>
      <c r="AN22" s="830"/>
      <c r="AO22" s="830"/>
      <c r="AP22" s="843"/>
      <c r="AQ22" s="845"/>
      <c r="AR22" s="826"/>
      <c r="AS22" s="830"/>
      <c r="AT22" s="830"/>
      <c r="AU22" s="830"/>
      <c r="AV22" s="830"/>
      <c r="AW22" s="830"/>
      <c r="AX22" s="830"/>
      <c r="AY22" s="843"/>
      <c r="BA22" s="826"/>
      <c r="BB22" s="830"/>
      <c r="BC22" s="830"/>
      <c r="BD22" s="830"/>
      <c r="BE22" s="830"/>
      <c r="BF22" s="843"/>
      <c r="BH22" s="826"/>
      <c r="BI22" s="843"/>
    </row>
    <row r="23" spans="1:61" ht="13.5" thickBot="1" x14ac:dyDescent="0.25">
      <c r="A23" s="827"/>
      <c r="B23" s="828"/>
      <c r="C23" s="827"/>
      <c r="D23" s="829"/>
      <c r="E23" s="829"/>
      <c r="F23" s="829"/>
      <c r="G23" s="829"/>
      <c r="H23" s="829"/>
      <c r="I23" s="829"/>
      <c r="J23" s="829"/>
      <c r="K23" s="829"/>
      <c r="L23" s="829"/>
      <c r="M23" s="829"/>
      <c r="N23" s="829"/>
      <c r="O23" s="829"/>
      <c r="P23" s="829"/>
      <c r="Q23" s="844"/>
      <c r="S23" s="829"/>
      <c r="T23" s="829"/>
      <c r="U23" s="829"/>
      <c r="V23" s="829"/>
      <c r="W23" s="829"/>
      <c r="X23" s="829"/>
      <c r="Y23" s="829"/>
      <c r="Z23" s="844"/>
      <c r="AB23" s="829"/>
      <c r="AC23" s="829"/>
      <c r="AD23" s="829"/>
      <c r="AE23" s="829"/>
      <c r="AF23" s="829"/>
      <c r="AG23" s="829"/>
      <c r="AH23" s="829"/>
      <c r="AI23" s="844"/>
      <c r="AK23" s="850"/>
      <c r="AL23" s="851"/>
      <c r="AM23" s="851"/>
      <c r="AN23" s="851"/>
      <c r="AO23" s="851"/>
      <c r="AP23" s="852"/>
      <c r="AQ23" s="846"/>
      <c r="AR23" s="850"/>
      <c r="AS23" s="851"/>
      <c r="AT23" s="851"/>
      <c r="AU23" s="851"/>
      <c r="AV23" s="851"/>
      <c r="AW23" s="851"/>
      <c r="AX23" s="851"/>
      <c r="AY23" s="852"/>
      <c r="BA23" s="850"/>
      <c r="BB23" s="851"/>
      <c r="BC23" s="851"/>
      <c r="BD23" s="851"/>
      <c r="BE23" s="851"/>
      <c r="BF23" s="852"/>
      <c r="BH23" s="850"/>
      <c r="BI23" s="852"/>
    </row>
  </sheetData>
  <protectedRanges>
    <protectedRange sqref="G20:G21 D10:D11" name="Drawing Number"/>
    <protectedRange sqref="G10" name="Drawing Number_3"/>
    <protectedRange sqref="G11" name="Drawing Number_4"/>
    <protectedRange sqref="G12:G13" name="Drawing Number_5"/>
    <protectedRange sqref="G14" name="Drawing Number_6"/>
    <protectedRange sqref="G15" name="Drawing Number_7"/>
    <protectedRange sqref="G16" name="Drawing Number_8"/>
    <protectedRange sqref="G17" name="Drawing Number_9"/>
    <protectedRange sqref="G18" name="Drawing Number_10"/>
    <protectedRange sqref="G19" name="Drawing Number_11"/>
  </protectedRanges>
  <autoFilter ref="A9:BG9"/>
  <mergeCells count="26">
    <mergeCell ref="BF2:BF3"/>
    <mergeCell ref="BA1:BF1"/>
    <mergeCell ref="AP2:AP3"/>
    <mergeCell ref="AK1:AP1"/>
    <mergeCell ref="J1:Q1"/>
    <mergeCell ref="AR2:AW2"/>
    <mergeCell ref="AR1:AY1"/>
    <mergeCell ref="AX2:AX3"/>
    <mergeCell ref="BA2:BD2"/>
    <mergeCell ref="BE2:BE3"/>
    <mergeCell ref="AY2:AY3"/>
    <mergeCell ref="S1:Z1"/>
    <mergeCell ref="AB1:AI1"/>
    <mergeCell ref="H3:I3"/>
    <mergeCell ref="H5:I5"/>
    <mergeCell ref="AH2:AH3"/>
    <mergeCell ref="AK2:AN2"/>
    <mergeCell ref="AO2:AO3"/>
    <mergeCell ref="J2:O2"/>
    <mergeCell ref="Q2:Q3"/>
    <mergeCell ref="Z2:Z3"/>
    <mergeCell ref="AI2:AI3"/>
    <mergeCell ref="AB2:AG2"/>
    <mergeCell ref="S2:X2"/>
    <mergeCell ref="P2:P3"/>
    <mergeCell ref="Y2:Y3"/>
  </mergeCells>
  <dataValidations disablePrompts="1" count="2">
    <dataValidation type="list" allowBlank="1" showInputMessage="1" showErrorMessage="1" sqref="D10:D11 G11:G19">
      <formula1>PACKAGE</formula1>
    </dataValidation>
    <dataValidation type="list" allowBlank="1" showInputMessage="1" showErrorMessage="1" errorTitle="ERROR Type of Document" error="La donnée introduite n'est pas conforme au menu déroulant." promptTitle="Documents Type" prompt="Veuillez entrer les bonnnes valeurs. UNIQUEMENT les termes suivants : _x000a__x000a_Pack_x000a_Task_x000a_S / Task_x000a_Doc_x000a_Dwg" sqref="F10:F21">
      <formula1>TYPE</formula1>
    </dataValidation>
  </dataValidations>
  <pageMargins left="0.70866141732283472" right="0.70866141732283472" top="0.74803149606299213" bottom="0.74803149606299213" header="0.31496062992125984" footer="0.31496062992125984"/>
  <pageSetup paperSize="8" scale="70" orientation="landscape" r:id="rId1"/>
  <colBreaks count="1" manualBreakCount="1">
    <brk id="42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CC58"/>
  <sheetViews>
    <sheetView showGridLines="0" showZeros="0" zoomScale="80" zoomScaleNormal="80" workbookViewId="0">
      <selection activeCell="J32" sqref="J32"/>
    </sheetView>
  </sheetViews>
  <sheetFormatPr defaultColWidth="9.140625" defaultRowHeight="12.75" outlineLevelCol="5" x14ac:dyDescent="0.2"/>
  <cols>
    <col min="1" max="1" width="9.140625" style="266" customWidth="1" outlineLevel="1"/>
    <col min="2" max="4" width="12.5703125" style="266" customWidth="1" outlineLevel="1"/>
    <col min="5" max="5" width="1.42578125" style="266" customWidth="1"/>
    <col min="6" max="6" width="13.140625" style="266" customWidth="1" outlineLevel="1"/>
    <col min="7" max="7" width="10.85546875" style="266" customWidth="1" outlineLevel="1"/>
    <col min="8" max="8" width="15.140625" style="266" customWidth="1" outlineLevel="1"/>
    <col min="9" max="9" width="15.140625" style="266" customWidth="1" outlineLevel="2"/>
    <col min="10" max="11" width="16.5703125" style="266" customWidth="1" outlineLevel="2"/>
    <col min="12" max="12" width="12.5703125" style="266" customWidth="1" outlineLevel="1"/>
    <col min="13" max="13" width="10.42578125" style="266" customWidth="1" outlineLevel="1"/>
    <col min="14" max="14" width="13.42578125" style="266" customWidth="1" outlineLevel="1"/>
    <col min="15" max="15" width="15.140625" style="266" customWidth="1" outlineLevel="2"/>
    <col min="16" max="17" width="16.5703125" style="266" customWidth="1" outlineLevel="2"/>
    <col min="18" max="18" width="9.140625" style="266" customWidth="1" outlineLevel="1"/>
    <col min="19" max="19" width="15.85546875" style="266" customWidth="1" outlineLevel="1"/>
    <col min="20" max="20" width="1.42578125" style="266" customWidth="1"/>
    <col min="21" max="21" width="12.5703125" style="266" customWidth="1" outlineLevel="1"/>
    <col min="22" max="22" width="10.85546875" style="266" customWidth="1" outlineLevel="1"/>
    <col min="23" max="23" width="14.140625" style="266" customWidth="1" outlineLevel="1"/>
    <col min="24" max="24" width="15.140625" style="266" customWidth="1" outlineLevel="3"/>
    <col min="25" max="26" width="16.5703125" style="266" customWidth="1" outlineLevel="3"/>
    <col min="27" max="27" width="13" style="266" customWidth="1" outlineLevel="1"/>
    <col min="28" max="28" width="10.28515625" style="266" customWidth="1" outlineLevel="1"/>
    <col min="29" max="29" width="14" style="266" customWidth="1" outlineLevel="1"/>
    <col min="30" max="30" width="15.140625" style="266" customWidth="1" outlineLevel="3"/>
    <col min="31" max="32" width="16.5703125" style="266" customWidth="1" outlineLevel="3"/>
    <col min="33" max="33" width="9.140625" style="266" customWidth="1" outlineLevel="1"/>
    <col min="34" max="34" width="15.85546875" style="266" customWidth="1" outlineLevel="1"/>
    <col min="35" max="35" width="1.42578125" style="266" customWidth="1"/>
    <col min="36" max="36" width="13.140625" style="266" bestFit="1" customWidth="1" outlineLevel="1"/>
    <col min="37" max="37" width="10.85546875" style="266" customWidth="1" outlineLevel="1"/>
    <col min="38" max="38" width="14.42578125" style="266" customWidth="1" outlineLevel="1"/>
    <col min="39" max="39" width="15.140625" style="266" customWidth="1" outlineLevel="4"/>
    <col min="40" max="41" width="16.5703125" style="266" customWidth="1" outlineLevel="4"/>
    <col min="42" max="42" width="13" style="266" customWidth="1" outlineLevel="1"/>
    <col min="43" max="43" width="9.85546875" style="266" customWidth="1" outlineLevel="1"/>
    <col min="44" max="44" width="13.5703125" style="266" customWidth="1" outlineLevel="1"/>
    <col min="45" max="45" width="15.140625" style="266" customWidth="1" outlineLevel="4"/>
    <col min="46" max="47" width="16.5703125" style="266" customWidth="1" outlineLevel="4"/>
    <col min="48" max="48" width="9.140625" style="266" customWidth="1" outlineLevel="1"/>
    <col min="49" max="49" width="15.85546875" style="266" customWidth="1" outlineLevel="1"/>
    <col min="50" max="50" width="1.42578125" style="266" customWidth="1"/>
    <col min="51" max="51" width="13.140625" style="266" customWidth="1"/>
    <col min="52" max="52" width="10.7109375" style="266" customWidth="1"/>
    <col min="53" max="53" width="13.28515625" style="266" customWidth="1"/>
    <col min="54" max="54" width="15.140625" style="266" customWidth="1" outlineLevel="4"/>
    <col min="55" max="56" width="16.5703125" style="266" customWidth="1" outlineLevel="4"/>
    <col min="57" max="57" width="1.42578125" style="266" customWidth="1"/>
    <col min="58" max="58" width="13.140625" style="266" customWidth="1" outlineLevel="1"/>
    <col min="59" max="59" width="10.28515625" style="266" customWidth="1" outlineLevel="1"/>
    <col min="60" max="60" width="14.42578125" style="266" customWidth="1" outlineLevel="1"/>
    <col min="61" max="61" width="15.140625" style="266" customWidth="1" outlineLevel="5"/>
    <col min="62" max="63" width="16.5703125" style="266" customWidth="1" outlineLevel="5"/>
    <col min="64" max="64" width="13" style="266" bestFit="1" customWidth="1" outlineLevel="1"/>
    <col min="65" max="65" width="9.85546875" style="266" customWidth="1" outlineLevel="1"/>
    <col min="66" max="66" width="13.5703125" style="266" customWidth="1" outlineLevel="1"/>
    <col min="67" max="67" width="15.140625" style="266" customWidth="1" outlineLevel="5"/>
    <col min="68" max="69" width="16.5703125" style="266" customWidth="1" outlineLevel="5"/>
    <col min="70" max="70" width="9.140625" style="266" outlineLevel="1"/>
    <col min="71" max="71" width="15.85546875" style="266" bestFit="1" customWidth="1" outlineLevel="1"/>
    <col min="72" max="72" width="1.42578125" style="266" customWidth="1"/>
    <col min="73" max="73" width="13.140625" style="266" bestFit="1" customWidth="1"/>
    <col min="74" max="74" width="10.28515625" style="266" bestFit="1" customWidth="1"/>
    <col min="75" max="75" width="14.7109375" style="266" customWidth="1"/>
    <col min="76" max="76" width="15.140625" style="266" customWidth="1" outlineLevel="4"/>
    <col min="77" max="78" width="16.5703125" style="266" customWidth="1" outlineLevel="4"/>
    <col min="79" max="79" width="1.42578125" style="266" customWidth="1"/>
    <col min="80" max="80" width="16.28515625" style="266" bestFit="1" customWidth="1" outlineLevel="1"/>
    <col min="81" max="81" width="9.140625" style="266" outlineLevel="1"/>
    <col min="82" max="16384" width="9.140625" style="266"/>
  </cols>
  <sheetData>
    <row r="1" spans="1:81" ht="13.5" thickBot="1" x14ac:dyDescent="0.25">
      <c r="A1" s="2"/>
      <c r="B1" s="2"/>
      <c r="C1" s="2"/>
      <c r="D1" s="2"/>
      <c r="F1" s="1286" t="s">
        <v>317</v>
      </c>
      <c r="G1" s="1287"/>
      <c r="H1" s="1287"/>
      <c r="I1" s="1287"/>
      <c r="J1" s="1287"/>
      <c r="K1" s="1287"/>
      <c r="L1" s="1287"/>
      <c r="M1" s="1287"/>
      <c r="N1" s="1287"/>
      <c r="O1" s="1287"/>
      <c r="P1" s="1287"/>
      <c r="Q1" s="1287"/>
      <c r="R1" s="1287"/>
      <c r="S1" s="1288"/>
      <c r="U1" s="1299" t="s">
        <v>190</v>
      </c>
      <c r="V1" s="1300"/>
      <c r="W1" s="1300"/>
      <c r="X1" s="1300"/>
      <c r="Y1" s="1300"/>
      <c r="Z1" s="1300"/>
      <c r="AA1" s="1300"/>
      <c r="AB1" s="1300"/>
      <c r="AC1" s="1300"/>
      <c r="AD1" s="1300"/>
      <c r="AE1" s="1300"/>
      <c r="AF1" s="1300"/>
      <c r="AG1" s="1300"/>
      <c r="AH1" s="1301"/>
      <c r="AJ1" s="1302" t="s">
        <v>192</v>
      </c>
      <c r="AK1" s="1303"/>
      <c r="AL1" s="1303"/>
      <c r="AM1" s="1303"/>
      <c r="AN1" s="1303"/>
      <c r="AO1" s="1303"/>
      <c r="AP1" s="1303"/>
      <c r="AQ1" s="1303"/>
      <c r="AR1" s="1303"/>
      <c r="AS1" s="1303"/>
      <c r="AT1" s="1303"/>
      <c r="AU1" s="1303"/>
      <c r="AV1" s="1303"/>
      <c r="AW1" s="1304"/>
      <c r="AY1" s="1283" t="s">
        <v>123</v>
      </c>
      <c r="AZ1" s="1284"/>
      <c r="BA1" s="1284"/>
      <c r="BB1" s="1284"/>
      <c r="BC1" s="1284"/>
      <c r="BD1" s="1285"/>
      <c r="BF1" s="1309" t="s">
        <v>194</v>
      </c>
      <c r="BG1" s="1310"/>
      <c r="BH1" s="1310"/>
      <c r="BI1" s="1310"/>
      <c r="BJ1" s="1310"/>
      <c r="BK1" s="1310"/>
      <c r="BL1" s="1310"/>
      <c r="BM1" s="1310"/>
      <c r="BN1" s="1310"/>
      <c r="BO1" s="1310"/>
      <c r="BP1" s="1310"/>
      <c r="BQ1" s="1310"/>
      <c r="BR1" s="1310"/>
      <c r="BS1" s="1311"/>
      <c r="BU1" s="1278" t="s">
        <v>720</v>
      </c>
      <c r="BV1" s="1279"/>
      <c r="BW1" s="1279"/>
      <c r="BX1" s="1279"/>
      <c r="BY1" s="1279"/>
      <c r="BZ1" s="1280"/>
    </row>
    <row r="2" spans="1:81" ht="39.75" customHeight="1" thickBot="1" x14ac:dyDescent="0.25">
      <c r="A2" s="763" t="s">
        <v>66</v>
      </c>
      <c r="B2" s="764" t="s">
        <v>67</v>
      </c>
      <c r="C2" s="6" t="s">
        <v>68</v>
      </c>
      <c r="D2" s="466" t="s">
        <v>69</v>
      </c>
      <c r="F2" s="744" t="s">
        <v>249</v>
      </c>
      <c r="G2" s="734" t="s">
        <v>312</v>
      </c>
      <c r="H2" s="424" t="s">
        <v>313</v>
      </c>
      <c r="I2" s="745" t="s">
        <v>731</v>
      </c>
      <c r="J2" s="734" t="s">
        <v>753</v>
      </c>
      <c r="K2" s="743" t="s">
        <v>752</v>
      </c>
      <c r="L2" s="743" t="s">
        <v>279</v>
      </c>
      <c r="M2" s="423" t="s">
        <v>315</v>
      </c>
      <c r="N2" s="734" t="s">
        <v>316</v>
      </c>
      <c r="O2" s="745" t="s">
        <v>731</v>
      </c>
      <c r="P2" s="734" t="s">
        <v>756</v>
      </c>
      <c r="Q2" s="735" t="s">
        <v>757</v>
      </c>
      <c r="R2" s="744" t="s">
        <v>231</v>
      </c>
      <c r="S2" s="743" t="s">
        <v>761</v>
      </c>
      <c r="U2" s="425" t="s">
        <v>249</v>
      </c>
      <c r="V2" s="426" t="s">
        <v>312</v>
      </c>
      <c r="W2" s="766" t="s">
        <v>313</v>
      </c>
      <c r="X2" s="767" t="s">
        <v>731</v>
      </c>
      <c r="Y2" s="766" t="s">
        <v>753</v>
      </c>
      <c r="Z2" s="768" t="s">
        <v>752</v>
      </c>
      <c r="AA2" s="769" t="s">
        <v>279</v>
      </c>
      <c r="AB2" s="767" t="s">
        <v>315</v>
      </c>
      <c r="AC2" s="766" t="s">
        <v>316</v>
      </c>
      <c r="AD2" s="767" t="s">
        <v>731</v>
      </c>
      <c r="AE2" s="766" t="s">
        <v>756</v>
      </c>
      <c r="AF2" s="765" t="s">
        <v>757</v>
      </c>
      <c r="AG2" s="769" t="s">
        <v>231</v>
      </c>
      <c r="AH2" s="768" t="s">
        <v>761</v>
      </c>
      <c r="AJ2" s="427" t="s">
        <v>249</v>
      </c>
      <c r="AK2" s="428" t="s">
        <v>312</v>
      </c>
      <c r="AL2" s="787" t="s">
        <v>313</v>
      </c>
      <c r="AM2" s="786" t="s">
        <v>731</v>
      </c>
      <c r="AN2" s="787" t="s">
        <v>753</v>
      </c>
      <c r="AO2" s="788" t="s">
        <v>752</v>
      </c>
      <c r="AP2" s="790" t="s">
        <v>279</v>
      </c>
      <c r="AQ2" s="786" t="s">
        <v>315</v>
      </c>
      <c r="AR2" s="787" t="s">
        <v>316</v>
      </c>
      <c r="AS2" s="786" t="s">
        <v>731</v>
      </c>
      <c r="AT2" s="787" t="s">
        <v>756</v>
      </c>
      <c r="AU2" s="789" t="s">
        <v>757</v>
      </c>
      <c r="AV2" s="790" t="s">
        <v>231</v>
      </c>
      <c r="AW2" s="788" t="s">
        <v>761</v>
      </c>
      <c r="AY2" s="429" t="s">
        <v>249</v>
      </c>
      <c r="AZ2" s="430" t="s">
        <v>312</v>
      </c>
      <c r="BA2" s="806" t="s">
        <v>313</v>
      </c>
      <c r="BB2" s="805" t="s">
        <v>731</v>
      </c>
      <c r="BC2" s="806" t="s">
        <v>753</v>
      </c>
      <c r="BD2" s="807" t="s">
        <v>752</v>
      </c>
      <c r="BF2" s="688" t="s">
        <v>249</v>
      </c>
      <c r="BG2" s="689" t="s">
        <v>312</v>
      </c>
      <c r="BH2" s="809" t="s">
        <v>313</v>
      </c>
      <c r="BI2" s="808" t="s">
        <v>731</v>
      </c>
      <c r="BJ2" s="809" t="s">
        <v>753</v>
      </c>
      <c r="BK2" s="810" t="s">
        <v>752</v>
      </c>
      <c r="BL2" s="812" t="s">
        <v>279</v>
      </c>
      <c r="BM2" s="808" t="s">
        <v>315</v>
      </c>
      <c r="BN2" s="809" t="s">
        <v>316</v>
      </c>
      <c r="BO2" s="808" t="s">
        <v>731</v>
      </c>
      <c r="BP2" s="809" t="s">
        <v>756</v>
      </c>
      <c r="BQ2" s="811" t="s">
        <v>757</v>
      </c>
      <c r="BR2" s="812" t="s">
        <v>231</v>
      </c>
      <c r="BS2" s="810" t="s">
        <v>761</v>
      </c>
      <c r="BU2" s="684" t="s">
        <v>249</v>
      </c>
      <c r="BV2" s="685" t="s">
        <v>312</v>
      </c>
      <c r="BW2" s="816" t="s">
        <v>313</v>
      </c>
      <c r="BX2" s="817" t="s">
        <v>731</v>
      </c>
      <c r="BY2" s="816" t="s">
        <v>753</v>
      </c>
      <c r="BZ2" s="818" t="s">
        <v>752</v>
      </c>
      <c r="CB2" s="861" t="s">
        <v>780</v>
      </c>
      <c r="CC2" s="860"/>
    </row>
    <row r="3" spans="1:81" x14ac:dyDescent="0.2">
      <c r="A3" s="2"/>
      <c r="B3" s="2"/>
      <c r="C3" s="2"/>
      <c r="D3" s="2"/>
      <c r="F3" s="1258" t="s">
        <v>684</v>
      </c>
      <c r="G3" s="1305"/>
      <c r="H3" s="1305"/>
      <c r="I3" s="1306"/>
      <c r="J3" s="741" t="s">
        <v>754</v>
      </c>
      <c r="K3" s="742" t="s">
        <v>755</v>
      </c>
      <c r="L3" s="1258" t="s">
        <v>684</v>
      </c>
      <c r="M3" s="1305"/>
      <c r="N3" s="1305"/>
      <c r="O3" s="1306"/>
      <c r="P3" s="741" t="s">
        <v>758</v>
      </c>
      <c r="Q3" s="742" t="s">
        <v>759</v>
      </c>
      <c r="R3" s="754" t="s">
        <v>760</v>
      </c>
      <c r="S3" s="741" t="s">
        <v>762</v>
      </c>
      <c r="U3" s="1258" t="s">
        <v>684</v>
      </c>
      <c r="V3" s="1305"/>
      <c r="W3" s="1305"/>
      <c r="X3" s="1306"/>
      <c r="Y3" s="742" t="s">
        <v>763</v>
      </c>
      <c r="Z3" s="742" t="s">
        <v>764</v>
      </c>
      <c r="AA3" s="1258" t="s">
        <v>684</v>
      </c>
      <c r="AB3" s="1305"/>
      <c r="AC3" s="1305"/>
      <c r="AD3" s="1306"/>
      <c r="AE3" s="741" t="s">
        <v>765</v>
      </c>
      <c r="AF3" s="770" t="s">
        <v>766</v>
      </c>
      <c r="AG3" s="754" t="s">
        <v>760</v>
      </c>
      <c r="AH3" s="741" t="s">
        <v>767</v>
      </c>
      <c r="AJ3" s="1258" t="s">
        <v>684</v>
      </c>
      <c r="AK3" s="1305"/>
      <c r="AL3" s="1305"/>
      <c r="AM3" s="1306"/>
      <c r="AN3" s="742" t="s">
        <v>768</v>
      </c>
      <c r="AO3" s="742" t="s">
        <v>769</v>
      </c>
      <c r="AP3" s="1258" t="s">
        <v>684</v>
      </c>
      <c r="AQ3" s="1305"/>
      <c r="AR3" s="1305"/>
      <c r="AS3" s="1306"/>
      <c r="AT3" s="741" t="s">
        <v>765</v>
      </c>
      <c r="AU3" s="770" t="s">
        <v>766</v>
      </c>
      <c r="AV3" s="754" t="s">
        <v>760</v>
      </c>
      <c r="AW3" s="741" t="s">
        <v>770</v>
      </c>
      <c r="AY3" s="1307" t="s">
        <v>684</v>
      </c>
      <c r="AZ3" s="1305"/>
      <c r="BA3" s="1305"/>
      <c r="BB3" s="1308"/>
      <c r="BC3" s="742" t="s">
        <v>771</v>
      </c>
      <c r="BD3" s="742" t="s">
        <v>772</v>
      </c>
      <c r="BF3" s="1307" t="s">
        <v>684</v>
      </c>
      <c r="BG3" s="1305"/>
      <c r="BH3" s="1305"/>
      <c r="BI3" s="1308"/>
      <c r="BJ3" s="742" t="s">
        <v>773</v>
      </c>
      <c r="BK3" s="742" t="s">
        <v>774</v>
      </c>
      <c r="BL3" s="1307" t="s">
        <v>684</v>
      </c>
      <c r="BM3" s="1305"/>
      <c r="BN3" s="1305"/>
      <c r="BO3" s="1308"/>
      <c r="BP3" s="741" t="s">
        <v>775</v>
      </c>
      <c r="BQ3" s="770" t="s">
        <v>776</v>
      </c>
      <c r="BR3" s="754" t="s">
        <v>760</v>
      </c>
      <c r="BS3" s="741" t="s">
        <v>777</v>
      </c>
      <c r="BU3" s="1307" t="s">
        <v>684</v>
      </c>
      <c r="BV3" s="1305"/>
      <c r="BW3" s="1305"/>
      <c r="BX3" s="1308"/>
      <c r="BY3" s="742" t="s">
        <v>778</v>
      </c>
      <c r="BZ3" s="742" t="s">
        <v>779</v>
      </c>
    </row>
    <row r="4" spans="1:81" ht="13.5" thickBot="1" x14ac:dyDescent="0.25">
      <c r="A4" s="2"/>
      <c r="B4" s="2"/>
      <c r="C4" s="2"/>
      <c r="D4" s="2"/>
      <c r="CB4" s="3"/>
    </row>
    <row r="5" spans="1:81" ht="16.5" thickBot="1" x14ac:dyDescent="0.25">
      <c r="A5" s="2"/>
      <c r="B5" s="2"/>
      <c r="C5" s="2"/>
      <c r="D5" s="2"/>
      <c r="F5" s="1260" t="s">
        <v>684</v>
      </c>
      <c r="G5" s="1261"/>
      <c r="H5" s="184" t="e">
        <f>CD_TOTAL_00_00_ENG+CD_TOTAL_01_00_ENG+CD_TOTAL_02_00_ENG+CD_TOTAL_03_00_ENG+CD_TOTAL_04_00_ENG+CD_TOTAL_05_00_ENG+CD_TOTAL_06_00_ENG+CD_TOTAL_07_00_ENG+CD_TOTAL_08_00_ENG+CD_TOTAL_09_00_ENG+CD_TOTAL_10_00_ENG+CD_TOTAL_11_00_ENG+CD_TOTAL_12_00_ENG+CD_TOTAL_13_00_ENG</f>
        <v>#REF!</v>
      </c>
      <c r="I5" s="702"/>
      <c r="J5" s="753">
        <f>SUM(J10:J56)</f>
        <v>0</v>
      </c>
      <c r="K5" s="753">
        <f>SUM(K10:K56)</f>
        <v>0</v>
      </c>
      <c r="N5" s="575" t="e">
        <f>+CD_TOTAL_00_00_DESIGNER+CD_TOTAL_01_00_DESIGNER+CD_TOTAL_02_00_DESIGNER+CD_TOTAL_03_00_DESIGNER+CD_TOTAL_04_00_DESIGNER+CD_TOTAL_05_00_DESIGNER+CD_TOTAL_06_00_DESIGNER+CD_TOTAL_07_00_DESIGNER+CD_TOTAL_08_00_DESIGNER+CD_TOTAL_09_00_DESIGNER+CD_TOTAL_10_00_DESIGNER+CD_TOTAL_11_00_DESIGNER+CD_TOTAL_12_00_DESIGNER+CD_TOTAL_13_00_DESIGNER</f>
        <v>#REF!</v>
      </c>
      <c r="O5" s="702"/>
      <c r="P5" s="753">
        <f>SUM(P10:P56)</f>
        <v>0</v>
      </c>
      <c r="Q5" s="804">
        <f>SUM(Q10:Q56)</f>
        <v>0</v>
      </c>
      <c r="R5" s="575">
        <f>+CD_TOTAL_ENG+CD_TOTAL_DESIGNER</f>
        <v>0</v>
      </c>
      <c r="S5" s="716">
        <f>K5+Q5</f>
        <v>0</v>
      </c>
      <c r="U5" s="1260" t="s">
        <v>684</v>
      </c>
      <c r="V5" s="1261"/>
      <c r="W5" s="184" t="e">
        <f>BD_TOTAL_00_00_ENG+BD_TOTAL_01_00_ENG+BD_TOTAL_02_00_ENG+BD_TOTAL_03_00_ENG+BD_TOTAL_04_00_ENG+BD_TOTAL_05_00_ENG+BD_TOTAL_06_00_ENG+BD_TOTAL_07_00_ENG+BD_TOTAL_08_00_ENG+BD_TOTAL_09_00_ENG+BD_TOTAL_10_00_ENG+BD_TOTAL_11_00_ENG+BD_TOTAL_12_00_ENG+BD_TOTAL_13_00_ENG</f>
        <v>#REF!</v>
      </c>
      <c r="X5" s="702"/>
      <c r="Y5" s="753">
        <f>SUM(Y10:Y56)</f>
        <v>0</v>
      </c>
      <c r="Z5" s="753">
        <f>SUM(Z10:Z56)</f>
        <v>0</v>
      </c>
      <c r="AC5" s="575" t="e">
        <f>BD_TOTAL_00_00_DESIGNER+BD_TOTAL_01_00_DESIGNER+BD_TOTAL_02_00_DESIGNER+BD_TOTAL_03_00_DESIGNER+BD_TOTAL_04_00_DESIGNER+BD_TOTAL_05_00_DESIGNER+BD_TOTAL_06_00_DESIGNER+BD_TOTAL_07_00_DESIGNER+BD_TOTAL_08_00_DESIGNER+BD_TOTAL_09_00_DESIGNER+BD_TOTAL_10_00_DESIGNER+BD_TOTAL_11_00_DESIGNER+BD_TOTAL_12_00_DESIGNER+BD_TOTAL_13_00_DESIGNER</f>
        <v>#REF!</v>
      </c>
      <c r="AD5" s="702"/>
      <c r="AE5" s="753">
        <f ca="1">SUM(AE10:AE56)</f>
        <v>0</v>
      </c>
      <c r="AF5" s="804">
        <f ca="1">SUM(AF10:AF56)</f>
        <v>0</v>
      </c>
      <c r="AG5" s="575">
        <f>BD_TOTAL_ENG+BD_TOTAL_DESIGNER</f>
        <v>0</v>
      </c>
      <c r="AH5" s="716">
        <f ca="1">Z5+AF5</f>
        <v>0</v>
      </c>
      <c r="AJ5" s="1260" t="s">
        <v>684</v>
      </c>
      <c r="AK5" s="1261"/>
      <c r="AL5" s="575" t="e">
        <f>DD_TOTAL_00_00_ENG+DD_TOTAL_01_00_ENG+DD_TOTAL_02_00_ENG+DD_TOTAL_03_00_ENG+DD_TOTAL_04_00_ENG+DD_TOTAL_05_00_ENG+DD_TOTAL_06_00_ENG+DD_TOTAL_07_00_ENG+DD_TOTAL_08_00_ENG+DD_TOTAL_09_00_ENG+DD_TOTAL_10_00_ENG+DD_TOTAL_11_00_ENG+DD_TOTAL_12_00_ENG+DD_TOTAL_13_00_ENG</f>
        <v>#REF!</v>
      </c>
      <c r="AM5" s="702"/>
      <c r="AN5" s="753">
        <f>SUM(AN10:AN56)</f>
        <v>0</v>
      </c>
      <c r="AO5" s="753">
        <f>SUM(AO10:AO56)</f>
        <v>0</v>
      </c>
      <c r="AR5" s="575" t="e">
        <f>DD_TOTAL_00_00_DESIGNER+DD_TOTAL_01_00_DESIGNER+DD_TOTAL_02_00_DESIGNER+DD_TOTAL_03_00_DESIGNER+DD_TOTAL_04_00_DESIGNER+DD_TOTAL_05_00_DESIGNER+DD_TOTAL_06_00_DESIGNER+DD_TOTAL_07_00_DESIGNER+DD_TOTAL_08_00_DESIGNER+DD_TOTAL_09_00_DESIGNER+DD_TOTAL_10_00_DESIGNER+DD_TOTAL_11_00_DESIGNER+DD_TOTAL_12_00_DESIGNER+DD_TOTAL_13_00_DESIGNER</f>
        <v>#REF!</v>
      </c>
      <c r="AS5" s="702"/>
      <c r="AT5" s="753">
        <f>SUM(AT10:AT56)</f>
        <v>0</v>
      </c>
      <c r="AU5" s="804">
        <f>SUM(AU10:AU56)</f>
        <v>0</v>
      </c>
      <c r="AV5" s="575">
        <f>DD_TOTAL_ENG+DD_TOTAL_DESIGNER</f>
        <v>0</v>
      </c>
      <c r="AW5" s="716">
        <f>AO5+AU5</f>
        <v>0</v>
      </c>
      <c r="AY5" s="1260" t="s">
        <v>684</v>
      </c>
      <c r="AZ5" s="1261"/>
      <c r="BA5" s="184" t="e">
        <f>PRO_00_00_ENG+PRO_01_00_ENG+PRO_02_00_ENG+PRO_03_00_ENG+PRO_04_00_ENG+PRO_05_00_ENG+PRO_06_00_ENG+PRO_07_00_ENG+PRO_08_00_ENG+PRO_09_00_ENG+PRO_10_00_ENG+PRO_TOTAL_11_00_ENG+PRO_12_00_ENG+PRO_13_00_ENG</f>
        <v>#REF!</v>
      </c>
      <c r="BB5" s="702"/>
      <c r="BC5" s="753">
        <f>SUM(BC10:BC56)</f>
        <v>0</v>
      </c>
      <c r="BD5" s="753">
        <f>SUM(BD10:BD56)</f>
        <v>0</v>
      </c>
      <c r="BF5" s="1260" t="s">
        <v>684</v>
      </c>
      <c r="BG5" s="1261"/>
      <c r="BH5" s="575" t="e">
        <f>CONSTR_TOTAL_00_00_ENG+CONSTR_TOTAL_01_00_ENG+CONSTR_TOTAL_02_00_ENG+CONSTR_TOTAL_03_00_ENG+CONSTR_TOTAL_04_00_ENG+CONSTR_TOTAL_05_00_ENG+CONSTR_TOTAL_06_00_ENG+CONSTR_TOTAL_07_00_ENG+CONSTR_TOTAL_08_00_ENG+CONSTR_TOTAL_09_00_ENG+CONSTR_TOTAL_10_00_ENG+CONSTR_TOTAL_11_00_ENG+CONSTR_TOTAL_12_00_ENG+CONSTR_TOTAL_13_00_ENG</f>
        <v>#REF!</v>
      </c>
      <c r="BI5" s="702"/>
      <c r="BJ5" s="753">
        <f>SUM(BJ10:BJ56)</f>
        <v>0</v>
      </c>
      <c r="BK5" s="813">
        <f>SUM(BK10:BK56)</f>
        <v>0</v>
      </c>
      <c r="BN5" s="575" t="e">
        <f>CONSTR_TOTAL_00_00_DESIGNER+CONSTR_TOTAL_01_00_DESIGNER+CONSTR_TOTAL_02_00_DESIGNER+CONSTR_TOTAL_03_00_DESIGNER+CONSTR_TOTAL_04_00_DESIGNER+CONSTR_TOTAL_05_00_DESIGNER+CONSTR_TOTAL_06_00_DESIGNER+CONSTR_TOTAL_07_00_DESIGNER+CONSTR_TOTAL_08_00_DESIGNER+CONSTR_TOTAL_09_00_DESIGNER+CONSTR_TOTAL_10_00_DESIGNER+CONSTR_TOTAL_11_00_DESIGNER+CONSTR_TOTAL_12_00_DESIGNER+CONSTR_TOTAL_13_00_DESIGNER</f>
        <v>#REF!</v>
      </c>
      <c r="BO5" s="702"/>
      <c r="BP5" s="753">
        <f>SUM(BP10:BP56)</f>
        <v>0</v>
      </c>
      <c r="BQ5" s="804">
        <f>SUM(BQ10:BQ56)</f>
        <v>0</v>
      </c>
      <c r="BR5" s="575">
        <f>CONSTR_TOTAL_HOURS</f>
        <v>0</v>
      </c>
      <c r="BS5" s="716">
        <f>BK5+BQ5</f>
        <v>0</v>
      </c>
      <c r="BU5" s="1260" t="s">
        <v>684</v>
      </c>
      <c r="BV5" s="1261"/>
      <c r="BW5" s="184" t="e">
        <f>QUALIF_TOTAL_00_00_ENG+QUALIF_TOTAL_03_00_ENG+QUALIF_TOTAL_04_00_ENG+QUALIF_TOTAL_05_00_ENG+QUALIF_TOTAL_06_00_ENG+QUALIF_TOTAL_07_00_ENG+QUALIF_TOTAL_08_00_ENG+QUALIF_TOTAL_09_00_ENG+QUALIF_TOTAL_10_00_ENG+QUALIF_TOTAL_11_00_ENG+QUALIF_TOTAL_12_00_ENG+QUALIF_TOTAL_13_00_ENG</f>
        <v>#REF!</v>
      </c>
      <c r="BX5" s="702"/>
      <c r="BY5" s="753">
        <f>SUM(BY10:BY56)</f>
        <v>0</v>
      </c>
      <c r="BZ5" s="753">
        <f>SUM(BZ10:BZ56)</f>
        <v>0</v>
      </c>
      <c r="CB5" s="3"/>
    </row>
    <row r="6" spans="1:81" x14ac:dyDescent="0.2">
      <c r="A6" s="2"/>
      <c r="B6" s="2"/>
      <c r="C6" s="2"/>
      <c r="D6" s="2"/>
      <c r="G6" s="422">
        <f>SUM(G10:G56)</f>
        <v>0</v>
      </c>
      <c r="H6" s="422">
        <f>SUM(H10:H56)</f>
        <v>0</v>
      </c>
      <c r="I6" s="422"/>
      <c r="J6" s="422"/>
      <c r="K6" s="422"/>
      <c r="M6" s="422">
        <f>SUM(M10:M56)</f>
        <v>0</v>
      </c>
      <c r="N6" s="422">
        <f>SUM(N10:N56)</f>
        <v>0</v>
      </c>
      <c r="O6" s="422"/>
      <c r="P6" s="422"/>
      <c r="Q6" s="422"/>
      <c r="R6" s="422">
        <f>H6+N6</f>
        <v>0</v>
      </c>
      <c r="S6" s="422">
        <f>I6+O6</f>
        <v>0</v>
      </c>
      <c r="V6" s="422">
        <f>SUM(V10:V56)</f>
        <v>0</v>
      </c>
      <c r="W6" s="422">
        <f>SUM(W10:W56)</f>
        <v>0</v>
      </c>
      <c r="X6" s="422"/>
      <c r="Y6" s="422"/>
      <c r="Z6" s="422"/>
      <c r="AB6" s="422">
        <f ca="1">SUM(AB10:AB56)</f>
        <v>0</v>
      </c>
      <c r="AC6" s="422">
        <f ca="1">SUM(AC10:AC56)</f>
        <v>0</v>
      </c>
      <c r="AD6" s="422"/>
      <c r="AE6" s="422"/>
      <c r="AF6" s="422"/>
      <c r="AG6" s="422">
        <f ca="1">W6+AC6</f>
        <v>0</v>
      </c>
      <c r="AH6" s="422">
        <f>X6+AD6</f>
        <v>0</v>
      </c>
      <c r="AK6" s="422">
        <f>SUM(AK10:AK56)</f>
        <v>0</v>
      </c>
      <c r="AL6" s="422">
        <f>SUM(AL10:AL56)</f>
        <v>0</v>
      </c>
      <c r="AM6" s="422"/>
      <c r="AN6" s="422"/>
      <c r="AO6" s="422"/>
      <c r="AQ6" s="422">
        <f>SUM(AQ10:AQ56)</f>
        <v>0</v>
      </c>
      <c r="AR6" s="422">
        <f>SUM(AR10:AR56)</f>
        <v>0</v>
      </c>
      <c r="AS6" s="422"/>
      <c r="AT6" s="422"/>
      <c r="AU6" s="422"/>
      <c r="AV6" s="422">
        <f>AL6+AR6</f>
        <v>0</v>
      </c>
      <c r="AW6" s="422">
        <f>AM6+AS6</f>
        <v>0</v>
      </c>
      <c r="AZ6" s="422">
        <f>SUM(AZ10:AZ56)</f>
        <v>0</v>
      </c>
      <c r="BA6" s="422">
        <f>SUM(BA10:BA56)</f>
        <v>0</v>
      </c>
      <c r="BB6" s="422"/>
      <c r="BC6" s="422"/>
      <c r="BD6" s="422"/>
      <c r="BG6" s="422">
        <f>SUM(BG10:BG56)</f>
        <v>0</v>
      </c>
      <c r="BH6" s="422">
        <f>SUM(BH10:BH56)</f>
        <v>0</v>
      </c>
      <c r="BI6" s="422"/>
      <c r="BJ6" s="422"/>
      <c r="BK6" s="422"/>
      <c r="BM6" s="422">
        <f>SUM(BM10:BM56)</f>
        <v>0</v>
      </c>
      <c r="BN6" s="422">
        <f>SUM(BN10:BN56)</f>
        <v>0</v>
      </c>
      <c r="BO6" s="422"/>
      <c r="BP6" s="422"/>
      <c r="BQ6" s="422"/>
      <c r="BR6" s="422">
        <f>BH6+BN6</f>
        <v>0</v>
      </c>
      <c r="BS6" s="422">
        <f>BI6+BO6</f>
        <v>0</v>
      </c>
      <c r="BV6" s="422">
        <f>SUM(BV10:BV56)</f>
        <v>0</v>
      </c>
      <c r="BW6" s="422">
        <f>SUM(BW10:BW56)</f>
        <v>0</v>
      </c>
      <c r="BX6" s="422"/>
      <c r="BY6" s="422"/>
      <c r="BZ6" s="422"/>
      <c r="CB6" s="3"/>
    </row>
    <row r="7" spans="1:81" x14ac:dyDescent="0.2">
      <c r="A7" s="2"/>
      <c r="B7" s="2"/>
      <c r="C7" s="2"/>
      <c r="D7" s="2"/>
      <c r="G7" s="422"/>
      <c r="H7" s="422"/>
      <c r="I7" s="422"/>
      <c r="J7" s="422"/>
      <c r="K7" s="422"/>
      <c r="M7" s="422"/>
      <c r="N7" s="422"/>
      <c r="O7" s="422"/>
      <c r="P7" s="422"/>
      <c r="Q7" s="422"/>
      <c r="R7" s="422"/>
      <c r="S7" s="422"/>
      <c r="V7" s="422"/>
      <c r="W7" s="422"/>
      <c r="X7" s="422"/>
      <c r="Y7" s="422"/>
      <c r="Z7" s="422"/>
      <c r="AB7" s="422"/>
      <c r="AC7" s="422"/>
      <c r="AD7" s="422"/>
      <c r="AE7" s="422"/>
      <c r="AF7" s="422"/>
      <c r="AG7" s="422"/>
      <c r="AH7" s="422"/>
      <c r="AK7" s="422"/>
      <c r="AL7" s="422"/>
      <c r="AM7" s="422"/>
      <c r="AN7" s="422"/>
      <c r="AO7" s="422"/>
      <c r="AQ7" s="422"/>
      <c r="AR7" s="422"/>
      <c r="AS7" s="422"/>
      <c r="AT7" s="422"/>
      <c r="AU7" s="422"/>
      <c r="AV7" s="422"/>
      <c r="AW7" s="422"/>
      <c r="BB7" s="422"/>
      <c r="BC7" s="422"/>
      <c r="BD7" s="422"/>
      <c r="BG7" s="422"/>
      <c r="BH7" s="422"/>
      <c r="BI7" s="422"/>
      <c r="BJ7" s="422"/>
      <c r="BK7" s="422"/>
      <c r="BM7" s="422"/>
      <c r="BN7" s="422"/>
      <c r="BO7" s="422"/>
      <c r="BP7" s="422"/>
      <c r="BQ7" s="422"/>
      <c r="BR7" s="422"/>
      <c r="BS7" s="422"/>
      <c r="BX7" s="422"/>
      <c r="BY7" s="422"/>
      <c r="BZ7" s="422"/>
      <c r="CB7" s="3"/>
    </row>
    <row r="8" spans="1:81" ht="13.5" thickBot="1" x14ac:dyDescent="0.25">
      <c r="A8" s="2">
        <f t="shared" ref="A8:N8" si="0">COLUMN(A6)</f>
        <v>1</v>
      </c>
      <c r="B8" s="2">
        <f t="shared" si="0"/>
        <v>2</v>
      </c>
      <c r="C8" s="2"/>
      <c r="D8" s="2"/>
      <c r="E8" s="2">
        <f t="shared" si="0"/>
        <v>5</v>
      </c>
      <c r="F8" s="2">
        <f t="shared" si="0"/>
        <v>6</v>
      </c>
      <c r="G8" s="2">
        <f t="shared" si="0"/>
        <v>7</v>
      </c>
      <c r="H8" s="2">
        <f t="shared" si="0"/>
        <v>8</v>
      </c>
      <c r="I8" s="2">
        <f t="shared" si="0"/>
        <v>9</v>
      </c>
      <c r="J8" s="2">
        <f t="shared" si="0"/>
        <v>10</v>
      </c>
      <c r="K8" s="2">
        <f t="shared" si="0"/>
        <v>11</v>
      </c>
      <c r="L8" s="2">
        <f t="shared" si="0"/>
        <v>12</v>
      </c>
      <c r="M8" s="2">
        <f t="shared" si="0"/>
        <v>13</v>
      </c>
      <c r="N8" s="2">
        <f t="shared" si="0"/>
        <v>14</v>
      </c>
      <c r="O8" s="2">
        <f t="shared" ref="O8:BW8" si="1">COLUMN(O6)</f>
        <v>15</v>
      </c>
      <c r="P8" s="2">
        <f t="shared" si="1"/>
        <v>16</v>
      </c>
      <c r="Q8" s="2">
        <f t="shared" si="1"/>
        <v>17</v>
      </c>
      <c r="R8" s="2">
        <f t="shared" si="1"/>
        <v>18</v>
      </c>
      <c r="S8" s="2">
        <f t="shared" si="1"/>
        <v>19</v>
      </c>
      <c r="T8" s="2">
        <f t="shared" si="1"/>
        <v>20</v>
      </c>
      <c r="U8" s="2">
        <f t="shared" si="1"/>
        <v>21</v>
      </c>
      <c r="V8" s="2">
        <f t="shared" si="1"/>
        <v>22</v>
      </c>
      <c r="W8" s="2">
        <f t="shared" si="1"/>
        <v>23</v>
      </c>
      <c r="X8" s="2">
        <f t="shared" si="1"/>
        <v>24</v>
      </c>
      <c r="Y8" s="2">
        <f t="shared" si="1"/>
        <v>25</v>
      </c>
      <c r="Z8" s="2">
        <f t="shared" si="1"/>
        <v>26</v>
      </c>
      <c r="AA8" s="2">
        <f t="shared" si="1"/>
        <v>27</v>
      </c>
      <c r="AB8" s="2">
        <f t="shared" si="1"/>
        <v>28</v>
      </c>
      <c r="AC8" s="2">
        <f t="shared" si="1"/>
        <v>29</v>
      </c>
      <c r="AD8" s="2">
        <f t="shared" si="1"/>
        <v>30</v>
      </c>
      <c r="AE8" s="2">
        <f t="shared" si="1"/>
        <v>31</v>
      </c>
      <c r="AF8" s="2">
        <f t="shared" si="1"/>
        <v>32</v>
      </c>
      <c r="AG8" s="2">
        <f t="shared" si="1"/>
        <v>33</v>
      </c>
      <c r="AH8" s="2">
        <f t="shared" si="1"/>
        <v>34</v>
      </c>
      <c r="AI8" s="2">
        <f t="shared" si="1"/>
        <v>35</v>
      </c>
      <c r="AJ8" s="2">
        <f t="shared" si="1"/>
        <v>36</v>
      </c>
      <c r="AK8" s="2">
        <f t="shared" si="1"/>
        <v>37</v>
      </c>
      <c r="AL8" s="2">
        <f t="shared" si="1"/>
        <v>38</v>
      </c>
      <c r="AM8" s="2">
        <f t="shared" ref="AM8:AO8" si="2">COLUMN(AM6)</f>
        <v>39</v>
      </c>
      <c r="AN8" s="2">
        <f t="shared" si="2"/>
        <v>40</v>
      </c>
      <c r="AO8" s="2">
        <f t="shared" si="2"/>
        <v>41</v>
      </c>
      <c r="AP8" s="2">
        <f t="shared" si="1"/>
        <v>42</v>
      </c>
      <c r="AQ8" s="2">
        <f t="shared" si="1"/>
        <v>43</v>
      </c>
      <c r="AR8" s="2">
        <f t="shared" si="1"/>
        <v>44</v>
      </c>
      <c r="AS8" s="2">
        <f t="shared" ref="AS8:AU8" si="3">COLUMN(AS6)</f>
        <v>45</v>
      </c>
      <c r="AT8" s="2">
        <f t="shared" si="3"/>
        <v>46</v>
      </c>
      <c r="AU8" s="2">
        <f t="shared" si="3"/>
        <v>47</v>
      </c>
      <c r="AV8" s="2">
        <f t="shared" si="1"/>
        <v>48</v>
      </c>
      <c r="AW8" s="2">
        <f t="shared" ref="AW8" si="4">COLUMN(AW6)</f>
        <v>49</v>
      </c>
      <c r="AX8" s="2">
        <f t="shared" si="1"/>
        <v>50</v>
      </c>
      <c r="AY8" s="2">
        <f t="shared" si="1"/>
        <v>51</v>
      </c>
      <c r="AZ8" s="2">
        <f t="shared" si="1"/>
        <v>52</v>
      </c>
      <c r="BA8" s="2">
        <f t="shared" si="1"/>
        <v>53</v>
      </c>
      <c r="BB8" s="2">
        <f t="shared" si="1"/>
        <v>54</v>
      </c>
      <c r="BC8" s="2">
        <f t="shared" si="1"/>
        <v>55</v>
      </c>
      <c r="BD8" s="2">
        <f t="shared" si="1"/>
        <v>56</v>
      </c>
      <c r="BE8" s="2">
        <f t="shared" si="1"/>
        <v>57</v>
      </c>
      <c r="BF8" s="2">
        <f t="shared" si="1"/>
        <v>58</v>
      </c>
      <c r="BG8" s="2">
        <f t="shared" si="1"/>
        <v>59</v>
      </c>
      <c r="BH8" s="2">
        <f t="shared" si="1"/>
        <v>60</v>
      </c>
      <c r="BI8" s="2">
        <f t="shared" si="1"/>
        <v>61</v>
      </c>
      <c r="BJ8" s="2">
        <f t="shared" si="1"/>
        <v>62</v>
      </c>
      <c r="BK8" s="2">
        <f t="shared" si="1"/>
        <v>63</v>
      </c>
      <c r="BL8" s="2">
        <f t="shared" si="1"/>
        <v>64</v>
      </c>
      <c r="BM8" s="2">
        <f t="shared" si="1"/>
        <v>65</v>
      </c>
      <c r="BN8" s="2">
        <f t="shared" si="1"/>
        <v>66</v>
      </c>
      <c r="BO8" s="2">
        <f t="shared" si="1"/>
        <v>67</v>
      </c>
      <c r="BP8" s="2">
        <f t="shared" si="1"/>
        <v>68</v>
      </c>
      <c r="BQ8" s="2">
        <f t="shared" si="1"/>
        <v>69</v>
      </c>
      <c r="BR8" s="2">
        <f t="shared" si="1"/>
        <v>70</v>
      </c>
      <c r="BS8" s="2">
        <f t="shared" si="1"/>
        <v>71</v>
      </c>
      <c r="BT8" s="2">
        <f t="shared" si="1"/>
        <v>72</v>
      </c>
      <c r="BU8" s="2">
        <f t="shared" si="1"/>
        <v>73</v>
      </c>
      <c r="BV8" s="2">
        <f t="shared" si="1"/>
        <v>74</v>
      </c>
      <c r="BW8" s="2">
        <f t="shared" si="1"/>
        <v>75</v>
      </c>
      <c r="BX8" s="2">
        <f t="shared" ref="BX8:BZ8" si="5">COLUMN(BX6)</f>
        <v>76</v>
      </c>
      <c r="BY8" s="2">
        <f t="shared" si="5"/>
        <v>77</v>
      </c>
      <c r="BZ8" s="2">
        <f t="shared" si="5"/>
        <v>78</v>
      </c>
      <c r="CB8" s="3"/>
    </row>
    <row r="9" spans="1:81" x14ac:dyDescent="0.2">
      <c r="A9" s="268"/>
      <c r="B9" s="411"/>
      <c r="C9" s="412"/>
      <c r="D9" s="416"/>
      <c r="F9" s="412"/>
      <c r="G9" s="415"/>
      <c r="H9" s="30"/>
      <c r="I9" s="732"/>
      <c r="J9" s="739"/>
      <c r="K9" s="736"/>
      <c r="L9" s="412"/>
      <c r="M9" s="413"/>
      <c r="N9" s="415"/>
      <c r="O9" s="755"/>
      <c r="P9" s="739"/>
      <c r="Q9" s="738"/>
      <c r="R9" s="412"/>
      <c r="S9" s="416"/>
      <c r="U9" s="412"/>
      <c r="V9" s="415"/>
      <c r="W9" s="415"/>
      <c r="X9" s="755"/>
      <c r="Y9" s="739"/>
      <c r="Z9" s="736"/>
      <c r="AA9" s="412"/>
      <c r="AB9" s="415"/>
      <c r="AC9" s="415"/>
      <c r="AD9" s="755"/>
      <c r="AE9" s="739"/>
      <c r="AF9" s="738"/>
      <c r="AG9" s="412"/>
      <c r="AH9" s="416"/>
      <c r="AJ9" s="412"/>
      <c r="AK9" s="415"/>
      <c r="AL9" s="739"/>
      <c r="AM9" s="755"/>
      <c r="AN9" s="739"/>
      <c r="AO9" s="736"/>
      <c r="AP9" s="412"/>
      <c r="AQ9" s="413"/>
      <c r="AR9" s="739"/>
      <c r="AS9" s="755"/>
      <c r="AT9" s="739"/>
      <c r="AU9" s="738"/>
      <c r="AV9" s="412"/>
      <c r="AW9" s="416"/>
      <c r="AY9" s="412"/>
      <c r="AZ9" s="415"/>
      <c r="BA9" s="739"/>
      <c r="BB9" s="755"/>
      <c r="BC9" s="739"/>
      <c r="BD9" s="736"/>
      <c r="BF9" s="412"/>
      <c r="BG9" s="415"/>
      <c r="BH9" s="739"/>
      <c r="BI9" s="755"/>
      <c r="BJ9" s="739"/>
      <c r="BK9" s="736"/>
      <c r="BL9" s="412"/>
      <c r="BM9" s="413"/>
      <c r="BN9" s="739"/>
      <c r="BO9" s="755"/>
      <c r="BP9" s="739"/>
      <c r="BQ9" s="738"/>
      <c r="BR9" s="412"/>
      <c r="BS9" s="416"/>
      <c r="BU9" s="412"/>
      <c r="BV9" s="415"/>
      <c r="BW9" s="739"/>
      <c r="BX9" s="755"/>
      <c r="BY9" s="739"/>
      <c r="BZ9" s="736"/>
      <c r="CB9" s="833"/>
      <c r="CC9" s="834"/>
    </row>
    <row r="10" spans="1:81" ht="15" x14ac:dyDescent="0.2">
      <c r="A10" s="265">
        <v>1</v>
      </c>
      <c r="B10" s="267" t="str">
        <f>IF(MAX(GL10:GM10)=0,"",MAX(GL10:GM10))</f>
        <v/>
      </c>
      <c r="C10" s="855"/>
      <c r="D10" s="856"/>
      <c r="F10" s="421" t="s">
        <v>250</v>
      </c>
      <c r="G10" s="420">
        <f>SUMIF('Creation and Choice Doc'!$Z$10:$Z$876,'Synthesis Function'!$F10,'Creation and Choice Doc'!$X$10:$X$876)+SUMIF('Creation and Choice Doc'!$AD$10:$AD$876,'Synthesis Function'!$F10,'Creation and Choice Doc'!$AB$10:$AB$876)+SUMIF('Creation and Choice Doc'!$AH$10:$AH$876,'Synthesis Function'!$F10,'Creation and Choice Doc'!$AF$10:$AF$876)</f>
        <v>0</v>
      </c>
      <c r="H10" s="731">
        <f>G10+G11+G12</f>
        <v>0</v>
      </c>
      <c r="I10" s="733" t="str">
        <f t="shared" ref="I10:I56" si="6">IF(OR(G10="",G10=0),"-",Eng_Difficulty_Factor)</f>
        <v>-</v>
      </c>
      <c r="J10" s="740">
        <f t="shared" ref="J10:J56" si="7">G10*Eng_Difficulty_Factor</f>
        <v>0</v>
      </c>
      <c r="K10" s="737">
        <f t="shared" ref="K10:K56" si="8">H10*Eng_Difficulty_Factor</f>
        <v>0</v>
      </c>
      <c r="L10" s="417" t="s">
        <v>282</v>
      </c>
      <c r="M10" s="418">
        <f>SUMIF('Creation and Choice Doc'!$AA$10:$AA$876,'Synthesis Function'!$L10,'Creation and Choice Doc'!$Y$10:$Y$876)+SUMIF('Creation and Choice Doc'!$AE$10:$AE$876,'Synthesis Function'!$L10,'Creation and Choice Doc'!$AC$10:$AC$876)+SUMIF('Creation and Choice Doc'!$AI$10:$AI$876,'Synthesis Function'!$L10,'Creation and Choice Doc'!$AG$10:$AG$876)</f>
        <v>0</v>
      </c>
      <c r="N10" s="682">
        <f>M10+M11+M12</f>
        <v>0</v>
      </c>
      <c r="O10" s="756" t="str">
        <f t="shared" ref="O10:O56" si="9">IF(OR(M10="",M10=0),"-",Design_Difficulty_Factor)</f>
        <v>-</v>
      </c>
      <c r="P10" s="740">
        <f t="shared" ref="P10:P56" si="10">M10*Design_Difficulty_Factor</f>
        <v>0</v>
      </c>
      <c r="Q10" s="683">
        <f t="shared" ref="Q10:Q56" si="11">N10*Design_Difficulty_Factor</f>
        <v>0</v>
      </c>
      <c r="S10" s="760"/>
      <c r="U10" s="421" t="s">
        <v>250</v>
      </c>
      <c r="V10" s="682">
        <f>SUMIF('Creation and Choice Doc'!$AT$10:$AT$876,'Synthesis Function'!$U10,'Creation and Choice Doc'!$AR$10:$AR$876)+SUMIF('Creation and Choice Doc'!$AX$10:$AX$876,'Synthesis Function'!$U10,'Creation and Choice Doc'!$AV$10:$AV$876)+SUMIF('Creation and Choice Doc'!$BB$10:$BB$876,'Synthesis Function'!$U10,'Creation and Choice Doc'!$AZ$10:$AZ$876)</f>
        <v>0</v>
      </c>
      <c r="W10" s="682">
        <f>V10+V11+V12</f>
        <v>0</v>
      </c>
      <c r="X10" s="756" t="str">
        <f t="shared" ref="X10:X56" si="12">IF(OR(V10="",V10=0),"-",Eng_Difficulty_Factor)</f>
        <v>-</v>
      </c>
      <c r="Y10" s="740">
        <f t="shared" ref="Y10:Y56" si="13">V10*Eng_Difficulty_Factor</f>
        <v>0</v>
      </c>
      <c r="Z10" s="737">
        <f t="shared" ref="Z10:Z56" si="14">W10*Eng_Difficulty_Factor</f>
        <v>0</v>
      </c>
      <c r="AA10" s="681" t="s">
        <v>282</v>
      </c>
      <c r="AB10" s="682">
        <f ca="1">SUMIF('Creation and Choice Doc'!$AU$10:$AU$876,'Synthesis Function'!$AB10,'Creation and Choice Doc'!$AS$10:$AS$876)+SUMIF('Creation and Choice Doc'!$AY$10:$AY$876,'Synthesis Function'!$AB10,'Creation and Choice Doc'!$AW$10:$AW$876)+SUMIF('Creation and Choice Doc'!$BC$10:$BC$876,'Synthesis Function'!$AB10,'Creation and Choice Doc'!$BD$10:$BD$876)</f>
        <v>0</v>
      </c>
      <c r="AC10" s="682">
        <f ca="1">AB10+AB11+AB12</f>
        <v>0</v>
      </c>
      <c r="AD10" s="756" t="str">
        <f t="shared" ref="AD10:AD56" ca="1" si="15">IF(OR(AB10="",AB10=0),"-",Design_Difficulty_Factor)</f>
        <v>-</v>
      </c>
      <c r="AE10" s="740">
        <f t="shared" ref="AE10:AE56" ca="1" si="16">AB10*Design_Difficulty_Factor</f>
        <v>0</v>
      </c>
      <c r="AF10" s="683">
        <f t="shared" ref="AF10:AF56" ca="1" si="17">AC10*Design_Difficulty_Factor</f>
        <v>0</v>
      </c>
      <c r="AG10" s="752"/>
      <c r="AH10" s="760"/>
      <c r="AJ10" s="421" t="s">
        <v>250</v>
      </c>
      <c r="AK10" s="420">
        <f>SUMIF('Creation and Choice Doc'!$BN$10:$BN$876,'Synthesis Function'!$AJ10,'Creation and Choice Doc'!$BL$10:$BL$876)+SUMIF('Creation and Choice Doc'!$BR$10:$BR$876,'Synthesis Function'!$AJ10,'Creation and Choice Doc'!$BP$10:$BP$876)+SUMIF('Creation and Choice Doc'!$BV$10:$BV$876,'Synthesis Function'!$AJ10,'Creation and Choice Doc'!$BT$10:$BT$876)</f>
        <v>0</v>
      </c>
      <c r="AL10" s="791">
        <f>AK10+AK11+AK12</f>
        <v>0</v>
      </c>
      <c r="AM10" s="756" t="str">
        <f t="shared" ref="AM10:AM56" si="18">IF(OR(AK10="",AK10=0),"-",Eng_Difficulty_Factor)</f>
        <v>-</v>
      </c>
      <c r="AN10" s="740">
        <f t="shared" ref="AN10:AN56" si="19">AK10*Eng_Difficulty_Factor</f>
        <v>0</v>
      </c>
      <c r="AO10" s="737">
        <f t="shared" ref="AO10:AO56" si="20">AL10*Eng_Difficulty_Factor</f>
        <v>0</v>
      </c>
      <c r="AP10" s="417" t="s">
        <v>282</v>
      </c>
      <c r="AQ10" s="418">
        <f>SUMIF('Creation and Choice Doc'!$BO$10:$BO$876,'Synthesis Function'!$AP10,'Creation and Choice Doc'!$BM$10:$BM$876)+SUMIF('Creation and Choice Doc'!$BS$10:$BS$876,'Synthesis Function'!$AP10,'Creation and Choice Doc'!$BQ$10:$BQ$876)+SUMIF('Creation and Choice Doc'!$BW$10:$BW$876,'Synthesis Function'!$AP10,'Creation and Choice Doc'!$BU$10:$BU$876)</f>
        <v>0</v>
      </c>
      <c r="AR10" s="791">
        <f>AQ10+AQ11+AQ12</f>
        <v>0</v>
      </c>
      <c r="AS10" s="756" t="str">
        <f t="shared" ref="AS10:AS56" si="21">IF(OR(AQ10="",AQ10=0),"-",Design_Difficulty_Factor)</f>
        <v>-</v>
      </c>
      <c r="AT10" s="740">
        <f t="shared" ref="AT10:AT56" si="22">AQ10*Design_Difficulty_Factor</f>
        <v>0</v>
      </c>
      <c r="AU10" s="683">
        <f t="shared" ref="AU10:AU56" si="23">AR10*Design_Difficulty_Factor</f>
        <v>0</v>
      </c>
      <c r="AW10" s="760"/>
      <c r="AY10" s="421" t="s">
        <v>250</v>
      </c>
      <c r="AZ10" s="420">
        <f>SUMIF('Creation and Choice Doc'!$CH$10:$CH$876,'Synthesis Function'!$AY10,'Creation and Choice Doc'!$CF$10:$CF$876)+SUMIF('Creation and Choice Doc'!$CL$10:$CL$876,'Synthesis Function'!$AY10,'Creation and Choice Doc'!$CJ$10:$CJ$876)+SUMIF('Creation and Choice Doc'!$CP$10:$CP$876,'Synthesis Function'!$AY10,'Creation and Choice Doc'!$CN$10:$CN$876)</f>
        <v>0</v>
      </c>
      <c r="BA10" s="791">
        <f>AZ10+AZ11+AZ12</f>
        <v>0</v>
      </c>
      <c r="BB10" s="756" t="str">
        <f t="shared" ref="BB10:BB56" si="24">IF(OR(AZ10="",AZ10=0),"-",Eng_Difficulty_Factor)</f>
        <v>-</v>
      </c>
      <c r="BC10" s="740">
        <f>AZ10*Eng_Difficulty_Factor</f>
        <v>0</v>
      </c>
      <c r="BD10" s="737">
        <f>BA10*Eng_Difficulty_Factor</f>
        <v>0</v>
      </c>
      <c r="BF10" s="421" t="s">
        <v>250</v>
      </c>
      <c r="BG10" s="420">
        <f>SUMIF('Creation and Choice Doc'!$DB$10:$DB$876,'Synthesis Function'!$BF10,'Creation and Choice Doc'!$CZ$10:$CZ$876)+SUMIF('Creation and Choice Doc'!$DF$10:$DF$876,'Synthesis Function'!$BF10,'Creation and Choice Doc'!$DD$10:$DD$876)+SUMIF('Creation and Choice Doc'!$DJ$10:$DJ$876,'Synthesis Function'!$BF10,'Creation and Choice Doc'!$DH$10:$DH$876)</f>
        <v>0</v>
      </c>
      <c r="BH10" s="791">
        <f>BG10+BG11+BG12</f>
        <v>0</v>
      </c>
      <c r="BI10" s="756" t="str">
        <f t="shared" ref="BI10:BI56" si="25">IF(OR(BG10="",BG10=0),"-",Eng_Difficulty_Factor)</f>
        <v>-</v>
      </c>
      <c r="BJ10" s="740">
        <f t="shared" ref="BJ10:BJ56" si="26">BG10*Eng_Difficulty_Factor</f>
        <v>0</v>
      </c>
      <c r="BK10" s="737">
        <f t="shared" ref="BK10:BK56" si="27">BH10*Eng_Difficulty_Factor</f>
        <v>0</v>
      </c>
      <c r="BL10" s="417" t="s">
        <v>282</v>
      </c>
      <c r="BM10" s="418">
        <f>SUMIF('Creation and Choice Doc'!$DC$10:$DC$876,'Synthesis Function'!$BL10,'Creation and Choice Doc'!$DA$10:$DA$876)+SUMIF('Creation and Choice Doc'!$DG$10:$DG$876,'Synthesis Function'!$BL10,'Creation and Choice Doc'!$DE$10:$DE$876)+SUMIF('Creation and Choice Doc'!$DK$10:$DK$876,'Synthesis Function'!$BL10,'Creation and Choice Doc'!$DI$10:$DI$876)</f>
        <v>0</v>
      </c>
      <c r="BN10" s="791">
        <f>BM10+BM11+BM12</f>
        <v>0</v>
      </c>
      <c r="BO10" s="756" t="str">
        <f t="shared" ref="BO10:BO56" si="28">IF(OR(BM10="",BM10=0),"-",Design_Difficulty_Factor)</f>
        <v>-</v>
      </c>
      <c r="BP10" s="740">
        <f t="shared" ref="BP10:BP56" si="29">BM10*Design_Difficulty_Factor</f>
        <v>0</v>
      </c>
      <c r="BQ10" s="683">
        <f t="shared" ref="BQ10:BQ56" si="30">BN10*Design_Difficulty_Factor</f>
        <v>0</v>
      </c>
      <c r="BS10" s="760"/>
      <c r="BU10" s="421" t="s">
        <v>250</v>
      </c>
      <c r="BV10" s="420">
        <f>SUMIF('Creation and Choice Doc'!$DU$10:$DU$876,'Synthesis Function'!$BU10,'Creation and Choice Doc'!$DT$10:$DT$876)+SUMIF('Creation and Choice Doc'!$DW$10:$DW$876,'Synthesis Function'!$BU10,'Creation and Choice Doc'!$DV$10:$DV$876)+SUMIF('Creation and Choice Doc'!$DY$10:$DY$876,'Synthesis Function'!$BU10,'Creation and Choice Doc'!$DX$10:$DX$876)+SUMIF('Creation and Choice Doc'!$EA$10:$EA$876,'Synthesis Function'!$BU10,'Creation and Choice Doc'!$DZ$10:$DXR$876)</f>
        <v>0</v>
      </c>
      <c r="BW10" s="791">
        <f>BV10+BV11+BV12</f>
        <v>0</v>
      </c>
      <c r="BX10" s="756" t="str">
        <f t="shared" ref="BX10:BX56" si="31">IF(OR(BV10="",BV10=0),"-",Eng_Difficulty_Factor)</f>
        <v>-</v>
      </c>
      <c r="BY10" s="740">
        <f>BV10*Eng_Difficulty_Factor</f>
        <v>0</v>
      </c>
      <c r="BZ10" s="737">
        <f>BW10*Eng_Difficulty_Factor</f>
        <v>0</v>
      </c>
      <c r="CB10" s="835" t="str">
        <f>IF($A10="-","-",IF($C10+$D10=0,"",$C10+$D10))</f>
        <v/>
      </c>
      <c r="CC10" s="836"/>
    </row>
    <row r="11" spans="1:81" ht="15" x14ac:dyDescent="0.2">
      <c r="A11" s="88">
        <f ca="1">OFFSET(A11,-1,0,1,1)+1</f>
        <v>2</v>
      </c>
      <c r="B11" s="680" t="str">
        <f t="shared" ref="B11:B42" si="32">IF(MAX(GK11:GL11)=0,"",MAX(GK11:GL11))</f>
        <v/>
      </c>
      <c r="C11" s="855"/>
      <c r="D11" s="856"/>
      <c r="F11" s="419" t="s">
        <v>251</v>
      </c>
      <c r="G11" s="420">
        <f>SUMIF('Creation and Choice Doc'!$Z$10:$Z$876,'Synthesis Function'!$F11,'Creation and Choice Doc'!$X$10:$X$876)+SUMIF('Creation and Choice Doc'!$AD$10:$AD$876,'Synthesis Function'!$F11,'Creation and Choice Doc'!$AB$10:$AB$876)+SUMIF('Creation and Choice Doc'!$AH$10:$AH$876,'Synthesis Function'!$F11,'Creation and Choice Doc'!$AF$10:$AF$876)</f>
        <v>0</v>
      </c>
      <c r="H11" s="731"/>
      <c r="I11" s="733" t="str">
        <f t="shared" si="6"/>
        <v>-</v>
      </c>
      <c r="J11" s="740">
        <f t="shared" si="7"/>
        <v>0</v>
      </c>
      <c r="K11" s="737">
        <f t="shared" si="8"/>
        <v>0</v>
      </c>
      <c r="L11" s="419" t="s">
        <v>283</v>
      </c>
      <c r="M11" s="418">
        <f>SUMIF('Creation and Choice Doc'!$AA$10:$AA$876,'Synthesis Function'!$L11,'Creation and Choice Doc'!$Y$10:$Y$876)+SUMIF('Creation and Choice Doc'!$AE$10:$AE$876,'Synthesis Function'!$L11,'Creation and Choice Doc'!$AC$10:$AC$876)+SUMIF('Creation and Choice Doc'!$AI$10:$AI$876,'Synthesis Function'!$L11,'Creation and Choice Doc'!$AG$10:$AG$876)</f>
        <v>0</v>
      </c>
      <c r="N11" s="682"/>
      <c r="O11" s="756" t="str">
        <f t="shared" si="9"/>
        <v>-</v>
      </c>
      <c r="P11" s="740">
        <f t="shared" si="10"/>
        <v>0</v>
      </c>
      <c r="Q11" s="683">
        <f t="shared" si="11"/>
        <v>0</v>
      </c>
      <c r="S11" s="760"/>
      <c r="U11" s="681" t="s">
        <v>251</v>
      </c>
      <c r="V11" s="682">
        <f>SUMIF('Creation and Choice Doc'!$AT$10:$AT$876,'Synthesis Function'!$U11,'Creation and Choice Doc'!$AR$10:$AR$876)+SUMIF('Creation and Choice Doc'!$AX$10:$AX$876,'Synthesis Function'!$U11,'Creation and Choice Doc'!$AV$10:$AV$876)+SUMIF('Creation and Choice Doc'!$BB$10:$BB$876,'Synthesis Function'!$U11,'Creation and Choice Doc'!$AZ$10:$AZ$876)</f>
        <v>0</v>
      </c>
      <c r="W11" s="682"/>
      <c r="X11" s="756" t="str">
        <f t="shared" si="12"/>
        <v>-</v>
      </c>
      <c r="Y11" s="740">
        <f t="shared" si="13"/>
        <v>0</v>
      </c>
      <c r="Z11" s="737">
        <f t="shared" si="14"/>
        <v>0</v>
      </c>
      <c r="AA11" s="681" t="s">
        <v>283</v>
      </c>
      <c r="AB11" s="682">
        <f ca="1">SUMIF('Creation and Choice Doc'!$AU$10:$AU$876,'Synthesis Function'!$AB11,'Creation and Choice Doc'!$AS$10:$AS$876)+SUMIF('Creation and Choice Doc'!$AY$10:$AY$876,'Synthesis Function'!$AB11,'Creation and Choice Doc'!$AW$10:$AW$876)+SUMIF('Creation and Choice Doc'!$BC$10:$BC$876,'Synthesis Function'!$AB11,'Creation and Choice Doc'!$BD$10:$BD$876)</f>
        <v>0</v>
      </c>
      <c r="AC11" s="682"/>
      <c r="AD11" s="756" t="str">
        <f t="shared" ca="1" si="15"/>
        <v>-</v>
      </c>
      <c r="AE11" s="740">
        <f t="shared" ca="1" si="16"/>
        <v>0</v>
      </c>
      <c r="AF11" s="683">
        <f t="shared" si="17"/>
        <v>0</v>
      </c>
      <c r="AG11" s="752"/>
      <c r="AH11" s="760"/>
      <c r="AJ11" s="419" t="s">
        <v>251</v>
      </c>
      <c r="AK11" s="420">
        <f>SUMIF('Creation and Choice Doc'!$BN$10:$BN$876,'Synthesis Function'!$AJ11,'Creation and Choice Doc'!$BL$10:$BL$876)+SUMIF('Creation and Choice Doc'!$BR$10:$BR$876,'Synthesis Function'!$AJ11,'Creation and Choice Doc'!$BP$10:$BP$876)+SUMIF('Creation and Choice Doc'!$BV$10:$BV$876,'Synthesis Function'!$AJ11,'Creation and Choice Doc'!$BT$10:$BT$876)</f>
        <v>0</v>
      </c>
      <c r="AL11" s="791"/>
      <c r="AM11" s="756" t="str">
        <f t="shared" si="18"/>
        <v>-</v>
      </c>
      <c r="AN11" s="740">
        <f t="shared" si="19"/>
        <v>0</v>
      </c>
      <c r="AO11" s="737">
        <f t="shared" si="20"/>
        <v>0</v>
      </c>
      <c r="AP11" s="419" t="s">
        <v>283</v>
      </c>
      <c r="AQ11" s="418">
        <f>SUMIF('Creation and Choice Doc'!$BO$10:$BO$876,'Synthesis Function'!$AP11,'Creation and Choice Doc'!$BM$10:$BM$876)+SUMIF('Creation and Choice Doc'!$BS$10:$BS$876,'Synthesis Function'!$AP11,'Creation and Choice Doc'!$BQ$10:$BQ$876)+SUMIF('Creation and Choice Doc'!$BW$10:$BW$876,'Synthesis Function'!$AP11,'Creation and Choice Doc'!$BU$10:$BU$876)</f>
        <v>0</v>
      </c>
      <c r="AR11" s="791"/>
      <c r="AS11" s="756" t="str">
        <f t="shared" si="21"/>
        <v>-</v>
      </c>
      <c r="AT11" s="740">
        <f t="shared" si="22"/>
        <v>0</v>
      </c>
      <c r="AU11" s="683">
        <f t="shared" si="23"/>
        <v>0</v>
      </c>
      <c r="AW11" s="760"/>
      <c r="AY11" s="419" t="s">
        <v>251</v>
      </c>
      <c r="AZ11" s="420">
        <f>SUMIF('Creation and Choice Doc'!$CH$10:$CH$876,'Synthesis Function'!$AY11,'Creation and Choice Doc'!$CF$10:$CF$876)+SUMIF('Creation and Choice Doc'!$CL$10:$CL$876,'Synthesis Function'!$AY11,'Creation and Choice Doc'!$CJ$10:$CJ$876)+SUMIF('Creation and Choice Doc'!$CP$10:$CP$876,'Synthesis Function'!$AY11,'Creation and Choice Doc'!$CN$10:$CN$876)</f>
        <v>0</v>
      </c>
      <c r="BA11" s="791"/>
      <c r="BB11" s="756" t="str">
        <f t="shared" si="24"/>
        <v>-</v>
      </c>
      <c r="BC11" s="740">
        <f t="shared" ref="BC11:BC56" si="33">AZ11*Eng_Difficulty_Factor</f>
        <v>0</v>
      </c>
      <c r="BD11" s="737">
        <f t="shared" ref="BD11:BD56" si="34">BA11*Eng_Difficulty_Factor</f>
        <v>0</v>
      </c>
      <c r="BF11" s="419" t="s">
        <v>251</v>
      </c>
      <c r="BG11" s="420">
        <f>SUMIF('Creation and Choice Doc'!$DB$10:$DB$876,'Synthesis Function'!$BF11,'Creation and Choice Doc'!$CZ$10:$CZ$876)+SUMIF('Creation and Choice Doc'!$DF$10:$DF$876,'Synthesis Function'!$BF11,'Creation and Choice Doc'!$DD$10:$DD$876)+SUMIF('Creation and Choice Doc'!$DJ$10:$DJ$876,'Synthesis Function'!$BF11,'Creation and Choice Doc'!$DH$10:$DH$876)</f>
        <v>0</v>
      </c>
      <c r="BH11" s="791"/>
      <c r="BI11" s="756" t="str">
        <f t="shared" si="25"/>
        <v>-</v>
      </c>
      <c r="BJ11" s="740">
        <f t="shared" si="26"/>
        <v>0</v>
      </c>
      <c r="BK11" s="737">
        <f t="shared" si="27"/>
        <v>0</v>
      </c>
      <c r="BL11" s="419" t="s">
        <v>283</v>
      </c>
      <c r="BM11" s="418">
        <f>SUMIF('Creation and Choice Doc'!$DC$10:$DC$876,'Synthesis Function'!$BL11,'Creation and Choice Doc'!$DA$10:$DA$876)+SUMIF('Creation and Choice Doc'!$DG$10:$DG$876,'Synthesis Function'!$BL11,'Creation and Choice Doc'!$DE$10:$DE$876)+SUMIF('Creation and Choice Doc'!$DK$10:$DK$876,'Synthesis Function'!$BL11,'Creation and Choice Doc'!$DI$10:$DI$876)</f>
        <v>0</v>
      </c>
      <c r="BN11" s="791"/>
      <c r="BO11" s="756" t="str">
        <f t="shared" si="28"/>
        <v>-</v>
      </c>
      <c r="BP11" s="740">
        <f t="shared" si="29"/>
        <v>0</v>
      </c>
      <c r="BQ11" s="683">
        <f t="shared" si="30"/>
        <v>0</v>
      </c>
      <c r="BS11" s="760"/>
      <c r="BU11" s="419" t="s">
        <v>251</v>
      </c>
      <c r="BV11" s="420">
        <f>SUMIF('Creation and Choice Doc'!$DU$10:$DU$876,'Synthesis Function'!$BU11,'Creation and Choice Doc'!$DT$10:$DT$876)+SUMIF('Creation and Choice Doc'!$DW$10:$DW$876,'Synthesis Function'!$BU11,'Creation and Choice Doc'!$DV$10:$DV$876)+SUMIF('Creation and Choice Doc'!$DY$10:$DY$876,'Synthesis Function'!$BU11,'Creation and Choice Doc'!$DX$10:$DX$876)+SUMIF('Creation and Choice Doc'!$EA$10:$EA$876,'Synthesis Function'!$BU11,'Creation and Choice Doc'!$DZ$10:$DXR$876)</f>
        <v>0</v>
      </c>
      <c r="BW11" s="791"/>
      <c r="BX11" s="756" t="str">
        <f t="shared" si="31"/>
        <v>-</v>
      </c>
      <c r="BY11" s="740">
        <f t="shared" ref="BY11:BY56" si="35">BV11*Eng_Difficulty_Factor</f>
        <v>0</v>
      </c>
      <c r="BZ11" s="737">
        <f t="shared" ref="BZ11:BZ56" si="36">BW11*Eng_Difficulty_Factor</f>
        <v>0</v>
      </c>
      <c r="CB11" s="835" t="str">
        <f t="shared" ref="CB11:CB58" ca="1" si="37">IF($A11="-","-",IF($C11+$D11=0,"",$C11+$D11))</f>
        <v/>
      </c>
      <c r="CC11" s="836"/>
    </row>
    <row r="12" spans="1:81" ht="15" x14ac:dyDescent="0.2">
      <c r="A12" s="85">
        <f t="shared" ref="A12:A54" ca="1" si="38">OFFSET(A12,-1,0,1,1)+1</f>
        <v>3</v>
      </c>
      <c r="B12" s="680" t="str">
        <f t="shared" si="32"/>
        <v/>
      </c>
      <c r="C12" s="855"/>
      <c r="D12" s="856"/>
      <c r="F12" s="419" t="s">
        <v>252</v>
      </c>
      <c r="G12" s="420">
        <f>SUMIF('Creation and Choice Doc'!$Z$10:$Z$876,'Synthesis Function'!$F12,'Creation and Choice Doc'!$X$10:$X$876)+SUMIF('Creation and Choice Doc'!$AD$10:$AD$876,'Synthesis Function'!$F12,'Creation and Choice Doc'!$AB$10:$AB$876)+SUMIF('Creation and Choice Doc'!$AH$10:$AH$876,'Synthesis Function'!$F12,'Creation and Choice Doc'!$AF$10:$AF$876)</f>
        <v>0</v>
      </c>
      <c r="H12" s="731"/>
      <c r="I12" s="733" t="str">
        <f t="shared" si="6"/>
        <v>-</v>
      </c>
      <c r="J12" s="740">
        <f t="shared" si="7"/>
        <v>0</v>
      </c>
      <c r="K12" s="737">
        <f t="shared" si="8"/>
        <v>0</v>
      </c>
      <c r="L12" s="419" t="s">
        <v>284</v>
      </c>
      <c r="M12" s="418">
        <f>SUMIF('Creation and Choice Doc'!$AA$10:$AA$876,'Synthesis Function'!$L12,'Creation and Choice Doc'!$Y$10:$Y$876)+SUMIF('Creation and Choice Doc'!$AE$10:$AE$876,'Synthesis Function'!$L12,'Creation and Choice Doc'!$AC$10:$AC$876)+SUMIF('Creation and Choice Doc'!$AI$10:$AI$876,'Synthesis Function'!$L12,'Creation and Choice Doc'!$AG$10:$AG$876)</f>
        <v>0</v>
      </c>
      <c r="N12" s="682"/>
      <c r="O12" s="756" t="str">
        <f t="shared" si="9"/>
        <v>-</v>
      </c>
      <c r="P12" s="740">
        <f t="shared" si="10"/>
        <v>0</v>
      </c>
      <c r="Q12" s="683">
        <f t="shared" si="11"/>
        <v>0</v>
      </c>
      <c r="S12" s="760"/>
      <c r="U12" s="681" t="s">
        <v>252</v>
      </c>
      <c r="V12" s="682">
        <f>SUMIF('Creation and Choice Doc'!$AT$10:$AT$876,'Synthesis Function'!$U12,'Creation and Choice Doc'!$AR$10:$AR$876)+SUMIF('Creation and Choice Doc'!$AX$10:$AX$876,'Synthesis Function'!$U12,'Creation and Choice Doc'!$AV$10:$AV$876)+SUMIF('Creation and Choice Doc'!$BB$10:$BB$876,'Synthesis Function'!$U12,'Creation and Choice Doc'!$AZ$10:$AZ$876)</f>
        <v>0</v>
      </c>
      <c r="W12" s="682"/>
      <c r="X12" s="756" t="str">
        <f t="shared" si="12"/>
        <v>-</v>
      </c>
      <c r="Y12" s="740">
        <f t="shared" si="13"/>
        <v>0</v>
      </c>
      <c r="Z12" s="737">
        <f t="shared" si="14"/>
        <v>0</v>
      </c>
      <c r="AA12" s="681" t="s">
        <v>284</v>
      </c>
      <c r="AB12" s="682">
        <f ca="1">SUMIF('Creation and Choice Doc'!$AU$10:$AU$876,'Synthesis Function'!$AB12,'Creation and Choice Doc'!$AS$10:$AS$876)+SUMIF('Creation and Choice Doc'!$AY$10:$AY$876,'Synthesis Function'!$AB12,'Creation and Choice Doc'!$AW$10:$AW$876)+SUMIF('Creation and Choice Doc'!$BC$10:$BC$876,'Synthesis Function'!$AB12,'Creation and Choice Doc'!$BD$10:$BD$876)</f>
        <v>0</v>
      </c>
      <c r="AC12" s="682"/>
      <c r="AD12" s="756" t="str">
        <f t="shared" ca="1" si="15"/>
        <v>-</v>
      </c>
      <c r="AE12" s="740">
        <f t="shared" ca="1" si="16"/>
        <v>0</v>
      </c>
      <c r="AF12" s="683">
        <f t="shared" si="17"/>
        <v>0</v>
      </c>
      <c r="AG12" s="752"/>
      <c r="AH12" s="760"/>
      <c r="AJ12" s="419" t="s">
        <v>252</v>
      </c>
      <c r="AK12" s="420">
        <f>SUMIF('Creation and Choice Doc'!$BN$10:$BN$876,'Synthesis Function'!$AJ12,'Creation and Choice Doc'!$BL$10:$BL$876)+SUMIF('Creation and Choice Doc'!$BR$10:$BR$876,'Synthesis Function'!$AJ12,'Creation and Choice Doc'!$BP$10:$BP$876)+SUMIF('Creation and Choice Doc'!$BV$10:$BV$876,'Synthesis Function'!$AJ12,'Creation and Choice Doc'!$BT$10:$BT$876)</f>
        <v>0</v>
      </c>
      <c r="AL12" s="791"/>
      <c r="AM12" s="756" t="str">
        <f t="shared" si="18"/>
        <v>-</v>
      </c>
      <c r="AN12" s="740">
        <f t="shared" si="19"/>
        <v>0</v>
      </c>
      <c r="AO12" s="737">
        <f t="shared" si="20"/>
        <v>0</v>
      </c>
      <c r="AP12" s="419" t="s">
        <v>284</v>
      </c>
      <c r="AQ12" s="418">
        <f>SUMIF('Creation and Choice Doc'!$BO$10:$BO$876,'Synthesis Function'!$AP12,'Creation and Choice Doc'!$BM$10:$BM$876)+SUMIF('Creation and Choice Doc'!$BS$10:$BS$876,'Synthesis Function'!$AP12,'Creation and Choice Doc'!$BQ$10:$BQ$876)+SUMIF('Creation and Choice Doc'!$BW$10:$BW$876,'Synthesis Function'!$AP12,'Creation and Choice Doc'!$BU$10:$BU$876)</f>
        <v>0</v>
      </c>
      <c r="AR12" s="791"/>
      <c r="AS12" s="756" t="str">
        <f t="shared" si="21"/>
        <v>-</v>
      </c>
      <c r="AT12" s="740">
        <f t="shared" si="22"/>
        <v>0</v>
      </c>
      <c r="AU12" s="683">
        <f t="shared" si="23"/>
        <v>0</v>
      </c>
      <c r="AW12" s="760"/>
      <c r="AY12" s="419" t="s">
        <v>252</v>
      </c>
      <c r="AZ12" s="420">
        <f>SUMIF('Creation and Choice Doc'!$CH$10:$CH$876,'Synthesis Function'!$AY12,'Creation and Choice Doc'!$CF$10:$CF$876)+SUMIF('Creation and Choice Doc'!$CL$10:$CL$876,'Synthesis Function'!$AY12,'Creation and Choice Doc'!$CJ$10:$CJ$876)+SUMIF('Creation and Choice Doc'!$CP$10:$CP$876,'Synthesis Function'!$AY12,'Creation and Choice Doc'!$CN$10:$CN$876)</f>
        <v>0</v>
      </c>
      <c r="BA12" s="791"/>
      <c r="BB12" s="756" t="str">
        <f t="shared" si="24"/>
        <v>-</v>
      </c>
      <c r="BC12" s="740">
        <f t="shared" si="33"/>
        <v>0</v>
      </c>
      <c r="BD12" s="737">
        <f t="shared" si="34"/>
        <v>0</v>
      </c>
      <c r="BF12" s="419" t="s">
        <v>252</v>
      </c>
      <c r="BG12" s="420">
        <f>SUMIF('Creation and Choice Doc'!$DB$10:$DB$876,'Synthesis Function'!$BF12,'Creation and Choice Doc'!$CZ$10:$CZ$876)+SUMIF('Creation and Choice Doc'!$DF$10:$DF$876,'Synthesis Function'!$BF12,'Creation and Choice Doc'!$DD$10:$DD$876)+SUMIF('Creation and Choice Doc'!$DJ$10:$DJ$876,'Synthesis Function'!$BF12,'Creation and Choice Doc'!$DH$10:$DH$876)</f>
        <v>0</v>
      </c>
      <c r="BH12" s="791"/>
      <c r="BI12" s="756" t="str">
        <f t="shared" si="25"/>
        <v>-</v>
      </c>
      <c r="BJ12" s="740">
        <f t="shared" si="26"/>
        <v>0</v>
      </c>
      <c r="BK12" s="737">
        <f t="shared" si="27"/>
        <v>0</v>
      </c>
      <c r="BL12" s="419" t="s">
        <v>284</v>
      </c>
      <c r="BM12" s="418">
        <f>SUMIF('Creation and Choice Doc'!$DC$10:$DC$876,'Synthesis Function'!$BL12,'Creation and Choice Doc'!$DA$10:$DA$876)+SUMIF('Creation and Choice Doc'!$DG$10:$DG$876,'Synthesis Function'!$BL12,'Creation and Choice Doc'!$DE$10:$DE$876)+SUMIF('Creation and Choice Doc'!$DK$10:$DK$876,'Synthesis Function'!$BL12,'Creation and Choice Doc'!$DI$10:$DI$876)</f>
        <v>0</v>
      </c>
      <c r="BN12" s="791"/>
      <c r="BO12" s="756" t="str">
        <f t="shared" si="28"/>
        <v>-</v>
      </c>
      <c r="BP12" s="740">
        <f t="shared" si="29"/>
        <v>0</v>
      </c>
      <c r="BQ12" s="683">
        <f t="shared" si="30"/>
        <v>0</v>
      </c>
      <c r="BS12" s="760"/>
      <c r="BU12" s="419" t="s">
        <v>252</v>
      </c>
      <c r="BV12" s="420">
        <f>SUMIF('Creation and Choice Doc'!$DU$10:$DU$876,'Synthesis Function'!$BU12,'Creation and Choice Doc'!$DT$10:$DT$876)+SUMIF('Creation and Choice Doc'!$DW$10:$DW$876,'Synthesis Function'!$BU12,'Creation and Choice Doc'!$DV$10:$DV$876)+SUMIF('Creation and Choice Doc'!$DY$10:$DY$876,'Synthesis Function'!$BU12,'Creation and Choice Doc'!$DX$10:$DX$876)+SUMIF('Creation and Choice Doc'!$EA$10:$EA$876,'Synthesis Function'!$BU12,'Creation and Choice Doc'!$DZ$10:$DXR$876)</f>
        <v>0</v>
      </c>
      <c r="BW12" s="791"/>
      <c r="BX12" s="756" t="str">
        <f t="shared" si="31"/>
        <v>-</v>
      </c>
      <c r="BY12" s="740">
        <f t="shared" si="35"/>
        <v>0</v>
      </c>
      <c r="BZ12" s="737">
        <f t="shared" si="36"/>
        <v>0</v>
      </c>
      <c r="CB12" s="835" t="str">
        <f t="shared" ca="1" si="37"/>
        <v/>
      </c>
      <c r="CC12" s="836"/>
    </row>
    <row r="13" spans="1:81" ht="15" x14ac:dyDescent="0.2">
      <c r="A13" s="85">
        <f t="shared" ca="1" si="38"/>
        <v>4</v>
      </c>
      <c r="B13" s="680" t="str">
        <f t="shared" si="32"/>
        <v/>
      </c>
      <c r="C13" s="855"/>
      <c r="D13" s="856"/>
      <c r="F13" s="419" t="s">
        <v>253</v>
      </c>
      <c r="G13" s="420">
        <f>SUMIF('Creation and Choice Doc'!$Z$10:$Z$876,'Synthesis Function'!$F13,'Creation and Choice Doc'!$X$10:$X$876)+SUMIF('Creation and Choice Doc'!$AD$10:$AD$876,'Synthesis Function'!$F13,'Creation and Choice Doc'!$AB$10:$AB$876)+SUMIF('Creation and Choice Doc'!$AH$10:$AH$876,'Synthesis Function'!$F13,'Creation and Choice Doc'!$AF$10:$AF$876)</f>
        <v>0</v>
      </c>
      <c r="H13" s="731">
        <f>G13+G14+G15</f>
        <v>0</v>
      </c>
      <c r="I13" s="733" t="str">
        <f t="shared" si="6"/>
        <v>-</v>
      </c>
      <c r="J13" s="740">
        <f t="shared" si="7"/>
        <v>0</v>
      </c>
      <c r="K13" s="737">
        <f t="shared" si="8"/>
        <v>0</v>
      </c>
      <c r="L13" s="419" t="s">
        <v>286</v>
      </c>
      <c r="M13" s="418">
        <f>SUMIF('Creation and Choice Doc'!$AA$10:$AA$876,'Synthesis Function'!$L13,'Creation and Choice Doc'!$Y$10:$Y$876)+SUMIF('Creation and Choice Doc'!$AE$10:$AE$876,'Synthesis Function'!$L13,'Creation and Choice Doc'!$AC$10:$AC$876)+SUMIF('Creation and Choice Doc'!$AI$10:$AI$876,'Synthesis Function'!$L13,'Creation and Choice Doc'!$AG$10:$AG$876)</f>
        <v>0</v>
      </c>
      <c r="N13" s="682">
        <f>M13+M14+M15</f>
        <v>0</v>
      </c>
      <c r="O13" s="756" t="str">
        <f t="shared" si="9"/>
        <v>-</v>
      </c>
      <c r="P13" s="740">
        <f t="shared" si="10"/>
        <v>0</v>
      </c>
      <c r="Q13" s="683">
        <f t="shared" si="11"/>
        <v>0</v>
      </c>
      <c r="S13" s="760"/>
      <c r="U13" s="681" t="s">
        <v>253</v>
      </c>
      <c r="V13" s="682">
        <f>SUMIF('Creation and Choice Doc'!$AT$10:$AT$876,'Synthesis Function'!$U13,'Creation and Choice Doc'!$AR$10:$AR$876)+SUMIF('Creation and Choice Doc'!$AX$10:$AX$876,'Synthesis Function'!$U13,'Creation and Choice Doc'!$AV$10:$AV$876)+SUMIF('Creation and Choice Doc'!$BB$10:$BB$876,'Synthesis Function'!$U13,'Creation and Choice Doc'!$AZ$10:$AZ$876)</f>
        <v>0</v>
      </c>
      <c r="W13" s="682">
        <f>V13+V14+V15</f>
        <v>0</v>
      </c>
      <c r="X13" s="756" t="str">
        <f t="shared" si="12"/>
        <v>-</v>
      </c>
      <c r="Y13" s="740">
        <f t="shared" si="13"/>
        <v>0</v>
      </c>
      <c r="Z13" s="737">
        <f t="shared" si="14"/>
        <v>0</v>
      </c>
      <c r="AA13" s="681" t="s">
        <v>286</v>
      </c>
      <c r="AB13" s="682">
        <f ca="1">SUMIF('Creation and Choice Doc'!$AU$10:$AU$876,'Synthesis Function'!$AB13,'Creation and Choice Doc'!$AS$10:$AS$876)+SUMIF('Creation and Choice Doc'!$AY$10:$AY$876,'Synthesis Function'!$AB13,'Creation and Choice Doc'!$AW$10:$AW$876)+SUMIF('Creation and Choice Doc'!$BC$10:$BC$876,'Synthesis Function'!$AB13,'Creation and Choice Doc'!$BD$10:$BD$876)</f>
        <v>0</v>
      </c>
      <c r="AC13" s="682">
        <f ca="1">AB13+AB14+AB15</f>
        <v>0</v>
      </c>
      <c r="AD13" s="756" t="str">
        <f t="shared" ca="1" si="15"/>
        <v>-</v>
      </c>
      <c r="AE13" s="740">
        <f t="shared" ca="1" si="16"/>
        <v>0</v>
      </c>
      <c r="AF13" s="683">
        <f t="shared" ca="1" si="17"/>
        <v>0</v>
      </c>
      <c r="AG13" s="752"/>
      <c r="AH13" s="760"/>
      <c r="AJ13" s="419" t="s">
        <v>253</v>
      </c>
      <c r="AK13" s="420">
        <f>SUMIF('Creation and Choice Doc'!$BN$10:$BN$876,'Synthesis Function'!$AJ13,'Creation and Choice Doc'!$BL$10:$BL$876)+SUMIF('Creation and Choice Doc'!$BR$10:$BR$876,'Synthesis Function'!$AJ13,'Creation and Choice Doc'!$BP$10:$BP$876)+SUMIF('Creation and Choice Doc'!$BV$10:$BV$876,'Synthesis Function'!$AJ13,'Creation and Choice Doc'!$BT$10:$BT$876)</f>
        <v>0</v>
      </c>
      <c r="AL13" s="791">
        <f>AK13+AK14+AK15</f>
        <v>0</v>
      </c>
      <c r="AM13" s="756" t="str">
        <f t="shared" si="18"/>
        <v>-</v>
      </c>
      <c r="AN13" s="740">
        <f t="shared" si="19"/>
        <v>0</v>
      </c>
      <c r="AO13" s="737">
        <f t="shared" si="20"/>
        <v>0</v>
      </c>
      <c r="AP13" s="419" t="s">
        <v>286</v>
      </c>
      <c r="AQ13" s="418">
        <f>SUMIF('Creation and Choice Doc'!$BO$10:$BO$876,'Synthesis Function'!$AP13,'Creation and Choice Doc'!$BM$10:$BM$876)+SUMIF('Creation and Choice Doc'!$BS$10:$BS$876,'Synthesis Function'!$AP13,'Creation and Choice Doc'!$BQ$10:$BQ$876)+SUMIF('Creation and Choice Doc'!$BW$10:$BW$876,'Synthesis Function'!$AP13,'Creation and Choice Doc'!$BU$10:$BU$876)</f>
        <v>0</v>
      </c>
      <c r="AR13" s="791">
        <f>AQ13+AQ14+AQ15</f>
        <v>0</v>
      </c>
      <c r="AS13" s="756" t="str">
        <f t="shared" si="21"/>
        <v>-</v>
      </c>
      <c r="AT13" s="740">
        <f t="shared" si="22"/>
        <v>0</v>
      </c>
      <c r="AU13" s="683">
        <f t="shared" si="23"/>
        <v>0</v>
      </c>
      <c r="AW13" s="760"/>
      <c r="AY13" s="419" t="s">
        <v>253</v>
      </c>
      <c r="AZ13" s="420">
        <f>SUMIF('Creation and Choice Doc'!$CH$10:$CH$876,'Synthesis Function'!$AY13,'Creation and Choice Doc'!$CF$10:$CF$876)+SUMIF('Creation and Choice Doc'!$CL$10:$CL$876,'Synthesis Function'!$AY13,'Creation and Choice Doc'!$CJ$10:$CJ$876)+SUMIF('Creation and Choice Doc'!$CP$10:$CP$876,'Synthesis Function'!$AY13,'Creation and Choice Doc'!$CN$10:$CN$876)</f>
        <v>0</v>
      </c>
      <c r="BA13" s="791">
        <f>AZ13+AZ14+AZ15</f>
        <v>0</v>
      </c>
      <c r="BB13" s="756" t="str">
        <f t="shared" si="24"/>
        <v>-</v>
      </c>
      <c r="BC13" s="740">
        <f t="shared" si="33"/>
        <v>0</v>
      </c>
      <c r="BD13" s="737">
        <f t="shared" si="34"/>
        <v>0</v>
      </c>
      <c r="BF13" s="419" t="s">
        <v>253</v>
      </c>
      <c r="BG13" s="420">
        <f>SUMIF('Creation and Choice Doc'!$DB$10:$DB$876,'Synthesis Function'!$BF13,'Creation and Choice Doc'!$CZ$10:$CZ$876)+SUMIF('Creation and Choice Doc'!$DF$10:$DF$876,'Synthesis Function'!$BF13,'Creation and Choice Doc'!$DD$10:$DD$876)+SUMIF('Creation and Choice Doc'!$DJ$10:$DJ$876,'Synthesis Function'!$BF13,'Creation and Choice Doc'!$DH$10:$DH$876)</f>
        <v>0</v>
      </c>
      <c r="BH13" s="791">
        <f>BG13+BG14+BG15</f>
        <v>0</v>
      </c>
      <c r="BI13" s="756" t="str">
        <f t="shared" si="25"/>
        <v>-</v>
      </c>
      <c r="BJ13" s="740">
        <f t="shared" si="26"/>
        <v>0</v>
      </c>
      <c r="BK13" s="737">
        <f t="shared" si="27"/>
        <v>0</v>
      </c>
      <c r="BL13" s="419" t="s">
        <v>286</v>
      </c>
      <c r="BM13" s="418">
        <f>SUMIF('Creation and Choice Doc'!$DC$10:$DC$876,'Synthesis Function'!$BL13,'Creation and Choice Doc'!$DA$10:$DA$876)+SUMIF('Creation and Choice Doc'!$DG$10:$DG$876,'Synthesis Function'!$BL13,'Creation and Choice Doc'!$DE$10:$DE$876)+SUMIF('Creation and Choice Doc'!$DK$10:$DK$876,'Synthesis Function'!$BL13,'Creation and Choice Doc'!$DI$10:$DI$876)</f>
        <v>0</v>
      </c>
      <c r="BN13" s="791">
        <f>BM13+BM14+BM15</f>
        <v>0</v>
      </c>
      <c r="BO13" s="756" t="str">
        <f t="shared" si="28"/>
        <v>-</v>
      </c>
      <c r="BP13" s="740">
        <f t="shared" si="29"/>
        <v>0</v>
      </c>
      <c r="BQ13" s="683">
        <f t="shared" si="30"/>
        <v>0</v>
      </c>
      <c r="BS13" s="760"/>
      <c r="BU13" s="419" t="s">
        <v>253</v>
      </c>
      <c r="BV13" s="420">
        <f>SUMIF('Creation and Choice Doc'!$DU$10:$DU$876,'Synthesis Function'!$BU13,'Creation and Choice Doc'!$DT$10:$DT$876)+SUMIF('Creation and Choice Doc'!$DW$10:$DW$876,'Synthesis Function'!$BU13,'Creation and Choice Doc'!$DV$10:$DV$876)+SUMIF('Creation and Choice Doc'!$DY$10:$DY$876,'Synthesis Function'!$BU13,'Creation and Choice Doc'!$DX$10:$DX$876)+SUMIF('Creation and Choice Doc'!$EA$10:$EA$876,'Synthesis Function'!$BU13,'Creation and Choice Doc'!$DZ$10:$DXR$876)</f>
        <v>0</v>
      </c>
      <c r="BW13" s="791">
        <f>BV13+BV14+BV15</f>
        <v>0</v>
      </c>
      <c r="BX13" s="756" t="str">
        <f t="shared" si="31"/>
        <v>-</v>
      </c>
      <c r="BY13" s="740">
        <f t="shared" si="35"/>
        <v>0</v>
      </c>
      <c r="BZ13" s="737">
        <f t="shared" si="36"/>
        <v>0</v>
      </c>
      <c r="CB13" s="835" t="str">
        <f t="shared" ca="1" si="37"/>
        <v/>
      </c>
      <c r="CC13" s="836"/>
    </row>
    <row r="14" spans="1:81" ht="15" x14ac:dyDescent="0.2">
      <c r="A14" s="85">
        <f t="shared" ca="1" si="38"/>
        <v>5</v>
      </c>
      <c r="B14" s="680" t="str">
        <f t="shared" si="32"/>
        <v/>
      </c>
      <c r="C14" s="855"/>
      <c r="D14" s="856"/>
      <c r="F14" s="419" t="s">
        <v>254</v>
      </c>
      <c r="G14" s="420">
        <f>SUMIF('Creation and Choice Doc'!$Z$10:$Z$876,'Synthesis Function'!$F14,'Creation and Choice Doc'!$X$10:$X$876)+SUMIF('Creation and Choice Doc'!$AD$10:$AD$876,'Synthesis Function'!$F14,'Creation and Choice Doc'!$AB$10:$AB$876)+SUMIF('Creation and Choice Doc'!$AH$10:$AH$876,'Synthesis Function'!$F14,'Creation and Choice Doc'!$AF$10:$AF$876)</f>
        <v>0</v>
      </c>
      <c r="H14" s="731"/>
      <c r="I14" s="733" t="str">
        <f t="shared" si="6"/>
        <v>-</v>
      </c>
      <c r="J14" s="740">
        <f t="shared" si="7"/>
        <v>0</v>
      </c>
      <c r="K14" s="737">
        <f t="shared" si="8"/>
        <v>0</v>
      </c>
      <c r="L14" s="419" t="s">
        <v>287</v>
      </c>
      <c r="M14" s="418">
        <f>SUMIF('Creation and Choice Doc'!$AA$10:$AA$876,'Synthesis Function'!$L14,'Creation and Choice Doc'!$Y$10:$Y$876)+SUMIF('Creation and Choice Doc'!$AE$10:$AE$876,'Synthesis Function'!$L14,'Creation and Choice Doc'!$AC$10:$AC$876)+SUMIF('Creation and Choice Doc'!$AI$10:$AI$876,'Synthesis Function'!$L14,'Creation and Choice Doc'!$AG$10:$AG$876)</f>
        <v>0</v>
      </c>
      <c r="N14" s="682"/>
      <c r="O14" s="756" t="str">
        <f t="shared" si="9"/>
        <v>-</v>
      </c>
      <c r="P14" s="740">
        <f t="shared" si="10"/>
        <v>0</v>
      </c>
      <c r="Q14" s="683">
        <f t="shared" si="11"/>
        <v>0</v>
      </c>
      <c r="S14" s="760"/>
      <c r="U14" s="681" t="s">
        <v>254</v>
      </c>
      <c r="V14" s="682">
        <f>SUMIF('Creation and Choice Doc'!$AT$10:$AT$876,'Synthesis Function'!$U14,'Creation and Choice Doc'!$AR$10:$AR$876)+SUMIF('Creation and Choice Doc'!$AX$10:$AX$876,'Synthesis Function'!$U14,'Creation and Choice Doc'!$AV$10:$AV$876)+SUMIF('Creation and Choice Doc'!$BB$10:$BB$876,'Synthesis Function'!$U14,'Creation and Choice Doc'!$AZ$10:$AZ$876)</f>
        <v>0</v>
      </c>
      <c r="W14" s="682"/>
      <c r="X14" s="756" t="str">
        <f t="shared" si="12"/>
        <v>-</v>
      </c>
      <c r="Y14" s="740">
        <f t="shared" si="13"/>
        <v>0</v>
      </c>
      <c r="Z14" s="737">
        <f t="shared" si="14"/>
        <v>0</v>
      </c>
      <c r="AA14" s="681" t="s">
        <v>287</v>
      </c>
      <c r="AB14" s="682">
        <f ca="1">SUMIF('Creation and Choice Doc'!$AU$10:$AU$876,'Synthesis Function'!$AB14,'Creation and Choice Doc'!$AS$10:$AS$876)+SUMIF('Creation and Choice Doc'!$AY$10:$AY$876,'Synthesis Function'!$AB14,'Creation and Choice Doc'!$AW$10:$AW$876)+SUMIF('Creation and Choice Doc'!$BC$10:$BC$876,'Synthesis Function'!$AB14,'Creation and Choice Doc'!$BD$10:$BD$876)</f>
        <v>0</v>
      </c>
      <c r="AC14" s="682"/>
      <c r="AD14" s="756" t="str">
        <f t="shared" ca="1" si="15"/>
        <v>-</v>
      </c>
      <c r="AE14" s="740">
        <f t="shared" ca="1" si="16"/>
        <v>0</v>
      </c>
      <c r="AF14" s="683">
        <f t="shared" si="17"/>
        <v>0</v>
      </c>
      <c r="AG14" s="752"/>
      <c r="AH14" s="760"/>
      <c r="AJ14" s="419" t="s">
        <v>254</v>
      </c>
      <c r="AK14" s="420">
        <f>SUMIF('Creation and Choice Doc'!$BN$10:$BN$876,'Synthesis Function'!$AJ14,'Creation and Choice Doc'!$BL$10:$BL$876)+SUMIF('Creation and Choice Doc'!$BR$10:$BR$876,'Synthesis Function'!$AJ14,'Creation and Choice Doc'!$BP$10:$BP$876)+SUMIF('Creation and Choice Doc'!$BV$10:$BV$876,'Synthesis Function'!$AJ14,'Creation and Choice Doc'!$BT$10:$BT$876)</f>
        <v>0</v>
      </c>
      <c r="AL14" s="791"/>
      <c r="AM14" s="756" t="str">
        <f t="shared" si="18"/>
        <v>-</v>
      </c>
      <c r="AN14" s="740">
        <f t="shared" si="19"/>
        <v>0</v>
      </c>
      <c r="AO14" s="737">
        <f t="shared" si="20"/>
        <v>0</v>
      </c>
      <c r="AP14" s="419" t="s">
        <v>287</v>
      </c>
      <c r="AQ14" s="418">
        <f>SUMIF('Creation and Choice Doc'!$BO$10:$BO$876,'Synthesis Function'!$AP14,'Creation and Choice Doc'!$BM$10:$BM$876)+SUMIF('Creation and Choice Doc'!$BS$10:$BS$876,'Synthesis Function'!$AP14,'Creation and Choice Doc'!$BQ$10:$BQ$876)+SUMIF('Creation and Choice Doc'!$BW$10:$BW$876,'Synthesis Function'!$AP14,'Creation and Choice Doc'!$BU$10:$BU$876)</f>
        <v>0</v>
      </c>
      <c r="AR14" s="791"/>
      <c r="AS14" s="756" t="str">
        <f t="shared" si="21"/>
        <v>-</v>
      </c>
      <c r="AT14" s="740">
        <f t="shared" si="22"/>
        <v>0</v>
      </c>
      <c r="AU14" s="683">
        <f t="shared" si="23"/>
        <v>0</v>
      </c>
      <c r="AW14" s="760"/>
      <c r="AY14" s="419" t="s">
        <v>254</v>
      </c>
      <c r="AZ14" s="420">
        <f>SUMIF('Creation and Choice Doc'!$CH$10:$CH$876,'Synthesis Function'!$AY14,'Creation and Choice Doc'!$CF$10:$CF$876)+SUMIF('Creation and Choice Doc'!$CL$10:$CL$876,'Synthesis Function'!$AY14,'Creation and Choice Doc'!$CJ$10:$CJ$876)+SUMIF('Creation and Choice Doc'!$CP$10:$CP$876,'Synthesis Function'!$AY14,'Creation and Choice Doc'!$CN$10:$CN$876)</f>
        <v>0</v>
      </c>
      <c r="BA14" s="791"/>
      <c r="BB14" s="756" t="str">
        <f t="shared" si="24"/>
        <v>-</v>
      </c>
      <c r="BC14" s="740">
        <f t="shared" si="33"/>
        <v>0</v>
      </c>
      <c r="BD14" s="737">
        <f t="shared" si="34"/>
        <v>0</v>
      </c>
      <c r="BF14" s="419" t="s">
        <v>254</v>
      </c>
      <c r="BG14" s="420">
        <f>SUMIF('Creation and Choice Doc'!$DB$10:$DB$876,'Synthesis Function'!$BF14,'Creation and Choice Doc'!$CZ$10:$CZ$876)+SUMIF('Creation and Choice Doc'!$DF$10:$DF$876,'Synthesis Function'!$BF14,'Creation and Choice Doc'!$DD$10:$DD$876)+SUMIF('Creation and Choice Doc'!$DJ$10:$DJ$876,'Synthesis Function'!$BF14,'Creation and Choice Doc'!$DH$10:$DH$876)</f>
        <v>0</v>
      </c>
      <c r="BH14" s="791"/>
      <c r="BI14" s="756" t="str">
        <f t="shared" si="25"/>
        <v>-</v>
      </c>
      <c r="BJ14" s="740">
        <f t="shared" si="26"/>
        <v>0</v>
      </c>
      <c r="BK14" s="737">
        <f t="shared" si="27"/>
        <v>0</v>
      </c>
      <c r="BL14" s="419" t="s">
        <v>287</v>
      </c>
      <c r="BM14" s="418">
        <f>SUMIF('Creation and Choice Doc'!$DC$10:$DC$876,'Synthesis Function'!$BL14,'Creation and Choice Doc'!$DA$10:$DA$876)+SUMIF('Creation and Choice Doc'!$DG$10:$DG$876,'Synthesis Function'!$BL14,'Creation and Choice Doc'!$DE$10:$DE$876)+SUMIF('Creation and Choice Doc'!$DK$10:$DK$876,'Synthesis Function'!$BL14,'Creation and Choice Doc'!$DI$10:$DI$876)</f>
        <v>0</v>
      </c>
      <c r="BN14" s="791"/>
      <c r="BO14" s="756" t="str">
        <f t="shared" si="28"/>
        <v>-</v>
      </c>
      <c r="BP14" s="740">
        <f t="shared" si="29"/>
        <v>0</v>
      </c>
      <c r="BQ14" s="683">
        <f t="shared" si="30"/>
        <v>0</v>
      </c>
      <c r="BS14" s="760"/>
      <c r="BU14" s="419" t="s">
        <v>254</v>
      </c>
      <c r="BV14" s="420">
        <f>SUMIF('Creation and Choice Doc'!$DU$10:$DU$876,'Synthesis Function'!$BU14,'Creation and Choice Doc'!$DT$10:$DT$876)+SUMIF('Creation and Choice Doc'!$DW$10:$DW$876,'Synthesis Function'!$BU14,'Creation and Choice Doc'!$DV$10:$DV$876)+SUMIF('Creation and Choice Doc'!$DY$10:$DY$876,'Synthesis Function'!$BU14,'Creation and Choice Doc'!$DX$10:$DX$876)+SUMIF('Creation and Choice Doc'!$EA$10:$EA$876,'Synthesis Function'!$BU14,'Creation and Choice Doc'!$DZ$10:$DXR$876)</f>
        <v>0</v>
      </c>
      <c r="BW14" s="791"/>
      <c r="BX14" s="756" t="str">
        <f t="shared" si="31"/>
        <v>-</v>
      </c>
      <c r="BY14" s="740">
        <f t="shared" si="35"/>
        <v>0</v>
      </c>
      <c r="BZ14" s="737">
        <f t="shared" si="36"/>
        <v>0</v>
      </c>
      <c r="CB14" s="835" t="str">
        <f t="shared" ca="1" si="37"/>
        <v/>
      </c>
      <c r="CC14" s="836"/>
    </row>
    <row r="15" spans="1:81" ht="15" x14ac:dyDescent="0.2">
      <c r="A15" s="85">
        <f t="shared" ca="1" si="38"/>
        <v>6</v>
      </c>
      <c r="B15" s="680" t="str">
        <f t="shared" si="32"/>
        <v/>
      </c>
      <c r="C15" s="855"/>
      <c r="D15" s="856"/>
      <c r="F15" s="419" t="s">
        <v>255</v>
      </c>
      <c r="G15" s="420">
        <f>SUMIF('Creation and Choice Doc'!$Z$10:$Z$876,'Synthesis Function'!$F15,'Creation and Choice Doc'!$X$10:$X$876)+SUMIF('Creation and Choice Doc'!$AD$10:$AD$876,'Synthesis Function'!$F15,'Creation and Choice Doc'!$AB$10:$AB$876)+SUMIF('Creation and Choice Doc'!$AH$10:$AH$876,'Synthesis Function'!$F15,'Creation and Choice Doc'!$AF$10:$AF$876)</f>
        <v>0</v>
      </c>
      <c r="H15" s="731"/>
      <c r="I15" s="733" t="str">
        <f t="shared" si="6"/>
        <v>-</v>
      </c>
      <c r="J15" s="740">
        <f t="shared" si="7"/>
        <v>0</v>
      </c>
      <c r="K15" s="737">
        <f t="shared" si="8"/>
        <v>0</v>
      </c>
      <c r="L15" s="419" t="s">
        <v>288</v>
      </c>
      <c r="M15" s="418">
        <f>SUMIF('Creation and Choice Doc'!$AA$10:$AA$876,'Synthesis Function'!$L15,'Creation and Choice Doc'!$Y$10:$Y$876)+SUMIF('Creation and Choice Doc'!$AE$10:$AE$876,'Synthesis Function'!$L15,'Creation and Choice Doc'!$AC$10:$AC$876)+SUMIF('Creation and Choice Doc'!$AI$10:$AI$876,'Synthesis Function'!$L15,'Creation and Choice Doc'!$AG$10:$AG$876)</f>
        <v>0</v>
      </c>
      <c r="N15" s="682"/>
      <c r="O15" s="756" t="str">
        <f t="shared" si="9"/>
        <v>-</v>
      </c>
      <c r="P15" s="740">
        <f t="shared" si="10"/>
        <v>0</v>
      </c>
      <c r="Q15" s="683">
        <f t="shared" si="11"/>
        <v>0</v>
      </c>
      <c r="S15" s="760"/>
      <c r="U15" s="681" t="s">
        <v>255</v>
      </c>
      <c r="V15" s="682">
        <f>SUMIF('Creation and Choice Doc'!$AT$10:$AT$876,'Synthesis Function'!$U15,'Creation and Choice Doc'!$AR$10:$AR$876)+SUMIF('Creation and Choice Doc'!$AX$10:$AX$876,'Synthesis Function'!$U15,'Creation and Choice Doc'!$AV$10:$AV$876)+SUMIF('Creation and Choice Doc'!$BB$10:$BB$876,'Synthesis Function'!$U15,'Creation and Choice Doc'!$AZ$10:$AZ$876)</f>
        <v>0</v>
      </c>
      <c r="W15" s="682"/>
      <c r="X15" s="756" t="str">
        <f t="shared" si="12"/>
        <v>-</v>
      </c>
      <c r="Y15" s="740">
        <f t="shared" si="13"/>
        <v>0</v>
      </c>
      <c r="Z15" s="737">
        <f t="shared" si="14"/>
        <v>0</v>
      </c>
      <c r="AA15" s="681" t="s">
        <v>288</v>
      </c>
      <c r="AB15" s="682">
        <f ca="1">SUMIF('Creation and Choice Doc'!$AU$10:$AU$876,'Synthesis Function'!$AB15,'Creation and Choice Doc'!$AS$10:$AS$876)+SUMIF('Creation and Choice Doc'!$AY$10:$AY$876,'Synthesis Function'!$AB15,'Creation and Choice Doc'!$AW$10:$AW$876)+SUMIF('Creation and Choice Doc'!$BC$10:$BC$876,'Synthesis Function'!$AB15,'Creation and Choice Doc'!$BD$10:$BD$876)</f>
        <v>0</v>
      </c>
      <c r="AC15" s="682"/>
      <c r="AD15" s="756" t="str">
        <f t="shared" ca="1" si="15"/>
        <v>-</v>
      </c>
      <c r="AE15" s="740">
        <f t="shared" ca="1" si="16"/>
        <v>0</v>
      </c>
      <c r="AF15" s="683">
        <f t="shared" si="17"/>
        <v>0</v>
      </c>
      <c r="AG15" s="752"/>
      <c r="AH15" s="760"/>
      <c r="AJ15" s="419" t="s">
        <v>255</v>
      </c>
      <c r="AK15" s="420">
        <f>SUMIF('Creation and Choice Doc'!$BN$10:$BN$876,'Synthesis Function'!$AJ15,'Creation and Choice Doc'!$BL$10:$BL$876)+SUMIF('Creation and Choice Doc'!$BR$10:$BR$876,'Synthesis Function'!$AJ15,'Creation and Choice Doc'!$BP$10:$BP$876)+SUMIF('Creation and Choice Doc'!$BV$10:$BV$876,'Synthesis Function'!$AJ15,'Creation and Choice Doc'!$BT$10:$BT$876)</f>
        <v>0</v>
      </c>
      <c r="AL15" s="791"/>
      <c r="AM15" s="756" t="str">
        <f t="shared" si="18"/>
        <v>-</v>
      </c>
      <c r="AN15" s="740">
        <f t="shared" si="19"/>
        <v>0</v>
      </c>
      <c r="AO15" s="737">
        <f t="shared" si="20"/>
        <v>0</v>
      </c>
      <c r="AP15" s="419" t="s">
        <v>288</v>
      </c>
      <c r="AQ15" s="418">
        <f>SUMIF('Creation and Choice Doc'!$BO$10:$BO$876,'Synthesis Function'!$AP15,'Creation and Choice Doc'!$BM$10:$BM$876)+SUMIF('Creation and Choice Doc'!$BS$10:$BS$876,'Synthesis Function'!$AP15,'Creation and Choice Doc'!$BQ$10:$BQ$876)+SUMIF('Creation and Choice Doc'!$BW$10:$BW$876,'Synthesis Function'!$AP15,'Creation and Choice Doc'!$BU$10:$BU$876)</f>
        <v>0</v>
      </c>
      <c r="AR15" s="791"/>
      <c r="AS15" s="756" t="str">
        <f t="shared" si="21"/>
        <v>-</v>
      </c>
      <c r="AT15" s="740">
        <f t="shared" si="22"/>
        <v>0</v>
      </c>
      <c r="AU15" s="683">
        <f t="shared" si="23"/>
        <v>0</v>
      </c>
      <c r="AW15" s="760"/>
      <c r="AY15" s="419" t="s">
        <v>255</v>
      </c>
      <c r="AZ15" s="420">
        <f>SUMIF('Creation and Choice Doc'!$CH$10:$CH$876,'Synthesis Function'!$AY15,'Creation and Choice Doc'!$CF$10:$CF$876)+SUMIF('Creation and Choice Doc'!$CL$10:$CL$876,'Synthesis Function'!$AY15,'Creation and Choice Doc'!$CJ$10:$CJ$876)+SUMIF('Creation and Choice Doc'!$CP$10:$CP$876,'Synthesis Function'!$AY15,'Creation and Choice Doc'!$CN$10:$CN$876)</f>
        <v>0</v>
      </c>
      <c r="BA15" s="791"/>
      <c r="BB15" s="756" t="str">
        <f t="shared" si="24"/>
        <v>-</v>
      </c>
      <c r="BC15" s="740">
        <f t="shared" si="33"/>
        <v>0</v>
      </c>
      <c r="BD15" s="737">
        <f t="shared" si="34"/>
        <v>0</v>
      </c>
      <c r="BF15" s="419" t="s">
        <v>255</v>
      </c>
      <c r="BG15" s="420">
        <f>SUMIF('Creation and Choice Doc'!$DB$10:$DB$876,'Synthesis Function'!$BF15,'Creation and Choice Doc'!$CZ$10:$CZ$876)+SUMIF('Creation and Choice Doc'!$DF$10:$DF$876,'Synthesis Function'!$BF15,'Creation and Choice Doc'!$DD$10:$DD$876)+SUMIF('Creation and Choice Doc'!$DJ$10:$DJ$876,'Synthesis Function'!$BF15,'Creation and Choice Doc'!$DH$10:$DH$876)</f>
        <v>0</v>
      </c>
      <c r="BH15" s="791"/>
      <c r="BI15" s="756" t="str">
        <f t="shared" si="25"/>
        <v>-</v>
      </c>
      <c r="BJ15" s="740">
        <f t="shared" si="26"/>
        <v>0</v>
      </c>
      <c r="BK15" s="737">
        <f t="shared" si="27"/>
        <v>0</v>
      </c>
      <c r="BL15" s="419" t="s">
        <v>288</v>
      </c>
      <c r="BM15" s="418">
        <f>SUMIF('Creation and Choice Doc'!$DC$10:$DC$876,'Synthesis Function'!$BL15,'Creation and Choice Doc'!$DA$10:$DA$876)+SUMIF('Creation and Choice Doc'!$DG$10:$DG$876,'Synthesis Function'!$BL15,'Creation and Choice Doc'!$DE$10:$DE$876)+SUMIF('Creation and Choice Doc'!$DK$10:$DK$876,'Synthesis Function'!$BL15,'Creation and Choice Doc'!$DI$10:$DI$876)</f>
        <v>0</v>
      </c>
      <c r="BN15" s="791"/>
      <c r="BO15" s="756" t="str">
        <f t="shared" si="28"/>
        <v>-</v>
      </c>
      <c r="BP15" s="740">
        <f t="shared" si="29"/>
        <v>0</v>
      </c>
      <c r="BQ15" s="683">
        <f t="shared" si="30"/>
        <v>0</v>
      </c>
      <c r="BS15" s="760"/>
      <c r="BU15" s="419" t="s">
        <v>255</v>
      </c>
      <c r="BV15" s="420">
        <f>SUMIF('Creation and Choice Doc'!$DU$10:$DU$876,'Synthesis Function'!$BU15,'Creation and Choice Doc'!$DT$10:$DT$876)+SUMIF('Creation and Choice Doc'!$DW$10:$DW$876,'Synthesis Function'!$BU15,'Creation and Choice Doc'!$DV$10:$DV$876)+SUMIF('Creation and Choice Doc'!$DY$10:$DY$876,'Synthesis Function'!$BU15,'Creation and Choice Doc'!$DX$10:$DX$876)+SUMIF('Creation and Choice Doc'!$EA$10:$EA$876,'Synthesis Function'!$BU15,'Creation and Choice Doc'!$DZ$10:$DXR$876)</f>
        <v>0</v>
      </c>
      <c r="BW15" s="791"/>
      <c r="BX15" s="756" t="str">
        <f t="shared" si="31"/>
        <v>-</v>
      </c>
      <c r="BY15" s="740">
        <f t="shared" si="35"/>
        <v>0</v>
      </c>
      <c r="BZ15" s="737">
        <f t="shared" si="36"/>
        <v>0</v>
      </c>
      <c r="CB15" s="835" t="str">
        <f t="shared" ca="1" si="37"/>
        <v/>
      </c>
      <c r="CC15" s="836"/>
    </row>
    <row r="16" spans="1:81" ht="15" x14ac:dyDescent="0.2">
      <c r="A16" s="85">
        <f t="shared" ca="1" si="38"/>
        <v>7</v>
      </c>
      <c r="B16" s="680" t="str">
        <f t="shared" si="32"/>
        <v/>
      </c>
      <c r="C16" s="855"/>
      <c r="D16" s="856"/>
      <c r="F16" s="419" t="s">
        <v>256</v>
      </c>
      <c r="G16" s="420">
        <f>SUMIF('Creation and Choice Doc'!$Z$10:$Z$876,'Synthesis Function'!$F16,'Creation and Choice Doc'!$X$10:$X$876)+SUMIF('Creation and Choice Doc'!$AD$10:$AD$876,'Synthesis Function'!$F16,'Creation and Choice Doc'!$AB$10:$AB$876)+SUMIF('Creation and Choice Doc'!$AH$10:$AH$876,'Synthesis Function'!$F16,'Creation and Choice Doc'!$AF$10:$AF$876)</f>
        <v>0</v>
      </c>
      <c r="H16" s="731">
        <f>G16+G17+G18</f>
        <v>0</v>
      </c>
      <c r="I16" s="733" t="str">
        <f t="shared" si="6"/>
        <v>-</v>
      </c>
      <c r="J16" s="740">
        <f t="shared" si="7"/>
        <v>0</v>
      </c>
      <c r="K16" s="737">
        <f t="shared" si="8"/>
        <v>0</v>
      </c>
      <c r="L16" s="419" t="s">
        <v>289</v>
      </c>
      <c r="M16" s="418">
        <f>SUMIF('Creation and Choice Doc'!$AA$10:$AA$876,'Synthesis Function'!$L16,'Creation and Choice Doc'!$Y$10:$Y$876)+SUMIF('Creation and Choice Doc'!$AE$10:$AE$876,'Synthesis Function'!$L16,'Creation and Choice Doc'!$AC$10:$AC$876)+SUMIF('Creation and Choice Doc'!$AI$10:$AI$876,'Synthesis Function'!$L16,'Creation and Choice Doc'!$AG$10:$AG$876)</f>
        <v>0</v>
      </c>
      <c r="N16" s="682">
        <f>M16+M17+M18</f>
        <v>0</v>
      </c>
      <c r="O16" s="756" t="str">
        <f t="shared" si="9"/>
        <v>-</v>
      </c>
      <c r="P16" s="740">
        <f t="shared" si="10"/>
        <v>0</v>
      </c>
      <c r="Q16" s="683">
        <f t="shared" si="11"/>
        <v>0</v>
      </c>
      <c r="S16" s="760"/>
      <c r="U16" s="681" t="s">
        <v>256</v>
      </c>
      <c r="V16" s="682">
        <f>SUMIF('Creation and Choice Doc'!$AT$10:$AT$876,'Synthesis Function'!$U16,'Creation and Choice Doc'!$AR$10:$AR$876)+SUMIF('Creation and Choice Doc'!$AX$10:$AX$876,'Synthesis Function'!$U16,'Creation and Choice Doc'!$AV$10:$AV$876)+SUMIF('Creation and Choice Doc'!$BB$10:$BB$876,'Synthesis Function'!$U16,'Creation and Choice Doc'!$AZ$10:$AZ$876)</f>
        <v>0</v>
      </c>
      <c r="W16" s="682">
        <f>V16+V17+V18</f>
        <v>0</v>
      </c>
      <c r="X16" s="756" t="str">
        <f t="shared" si="12"/>
        <v>-</v>
      </c>
      <c r="Y16" s="740">
        <f t="shared" si="13"/>
        <v>0</v>
      </c>
      <c r="Z16" s="737">
        <f t="shared" si="14"/>
        <v>0</v>
      </c>
      <c r="AA16" s="681" t="s">
        <v>289</v>
      </c>
      <c r="AB16" s="682">
        <f ca="1">SUMIF('Creation and Choice Doc'!$AU$10:$AU$876,'Synthesis Function'!$AB16,'Creation and Choice Doc'!$AS$10:$AS$876)+SUMIF('Creation and Choice Doc'!$AY$10:$AY$876,'Synthesis Function'!$AB16,'Creation and Choice Doc'!$AW$10:$AW$876)+SUMIF('Creation and Choice Doc'!$BC$10:$BC$876,'Synthesis Function'!$AB16,'Creation and Choice Doc'!$BD$10:$BD$876)</f>
        <v>0</v>
      </c>
      <c r="AC16" s="682">
        <f ca="1">AB16+AB17+AB18</f>
        <v>0</v>
      </c>
      <c r="AD16" s="756" t="str">
        <f t="shared" ca="1" si="15"/>
        <v>-</v>
      </c>
      <c r="AE16" s="740">
        <f t="shared" ca="1" si="16"/>
        <v>0</v>
      </c>
      <c r="AF16" s="683">
        <f t="shared" ca="1" si="17"/>
        <v>0</v>
      </c>
      <c r="AG16" s="752"/>
      <c r="AH16" s="760"/>
      <c r="AJ16" s="419" t="s">
        <v>256</v>
      </c>
      <c r="AK16" s="420">
        <f>SUMIF('Creation and Choice Doc'!$BN$10:$BN$876,'Synthesis Function'!$AJ16,'Creation and Choice Doc'!$BL$10:$BL$876)+SUMIF('Creation and Choice Doc'!$BR$10:$BR$876,'Synthesis Function'!$AJ16,'Creation and Choice Doc'!$BP$10:$BP$876)+SUMIF('Creation and Choice Doc'!$BV$10:$BV$876,'Synthesis Function'!$AJ16,'Creation and Choice Doc'!$BT$10:$BT$876)</f>
        <v>0</v>
      </c>
      <c r="AL16" s="791">
        <f>AK16+AK17+AK18</f>
        <v>0</v>
      </c>
      <c r="AM16" s="756" t="str">
        <f t="shared" si="18"/>
        <v>-</v>
      </c>
      <c r="AN16" s="740">
        <f t="shared" si="19"/>
        <v>0</v>
      </c>
      <c r="AO16" s="737">
        <f t="shared" si="20"/>
        <v>0</v>
      </c>
      <c r="AP16" s="419" t="s">
        <v>289</v>
      </c>
      <c r="AQ16" s="418">
        <f>SUMIF('Creation and Choice Doc'!$BO$10:$BO$876,'Synthesis Function'!$AP16,'Creation and Choice Doc'!$BM$10:$BM$876)+SUMIF('Creation and Choice Doc'!$BS$10:$BS$876,'Synthesis Function'!$AP16,'Creation and Choice Doc'!$BQ$10:$BQ$876)+SUMIF('Creation and Choice Doc'!$BW$10:$BW$876,'Synthesis Function'!$AP16,'Creation and Choice Doc'!$BU$10:$BU$876)</f>
        <v>0</v>
      </c>
      <c r="AR16" s="791">
        <f>AQ16+AQ17+AQ18</f>
        <v>0</v>
      </c>
      <c r="AS16" s="756" t="str">
        <f t="shared" si="21"/>
        <v>-</v>
      </c>
      <c r="AT16" s="740">
        <f t="shared" si="22"/>
        <v>0</v>
      </c>
      <c r="AU16" s="683">
        <f t="shared" si="23"/>
        <v>0</v>
      </c>
      <c r="AW16" s="760"/>
      <c r="AY16" s="419" t="s">
        <v>256</v>
      </c>
      <c r="AZ16" s="420">
        <f>SUMIF('Creation and Choice Doc'!$CH$10:$CH$876,'Synthesis Function'!$AY16,'Creation and Choice Doc'!$CF$10:$CF$876)+SUMIF('Creation and Choice Doc'!$CL$10:$CL$876,'Synthesis Function'!$AY16,'Creation and Choice Doc'!$CJ$10:$CJ$876)+SUMIF('Creation and Choice Doc'!$CP$10:$CP$876,'Synthesis Function'!$AY16,'Creation and Choice Doc'!$CN$10:$CN$876)</f>
        <v>0</v>
      </c>
      <c r="BA16" s="791">
        <f>AZ16+AZ17+AZ18</f>
        <v>0</v>
      </c>
      <c r="BB16" s="756" t="str">
        <f t="shared" si="24"/>
        <v>-</v>
      </c>
      <c r="BC16" s="740">
        <f t="shared" si="33"/>
        <v>0</v>
      </c>
      <c r="BD16" s="737">
        <f t="shared" si="34"/>
        <v>0</v>
      </c>
      <c r="BF16" s="419" t="s">
        <v>256</v>
      </c>
      <c r="BG16" s="420">
        <f>SUMIF('Creation and Choice Doc'!$DB$10:$DB$876,'Synthesis Function'!$BF16,'Creation and Choice Doc'!$CZ$10:$CZ$876)+SUMIF('Creation and Choice Doc'!$DF$10:$DF$876,'Synthesis Function'!$BF16,'Creation and Choice Doc'!$DD$10:$DD$876)+SUMIF('Creation and Choice Doc'!$DJ$10:$DJ$876,'Synthesis Function'!$BF16,'Creation and Choice Doc'!$DH$10:$DH$876)</f>
        <v>0</v>
      </c>
      <c r="BH16" s="791">
        <f>BG16+BG17+BG18</f>
        <v>0</v>
      </c>
      <c r="BI16" s="756" t="str">
        <f t="shared" si="25"/>
        <v>-</v>
      </c>
      <c r="BJ16" s="740">
        <f t="shared" si="26"/>
        <v>0</v>
      </c>
      <c r="BK16" s="737">
        <f t="shared" si="27"/>
        <v>0</v>
      </c>
      <c r="BL16" s="419" t="s">
        <v>289</v>
      </c>
      <c r="BM16" s="418">
        <f>SUMIF('Creation and Choice Doc'!$DC$10:$DC$876,'Synthesis Function'!$BL16,'Creation and Choice Doc'!$DA$10:$DA$876)+SUMIF('Creation and Choice Doc'!$DG$10:$DG$876,'Synthesis Function'!$BL16,'Creation and Choice Doc'!$DE$10:$DE$876)+SUMIF('Creation and Choice Doc'!$DK$10:$DK$876,'Synthesis Function'!$BL16,'Creation and Choice Doc'!$DI$10:$DI$876)</f>
        <v>0</v>
      </c>
      <c r="BN16" s="791">
        <f>BM16+BM17+BM18</f>
        <v>0</v>
      </c>
      <c r="BO16" s="756" t="str">
        <f t="shared" si="28"/>
        <v>-</v>
      </c>
      <c r="BP16" s="740">
        <f t="shared" si="29"/>
        <v>0</v>
      </c>
      <c r="BQ16" s="683">
        <f t="shared" si="30"/>
        <v>0</v>
      </c>
      <c r="BS16" s="760"/>
      <c r="BU16" s="419" t="s">
        <v>256</v>
      </c>
      <c r="BV16" s="420">
        <f>SUMIF('Creation and Choice Doc'!$DU$10:$DU$876,'Synthesis Function'!$BU16,'Creation and Choice Doc'!$DT$10:$DT$876)+SUMIF('Creation and Choice Doc'!$DW$10:$DW$876,'Synthesis Function'!$BU16,'Creation and Choice Doc'!$DV$10:$DV$876)+SUMIF('Creation and Choice Doc'!$DY$10:$DY$876,'Synthesis Function'!$BU16,'Creation and Choice Doc'!$DX$10:$DX$876)+SUMIF('Creation and Choice Doc'!$EA$10:$EA$876,'Synthesis Function'!$BU16,'Creation and Choice Doc'!$DZ$10:$DXR$876)</f>
        <v>0</v>
      </c>
      <c r="BW16" s="791">
        <f>BV16+BV17+BV18</f>
        <v>0</v>
      </c>
      <c r="BX16" s="756" t="str">
        <f t="shared" si="31"/>
        <v>-</v>
      </c>
      <c r="BY16" s="740">
        <f t="shared" si="35"/>
        <v>0</v>
      </c>
      <c r="BZ16" s="737">
        <f t="shared" si="36"/>
        <v>0</v>
      </c>
      <c r="CB16" s="835" t="str">
        <f t="shared" ca="1" si="37"/>
        <v/>
      </c>
      <c r="CC16" s="836"/>
    </row>
    <row r="17" spans="1:81" ht="15" x14ac:dyDescent="0.2">
      <c r="A17" s="85">
        <f ca="1">OFFSET(A17,-1,0,1,1)+1</f>
        <v>8</v>
      </c>
      <c r="B17" s="680" t="str">
        <f t="shared" si="32"/>
        <v/>
      </c>
      <c r="C17" s="855"/>
      <c r="D17" s="856"/>
      <c r="F17" s="419" t="s">
        <v>257</v>
      </c>
      <c r="G17" s="420">
        <f>SUMIF('Creation and Choice Doc'!$Z$10:$Z$876,'Synthesis Function'!$F17,'Creation and Choice Doc'!$X$10:$X$876)+SUMIF('Creation and Choice Doc'!$AD$10:$AD$876,'Synthesis Function'!$F17,'Creation and Choice Doc'!$AB$10:$AB$876)+SUMIF('Creation and Choice Doc'!$AH$10:$AH$876,'Synthesis Function'!$F17,'Creation and Choice Doc'!$AF$10:$AF$876)</f>
        <v>0</v>
      </c>
      <c r="H17" s="731"/>
      <c r="I17" s="733" t="str">
        <f t="shared" si="6"/>
        <v>-</v>
      </c>
      <c r="J17" s="740">
        <f t="shared" si="7"/>
        <v>0</v>
      </c>
      <c r="K17" s="737">
        <f t="shared" si="8"/>
        <v>0</v>
      </c>
      <c r="L17" s="419" t="s">
        <v>290</v>
      </c>
      <c r="M17" s="418">
        <f>SUMIF('Creation and Choice Doc'!$AA$10:$AA$876,'Synthesis Function'!$L17,'Creation and Choice Doc'!$Y$10:$Y$876)+SUMIF('Creation and Choice Doc'!$AE$10:$AE$876,'Synthesis Function'!$L17,'Creation and Choice Doc'!$AC$10:$AC$876)+SUMIF('Creation and Choice Doc'!$AI$10:$AI$876,'Synthesis Function'!$L17,'Creation and Choice Doc'!$AG$10:$AG$876)</f>
        <v>0</v>
      </c>
      <c r="N17" s="682"/>
      <c r="O17" s="756" t="str">
        <f t="shared" si="9"/>
        <v>-</v>
      </c>
      <c r="P17" s="740">
        <f t="shared" si="10"/>
        <v>0</v>
      </c>
      <c r="Q17" s="683">
        <f t="shared" si="11"/>
        <v>0</v>
      </c>
      <c r="S17" s="760"/>
      <c r="U17" s="681" t="s">
        <v>257</v>
      </c>
      <c r="V17" s="682">
        <f>SUMIF('Creation and Choice Doc'!$AT$10:$AT$876,'Synthesis Function'!$U17,'Creation and Choice Doc'!$AR$10:$AR$876)+SUMIF('Creation and Choice Doc'!$AX$10:$AX$876,'Synthesis Function'!$U17,'Creation and Choice Doc'!$AV$10:$AV$876)+SUMIF('Creation and Choice Doc'!$BB$10:$BB$876,'Synthesis Function'!$U17,'Creation and Choice Doc'!$AZ$10:$AZ$876)</f>
        <v>0</v>
      </c>
      <c r="W17" s="682"/>
      <c r="X17" s="756" t="str">
        <f t="shared" si="12"/>
        <v>-</v>
      </c>
      <c r="Y17" s="740">
        <f t="shared" si="13"/>
        <v>0</v>
      </c>
      <c r="Z17" s="737">
        <f t="shared" si="14"/>
        <v>0</v>
      </c>
      <c r="AA17" s="681" t="s">
        <v>290</v>
      </c>
      <c r="AB17" s="682">
        <f ca="1">SUMIF('Creation and Choice Doc'!$AU$10:$AU$876,'Synthesis Function'!$AB17,'Creation and Choice Doc'!$AS$10:$AS$876)+SUMIF('Creation and Choice Doc'!$AY$10:$AY$876,'Synthesis Function'!$AB17,'Creation and Choice Doc'!$AW$10:$AW$876)+SUMIF('Creation and Choice Doc'!$BC$10:$BC$876,'Synthesis Function'!$AB17,'Creation and Choice Doc'!$BD$10:$BD$876)</f>
        <v>0</v>
      </c>
      <c r="AC17" s="682"/>
      <c r="AD17" s="756" t="str">
        <f t="shared" ca="1" si="15"/>
        <v>-</v>
      </c>
      <c r="AE17" s="740">
        <f t="shared" ca="1" si="16"/>
        <v>0</v>
      </c>
      <c r="AF17" s="683">
        <f t="shared" si="17"/>
        <v>0</v>
      </c>
      <c r="AG17" s="752"/>
      <c r="AH17" s="760"/>
      <c r="AJ17" s="419" t="s">
        <v>257</v>
      </c>
      <c r="AK17" s="420">
        <f>SUMIF('Creation and Choice Doc'!$BN$10:$BN$876,'Synthesis Function'!$AJ17,'Creation and Choice Doc'!$BL$10:$BL$876)+SUMIF('Creation and Choice Doc'!$BR$10:$BR$876,'Synthesis Function'!$AJ17,'Creation and Choice Doc'!$BP$10:$BP$876)+SUMIF('Creation and Choice Doc'!$BV$10:$BV$876,'Synthesis Function'!$AJ17,'Creation and Choice Doc'!$BT$10:$BT$876)</f>
        <v>0</v>
      </c>
      <c r="AL17" s="791"/>
      <c r="AM17" s="756" t="str">
        <f t="shared" si="18"/>
        <v>-</v>
      </c>
      <c r="AN17" s="740">
        <f t="shared" si="19"/>
        <v>0</v>
      </c>
      <c r="AO17" s="737">
        <f t="shared" si="20"/>
        <v>0</v>
      </c>
      <c r="AP17" s="419" t="s">
        <v>290</v>
      </c>
      <c r="AQ17" s="418">
        <f>SUMIF('Creation and Choice Doc'!$BO$10:$BO$876,'Synthesis Function'!$AP17,'Creation and Choice Doc'!$BM$10:$BM$876)+SUMIF('Creation and Choice Doc'!$BS$10:$BS$876,'Synthesis Function'!$AP17,'Creation and Choice Doc'!$BQ$10:$BQ$876)+SUMIF('Creation and Choice Doc'!$BW$10:$BW$876,'Synthesis Function'!$AP17,'Creation and Choice Doc'!$BU$10:$BU$876)</f>
        <v>0</v>
      </c>
      <c r="AR17" s="791"/>
      <c r="AS17" s="756" t="str">
        <f t="shared" si="21"/>
        <v>-</v>
      </c>
      <c r="AT17" s="740">
        <f t="shared" si="22"/>
        <v>0</v>
      </c>
      <c r="AU17" s="683">
        <f t="shared" si="23"/>
        <v>0</v>
      </c>
      <c r="AW17" s="760"/>
      <c r="AY17" s="419" t="s">
        <v>257</v>
      </c>
      <c r="AZ17" s="420">
        <f>SUMIF('Creation and Choice Doc'!$CH$10:$CH$876,'Synthesis Function'!$AY17,'Creation and Choice Doc'!$CF$10:$CF$876)+SUMIF('Creation and Choice Doc'!$CL$10:$CL$876,'Synthesis Function'!$AY17,'Creation and Choice Doc'!$CJ$10:$CJ$876)+SUMIF('Creation and Choice Doc'!$CP$10:$CP$876,'Synthesis Function'!$AY17,'Creation and Choice Doc'!$CN$10:$CN$876)</f>
        <v>0</v>
      </c>
      <c r="BA17" s="791"/>
      <c r="BB17" s="756" t="str">
        <f t="shared" si="24"/>
        <v>-</v>
      </c>
      <c r="BC17" s="740">
        <f t="shared" si="33"/>
        <v>0</v>
      </c>
      <c r="BD17" s="737">
        <f t="shared" si="34"/>
        <v>0</v>
      </c>
      <c r="BF17" s="419" t="s">
        <v>257</v>
      </c>
      <c r="BG17" s="420">
        <f>SUMIF('Creation and Choice Doc'!$DB$10:$DB$876,'Synthesis Function'!$BF17,'Creation and Choice Doc'!$CZ$10:$CZ$876)+SUMIF('Creation and Choice Doc'!$DF$10:$DF$876,'Synthesis Function'!$BF17,'Creation and Choice Doc'!$DD$10:$DD$876)+SUMIF('Creation and Choice Doc'!$DJ$10:$DJ$876,'Synthesis Function'!$BF17,'Creation and Choice Doc'!$DH$10:$DH$876)</f>
        <v>0</v>
      </c>
      <c r="BH17" s="791"/>
      <c r="BI17" s="756" t="str">
        <f t="shared" si="25"/>
        <v>-</v>
      </c>
      <c r="BJ17" s="740">
        <f t="shared" si="26"/>
        <v>0</v>
      </c>
      <c r="BK17" s="737">
        <f t="shared" si="27"/>
        <v>0</v>
      </c>
      <c r="BL17" s="419" t="s">
        <v>290</v>
      </c>
      <c r="BM17" s="418">
        <f>SUMIF('Creation and Choice Doc'!$DC$10:$DC$876,'Synthesis Function'!$BL17,'Creation and Choice Doc'!$DA$10:$DA$876)+SUMIF('Creation and Choice Doc'!$DG$10:$DG$876,'Synthesis Function'!$BL17,'Creation and Choice Doc'!$DE$10:$DE$876)+SUMIF('Creation and Choice Doc'!$DK$10:$DK$876,'Synthesis Function'!$BL17,'Creation and Choice Doc'!$DI$10:$DI$876)</f>
        <v>0</v>
      </c>
      <c r="BN17" s="791"/>
      <c r="BO17" s="756" t="str">
        <f t="shared" si="28"/>
        <v>-</v>
      </c>
      <c r="BP17" s="740">
        <f t="shared" si="29"/>
        <v>0</v>
      </c>
      <c r="BQ17" s="683">
        <f t="shared" si="30"/>
        <v>0</v>
      </c>
      <c r="BS17" s="760"/>
      <c r="BU17" s="419" t="s">
        <v>257</v>
      </c>
      <c r="BV17" s="420">
        <f>SUMIF('Creation and Choice Doc'!$DU$10:$DU$876,'Synthesis Function'!$BU17,'Creation and Choice Doc'!$DT$10:$DT$876)+SUMIF('Creation and Choice Doc'!$DW$10:$DW$876,'Synthesis Function'!$BU17,'Creation and Choice Doc'!$DV$10:$DV$876)+SUMIF('Creation and Choice Doc'!$DY$10:$DY$876,'Synthesis Function'!$BU17,'Creation and Choice Doc'!$DX$10:$DX$876)+SUMIF('Creation and Choice Doc'!$EA$10:$EA$876,'Synthesis Function'!$BU17,'Creation and Choice Doc'!$DZ$10:$DXR$876)</f>
        <v>0</v>
      </c>
      <c r="BW17" s="791"/>
      <c r="BX17" s="756" t="str">
        <f t="shared" si="31"/>
        <v>-</v>
      </c>
      <c r="BY17" s="740">
        <f t="shared" si="35"/>
        <v>0</v>
      </c>
      <c r="BZ17" s="737">
        <f t="shared" si="36"/>
        <v>0</v>
      </c>
      <c r="CB17" s="835" t="str">
        <f t="shared" ca="1" si="37"/>
        <v/>
      </c>
      <c r="CC17" s="836"/>
    </row>
    <row r="18" spans="1:81" ht="15" x14ac:dyDescent="0.2">
      <c r="A18" s="85">
        <f ca="1">OFFSET(A18,-1,0,1,1)+1</f>
        <v>9</v>
      </c>
      <c r="B18" s="680" t="str">
        <f t="shared" si="32"/>
        <v/>
      </c>
      <c r="C18" s="855"/>
      <c r="D18" s="856"/>
      <c r="F18" s="419" t="s">
        <v>258</v>
      </c>
      <c r="G18" s="420">
        <f>SUMIF('Creation and Choice Doc'!$Z$10:$Z$876,'Synthesis Function'!$F18,'Creation and Choice Doc'!$X$10:$X$876)+SUMIF('Creation and Choice Doc'!$AD$10:$AD$876,'Synthesis Function'!$F18,'Creation and Choice Doc'!$AB$10:$AB$876)+SUMIF('Creation and Choice Doc'!$AH$10:$AH$876,'Synthesis Function'!$F18,'Creation and Choice Doc'!$AF$10:$AF$876)</f>
        <v>0</v>
      </c>
      <c r="H18" s="731"/>
      <c r="I18" s="733" t="str">
        <f t="shared" si="6"/>
        <v>-</v>
      </c>
      <c r="J18" s="740">
        <f t="shared" si="7"/>
        <v>0</v>
      </c>
      <c r="K18" s="737">
        <f t="shared" si="8"/>
        <v>0</v>
      </c>
      <c r="L18" s="419" t="s">
        <v>291</v>
      </c>
      <c r="M18" s="418">
        <f>SUMIF('Creation and Choice Doc'!$AA$10:$AA$876,'Synthesis Function'!$L18,'Creation and Choice Doc'!$Y$10:$Y$876)+SUMIF('Creation and Choice Doc'!$AE$10:$AE$876,'Synthesis Function'!$L18,'Creation and Choice Doc'!$AC$10:$AC$876)+SUMIF('Creation and Choice Doc'!$AI$10:$AI$876,'Synthesis Function'!$L18,'Creation and Choice Doc'!$AG$10:$AG$876)</f>
        <v>0</v>
      </c>
      <c r="N18" s="682"/>
      <c r="O18" s="756" t="str">
        <f t="shared" si="9"/>
        <v>-</v>
      </c>
      <c r="P18" s="740">
        <f t="shared" si="10"/>
        <v>0</v>
      </c>
      <c r="Q18" s="683">
        <f t="shared" si="11"/>
        <v>0</v>
      </c>
      <c r="S18" s="760"/>
      <c r="U18" s="681" t="s">
        <v>258</v>
      </c>
      <c r="V18" s="682">
        <f>SUMIF('Creation and Choice Doc'!$AT$10:$AT$876,'Synthesis Function'!$U18,'Creation and Choice Doc'!$AR$10:$AR$876)+SUMIF('Creation and Choice Doc'!$AX$10:$AX$876,'Synthesis Function'!$U18,'Creation and Choice Doc'!$AV$10:$AV$876)+SUMIF('Creation and Choice Doc'!$BB$10:$BB$876,'Synthesis Function'!$U18,'Creation and Choice Doc'!$AZ$10:$AZ$876)</f>
        <v>0</v>
      </c>
      <c r="W18" s="682"/>
      <c r="X18" s="756" t="str">
        <f t="shared" si="12"/>
        <v>-</v>
      </c>
      <c r="Y18" s="740">
        <f t="shared" si="13"/>
        <v>0</v>
      </c>
      <c r="Z18" s="737">
        <f t="shared" si="14"/>
        <v>0</v>
      </c>
      <c r="AA18" s="681" t="s">
        <v>291</v>
      </c>
      <c r="AB18" s="682">
        <f ca="1">SUMIF('Creation and Choice Doc'!$AU$10:$AU$876,'Synthesis Function'!$AB18,'Creation and Choice Doc'!$AS$10:$AS$876)+SUMIF('Creation and Choice Doc'!$AY$10:$AY$876,'Synthesis Function'!$AB18,'Creation and Choice Doc'!$AW$10:$AW$876)+SUMIF('Creation and Choice Doc'!$BC$10:$BC$876,'Synthesis Function'!$AB18,'Creation and Choice Doc'!$BD$10:$BD$876)</f>
        <v>0</v>
      </c>
      <c r="AC18" s="682"/>
      <c r="AD18" s="756" t="str">
        <f t="shared" ca="1" si="15"/>
        <v>-</v>
      </c>
      <c r="AE18" s="740">
        <f t="shared" ca="1" si="16"/>
        <v>0</v>
      </c>
      <c r="AF18" s="683">
        <f t="shared" si="17"/>
        <v>0</v>
      </c>
      <c r="AG18" s="752"/>
      <c r="AH18" s="760"/>
      <c r="AJ18" s="419" t="s">
        <v>258</v>
      </c>
      <c r="AK18" s="420">
        <f>SUMIF('Creation and Choice Doc'!$BN$10:$BN$876,'Synthesis Function'!$AJ18,'Creation and Choice Doc'!$BL$10:$BL$876)+SUMIF('Creation and Choice Doc'!$BR$10:$BR$876,'Synthesis Function'!$AJ18,'Creation and Choice Doc'!$BP$10:$BP$876)+SUMIF('Creation and Choice Doc'!$BV$10:$BV$876,'Synthesis Function'!$AJ18,'Creation and Choice Doc'!$BT$10:$BT$876)</f>
        <v>0</v>
      </c>
      <c r="AL18" s="791"/>
      <c r="AM18" s="756" t="str">
        <f t="shared" si="18"/>
        <v>-</v>
      </c>
      <c r="AN18" s="740">
        <f t="shared" si="19"/>
        <v>0</v>
      </c>
      <c r="AO18" s="737">
        <f t="shared" si="20"/>
        <v>0</v>
      </c>
      <c r="AP18" s="419" t="s">
        <v>291</v>
      </c>
      <c r="AQ18" s="418">
        <f>SUMIF('Creation and Choice Doc'!$BO$10:$BO$876,'Synthesis Function'!$AP18,'Creation and Choice Doc'!$BM$10:$BM$876)+SUMIF('Creation and Choice Doc'!$BS$10:$BS$876,'Synthesis Function'!$AP18,'Creation and Choice Doc'!$BQ$10:$BQ$876)+SUMIF('Creation and Choice Doc'!$BW$10:$BW$876,'Synthesis Function'!$AP18,'Creation and Choice Doc'!$BU$10:$BU$876)</f>
        <v>0</v>
      </c>
      <c r="AR18" s="791"/>
      <c r="AS18" s="756" t="str">
        <f t="shared" si="21"/>
        <v>-</v>
      </c>
      <c r="AT18" s="740">
        <f t="shared" si="22"/>
        <v>0</v>
      </c>
      <c r="AU18" s="683">
        <f t="shared" si="23"/>
        <v>0</v>
      </c>
      <c r="AW18" s="760"/>
      <c r="AY18" s="419" t="s">
        <v>258</v>
      </c>
      <c r="AZ18" s="420">
        <f>SUMIF('Creation and Choice Doc'!$CH$10:$CH$876,'Synthesis Function'!$AY18,'Creation and Choice Doc'!$CF$10:$CF$876)+SUMIF('Creation and Choice Doc'!$CL$10:$CL$876,'Synthesis Function'!$AY18,'Creation and Choice Doc'!$CJ$10:$CJ$876)+SUMIF('Creation and Choice Doc'!$CP$10:$CP$876,'Synthesis Function'!$AY18,'Creation and Choice Doc'!$CN$10:$CN$876)</f>
        <v>0</v>
      </c>
      <c r="BA18" s="791"/>
      <c r="BB18" s="756" t="str">
        <f t="shared" si="24"/>
        <v>-</v>
      </c>
      <c r="BC18" s="740">
        <f t="shared" si="33"/>
        <v>0</v>
      </c>
      <c r="BD18" s="737">
        <f t="shared" si="34"/>
        <v>0</v>
      </c>
      <c r="BF18" s="419" t="s">
        <v>258</v>
      </c>
      <c r="BG18" s="420">
        <f>SUMIF('Creation and Choice Doc'!$DB$10:$DB$876,'Synthesis Function'!$BF18,'Creation and Choice Doc'!$CZ$10:$CZ$876)+SUMIF('Creation and Choice Doc'!$DF$10:$DF$876,'Synthesis Function'!$BF18,'Creation and Choice Doc'!$DD$10:$DD$876)+SUMIF('Creation and Choice Doc'!$DJ$10:$DJ$876,'Synthesis Function'!$BF18,'Creation and Choice Doc'!$DH$10:$DH$876)</f>
        <v>0</v>
      </c>
      <c r="BH18" s="791"/>
      <c r="BI18" s="756" t="str">
        <f t="shared" si="25"/>
        <v>-</v>
      </c>
      <c r="BJ18" s="740">
        <f t="shared" si="26"/>
        <v>0</v>
      </c>
      <c r="BK18" s="737">
        <f t="shared" si="27"/>
        <v>0</v>
      </c>
      <c r="BL18" s="419" t="s">
        <v>291</v>
      </c>
      <c r="BM18" s="418">
        <f>SUMIF('Creation and Choice Doc'!$DC$10:$DC$876,'Synthesis Function'!$BL18,'Creation and Choice Doc'!$DA$10:$DA$876)+SUMIF('Creation and Choice Doc'!$DG$10:$DG$876,'Synthesis Function'!$BL18,'Creation and Choice Doc'!$DE$10:$DE$876)+SUMIF('Creation and Choice Doc'!$DK$10:$DK$876,'Synthesis Function'!$BL18,'Creation and Choice Doc'!$DI$10:$DI$876)</f>
        <v>0</v>
      </c>
      <c r="BN18" s="791"/>
      <c r="BO18" s="756" t="str">
        <f t="shared" si="28"/>
        <v>-</v>
      </c>
      <c r="BP18" s="740">
        <f t="shared" si="29"/>
        <v>0</v>
      </c>
      <c r="BQ18" s="683">
        <f t="shared" si="30"/>
        <v>0</v>
      </c>
      <c r="BS18" s="760"/>
      <c r="BU18" s="419" t="s">
        <v>258</v>
      </c>
      <c r="BV18" s="420">
        <f>SUMIF('Creation and Choice Doc'!$DU$10:$DU$876,'Synthesis Function'!$BU18,'Creation and Choice Doc'!$DT$10:$DT$876)+SUMIF('Creation and Choice Doc'!$DW$10:$DW$876,'Synthesis Function'!$BU18,'Creation and Choice Doc'!$DV$10:$DV$876)+SUMIF('Creation and Choice Doc'!$DY$10:$DY$876,'Synthesis Function'!$BU18,'Creation and Choice Doc'!$DX$10:$DX$876)+SUMIF('Creation and Choice Doc'!$EA$10:$EA$876,'Synthesis Function'!$BU18,'Creation and Choice Doc'!$DZ$10:$DXR$876)</f>
        <v>0</v>
      </c>
      <c r="BW18" s="791"/>
      <c r="BX18" s="756" t="str">
        <f t="shared" si="31"/>
        <v>-</v>
      </c>
      <c r="BY18" s="740">
        <f t="shared" si="35"/>
        <v>0</v>
      </c>
      <c r="BZ18" s="737">
        <f t="shared" si="36"/>
        <v>0</v>
      </c>
      <c r="CB18" s="835" t="str">
        <f t="shared" ca="1" si="37"/>
        <v/>
      </c>
      <c r="CC18" s="836"/>
    </row>
    <row r="19" spans="1:81" ht="15" x14ac:dyDescent="0.2">
      <c r="A19" s="88">
        <f t="shared" ca="1" si="38"/>
        <v>10</v>
      </c>
      <c r="B19" s="680" t="str">
        <f t="shared" si="32"/>
        <v/>
      </c>
      <c r="C19" s="855"/>
      <c r="D19" s="856"/>
      <c r="F19" s="419" t="s">
        <v>259</v>
      </c>
      <c r="G19" s="420">
        <f>SUMIF('Creation and Choice Doc'!$Z$10:$Z$876,'Synthesis Function'!$F19,'Creation and Choice Doc'!$X$10:$X$876)+SUMIF('Creation and Choice Doc'!$AD$10:$AD$876,'Synthesis Function'!$F19,'Creation and Choice Doc'!$AB$10:$AB$876)+SUMIF('Creation and Choice Doc'!$AH$10:$AH$876,'Synthesis Function'!$F19,'Creation and Choice Doc'!$AF$10:$AF$876)</f>
        <v>0</v>
      </c>
      <c r="H19" s="731">
        <f>G19+G20+G21</f>
        <v>0</v>
      </c>
      <c r="I19" s="733" t="str">
        <f t="shared" si="6"/>
        <v>-</v>
      </c>
      <c r="J19" s="740">
        <f t="shared" si="7"/>
        <v>0</v>
      </c>
      <c r="K19" s="737">
        <f t="shared" si="8"/>
        <v>0</v>
      </c>
      <c r="L19" s="419" t="s">
        <v>292</v>
      </c>
      <c r="M19" s="418">
        <f>SUMIF('Creation and Choice Doc'!$AA$10:$AA$876,'Synthesis Function'!$L19,'Creation and Choice Doc'!$Y$10:$Y$876)+SUMIF('Creation and Choice Doc'!$AE$10:$AE$876,'Synthesis Function'!$L19,'Creation and Choice Doc'!$AC$10:$AC$876)+SUMIF('Creation and Choice Doc'!$AI$10:$AI$876,'Synthesis Function'!$L19,'Creation and Choice Doc'!$AG$10:$AG$876)</f>
        <v>0</v>
      </c>
      <c r="N19" s="682">
        <f>M19+M20+M21</f>
        <v>0</v>
      </c>
      <c r="O19" s="756" t="str">
        <f t="shared" si="9"/>
        <v>-</v>
      </c>
      <c r="P19" s="740">
        <f t="shared" si="10"/>
        <v>0</v>
      </c>
      <c r="Q19" s="683">
        <f t="shared" si="11"/>
        <v>0</v>
      </c>
      <c r="S19" s="760"/>
      <c r="U19" s="681" t="s">
        <v>259</v>
      </c>
      <c r="V19" s="682">
        <f>SUMIF('Creation and Choice Doc'!$AT$10:$AT$876,'Synthesis Function'!$U19,'Creation and Choice Doc'!$AR$10:$AR$876)+SUMIF('Creation and Choice Doc'!$AX$10:$AX$876,'Synthesis Function'!$U19,'Creation and Choice Doc'!$AV$10:$AV$876)+SUMIF('Creation and Choice Doc'!$BB$10:$BB$876,'Synthesis Function'!$U19,'Creation and Choice Doc'!$AZ$10:$AZ$876)</f>
        <v>0</v>
      </c>
      <c r="W19" s="682">
        <f>V19+V20+V21</f>
        <v>0</v>
      </c>
      <c r="X19" s="756" t="str">
        <f t="shared" si="12"/>
        <v>-</v>
      </c>
      <c r="Y19" s="740">
        <f t="shared" si="13"/>
        <v>0</v>
      </c>
      <c r="Z19" s="737">
        <f t="shared" si="14"/>
        <v>0</v>
      </c>
      <c r="AA19" s="681" t="s">
        <v>292</v>
      </c>
      <c r="AB19" s="682">
        <f ca="1">SUMIF('Creation and Choice Doc'!$AU$10:$AU$876,'Synthesis Function'!$AB19,'Creation and Choice Doc'!$AS$10:$AS$876)+SUMIF('Creation and Choice Doc'!$AY$10:$AY$876,'Synthesis Function'!$AB19,'Creation and Choice Doc'!$AW$10:$AW$876)+SUMIF('Creation and Choice Doc'!$BC$10:$BC$876,'Synthesis Function'!$AB19,'Creation and Choice Doc'!$BD$10:$BD$876)</f>
        <v>0</v>
      </c>
      <c r="AC19" s="682">
        <f ca="1">AB19+AB20+AB21</f>
        <v>0</v>
      </c>
      <c r="AD19" s="756" t="str">
        <f t="shared" ca="1" si="15"/>
        <v>-</v>
      </c>
      <c r="AE19" s="740">
        <f t="shared" ca="1" si="16"/>
        <v>0</v>
      </c>
      <c r="AF19" s="683">
        <f t="shared" ca="1" si="17"/>
        <v>0</v>
      </c>
      <c r="AG19" s="752"/>
      <c r="AH19" s="760"/>
      <c r="AJ19" s="419" t="s">
        <v>259</v>
      </c>
      <c r="AK19" s="420">
        <f>SUMIF('Creation and Choice Doc'!$BN$10:$BN$876,'Synthesis Function'!$AJ19,'Creation and Choice Doc'!$BL$10:$BL$876)+SUMIF('Creation and Choice Doc'!$BR$10:$BR$876,'Synthesis Function'!$AJ19,'Creation and Choice Doc'!$BP$10:$BP$876)+SUMIF('Creation and Choice Doc'!$BV$10:$BV$876,'Synthesis Function'!$AJ19,'Creation and Choice Doc'!$BT$10:$BT$876)</f>
        <v>0</v>
      </c>
      <c r="AL19" s="791">
        <f>AK19+AK20+AK21</f>
        <v>0</v>
      </c>
      <c r="AM19" s="756" t="str">
        <f t="shared" si="18"/>
        <v>-</v>
      </c>
      <c r="AN19" s="740">
        <f t="shared" si="19"/>
        <v>0</v>
      </c>
      <c r="AO19" s="737">
        <f t="shared" si="20"/>
        <v>0</v>
      </c>
      <c r="AP19" s="419" t="s">
        <v>292</v>
      </c>
      <c r="AQ19" s="418">
        <f>SUMIF('Creation and Choice Doc'!$BO$10:$BO$876,'Synthesis Function'!$AP19,'Creation and Choice Doc'!$BM$10:$BM$876)+SUMIF('Creation and Choice Doc'!$BS$10:$BS$876,'Synthesis Function'!$AP19,'Creation and Choice Doc'!$BQ$10:$BQ$876)+SUMIF('Creation and Choice Doc'!$BW$10:$BW$876,'Synthesis Function'!$AP19,'Creation and Choice Doc'!$BU$10:$BU$876)</f>
        <v>0</v>
      </c>
      <c r="AR19" s="791">
        <f>AQ19+AQ20+AQ21</f>
        <v>0</v>
      </c>
      <c r="AS19" s="756" t="str">
        <f t="shared" si="21"/>
        <v>-</v>
      </c>
      <c r="AT19" s="740">
        <f t="shared" si="22"/>
        <v>0</v>
      </c>
      <c r="AU19" s="683">
        <f t="shared" si="23"/>
        <v>0</v>
      </c>
      <c r="AW19" s="760"/>
      <c r="AY19" s="419" t="s">
        <v>259</v>
      </c>
      <c r="AZ19" s="420">
        <f>SUMIF('Creation and Choice Doc'!$CH$10:$CH$876,'Synthesis Function'!$AY19,'Creation and Choice Doc'!$CF$10:$CF$876)+SUMIF('Creation and Choice Doc'!$CL$10:$CL$876,'Synthesis Function'!$AY19,'Creation and Choice Doc'!$CJ$10:$CJ$876)+SUMIF('Creation and Choice Doc'!$CP$10:$CP$876,'Synthesis Function'!$AY19,'Creation and Choice Doc'!$CN$10:$CN$876)</f>
        <v>0</v>
      </c>
      <c r="BA19" s="791">
        <f>AZ19+AZ20+AZ21</f>
        <v>0</v>
      </c>
      <c r="BB19" s="756" t="str">
        <f t="shared" si="24"/>
        <v>-</v>
      </c>
      <c r="BC19" s="740">
        <f t="shared" si="33"/>
        <v>0</v>
      </c>
      <c r="BD19" s="737">
        <f t="shared" si="34"/>
        <v>0</v>
      </c>
      <c r="BF19" s="419" t="s">
        <v>259</v>
      </c>
      <c r="BG19" s="420">
        <f>SUMIF('Creation and Choice Doc'!$DB$10:$DB$876,'Synthesis Function'!$BF19,'Creation and Choice Doc'!$CZ$10:$CZ$876)+SUMIF('Creation and Choice Doc'!$DF$10:$DF$876,'Synthesis Function'!$BF19,'Creation and Choice Doc'!$DD$10:$DD$876)+SUMIF('Creation and Choice Doc'!$DJ$10:$DJ$876,'Synthesis Function'!$BF19,'Creation and Choice Doc'!$DH$10:$DH$876)</f>
        <v>0</v>
      </c>
      <c r="BH19" s="791">
        <f>BG19+BG20+BG21</f>
        <v>0</v>
      </c>
      <c r="BI19" s="756" t="str">
        <f t="shared" si="25"/>
        <v>-</v>
      </c>
      <c r="BJ19" s="740">
        <f t="shared" si="26"/>
        <v>0</v>
      </c>
      <c r="BK19" s="737">
        <f t="shared" si="27"/>
        <v>0</v>
      </c>
      <c r="BL19" s="419" t="s">
        <v>292</v>
      </c>
      <c r="BM19" s="418">
        <f>SUMIF('Creation and Choice Doc'!$DC$10:$DC$876,'Synthesis Function'!$BL19,'Creation and Choice Doc'!$DA$10:$DA$876)+SUMIF('Creation and Choice Doc'!$DG$10:$DG$876,'Synthesis Function'!$BL19,'Creation and Choice Doc'!$DE$10:$DE$876)+SUMIF('Creation and Choice Doc'!$DK$10:$DK$876,'Synthesis Function'!$BL19,'Creation and Choice Doc'!$DI$10:$DI$876)</f>
        <v>0</v>
      </c>
      <c r="BN19" s="791">
        <f>BM19+BM20+BM21</f>
        <v>0</v>
      </c>
      <c r="BO19" s="756" t="str">
        <f t="shared" si="28"/>
        <v>-</v>
      </c>
      <c r="BP19" s="740">
        <f t="shared" si="29"/>
        <v>0</v>
      </c>
      <c r="BQ19" s="683">
        <f t="shared" si="30"/>
        <v>0</v>
      </c>
      <c r="BS19" s="760"/>
      <c r="BU19" s="419" t="s">
        <v>259</v>
      </c>
      <c r="BV19" s="420">
        <f>SUMIF('Creation and Choice Doc'!$DU$10:$DU$876,'Synthesis Function'!$BU19,'Creation and Choice Doc'!$DT$10:$DT$876)+SUMIF('Creation and Choice Doc'!$DW$10:$DW$876,'Synthesis Function'!$BU19,'Creation and Choice Doc'!$DV$10:$DV$876)+SUMIF('Creation and Choice Doc'!$DY$10:$DY$876,'Synthesis Function'!$BU19,'Creation and Choice Doc'!$DX$10:$DX$876)+SUMIF('Creation and Choice Doc'!$EA$10:$EA$876,'Synthesis Function'!$BU19,'Creation and Choice Doc'!$DZ$10:$DXR$876)</f>
        <v>0</v>
      </c>
      <c r="BW19" s="791">
        <f>BV19+BV20+BV21</f>
        <v>0</v>
      </c>
      <c r="BX19" s="756" t="str">
        <f t="shared" si="31"/>
        <v>-</v>
      </c>
      <c r="BY19" s="740">
        <f t="shared" si="35"/>
        <v>0</v>
      </c>
      <c r="BZ19" s="737">
        <f t="shared" si="36"/>
        <v>0</v>
      </c>
      <c r="CB19" s="835" t="str">
        <f t="shared" ca="1" si="37"/>
        <v/>
      </c>
      <c r="CC19" s="836"/>
    </row>
    <row r="20" spans="1:81" ht="15" x14ac:dyDescent="0.2">
      <c r="A20" s="85">
        <f t="shared" ca="1" si="38"/>
        <v>11</v>
      </c>
      <c r="B20" s="680" t="str">
        <f t="shared" si="32"/>
        <v/>
      </c>
      <c r="C20" s="855"/>
      <c r="D20" s="856"/>
      <c r="F20" s="419" t="s">
        <v>260</v>
      </c>
      <c r="G20" s="420">
        <f>SUMIF('Creation and Choice Doc'!$Z$10:$Z$876,'Synthesis Function'!$F20,'Creation and Choice Doc'!$X$10:$X$876)+SUMIF('Creation and Choice Doc'!$AD$10:$AD$876,'Synthesis Function'!$F20,'Creation and Choice Doc'!$AB$10:$AB$876)+SUMIF('Creation and Choice Doc'!$AH$10:$AH$876,'Synthesis Function'!$F20,'Creation and Choice Doc'!$AF$10:$AF$876)</f>
        <v>0</v>
      </c>
      <c r="H20" s="731"/>
      <c r="I20" s="733" t="str">
        <f t="shared" si="6"/>
        <v>-</v>
      </c>
      <c r="J20" s="740">
        <f t="shared" si="7"/>
        <v>0</v>
      </c>
      <c r="K20" s="737">
        <f t="shared" si="8"/>
        <v>0</v>
      </c>
      <c r="L20" s="419" t="s">
        <v>293</v>
      </c>
      <c r="M20" s="418">
        <f>SUMIF('Creation and Choice Doc'!$AA$10:$AA$876,'Synthesis Function'!$L20,'Creation and Choice Doc'!$Y$10:$Y$876)+SUMIF('Creation and Choice Doc'!$AE$10:$AE$876,'Synthesis Function'!$L20,'Creation and Choice Doc'!$AC$10:$AC$876)+SUMIF('Creation and Choice Doc'!$AI$10:$AI$876,'Synthesis Function'!$L20,'Creation and Choice Doc'!$AG$10:$AG$876)</f>
        <v>0</v>
      </c>
      <c r="N20" s="682"/>
      <c r="O20" s="756" t="str">
        <f t="shared" si="9"/>
        <v>-</v>
      </c>
      <c r="P20" s="740">
        <f t="shared" si="10"/>
        <v>0</v>
      </c>
      <c r="Q20" s="683">
        <f t="shared" si="11"/>
        <v>0</v>
      </c>
      <c r="S20" s="760"/>
      <c r="U20" s="681" t="s">
        <v>260</v>
      </c>
      <c r="V20" s="682">
        <f>SUMIF('Creation and Choice Doc'!$AT$10:$AT$876,'Synthesis Function'!$U20,'Creation and Choice Doc'!$AR$10:$AR$876)+SUMIF('Creation and Choice Doc'!$AX$10:$AX$876,'Synthesis Function'!$U20,'Creation and Choice Doc'!$AV$10:$AV$876)+SUMIF('Creation and Choice Doc'!$BB$10:$BB$876,'Synthesis Function'!$U20,'Creation and Choice Doc'!$AZ$10:$AZ$876)</f>
        <v>0</v>
      </c>
      <c r="W20" s="682"/>
      <c r="X20" s="756" t="str">
        <f t="shared" si="12"/>
        <v>-</v>
      </c>
      <c r="Y20" s="740">
        <f t="shared" si="13"/>
        <v>0</v>
      </c>
      <c r="Z20" s="737">
        <f t="shared" si="14"/>
        <v>0</v>
      </c>
      <c r="AA20" s="681" t="s">
        <v>293</v>
      </c>
      <c r="AB20" s="682">
        <f ca="1">SUMIF('Creation and Choice Doc'!$AU$10:$AU$876,'Synthesis Function'!$AB20,'Creation and Choice Doc'!$AS$10:$AS$876)+SUMIF('Creation and Choice Doc'!$AY$10:$AY$876,'Synthesis Function'!$AB20,'Creation and Choice Doc'!$AW$10:$AW$876)+SUMIF('Creation and Choice Doc'!$BC$10:$BC$876,'Synthesis Function'!$AB20,'Creation and Choice Doc'!$BD$10:$BD$876)</f>
        <v>0</v>
      </c>
      <c r="AC20" s="682"/>
      <c r="AD20" s="756" t="str">
        <f t="shared" ca="1" si="15"/>
        <v>-</v>
      </c>
      <c r="AE20" s="740">
        <f t="shared" ca="1" si="16"/>
        <v>0</v>
      </c>
      <c r="AF20" s="683">
        <f t="shared" si="17"/>
        <v>0</v>
      </c>
      <c r="AG20" s="752"/>
      <c r="AH20" s="760"/>
      <c r="AJ20" s="419" t="s">
        <v>260</v>
      </c>
      <c r="AK20" s="420">
        <f>SUMIF('Creation and Choice Doc'!$BN$10:$BN$876,'Synthesis Function'!$AJ20,'Creation and Choice Doc'!$BL$10:$BL$876)+SUMIF('Creation and Choice Doc'!$BR$10:$BR$876,'Synthesis Function'!$AJ20,'Creation and Choice Doc'!$BP$10:$BP$876)+SUMIF('Creation and Choice Doc'!$BV$10:$BV$876,'Synthesis Function'!$AJ20,'Creation and Choice Doc'!$BT$10:$BT$876)</f>
        <v>0</v>
      </c>
      <c r="AL20" s="791"/>
      <c r="AM20" s="756" t="str">
        <f t="shared" si="18"/>
        <v>-</v>
      </c>
      <c r="AN20" s="740">
        <f t="shared" si="19"/>
        <v>0</v>
      </c>
      <c r="AO20" s="737">
        <f t="shared" si="20"/>
        <v>0</v>
      </c>
      <c r="AP20" s="419" t="s">
        <v>293</v>
      </c>
      <c r="AQ20" s="418">
        <f>SUMIF('Creation and Choice Doc'!$BO$10:$BO$876,'Synthesis Function'!$AP20,'Creation and Choice Doc'!$BM$10:$BM$876)+SUMIF('Creation and Choice Doc'!$BS$10:$BS$876,'Synthesis Function'!$AP20,'Creation and Choice Doc'!$BQ$10:$BQ$876)+SUMIF('Creation and Choice Doc'!$BW$10:$BW$876,'Synthesis Function'!$AP20,'Creation and Choice Doc'!$BU$10:$BU$876)</f>
        <v>0</v>
      </c>
      <c r="AR20" s="791"/>
      <c r="AS20" s="756" t="str">
        <f t="shared" si="21"/>
        <v>-</v>
      </c>
      <c r="AT20" s="740">
        <f t="shared" si="22"/>
        <v>0</v>
      </c>
      <c r="AU20" s="683">
        <f t="shared" si="23"/>
        <v>0</v>
      </c>
      <c r="AW20" s="760"/>
      <c r="AY20" s="419" t="s">
        <v>260</v>
      </c>
      <c r="AZ20" s="420">
        <f>SUMIF('Creation and Choice Doc'!$CH$10:$CH$876,'Synthesis Function'!$AY20,'Creation and Choice Doc'!$CF$10:$CF$876)+SUMIF('Creation and Choice Doc'!$CL$10:$CL$876,'Synthesis Function'!$AY20,'Creation and Choice Doc'!$CJ$10:$CJ$876)+SUMIF('Creation and Choice Doc'!$CP$10:$CP$876,'Synthesis Function'!$AY20,'Creation and Choice Doc'!$CN$10:$CN$876)</f>
        <v>0</v>
      </c>
      <c r="BA20" s="791"/>
      <c r="BB20" s="756" t="str">
        <f t="shared" si="24"/>
        <v>-</v>
      </c>
      <c r="BC20" s="740">
        <f t="shared" si="33"/>
        <v>0</v>
      </c>
      <c r="BD20" s="737">
        <f t="shared" si="34"/>
        <v>0</v>
      </c>
      <c r="BF20" s="419" t="s">
        <v>260</v>
      </c>
      <c r="BG20" s="420">
        <f>SUMIF('Creation and Choice Doc'!$DB$10:$DB$876,'Synthesis Function'!$BF20,'Creation and Choice Doc'!$CZ$10:$CZ$876)+SUMIF('Creation and Choice Doc'!$DF$10:$DF$876,'Synthesis Function'!$BF20,'Creation and Choice Doc'!$DD$10:$DD$876)+SUMIF('Creation and Choice Doc'!$DJ$10:$DJ$876,'Synthesis Function'!$BF20,'Creation and Choice Doc'!$DH$10:$DH$876)</f>
        <v>0</v>
      </c>
      <c r="BH20" s="791"/>
      <c r="BI20" s="756" t="str">
        <f t="shared" si="25"/>
        <v>-</v>
      </c>
      <c r="BJ20" s="740">
        <f t="shared" si="26"/>
        <v>0</v>
      </c>
      <c r="BK20" s="737">
        <f t="shared" si="27"/>
        <v>0</v>
      </c>
      <c r="BL20" s="419" t="s">
        <v>293</v>
      </c>
      <c r="BM20" s="418">
        <f>SUMIF('Creation and Choice Doc'!$DC$10:$DC$876,'Synthesis Function'!$BL20,'Creation and Choice Doc'!$DA$10:$DA$876)+SUMIF('Creation and Choice Doc'!$DG$10:$DG$876,'Synthesis Function'!$BL20,'Creation and Choice Doc'!$DE$10:$DE$876)+SUMIF('Creation and Choice Doc'!$DK$10:$DK$876,'Synthesis Function'!$BL20,'Creation and Choice Doc'!$DI$10:$DI$876)</f>
        <v>0</v>
      </c>
      <c r="BN20" s="791"/>
      <c r="BO20" s="756" t="str">
        <f t="shared" si="28"/>
        <v>-</v>
      </c>
      <c r="BP20" s="740">
        <f t="shared" si="29"/>
        <v>0</v>
      </c>
      <c r="BQ20" s="683">
        <f t="shared" si="30"/>
        <v>0</v>
      </c>
      <c r="BS20" s="760"/>
      <c r="BU20" s="419" t="s">
        <v>260</v>
      </c>
      <c r="BV20" s="420">
        <f>SUMIF('Creation and Choice Doc'!$DU$10:$DU$876,'Synthesis Function'!$BU20,'Creation and Choice Doc'!$DT$10:$DT$876)+SUMIF('Creation and Choice Doc'!$DW$10:$DW$876,'Synthesis Function'!$BU20,'Creation and Choice Doc'!$DV$10:$DV$876)+SUMIF('Creation and Choice Doc'!$DY$10:$DY$876,'Synthesis Function'!$BU20,'Creation and Choice Doc'!$DX$10:$DX$876)+SUMIF('Creation and Choice Doc'!$EA$10:$EA$876,'Synthesis Function'!$BU20,'Creation and Choice Doc'!$DZ$10:$DXR$876)</f>
        <v>0</v>
      </c>
      <c r="BW20" s="791"/>
      <c r="BX20" s="756" t="str">
        <f t="shared" si="31"/>
        <v>-</v>
      </c>
      <c r="BY20" s="740">
        <f t="shared" si="35"/>
        <v>0</v>
      </c>
      <c r="BZ20" s="737">
        <f t="shared" si="36"/>
        <v>0</v>
      </c>
      <c r="CB20" s="835" t="str">
        <f t="shared" ca="1" si="37"/>
        <v/>
      </c>
      <c r="CC20" s="836"/>
    </row>
    <row r="21" spans="1:81" ht="15" x14ac:dyDescent="0.2">
      <c r="A21" s="85">
        <f t="shared" ca="1" si="38"/>
        <v>12</v>
      </c>
      <c r="B21" s="680" t="str">
        <f t="shared" si="32"/>
        <v/>
      </c>
      <c r="C21" s="855"/>
      <c r="D21" s="856"/>
      <c r="F21" s="419" t="s">
        <v>261</v>
      </c>
      <c r="G21" s="420">
        <f>SUMIF('Creation and Choice Doc'!$Z$10:$Z$876,'Synthesis Function'!$F21,'Creation and Choice Doc'!$X$10:$X$876)+SUMIF('Creation and Choice Doc'!$AD$10:$AD$876,'Synthesis Function'!$F21,'Creation and Choice Doc'!$AB$10:$AB$876)+SUMIF('Creation and Choice Doc'!$AH$10:$AH$876,'Synthesis Function'!$F21,'Creation and Choice Doc'!$AF$10:$AF$876)</f>
        <v>0</v>
      </c>
      <c r="H21" s="731"/>
      <c r="I21" s="733" t="str">
        <f t="shared" si="6"/>
        <v>-</v>
      </c>
      <c r="J21" s="740">
        <f t="shared" si="7"/>
        <v>0</v>
      </c>
      <c r="K21" s="737">
        <f t="shared" si="8"/>
        <v>0</v>
      </c>
      <c r="L21" s="419" t="s">
        <v>294</v>
      </c>
      <c r="M21" s="418">
        <f>SUMIF('Creation and Choice Doc'!$AA$10:$AA$876,'Synthesis Function'!$L21,'Creation and Choice Doc'!$Y$10:$Y$876)+SUMIF('Creation and Choice Doc'!$AE$10:$AE$876,'Synthesis Function'!$L21,'Creation and Choice Doc'!$AC$10:$AC$876)+SUMIF('Creation and Choice Doc'!$AI$10:$AI$876,'Synthesis Function'!$L21,'Creation and Choice Doc'!$AG$10:$AG$876)</f>
        <v>0</v>
      </c>
      <c r="N21" s="682"/>
      <c r="O21" s="756" t="str">
        <f t="shared" si="9"/>
        <v>-</v>
      </c>
      <c r="P21" s="740">
        <f t="shared" si="10"/>
        <v>0</v>
      </c>
      <c r="Q21" s="683">
        <f t="shared" si="11"/>
        <v>0</v>
      </c>
      <c r="S21" s="760"/>
      <c r="U21" s="681" t="s">
        <v>261</v>
      </c>
      <c r="V21" s="682">
        <f>SUMIF('Creation and Choice Doc'!$AT$10:$AT$876,'Synthesis Function'!$U21,'Creation and Choice Doc'!$AR$10:$AR$876)+SUMIF('Creation and Choice Doc'!$AX$10:$AX$876,'Synthesis Function'!$U21,'Creation and Choice Doc'!$AV$10:$AV$876)+SUMIF('Creation and Choice Doc'!$BB$10:$BB$876,'Synthesis Function'!$U21,'Creation and Choice Doc'!$AZ$10:$AZ$876)</f>
        <v>0</v>
      </c>
      <c r="W21" s="682"/>
      <c r="X21" s="756" t="str">
        <f t="shared" si="12"/>
        <v>-</v>
      </c>
      <c r="Y21" s="740">
        <f t="shared" si="13"/>
        <v>0</v>
      </c>
      <c r="Z21" s="737">
        <f t="shared" si="14"/>
        <v>0</v>
      </c>
      <c r="AA21" s="681" t="s">
        <v>294</v>
      </c>
      <c r="AB21" s="682">
        <f ca="1">SUMIF('Creation and Choice Doc'!$AU$10:$AU$876,'Synthesis Function'!$AB21,'Creation and Choice Doc'!$AS$10:$AS$876)+SUMIF('Creation and Choice Doc'!$AY$10:$AY$876,'Synthesis Function'!$AB21,'Creation and Choice Doc'!$AW$10:$AW$876)+SUMIF('Creation and Choice Doc'!$BC$10:$BC$876,'Synthesis Function'!$AB21,'Creation and Choice Doc'!$BD$10:$BD$876)</f>
        <v>0</v>
      </c>
      <c r="AC21" s="682"/>
      <c r="AD21" s="756" t="str">
        <f t="shared" ca="1" si="15"/>
        <v>-</v>
      </c>
      <c r="AE21" s="740">
        <f t="shared" ca="1" si="16"/>
        <v>0</v>
      </c>
      <c r="AF21" s="683">
        <f t="shared" si="17"/>
        <v>0</v>
      </c>
      <c r="AG21" s="752"/>
      <c r="AH21" s="760"/>
      <c r="AJ21" s="419" t="s">
        <v>261</v>
      </c>
      <c r="AK21" s="420">
        <f>SUMIF('Creation and Choice Doc'!$BN$10:$BN$876,'Synthesis Function'!$AJ21,'Creation and Choice Doc'!$BL$10:$BL$876)+SUMIF('Creation and Choice Doc'!$BR$10:$BR$876,'Synthesis Function'!$AJ21,'Creation and Choice Doc'!$BP$10:$BP$876)+SUMIF('Creation and Choice Doc'!$BV$10:$BV$876,'Synthesis Function'!$AJ21,'Creation and Choice Doc'!$BT$10:$BT$876)</f>
        <v>0</v>
      </c>
      <c r="AL21" s="791"/>
      <c r="AM21" s="756" t="str">
        <f t="shared" si="18"/>
        <v>-</v>
      </c>
      <c r="AN21" s="740">
        <f t="shared" si="19"/>
        <v>0</v>
      </c>
      <c r="AO21" s="737">
        <f t="shared" si="20"/>
        <v>0</v>
      </c>
      <c r="AP21" s="419" t="s">
        <v>294</v>
      </c>
      <c r="AQ21" s="418">
        <f>SUMIF('Creation and Choice Doc'!$BO$10:$BO$876,'Synthesis Function'!$AP21,'Creation and Choice Doc'!$BM$10:$BM$876)+SUMIF('Creation and Choice Doc'!$BS$10:$BS$876,'Synthesis Function'!$AP21,'Creation and Choice Doc'!$BQ$10:$BQ$876)+SUMIF('Creation and Choice Doc'!$BW$10:$BW$876,'Synthesis Function'!$AP21,'Creation and Choice Doc'!$BU$10:$BU$876)</f>
        <v>0</v>
      </c>
      <c r="AR21" s="791"/>
      <c r="AS21" s="756" t="str">
        <f t="shared" si="21"/>
        <v>-</v>
      </c>
      <c r="AT21" s="740">
        <f t="shared" si="22"/>
        <v>0</v>
      </c>
      <c r="AU21" s="683">
        <f t="shared" si="23"/>
        <v>0</v>
      </c>
      <c r="AW21" s="760"/>
      <c r="AY21" s="419" t="s">
        <v>261</v>
      </c>
      <c r="AZ21" s="420">
        <f>SUMIF('Creation and Choice Doc'!$CH$10:$CH$876,'Synthesis Function'!$AY21,'Creation and Choice Doc'!$CF$10:$CF$876)+SUMIF('Creation and Choice Doc'!$CL$10:$CL$876,'Synthesis Function'!$AY21,'Creation and Choice Doc'!$CJ$10:$CJ$876)+SUMIF('Creation and Choice Doc'!$CP$10:$CP$876,'Synthesis Function'!$AY21,'Creation and Choice Doc'!$CN$10:$CN$876)</f>
        <v>0</v>
      </c>
      <c r="BA21" s="791"/>
      <c r="BB21" s="756" t="str">
        <f t="shared" si="24"/>
        <v>-</v>
      </c>
      <c r="BC21" s="740">
        <f t="shared" si="33"/>
        <v>0</v>
      </c>
      <c r="BD21" s="737">
        <f t="shared" si="34"/>
        <v>0</v>
      </c>
      <c r="BF21" s="419" t="s">
        <v>261</v>
      </c>
      <c r="BG21" s="420">
        <f>SUMIF('Creation and Choice Doc'!$DB$10:$DB$876,'Synthesis Function'!$BF21,'Creation and Choice Doc'!$CZ$10:$CZ$876)+SUMIF('Creation and Choice Doc'!$DF$10:$DF$876,'Synthesis Function'!$BF21,'Creation and Choice Doc'!$DD$10:$DD$876)+SUMIF('Creation and Choice Doc'!$DJ$10:$DJ$876,'Synthesis Function'!$BF21,'Creation and Choice Doc'!$DH$10:$DH$876)</f>
        <v>0</v>
      </c>
      <c r="BH21" s="791"/>
      <c r="BI21" s="756" t="str">
        <f t="shared" si="25"/>
        <v>-</v>
      </c>
      <c r="BJ21" s="740">
        <f t="shared" si="26"/>
        <v>0</v>
      </c>
      <c r="BK21" s="737">
        <f t="shared" si="27"/>
        <v>0</v>
      </c>
      <c r="BL21" s="419" t="s">
        <v>294</v>
      </c>
      <c r="BM21" s="418">
        <f>SUMIF('Creation and Choice Doc'!$DC$10:$DC$876,'Synthesis Function'!$BL21,'Creation and Choice Doc'!$DA$10:$DA$876)+SUMIF('Creation and Choice Doc'!$DG$10:$DG$876,'Synthesis Function'!$BL21,'Creation and Choice Doc'!$DE$10:$DE$876)+SUMIF('Creation and Choice Doc'!$DK$10:$DK$876,'Synthesis Function'!$BL21,'Creation and Choice Doc'!$DI$10:$DI$876)</f>
        <v>0</v>
      </c>
      <c r="BN21" s="791"/>
      <c r="BO21" s="756" t="str">
        <f t="shared" si="28"/>
        <v>-</v>
      </c>
      <c r="BP21" s="740">
        <f t="shared" si="29"/>
        <v>0</v>
      </c>
      <c r="BQ21" s="683">
        <f t="shared" si="30"/>
        <v>0</v>
      </c>
      <c r="BS21" s="760"/>
      <c r="BU21" s="419" t="s">
        <v>261</v>
      </c>
      <c r="BV21" s="420">
        <f>SUMIF('Creation and Choice Doc'!$DU$10:$DU$876,'Synthesis Function'!$BU21,'Creation and Choice Doc'!$DT$10:$DT$876)+SUMIF('Creation and Choice Doc'!$DW$10:$DW$876,'Synthesis Function'!$BU21,'Creation and Choice Doc'!$DV$10:$DV$876)+SUMIF('Creation and Choice Doc'!$DY$10:$DY$876,'Synthesis Function'!$BU21,'Creation and Choice Doc'!$DX$10:$DX$876)+SUMIF('Creation and Choice Doc'!$EA$10:$EA$876,'Synthesis Function'!$BU21,'Creation and Choice Doc'!$DZ$10:$DXR$876)</f>
        <v>0</v>
      </c>
      <c r="BW21" s="791"/>
      <c r="BX21" s="756" t="str">
        <f t="shared" si="31"/>
        <v>-</v>
      </c>
      <c r="BY21" s="740">
        <f t="shared" si="35"/>
        <v>0</v>
      </c>
      <c r="BZ21" s="737">
        <f t="shared" si="36"/>
        <v>0</v>
      </c>
      <c r="CB21" s="835" t="str">
        <f t="shared" ca="1" si="37"/>
        <v/>
      </c>
      <c r="CC21" s="836"/>
    </row>
    <row r="22" spans="1:81" ht="15" x14ac:dyDescent="0.2">
      <c r="A22" s="85">
        <f t="shared" ca="1" si="38"/>
        <v>13</v>
      </c>
      <c r="B22" s="680" t="str">
        <f t="shared" si="32"/>
        <v/>
      </c>
      <c r="C22" s="855"/>
      <c r="D22" s="856"/>
      <c r="F22" s="419" t="s">
        <v>262</v>
      </c>
      <c r="G22" s="420">
        <f>SUMIF('Creation and Choice Doc'!$Z$10:$Z$876,'Synthesis Function'!$F22,'Creation and Choice Doc'!$X$10:$X$876)+SUMIF('Creation and Choice Doc'!$AD$10:$AD$876,'Synthesis Function'!$F22,'Creation and Choice Doc'!$AB$10:$AB$876)+SUMIF('Creation and Choice Doc'!$AH$10:$AH$876,'Synthesis Function'!$F22,'Creation and Choice Doc'!$AF$10:$AF$876)</f>
        <v>0</v>
      </c>
      <c r="H22" s="731">
        <f>G22+G23+G24</f>
        <v>0</v>
      </c>
      <c r="I22" s="733" t="str">
        <f t="shared" si="6"/>
        <v>-</v>
      </c>
      <c r="J22" s="740">
        <f t="shared" si="7"/>
        <v>0</v>
      </c>
      <c r="K22" s="737">
        <f t="shared" si="8"/>
        <v>0</v>
      </c>
      <c r="L22" s="419" t="s">
        <v>295</v>
      </c>
      <c r="M22" s="418">
        <f>SUMIF('Creation and Choice Doc'!$AA$10:$AA$876,'Synthesis Function'!$L22,'Creation and Choice Doc'!$Y$10:$Y$876)+SUMIF('Creation and Choice Doc'!$AE$10:$AE$876,'Synthesis Function'!$L22,'Creation and Choice Doc'!$AC$10:$AC$876)+SUMIF('Creation and Choice Doc'!$AI$10:$AI$876,'Synthesis Function'!$L22,'Creation and Choice Doc'!$AG$10:$AG$876)</f>
        <v>0</v>
      </c>
      <c r="N22" s="682">
        <f>M22+M23+M24</f>
        <v>0</v>
      </c>
      <c r="O22" s="756" t="str">
        <f t="shared" si="9"/>
        <v>-</v>
      </c>
      <c r="P22" s="740">
        <f t="shared" si="10"/>
        <v>0</v>
      </c>
      <c r="Q22" s="683">
        <f t="shared" si="11"/>
        <v>0</v>
      </c>
      <c r="S22" s="760"/>
      <c r="U22" s="681" t="s">
        <v>262</v>
      </c>
      <c r="V22" s="682">
        <f>SUMIF('Creation and Choice Doc'!$AT$10:$AT$876,'Synthesis Function'!$U22,'Creation and Choice Doc'!$AR$10:$AR$876)+SUMIF('Creation and Choice Doc'!$AX$10:$AX$876,'Synthesis Function'!$U22,'Creation and Choice Doc'!$AV$10:$AV$876)+SUMIF('Creation and Choice Doc'!$BB$10:$BB$876,'Synthesis Function'!$U22,'Creation and Choice Doc'!$AZ$10:$AZ$876)</f>
        <v>0</v>
      </c>
      <c r="W22" s="682">
        <f>V22+V23+V24</f>
        <v>0</v>
      </c>
      <c r="X22" s="756" t="str">
        <f t="shared" si="12"/>
        <v>-</v>
      </c>
      <c r="Y22" s="740">
        <f t="shared" si="13"/>
        <v>0</v>
      </c>
      <c r="Z22" s="737">
        <f t="shared" si="14"/>
        <v>0</v>
      </c>
      <c r="AA22" s="681" t="s">
        <v>295</v>
      </c>
      <c r="AB22" s="682">
        <f ca="1">SUMIF('Creation and Choice Doc'!$AU$10:$AU$876,'Synthesis Function'!$AB22,'Creation and Choice Doc'!$AS$10:$AS$876)+SUMIF('Creation and Choice Doc'!$AY$10:$AY$876,'Synthesis Function'!$AB22,'Creation and Choice Doc'!$AW$10:$AW$876)+SUMIF('Creation and Choice Doc'!$BC$10:$BC$876,'Synthesis Function'!$AB22,'Creation and Choice Doc'!$BD$10:$BD$876)</f>
        <v>0</v>
      </c>
      <c r="AC22" s="682">
        <f ca="1">AB22+AB23+AB24</f>
        <v>0</v>
      </c>
      <c r="AD22" s="756" t="str">
        <f t="shared" ca="1" si="15"/>
        <v>-</v>
      </c>
      <c r="AE22" s="740">
        <f t="shared" ca="1" si="16"/>
        <v>0</v>
      </c>
      <c r="AF22" s="683">
        <f t="shared" ca="1" si="17"/>
        <v>0</v>
      </c>
      <c r="AG22" s="752"/>
      <c r="AH22" s="760"/>
      <c r="AJ22" s="419" t="s">
        <v>262</v>
      </c>
      <c r="AK22" s="420">
        <f>SUMIF('Creation and Choice Doc'!$BN$10:$BN$876,'Synthesis Function'!$AJ22,'Creation and Choice Doc'!$BL$10:$BL$876)+SUMIF('Creation and Choice Doc'!$BR$10:$BR$876,'Synthesis Function'!$AJ22,'Creation and Choice Doc'!$BP$10:$BP$876)+SUMIF('Creation and Choice Doc'!$BV$10:$BV$876,'Synthesis Function'!$AJ22,'Creation and Choice Doc'!$BT$10:$BT$876)</f>
        <v>0</v>
      </c>
      <c r="AL22" s="791">
        <f>AK22+AK23+AK24</f>
        <v>0</v>
      </c>
      <c r="AM22" s="756" t="str">
        <f t="shared" si="18"/>
        <v>-</v>
      </c>
      <c r="AN22" s="740">
        <f t="shared" si="19"/>
        <v>0</v>
      </c>
      <c r="AO22" s="737">
        <f t="shared" si="20"/>
        <v>0</v>
      </c>
      <c r="AP22" s="419" t="s">
        <v>295</v>
      </c>
      <c r="AQ22" s="418">
        <f>SUMIF('Creation and Choice Doc'!$BO$10:$BO$876,'Synthesis Function'!$AP22,'Creation and Choice Doc'!$BM$10:$BM$876)+SUMIF('Creation and Choice Doc'!$BS$10:$BS$876,'Synthesis Function'!$AP22,'Creation and Choice Doc'!$BQ$10:$BQ$876)+SUMIF('Creation and Choice Doc'!$BW$10:$BW$876,'Synthesis Function'!$AP22,'Creation and Choice Doc'!$BU$10:$BU$876)</f>
        <v>0</v>
      </c>
      <c r="AR22" s="791">
        <f>AQ22+AQ23+AQ24</f>
        <v>0</v>
      </c>
      <c r="AS22" s="756" t="str">
        <f t="shared" si="21"/>
        <v>-</v>
      </c>
      <c r="AT22" s="740">
        <f t="shared" si="22"/>
        <v>0</v>
      </c>
      <c r="AU22" s="683">
        <f t="shared" si="23"/>
        <v>0</v>
      </c>
      <c r="AW22" s="760"/>
      <c r="AY22" s="419" t="s">
        <v>262</v>
      </c>
      <c r="AZ22" s="420">
        <f>SUMIF('Creation and Choice Doc'!$CH$10:$CH$876,'Synthesis Function'!$AY22,'Creation and Choice Doc'!$CF$10:$CF$876)+SUMIF('Creation and Choice Doc'!$CL$10:$CL$876,'Synthesis Function'!$AY22,'Creation and Choice Doc'!$CJ$10:$CJ$876)+SUMIF('Creation and Choice Doc'!$CP$10:$CP$876,'Synthesis Function'!$AY22,'Creation and Choice Doc'!$CN$10:$CN$876)</f>
        <v>0</v>
      </c>
      <c r="BA22" s="791">
        <f>AZ22+AZ23+AZ24</f>
        <v>0</v>
      </c>
      <c r="BB22" s="756" t="str">
        <f t="shared" si="24"/>
        <v>-</v>
      </c>
      <c r="BC22" s="740">
        <f t="shared" si="33"/>
        <v>0</v>
      </c>
      <c r="BD22" s="737">
        <f t="shared" si="34"/>
        <v>0</v>
      </c>
      <c r="BF22" s="419" t="s">
        <v>262</v>
      </c>
      <c r="BG22" s="420">
        <f>SUMIF('Creation and Choice Doc'!$DB$10:$DB$876,'Synthesis Function'!$BF22,'Creation and Choice Doc'!$CZ$10:$CZ$876)+SUMIF('Creation and Choice Doc'!$DF$10:$DF$876,'Synthesis Function'!$BF22,'Creation and Choice Doc'!$DD$10:$DD$876)+SUMIF('Creation and Choice Doc'!$DJ$10:$DJ$876,'Synthesis Function'!$BF22,'Creation and Choice Doc'!$DH$10:$DH$876)</f>
        <v>0</v>
      </c>
      <c r="BH22" s="791">
        <f>BG22+BG23+BG24</f>
        <v>0</v>
      </c>
      <c r="BI22" s="756" t="str">
        <f t="shared" si="25"/>
        <v>-</v>
      </c>
      <c r="BJ22" s="740">
        <f t="shared" si="26"/>
        <v>0</v>
      </c>
      <c r="BK22" s="737">
        <f t="shared" si="27"/>
        <v>0</v>
      </c>
      <c r="BL22" s="419" t="s">
        <v>295</v>
      </c>
      <c r="BM22" s="418">
        <f>SUMIF('Creation and Choice Doc'!$DC$10:$DC$876,'Synthesis Function'!$BL22,'Creation and Choice Doc'!$DA$10:$DA$876)+SUMIF('Creation and Choice Doc'!$DG$10:$DG$876,'Synthesis Function'!$BL22,'Creation and Choice Doc'!$DE$10:$DE$876)+SUMIF('Creation and Choice Doc'!$DK$10:$DK$876,'Synthesis Function'!$BL22,'Creation and Choice Doc'!$DI$10:$DI$876)</f>
        <v>0</v>
      </c>
      <c r="BN22" s="791">
        <f>BM22+BM23+BM24</f>
        <v>0</v>
      </c>
      <c r="BO22" s="756" t="str">
        <f t="shared" si="28"/>
        <v>-</v>
      </c>
      <c r="BP22" s="740">
        <f t="shared" si="29"/>
        <v>0</v>
      </c>
      <c r="BQ22" s="683">
        <f t="shared" si="30"/>
        <v>0</v>
      </c>
      <c r="BS22" s="760"/>
      <c r="BU22" s="419" t="s">
        <v>262</v>
      </c>
      <c r="BV22" s="420">
        <f>SUMIF('Creation and Choice Doc'!$DU$10:$DU$876,'Synthesis Function'!$BU22,'Creation and Choice Doc'!$DT$10:$DT$876)+SUMIF('Creation and Choice Doc'!$DW$10:$DW$876,'Synthesis Function'!$BU22,'Creation and Choice Doc'!$DV$10:$DV$876)+SUMIF('Creation and Choice Doc'!$DY$10:$DY$876,'Synthesis Function'!$BU22,'Creation and Choice Doc'!$DX$10:$DX$876)+SUMIF('Creation and Choice Doc'!$EA$10:$EA$876,'Synthesis Function'!$BU22,'Creation and Choice Doc'!$DZ$10:$DXR$876)</f>
        <v>0</v>
      </c>
      <c r="BW22" s="791">
        <f>BV22+BV23+BV24</f>
        <v>0</v>
      </c>
      <c r="BX22" s="756" t="str">
        <f t="shared" si="31"/>
        <v>-</v>
      </c>
      <c r="BY22" s="740">
        <f t="shared" si="35"/>
        <v>0</v>
      </c>
      <c r="BZ22" s="737">
        <f t="shared" si="36"/>
        <v>0</v>
      </c>
      <c r="CB22" s="835" t="str">
        <f t="shared" ca="1" si="37"/>
        <v/>
      </c>
      <c r="CC22" s="836"/>
    </row>
    <row r="23" spans="1:81" ht="15" x14ac:dyDescent="0.2">
      <c r="A23" s="85">
        <f t="shared" ca="1" si="38"/>
        <v>14</v>
      </c>
      <c r="B23" s="680" t="str">
        <f t="shared" si="32"/>
        <v/>
      </c>
      <c r="C23" s="855"/>
      <c r="D23" s="856"/>
      <c r="F23" s="419" t="s">
        <v>263</v>
      </c>
      <c r="G23" s="420">
        <f>SUMIF('Creation and Choice Doc'!$Z$10:$Z$876,'Synthesis Function'!$F23,'Creation and Choice Doc'!$X$10:$X$876)+SUMIF('Creation and Choice Doc'!$AD$10:$AD$876,'Synthesis Function'!$F23,'Creation and Choice Doc'!$AB$10:$AB$876)+SUMIF('Creation and Choice Doc'!$AH$10:$AH$876,'Synthesis Function'!$F23,'Creation and Choice Doc'!$AF$10:$AF$876)</f>
        <v>0</v>
      </c>
      <c r="H23" s="731"/>
      <c r="I23" s="733" t="str">
        <f t="shared" si="6"/>
        <v>-</v>
      </c>
      <c r="J23" s="740">
        <f t="shared" si="7"/>
        <v>0</v>
      </c>
      <c r="K23" s="737">
        <f t="shared" si="8"/>
        <v>0</v>
      </c>
      <c r="L23" s="419" t="s">
        <v>296</v>
      </c>
      <c r="M23" s="418">
        <f>SUMIF('Creation and Choice Doc'!$AA$10:$AA$876,'Synthesis Function'!$L23,'Creation and Choice Doc'!$Y$10:$Y$876)+SUMIF('Creation and Choice Doc'!$AE$10:$AE$876,'Synthesis Function'!$L23,'Creation and Choice Doc'!$AC$10:$AC$876)+SUMIF('Creation and Choice Doc'!$AI$10:$AI$876,'Synthesis Function'!$L23,'Creation and Choice Doc'!$AG$10:$AG$876)</f>
        <v>0</v>
      </c>
      <c r="N23" s="682"/>
      <c r="O23" s="756" t="str">
        <f t="shared" si="9"/>
        <v>-</v>
      </c>
      <c r="P23" s="740">
        <f t="shared" si="10"/>
        <v>0</v>
      </c>
      <c r="Q23" s="683">
        <f t="shared" si="11"/>
        <v>0</v>
      </c>
      <c r="S23" s="760"/>
      <c r="U23" s="681" t="s">
        <v>263</v>
      </c>
      <c r="V23" s="682">
        <f>SUMIF('Creation and Choice Doc'!$AT$10:$AT$876,'Synthesis Function'!$U23,'Creation and Choice Doc'!$AR$10:$AR$876)+SUMIF('Creation and Choice Doc'!$AX$10:$AX$876,'Synthesis Function'!$U23,'Creation and Choice Doc'!$AV$10:$AV$876)+SUMIF('Creation and Choice Doc'!$BB$10:$BB$876,'Synthesis Function'!$U23,'Creation and Choice Doc'!$AZ$10:$AZ$876)</f>
        <v>0</v>
      </c>
      <c r="W23" s="682"/>
      <c r="X23" s="756" t="str">
        <f t="shared" si="12"/>
        <v>-</v>
      </c>
      <c r="Y23" s="740">
        <f t="shared" si="13"/>
        <v>0</v>
      </c>
      <c r="Z23" s="737">
        <f t="shared" si="14"/>
        <v>0</v>
      </c>
      <c r="AA23" s="681" t="s">
        <v>296</v>
      </c>
      <c r="AB23" s="682">
        <f ca="1">SUMIF('Creation and Choice Doc'!$AU$10:$AU$876,'Synthesis Function'!$AB23,'Creation and Choice Doc'!$AS$10:$AS$876)+SUMIF('Creation and Choice Doc'!$AY$10:$AY$876,'Synthesis Function'!$AB23,'Creation and Choice Doc'!$AW$10:$AW$876)+SUMIF('Creation and Choice Doc'!$BC$10:$BC$876,'Synthesis Function'!$AB23,'Creation and Choice Doc'!$BD$10:$BD$876)</f>
        <v>0</v>
      </c>
      <c r="AC23" s="682"/>
      <c r="AD23" s="756" t="str">
        <f t="shared" ca="1" si="15"/>
        <v>-</v>
      </c>
      <c r="AE23" s="740">
        <f t="shared" ca="1" si="16"/>
        <v>0</v>
      </c>
      <c r="AF23" s="683">
        <f t="shared" si="17"/>
        <v>0</v>
      </c>
      <c r="AG23" s="752"/>
      <c r="AH23" s="760"/>
      <c r="AJ23" s="419" t="s">
        <v>263</v>
      </c>
      <c r="AK23" s="420">
        <f>SUMIF('Creation and Choice Doc'!$BN$10:$BN$876,'Synthesis Function'!$AJ23,'Creation and Choice Doc'!$BL$10:$BL$876)+SUMIF('Creation and Choice Doc'!$BR$10:$BR$876,'Synthesis Function'!$AJ23,'Creation and Choice Doc'!$BP$10:$BP$876)+SUMIF('Creation and Choice Doc'!$BV$10:$BV$876,'Synthesis Function'!$AJ23,'Creation and Choice Doc'!$BT$10:$BT$876)</f>
        <v>0</v>
      </c>
      <c r="AL23" s="791"/>
      <c r="AM23" s="756" t="str">
        <f t="shared" si="18"/>
        <v>-</v>
      </c>
      <c r="AN23" s="740">
        <f t="shared" si="19"/>
        <v>0</v>
      </c>
      <c r="AO23" s="737">
        <f t="shared" si="20"/>
        <v>0</v>
      </c>
      <c r="AP23" s="419" t="s">
        <v>296</v>
      </c>
      <c r="AQ23" s="418">
        <f>SUMIF('Creation and Choice Doc'!$BO$10:$BO$876,'Synthesis Function'!$AP23,'Creation and Choice Doc'!$BM$10:$BM$876)+SUMIF('Creation and Choice Doc'!$BS$10:$BS$876,'Synthesis Function'!$AP23,'Creation and Choice Doc'!$BQ$10:$BQ$876)+SUMIF('Creation and Choice Doc'!$BW$10:$BW$876,'Synthesis Function'!$AP23,'Creation and Choice Doc'!$BU$10:$BU$876)</f>
        <v>0</v>
      </c>
      <c r="AR23" s="791"/>
      <c r="AS23" s="756" t="str">
        <f t="shared" si="21"/>
        <v>-</v>
      </c>
      <c r="AT23" s="740">
        <f t="shared" si="22"/>
        <v>0</v>
      </c>
      <c r="AU23" s="683">
        <f t="shared" si="23"/>
        <v>0</v>
      </c>
      <c r="AW23" s="760"/>
      <c r="AY23" s="419" t="s">
        <v>263</v>
      </c>
      <c r="AZ23" s="420">
        <f>SUMIF('Creation and Choice Doc'!$CH$10:$CH$876,'Synthesis Function'!$AY23,'Creation and Choice Doc'!$CF$10:$CF$876)+SUMIF('Creation and Choice Doc'!$CL$10:$CL$876,'Synthesis Function'!$AY23,'Creation and Choice Doc'!$CJ$10:$CJ$876)+SUMIF('Creation and Choice Doc'!$CP$10:$CP$876,'Synthesis Function'!$AY23,'Creation and Choice Doc'!$CN$10:$CN$876)</f>
        <v>0</v>
      </c>
      <c r="BA23" s="791"/>
      <c r="BB23" s="756" t="str">
        <f t="shared" si="24"/>
        <v>-</v>
      </c>
      <c r="BC23" s="740">
        <f t="shared" si="33"/>
        <v>0</v>
      </c>
      <c r="BD23" s="737">
        <f t="shared" si="34"/>
        <v>0</v>
      </c>
      <c r="BF23" s="419" t="s">
        <v>263</v>
      </c>
      <c r="BG23" s="420">
        <f>SUMIF('Creation and Choice Doc'!$DB$10:$DB$876,'Synthesis Function'!$BF23,'Creation and Choice Doc'!$CZ$10:$CZ$876)+SUMIF('Creation and Choice Doc'!$DF$10:$DF$876,'Synthesis Function'!$BF23,'Creation and Choice Doc'!$DD$10:$DD$876)+SUMIF('Creation and Choice Doc'!$DJ$10:$DJ$876,'Synthesis Function'!$BF23,'Creation and Choice Doc'!$DH$10:$DH$876)</f>
        <v>0</v>
      </c>
      <c r="BH23" s="791"/>
      <c r="BI23" s="756" t="str">
        <f t="shared" si="25"/>
        <v>-</v>
      </c>
      <c r="BJ23" s="740">
        <f t="shared" si="26"/>
        <v>0</v>
      </c>
      <c r="BK23" s="737">
        <f t="shared" si="27"/>
        <v>0</v>
      </c>
      <c r="BL23" s="419" t="s">
        <v>296</v>
      </c>
      <c r="BM23" s="418">
        <f>SUMIF('Creation and Choice Doc'!$DC$10:$DC$876,'Synthesis Function'!$BL23,'Creation and Choice Doc'!$DA$10:$DA$876)+SUMIF('Creation and Choice Doc'!$DG$10:$DG$876,'Synthesis Function'!$BL23,'Creation and Choice Doc'!$DE$10:$DE$876)+SUMIF('Creation and Choice Doc'!$DK$10:$DK$876,'Synthesis Function'!$BL23,'Creation and Choice Doc'!$DI$10:$DI$876)</f>
        <v>0</v>
      </c>
      <c r="BN23" s="791"/>
      <c r="BO23" s="756" t="str">
        <f t="shared" si="28"/>
        <v>-</v>
      </c>
      <c r="BP23" s="740">
        <f t="shared" si="29"/>
        <v>0</v>
      </c>
      <c r="BQ23" s="683">
        <f t="shared" si="30"/>
        <v>0</v>
      </c>
      <c r="BS23" s="760"/>
      <c r="BU23" s="419" t="s">
        <v>263</v>
      </c>
      <c r="BV23" s="420">
        <f>SUMIF('Creation and Choice Doc'!$DU$10:$DU$876,'Synthesis Function'!$BU23,'Creation and Choice Doc'!$DT$10:$DT$876)+SUMIF('Creation and Choice Doc'!$DW$10:$DW$876,'Synthesis Function'!$BU23,'Creation and Choice Doc'!$DV$10:$DV$876)+SUMIF('Creation and Choice Doc'!$DY$10:$DY$876,'Synthesis Function'!$BU23,'Creation and Choice Doc'!$DX$10:$DX$876)+SUMIF('Creation and Choice Doc'!$EA$10:$EA$876,'Synthesis Function'!$BU23,'Creation and Choice Doc'!$DZ$10:$DXR$876)</f>
        <v>0</v>
      </c>
      <c r="BW23" s="791"/>
      <c r="BX23" s="756" t="str">
        <f t="shared" si="31"/>
        <v>-</v>
      </c>
      <c r="BY23" s="740">
        <f t="shared" si="35"/>
        <v>0</v>
      </c>
      <c r="BZ23" s="737">
        <f t="shared" si="36"/>
        <v>0</v>
      </c>
      <c r="CB23" s="835" t="str">
        <f t="shared" ca="1" si="37"/>
        <v/>
      </c>
      <c r="CC23" s="836"/>
    </row>
    <row r="24" spans="1:81" ht="15" x14ac:dyDescent="0.2">
      <c r="A24" s="85">
        <f t="shared" ca="1" si="38"/>
        <v>15</v>
      </c>
      <c r="B24" s="680" t="str">
        <f t="shared" si="32"/>
        <v/>
      </c>
      <c r="C24" s="855"/>
      <c r="D24" s="856"/>
      <c r="F24" s="419" t="s">
        <v>264</v>
      </c>
      <c r="G24" s="420">
        <f>SUMIF('Creation and Choice Doc'!$Z$10:$Z$876,'Synthesis Function'!$F24,'Creation and Choice Doc'!$X$10:$X$876)+SUMIF('Creation and Choice Doc'!$AD$10:$AD$876,'Synthesis Function'!$F24,'Creation and Choice Doc'!$AB$10:$AB$876)+SUMIF('Creation and Choice Doc'!$AH$10:$AH$876,'Synthesis Function'!$F24,'Creation and Choice Doc'!$AF$10:$AF$876)</f>
        <v>0</v>
      </c>
      <c r="H24" s="731"/>
      <c r="I24" s="733" t="str">
        <f t="shared" si="6"/>
        <v>-</v>
      </c>
      <c r="J24" s="740">
        <f t="shared" si="7"/>
        <v>0</v>
      </c>
      <c r="K24" s="737">
        <f t="shared" si="8"/>
        <v>0</v>
      </c>
      <c r="L24" s="419" t="s">
        <v>297</v>
      </c>
      <c r="M24" s="418">
        <f>SUMIF('Creation and Choice Doc'!$AA$10:$AA$876,'Synthesis Function'!$L24,'Creation and Choice Doc'!$Y$10:$Y$876)+SUMIF('Creation and Choice Doc'!$AE$10:$AE$876,'Synthesis Function'!$L24,'Creation and Choice Doc'!$AC$10:$AC$876)+SUMIF('Creation and Choice Doc'!$AI$10:$AI$876,'Synthesis Function'!$L24,'Creation and Choice Doc'!$AG$10:$AG$876)</f>
        <v>0</v>
      </c>
      <c r="N24" s="682"/>
      <c r="O24" s="756" t="str">
        <f t="shared" si="9"/>
        <v>-</v>
      </c>
      <c r="P24" s="740">
        <f t="shared" si="10"/>
        <v>0</v>
      </c>
      <c r="Q24" s="683">
        <f t="shared" si="11"/>
        <v>0</v>
      </c>
      <c r="S24" s="760"/>
      <c r="U24" s="681" t="s">
        <v>264</v>
      </c>
      <c r="V24" s="682">
        <f>SUMIF('Creation and Choice Doc'!$AT$10:$AT$876,'Synthesis Function'!$U24,'Creation and Choice Doc'!$AR$10:$AR$876)+SUMIF('Creation and Choice Doc'!$AX$10:$AX$876,'Synthesis Function'!$U24,'Creation and Choice Doc'!$AV$10:$AV$876)+SUMIF('Creation and Choice Doc'!$BB$10:$BB$876,'Synthesis Function'!$U24,'Creation and Choice Doc'!$AZ$10:$AZ$876)</f>
        <v>0</v>
      </c>
      <c r="W24" s="682"/>
      <c r="X24" s="756" t="str">
        <f t="shared" si="12"/>
        <v>-</v>
      </c>
      <c r="Y24" s="740">
        <f t="shared" si="13"/>
        <v>0</v>
      </c>
      <c r="Z24" s="737">
        <f t="shared" si="14"/>
        <v>0</v>
      </c>
      <c r="AA24" s="681" t="s">
        <v>297</v>
      </c>
      <c r="AB24" s="682">
        <f ca="1">SUMIF('Creation and Choice Doc'!$AU$10:$AU$876,'Synthesis Function'!$AB24,'Creation and Choice Doc'!$AS$10:$AS$876)+SUMIF('Creation and Choice Doc'!$AY$10:$AY$876,'Synthesis Function'!$AB24,'Creation and Choice Doc'!$AW$10:$AW$876)+SUMIF('Creation and Choice Doc'!$BC$10:$BC$876,'Synthesis Function'!$AB24,'Creation and Choice Doc'!$BD$10:$BD$876)</f>
        <v>0</v>
      </c>
      <c r="AC24" s="682"/>
      <c r="AD24" s="756" t="str">
        <f t="shared" ca="1" si="15"/>
        <v>-</v>
      </c>
      <c r="AE24" s="740">
        <f t="shared" ca="1" si="16"/>
        <v>0</v>
      </c>
      <c r="AF24" s="683">
        <f t="shared" si="17"/>
        <v>0</v>
      </c>
      <c r="AG24" s="752"/>
      <c r="AH24" s="760"/>
      <c r="AJ24" s="419" t="s">
        <v>264</v>
      </c>
      <c r="AK24" s="420">
        <f>SUMIF('Creation and Choice Doc'!$BN$10:$BN$876,'Synthesis Function'!$AJ24,'Creation and Choice Doc'!$BL$10:$BL$876)+SUMIF('Creation and Choice Doc'!$BR$10:$BR$876,'Synthesis Function'!$AJ24,'Creation and Choice Doc'!$BP$10:$BP$876)+SUMIF('Creation and Choice Doc'!$BV$10:$BV$876,'Synthesis Function'!$AJ24,'Creation and Choice Doc'!$BT$10:$BT$876)</f>
        <v>0</v>
      </c>
      <c r="AL24" s="791"/>
      <c r="AM24" s="756" t="str">
        <f t="shared" si="18"/>
        <v>-</v>
      </c>
      <c r="AN24" s="740">
        <f t="shared" si="19"/>
        <v>0</v>
      </c>
      <c r="AO24" s="737">
        <f t="shared" si="20"/>
        <v>0</v>
      </c>
      <c r="AP24" s="419" t="s">
        <v>297</v>
      </c>
      <c r="AQ24" s="418">
        <f>SUMIF('Creation and Choice Doc'!$BO$10:$BO$876,'Synthesis Function'!$AP24,'Creation and Choice Doc'!$BM$10:$BM$876)+SUMIF('Creation and Choice Doc'!$BS$10:$BS$876,'Synthesis Function'!$AP24,'Creation and Choice Doc'!$BQ$10:$BQ$876)+SUMIF('Creation and Choice Doc'!$BW$10:$BW$876,'Synthesis Function'!$AP24,'Creation and Choice Doc'!$BU$10:$BU$876)</f>
        <v>0</v>
      </c>
      <c r="AR24" s="791"/>
      <c r="AS24" s="756" t="str">
        <f t="shared" si="21"/>
        <v>-</v>
      </c>
      <c r="AT24" s="740">
        <f t="shared" si="22"/>
        <v>0</v>
      </c>
      <c r="AU24" s="683">
        <f t="shared" si="23"/>
        <v>0</v>
      </c>
      <c r="AW24" s="760"/>
      <c r="AY24" s="419" t="s">
        <v>264</v>
      </c>
      <c r="AZ24" s="420">
        <f>SUMIF('Creation and Choice Doc'!$CH$10:$CH$876,'Synthesis Function'!$AY24,'Creation and Choice Doc'!$CF$10:$CF$876)+SUMIF('Creation and Choice Doc'!$CL$10:$CL$876,'Synthesis Function'!$AY24,'Creation and Choice Doc'!$CJ$10:$CJ$876)+SUMIF('Creation and Choice Doc'!$CP$10:$CP$876,'Synthesis Function'!$AY24,'Creation and Choice Doc'!$CN$10:$CN$876)</f>
        <v>0</v>
      </c>
      <c r="BA24" s="791"/>
      <c r="BB24" s="756" t="str">
        <f t="shared" si="24"/>
        <v>-</v>
      </c>
      <c r="BC24" s="740">
        <f t="shared" si="33"/>
        <v>0</v>
      </c>
      <c r="BD24" s="737">
        <f t="shared" si="34"/>
        <v>0</v>
      </c>
      <c r="BF24" s="419" t="s">
        <v>264</v>
      </c>
      <c r="BG24" s="420">
        <f>SUMIF('Creation and Choice Doc'!$DB$10:$DB$876,'Synthesis Function'!$BF24,'Creation and Choice Doc'!$CZ$10:$CZ$876)+SUMIF('Creation and Choice Doc'!$DF$10:$DF$876,'Synthesis Function'!$BF24,'Creation and Choice Doc'!$DD$10:$DD$876)+SUMIF('Creation and Choice Doc'!$DJ$10:$DJ$876,'Synthesis Function'!$BF24,'Creation and Choice Doc'!$DH$10:$DH$876)</f>
        <v>0</v>
      </c>
      <c r="BH24" s="791"/>
      <c r="BI24" s="756" t="str">
        <f t="shared" si="25"/>
        <v>-</v>
      </c>
      <c r="BJ24" s="740">
        <f t="shared" si="26"/>
        <v>0</v>
      </c>
      <c r="BK24" s="737">
        <f t="shared" si="27"/>
        <v>0</v>
      </c>
      <c r="BL24" s="419" t="s">
        <v>297</v>
      </c>
      <c r="BM24" s="418">
        <f>SUMIF('Creation and Choice Doc'!$DC$10:$DC$876,'Synthesis Function'!$BL24,'Creation and Choice Doc'!$DA$10:$DA$876)+SUMIF('Creation and Choice Doc'!$DG$10:$DG$876,'Synthesis Function'!$BL24,'Creation and Choice Doc'!$DE$10:$DE$876)+SUMIF('Creation and Choice Doc'!$DK$10:$DK$876,'Synthesis Function'!$BL24,'Creation and Choice Doc'!$DI$10:$DI$876)</f>
        <v>0</v>
      </c>
      <c r="BN24" s="791"/>
      <c r="BO24" s="756" t="str">
        <f t="shared" si="28"/>
        <v>-</v>
      </c>
      <c r="BP24" s="740">
        <f t="shared" si="29"/>
        <v>0</v>
      </c>
      <c r="BQ24" s="683">
        <f t="shared" si="30"/>
        <v>0</v>
      </c>
      <c r="BS24" s="760"/>
      <c r="BU24" s="419" t="s">
        <v>264</v>
      </c>
      <c r="BV24" s="420">
        <f>SUMIF('Creation and Choice Doc'!$DU$10:$DU$876,'Synthesis Function'!$BU24,'Creation and Choice Doc'!$DT$10:$DT$876)+SUMIF('Creation and Choice Doc'!$DW$10:$DW$876,'Synthesis Function'!$BU24,'Creation and Choice Doc'!$DV$10:$DV$876)+SUMIF('Creation and Choice Doc'!$DY$10:$DY$876,'Synthesis Function'!$BU24,'Creation and Choice Doc'!$DX$10:$DX$876)+SUMIF('Creation and Choice Doc'!$EA$10:$EA$876,'Synthesis Function'!$BU24,'Creation and Choice Doc'!$DZ$10:$DXR$876)</f>
        <v>0</v>
      </c>
      <c r="BW24" s="791"/>
      <c r="BX24" s="756" t="str">
        <f t="shared" si="31"/>
        <v>-</v>
      </c>
      <c r="BY24" s="740">
        <f t="shared" si="35"/>
        <v>0</v>
      </c>
      <c r="BZ24" s="737">
        <f t="shared" si="36"/>
        <v>0</v>
      </c>
      <c r="CB24" s="835" t="str">
        <f t="shared" ca="1" si="37"/>
        <v/>
      </c>
      <c r="CC24" s="836"/>
    </row>
    <row r="25" spans="1:81" ht="15" x14ac:dyDescent="0.2">
      <c r="A25" s="85">
        <f t="shared" ca="1" si="38"/>
        <v>16</v>
      </c>
      <c r="B25" s="680" t="str">
        <f t="shared" si="32"/>
        <v/>
      </c>
      <c r="C25" s="855"/>
      <c r="D25" s="856"/>
      <c r="F25" s="419" t="s">
        <v>265</v>
      </c>
      <c r="G25" s="420">
        <f>SUMIF('Creation and Choice Doc'!$Z$10:$Z$876,'Synthesis Function'!$F25,'Creation and Choice Doc'!$X$10:$X$876)+SUMIF('Creation and Choice Doc'!$AD$10:$AD$876,'Synthesis Function'!$F25,'Creation and Choice Doc'!$AB$10:$AB$876)+SUMIF('Creation and Choice Doc'!$AH$10:$AH$876,'Synthesis Function'!$F25,'Creation and Choice Doc'!$AF$10:$AF$876)</f>
        <v>0</v>
      </c>
      <c r="H25" s="731">
        <f>G25+G26+G27</f>
        <v>0</v>
      </c>
      <c r="I25" s="733" t="str">
        <f t="shared" si="6"/>
        <v>-</v>
      </c>
      <c r="J25" s="740">
        <f t="shared" si="7"/>
        <v>0</v>
      </c>
      <c r="K25" s="737">
        <f t="shared" si="8"/>
        <v>0</v>
      </c>
      <c r="L25" s="419" t="s">
        <v>298</v>
      </c>
      <c r="M25" s="418">
        <f>SUMIF('Creation and Choice Doc'!$AA$10:$AA$876,'Synthesis Function'!$L25,'Creation and Choice Doc'!$Y$10:$Y$876)+SUMIF('Creation and Choice Doc'!$AE$10:$AE$876,'Synthesis Function'!$L25,'Creation and Choice Doc'!$AC$10:$AC$876)+SUMIF('Creation and Choice Doc'!$AI$10:$AI$876,'Synthesis Function'!$L25,'Creation and Choice Doc'!$AG$10:$AG$876)</f>
        <v>0</v>
      </c>
      <c r="N25" s="682">
        <f>M25+M26+M27</f>
        <v>0</v>
      </c>
      <c r="O25" s="756" t="str">
        <f t="shared" si="9"/>
        <v>-</v>
      </c>
      <c r="P25" s="740">
        <f t="shared" si="10"/>
        <v>0</v>
      </c>
      <c r="Q25" s="683">
        <f t="shared" si="11"/>
        <v>0</v>
      </c>
      <c r="S25" s="760"/>
      <c r="U25" s="681" t="s">
        <v>265</v>
      </c>
      <c r="V25" s="682">
        <f>SUMIF('Creation and Choice Doc'!$AT$10:$AT$876,'Synthesis Function'!$U25,'Creation and Choice Doc'!$AR$10:$AR$876)+SUMIF('Creation and Choice Doc'!$AX$10:$AX$876,'Synthesis Function'!$U25,'Creation and Choice Doc'!$AV$10:$AV$876)+SUMIF('Creation and Choice Doc'!$BB$10:$BB$876,'Synthesis Function'!$U25,'Creation and Choice Doc'!$AZ$10:$AZ$876)</f>
        <v>0</v>
      </c>
      <c r="W25" s="682">
        <f>V25+V26+V27</f>
        <v>0</v>
      </c>
      <c r="X25" s="756" t="str">
        <f t="shared" si="12"/>
        <v>-</v>
      </c>
      <c r="Y25" s="740">
        <f t="shared" si="13"/>
        <v>0</v>
      </c>
      <c r="Z25" s="737">
        <f t="shared" si="14"/>
        <v>0</v>
      </c>
      <c r="AA25" s="681" t="s">
        <v>298</v>
      </c>
      <c r="AB25" s="682">
        <f ca="1">SUMIF('Creation and Choice Doc'!$AU$10:$AU$876,'Synthesis Function'!$AB25,'Creation and Choice Doc'!$AS$10:$AS$876)+SUMIF('Creation and Choice Doc'!$AY$10:$AY$876,'Synthesis Function'!$AB25,'Creation and Choice Doc'!$AW$10:$AW$876)+SUMIF('Creation and Choice Doc'!$BC$10:$BC$876,'Synthesis Function'!$AB25,'Creation and Choice Doc'!$BD$10:$BD$876)</f>
        <v>0</v>
      </c>
      <c r="AC25" s="682">
        <f ca="1">AB25+AB26+AB27</f>
        <v>0</v>
      </c>
      <c r="AD25" s="756" t="str">
        <f t="shared" ca="1" si="15"/>
        <v>-</v>
      </c>
      <c r="AE25" s="740">
        <f t="shared" ca="1" si="16"/>
        <v>0</v>
      </c>
      <c r="AF25" s="683">
        <f t="shared" ca="1" si="17"/>
        <v>0</v>
      </c>
      <c r="AG25" s="752"/>
      <c r="AH25" s="760"/>
      <c r="AJ25" s="419" t="s">
        <v>265</v>
      </c>
      <c r="AK25" s="420">
        <f>SUMIF('Creation and Choice Doc'!$BN$10:$BN$876,'Synthesis Function'!$AJ25,'Creation and Choice Doc'!$BL$10:$BL$876)+SUMIF('Creation and Choice Doc'!$BR$10:$BR$876,'Synthesis Function'!$AJ25,'Creation and Choice Doc'!$BP$10:$BP$876)+SUMIF('Creation and Choice Doc'!$BV$10:$BV$876,'Synthesis Function'!$AJ25,'Creation and Choice Doc'!$BT$10:$BT$876)</f>
        <v>0</v>
      </c>
      <c r="AL25" s="791">
        <f>AK25+AK26+AK27</f>
        <v>0</v>
      </c>
      <c r="AM25" s="756" t="str">
        <f t="shared" si="18"/>
        <v>-</v>
      </c>
      <c r="AN25" s="740">
        <f t="shared" si="19"/>
        <v>0</v>
      </c>
      <c r="AO25" s="737">
        <f t="shared" si="20"/>
        <v>0</v>
      </c>
      <c r="AP25" s="419" t="s">
        <v>298</v>
      </c>
      <c r="AQ25" s="418">
        <f>SUMIF('Creation and Choice Doc'!$BO$10:$BO$876,'Synthesis Function'!$AP25,'Creation and Choice Doc'!$BM$10:$BM$876)+SUMIF('Creation and Choice Doc'!$BS$10:$BS$876,'Synthesis Function'!$AP25,'Creation and Choice Doc'!$BQ$10:$BQ$876)+SUMIF('Creation and Choice Doc'!$BW$10:$BW$876,'Synthesis Function'!$AP25,'Creation and Choice Doc'!$BU$10:$BU$876)</f>
        <v>0</v>
      </c>
      <c r="AR25" s="791">
        <f>AQ25+AQ26+AQ27</f>
        <v>0</v>
      </c>
      <c r="AS25" s="756" t="str">
        <f t="shared" si="21"/>
        <v>-</v>
      </c>
      <c r="AT25" s="740">
        <f t="shared" si="22"/>
        <v>0</v>
      </c>
      <c r="AU25" s="683">
        <f t="shared" si="23"/>
        <v>0</v>
      </c>
      <c r="AW25" s="760"/>
      <c r="AY25" s="419" t="s">
        <v>265</v>
      </c>
      <c r="AZ25" s="420">
        <f>SUMIF('Creation and Choice Doc'!$CH$10:$CH$876,'Synthesis Function'!$AY25,'Creation and Choice Doc'!$CF$10:$CF$876)+SUMIF('Creation and Choice Doc'!$CL$10:$CL$876,'Synthesis Function'!$AY25,'Creation and Choice Doc'!$CJ$10:$CJ$876)+SUMIF('Creation and Choice Doc'!$CP$10:$CP$876,'Synthesis Function'!$AY25,'Creation and Choice Doc'!$CN$10:$CN$876)</f>
        <v>0</v>
      </c>
      <c r="BA25" s="791">
        <f>AZ25+AZ26+AZ27</f>
        <v>0</v>
      </c>
      <c r="BB25" s="756" t="str">
        <f t="shared" si="24"/>
        <v>-</v>
      </c>
      <c r="BC25" s="740">
        <f t="shared" si="33"/>
        <v>0</v>
      </c>
      <c r="BD25" s="737">
        <f t="shared" si="34"/>
        <v>0</v>
      </c>
      <c r="BF25" s="419" t="s">
        <v>265</v>
      </c>
      <c r="BG25" s="420">
        <f>SUMIF('Creation and Choice Doc'!$DB$10:$DB$876,'Synthesis Function'!$BF25,'Creation and Choice Doc'!$CZ$10:$CZ$876)+SUMIF('Creation and Choice Doc'!$DF$10:$DF$876,'Synthesis Function'!$BF25,'Creation and Choice Doc'!$DD$10:$DD$876)+SUMIF('Creation and Choice Doc'!$DJ$10:$DJ$876,'Synthesis Function'!$BF25,'Creation and Choice Doc'!$DH$10:$DH$876)</f>
        <v>0</v>
      </c>
      <c r="BH25" s="791">
        <f>BG25+BG26+BG27</f>
        <v>0</v>
      </c>
      <c r="BI25" s="756" t="str">
        <f t="shared" si="25"/>
        <v>-</v>
      </c>
      <c r="BJ25" s="740">
        <f t="shared" si="26"/>
        <v>0</v>
      </c>
      <c r="BK25" s="737">
        <f t="shared" si="27"/>
        <v>0</v>
      </c>
      <c r="BL25" s="419" t="s">
        <v>298</v>
      </c>
      <c r="BM25" s="418">
        <f>SUMIF('Creation and Choice Doc'!$DC$10:$DC$876,'Synthesis Function'!$BL25,'Creation and Choice Doc'!$DA$10:$DA$876)+SUMIF('Creation and Choice Doc'!$DG$10:$DG$876,'Synthesis Function'!$BL25,'Creation and Choice Doc'!$DE$10:$DE$876)+SUMIF('Creation and Choice Doc'!$DK$10:$DK$876,'Synthesis Function'!$BL25,'Creation and Choice Doc'!$DI$10:$DI$876)</f>
        <v>0</v>
      </c>
      <c r="BN25" s="791">
        <f>BM25+BM26+BM27</f>
        <v>0</v>
      </c>
      <c r="BO25" s="756" t="str">
        <f t="shared" si="28"/>
        <v>-</v>
      </c>
      <c r="BP25" s="740">
        <f t="shared" si="29"/>
        <v>0</v>
      </c>
      <c r="BQ25" s="683">
        <f t="shared" si="30"/>
        <v>0</v>
      </c>
      <c r="BS25" s="760"/>
      <c r="BU25" s="419" t="s">
        <v>265</v>
      </c>
      <c r="BV25" s="420">
        <f>SUMIF('Creation and Choice Doc'!$DU$10:$DU$876,'Synthesis Function'!$BU25,'Creation and Choice Doc'!$DT$10:$DT$876)+SUMIF('Creation and Choice Doc'!$DW$10:$DW$876,'Synthesis Function'!$BU25,'Creation and Choice Doc'!$DV$10:$DV$876)+SUMIF('Creation and Choice Doc'!$DY$10:$DY$876,'Synthesis Function'!$BU25,'Creation and Choice Doc'!$DX$10:$DX$876)+SUMIF('Creation and Choice Doc'!$EA$10:$EA$876,'Synthesis Function'!$BU25,'Creation and Choice Doc'!$DZ$10:$DXR$876)</f>
        <v>0</v>
      </c>
      <c r="BW25" s="791">
        <f>BV25+BV26+BV27</f>
        <v>0</v>
      </c>
      <c r="BX25" s="756" t="str">
        <f t="shared" si="31"/>
        <v>-</v>
      </c>
      <c r="BY25" s="740">
        <f t="shared" si="35"/>
        <v>0</v>
      </c>
      <c r="BZ25" s="737">
        <f t="shared" si="36"/>
        <v>0</v>
      </c>
      <c r="CB25" s="835" t="str">
        <f t="shared" ca="1" si="37"/>
        <v/>
      </c>
      <c r="CC25" s="836"/>
    </row>
    <row r="26" spans="1:81" ht="15" x14ac:dyDescent="0.2">
      <c r="A26" s="85">
        <f t="shared" ca="1" si="38"/>
        <v>17</v>
      </c>
      <c r="B26" s="680" t="str">
        <f t="shared" si="32"/>
        <v/>
      </c>
      <c r="C26" s="855"/>
      <c r="D26" s="856"/>
      <c r="F26" s="419" t="s">
        <v>266</v>
      </c>
      <c r="G26" s="420">
        <f>SUMIF('Creation and Choice Doc'!$Z$10:$Z$876,'Synthesis Function'!$F26,'Creation and Choice Doc'!$X$10:$X$876)+SUMIF('Creation and Choice Doc'!$AD$10:$AD$876,'Synthesis Function'!$F26,'Creation and Choice Doc'!$AB$10:$AB$876)+SUMIF('Creation and Choice Doc'!$AH$10:$AH$876,'Synthesis Function'!$F26,'Creation and Choice Doc'!$AF$10:$AF$876)</f>
        <v>0</v>
      </c>
      <c r="H26" s="731"/>
      <c r="I26" s="733" t="str">
        <f t="shared" si="6"/>
        <v>-</v>
      </c>
      <c r="J26" s="740">
        <f t="shared" si="7"/>
        <v>0</v>
      </c>
      <c r="K26" s="737">
        <f t="shared" si="8"/>
        <v>0</v>
      </c>
      <c r="L26" s="419" t="s">
        <v>299</v>
      </c>
      <c r="M26" s="418">
        <f>SUMIF('Creation and Choice Doc'!$AA$10:$AA$876,'Synthesis Function'!$L26,'Creation and Choice Doc'!$Y$10:$Y$876)+SUMIF('Creation and Choice Doc'!$AE$10:$AE$876,'Synthesis Function'!$L26,'Creation and Choice Doc'!$AC$10:$AC$876)+SUMIF('Creation and Choice Doc'!$AI$10:$AI$876,'Synthesis Function'!$L26,'Creation and Choice Doc'!$AG$10:$AG$876)</f>
        <v>0</v>
      </c>
      <c r="N26" s="682"/>
      <c r="O26" s="756" t="str">
        <f t="shared" si="9"/>
        <v>-</v>
      </c>
      <c r="P26" s="740">
        <f t="shared" si="10"/>
        <v>0</v>
      </c>
      <c r="Q26" s="683">
        <f t="shared" si="11"/>
        <v>0</v>
      </c>
      <c r="S26" s="760"/>
      <c r="U26" s="681" t="s">
        <v>266</v>
      </c>
      <c r="V26" s="682">
        <f>SUMIF('Creation and Choice Doc'!$AT$10:$AT$876,'Synthesis Function'!$U26,'Creation and Choice Doc'!$AR$10:$AR$876)+SUMIF('Creation and Choice Doc'!$AX$10:$AX$876,'Synthesis Function'!$U26,'Creation and Choice Doc'!$AV$10:$AV$876)+SUMIF('Creation and Choice Doc'!$BB$10:$BB$876,'Synthesis Function'!$U26,'Creation and Choice Doc'!$AZ$10:$AZ$876)</f>
        <v>0</v>
      </c>
      <c r="W26" s="682"/>
      <c r="X26" s="756" t="str">
        <f t="shared" si="12"/>
        <v>-</v>
      </c>
      <c r="Y26" s="740">
        <f t="shared" si="13"/>
        <v>0</v>
      </c>
      <c r="Z26" s="737">
        <f t="shared" si="14"/>
        <v>0</v>
      </c>
      <c r="AA26" s="681" t="s">
        <v>299</v>
      </c>
      <c r="AB26" s="682">
        <f ca="1">SUMIF('Creation and Choice Doc'!$AU$10:$AU$876,'Synthesis Function'!$AB26,'Creation and Choice Doc'!$AS$10:$AS$876)+SUMIF('Creation and Choice Doc'!$AY$10:$AY$876,'Synthesis Function'!$AB26,'Creation and Choice Doc'!$AW$10:$AW$876)+SUMIF('Creation and Choice Doc'!$BC$10:$BC$876,'Synthesis Function'!$AB26,'Creation and Choice Doc'!$BD$10:$BD$876)</f>
        <v>0</v>
      </c>
      <c r="AC26" s="682"/>
      <c r="AD26" s="756" t="str">
        <f t="shared" ca="1" si="15"/>
        <v>-</v>
      </c>
      <c r="AE26" s="740">
        <f t="shared" ca="1" si="16"/>
        <v>0</v>
      </c>
      <c r="AF26" s="683">
        <f t="shared" si="17"/>
        <v>0</v>
      </c>
      <c r="AG26" s="752"/>
      <c r="AH26" s="760"/>
      <c r="AJ26" s="419" t="s">
        <v>266</v>
      </c>
      <c r="AK26" s="420">
        <f>SUMIF('Creation and Choice Doc'!$BN$10:$BN$876,'Synthesis Function'!$AJ26,'Creation and Choice Doc'!$BL$10:$BL$876)+SUMIF('Creation and Choice Doc'!$BR$10:$BR$876,'Synthesis Function'!$AJ26,'Creation and Choice Doc'!$BP$10:$BP$876)+SUMIF('Creation and Choice Doc'!$BV$10:$BV$876,'Synthesis Function'!$AJ26,'Creation and Choice Doc'!$BT$10:$BT$876)</f>
        <v>0</v>
      </c>
      <c r="AL26" s="791"/>
      <c r="AM26" s="756" t="str">
        <f t="shared" si="18"/>
        <v>-</v>
      </c>
      <c r="AN26" s="740">
        <f t="shared" si="19"/>
        <v>0</v>
      </c>
      <c r="AO26" s="737">
        <f t="shared" si="20"/>
        <v>0</v>
      </c>
      <c r="AP26" s="419" t="s">
        <v>299</v>
      </c>
      <c r="AQ26" s="418">
        <f>SUMIF('Creation and Choice Doc'!$BO$10:$BO$876,'Synthesis Function'!$AP26,'Creation and Choice Doc'!$BM$10:$BM$876)+SUMIF('Creation and Choice Doc'!$BS$10:$BS$876,'Synthesis Function'!$AP26,'Creation and Choice Doc'!$BQ$10:$BQ$876)+SUMIF('Creation and Choice Doc'!$BW$10:$BW$876,'Synthesis Function'!$AP26,'Creation and Choice Doc'!$BU$10:$BU$876)</f>
        <v>0</v>
      </c>
      <c r="AR26" s="791"/>
      <c r="AS26" s="756" t="str">
        <f t="shared" si="21"/>
        <v>-</v>
      </c>
      <c r="AT26" s="740">
        <f t="shared" si="22"/>
        <v>0</v>
      </c>
      <c r="AU26" s="683">
        <f t="shared" si="23"/>
        <v>0</v>
      </c>
      <c r="AW26" s="760"/>
      <c r="AY26" s="419" t="s">
        <v>266</v>
      </c>
      <c r="AZ26" s="420">
        <f>SUMIF('Creation and Choice Doc'!$CH$10:$CH$876,'Synthesis Function'!$AY26,'Creation and Choice Doc'!$CF$10:$CF$876)+SUMIF('Creation and Choice Doc'!$CL$10:$CL$876,'Synthesis Function'!$AY26,'Creation and Choice Doc'!$CJ$10:$CJ$876)+SUMIF('Creation and Choice Doc'!$CP$10:$CP$876,'Synthesis Function'!$AY26,'Creation and Choice Doc'!$CN$10:$CN$876)</f>
        <v>0</v>
      </c>
      <c r="BA26" s="791"/>
      <c r="BB26" s="756" t="str">
        <f t="shared" si="24"/>
        <v>-</v>
      </c>
      <c r="BC26" s="740">
        <f t="shared" si="33"/>
        <v>0</v>
      </c>
      <c r="BD26" s="737">
        <f t="shared" si="34"/>
        <v>0</v>
      </c>
      <c r="BF26" s="419" t="s">
        <v>266</v>
      </c>
      <c r="BG26" s="420">
        <f>SUMIF('Creation and Choice Doc'!$DB$10:$DB$876,'Synthesis Function'!$BF26,'Creation and Choice Doc'!$CZ$10:$CZ$876)+SUMIF('Creation and Choice Doc'!$DF$10:$DF$876,'Synthesis Function'!$BF26,'Creation and Choice Doc'!$DD$10:$DD$876)+SUMIF('Creation and Choice Doc'!$DJ$10:$DJ$876,'Synthesis Function'!$BF26,'Creation and Choice Doc'!$DH$10:$DH$876)</f>
        <v>0</v>
      </c>
      <c r="BH26" s="791"/>
      <c r="BI26" s="756" t="str">
        <f t="shared" si="25"/>
        <v>-</v>
      </c>
      <c r="BJ26" s="740">
        <f t="shared" si="26"/>
        <v>0</v>
      </c>
      <c r="BK26" s="737">
        <f t="shared" si="27"/>
        <v>0</v>
      </c>
      <c r="BL26" s="419" t="s">
        <v>299</v>
      </c>
      <c r="BM26" s="418">
        <f>SUMIF('Creation and Choice Doc'!$DC$10:$DC$876,'Synthesis Function'!$BL26,'Creation and Choice Doc'!$DA$10:$DA$876)+SUMIF('Creation and Choice Doc'!$DG$10:$DG$876,'Synthesis Function'!$BL26,'Creation and Choice Doc'!$DE$10:$DE$876)+SUMIF('Creation and Choice Doc'!$DK$10:$DK$876,'Synthesis Function'!$BL26,'Creation and Choice Doc'!$DI$10:$DI$876)</f>
        <v>0</v>
      </c>
      <c r="BN26" s="791"/>
      <c r="BO26" s="756" t="str">
        <f t="shared" si="28"/>
        <v>-</v>
      </c>
      <c r="BP26" s="740">
        <f t="shared" si="29"/>
        <v>0</v>
      </c>
      <c r="BQ26" s="683">
        <f t="shared" si="30"/>
        <v>0</v>
      </c>
      <c r="BS26" s="760"/>
      <c r="BU26" s="419" t="s">
        <v>266</v>
      </c>
      <c r="BV26" s="420">
        <f>SUMIF('Creation and Choice Doc'!$DU$10:$DU$876,'Synthesis Function'!$BU26,'Creation and Choice Doc'!$DT$10:$DT$876)+SUMIF('Creation and Choice Doc'!$DW$10:$DW$876,'Synthesis Function'!$BU26,'Creation and Choice Doc'!$DV$10:$DV$876)+SUMIF('Creation and Choice Doc'!$DY$10:$DY$876,'Synthesis Function'!$BU26,'Creation and Choice Doc'!$DX$10:$DX$876)+SUMIF('Creation and Choice Doc'!$EA$10:$EA$876,'Synthesis Function'!$BU26,'Creation and Choice Doc'!$DZ$10:$DXR$876)</f>
        <v>0</v>
      </c>
      <c r="BW26" s="791"/>
      <c r="BX26" s="756" t="str">
        <f t="shared" si="31"/>
        <v>-</v>
      </c>
      <c r="BY26" s="740">
        <f t="shared" si="35"/>
        <v>0</v>
      </c>
      <c r="BZ26" s="737">
        <f t="shared" si="36"/>
        <v>0</v>
      </c>
      <c r="CB26" s="835" t="str">
        <f t="shared" ca="1" si="37"/>
        <v/>
      </c>
      <c r="CC26" s="836"/>
    </row>
    <row r="27" spans="1:81" ht="15" x14ac:dyDescent="0.2">
      <c r="A27" s="85">
        <f t="shared" ca="1" si="38"/>
        <v>18</v>
      </c>
      <c r="B27" s="680" t="str">
        <f t="shared" si="32"/>
        <v/>
      </c>
      <c r="C27" s="855"/>
      <c r="D27" s="856"/>
      <c r="F27" s="419" t="s">
        <v>267</v>
      </c>
      <c r="G27" s="420">
        <f>SUMIF('Creation and Choice Doc'!$Z$10:$Z$876,'Synthesis Function'!$F27,'Creation and Choice Doc'!$X$10:$X$876)+SUMIF('Creation and Choice Doc'!$AD$10:$AD$876,'Synthesis Function'!$F27,'Creation and Choice Doc'!$AB$10:$AB$876)+SUMIF('Creation and Choice Doc'!$AH$10:$AH$876,'Synthesis Function'!$F27,'Creation and Choice Doc'!$AF$10:$AF$876)</f>
        <v>0</v>
      </c>
      <c r="H27" s="731"/>
      <c r="I27" s="733" t="str">
        <f t="shared" si="6"/>
        <v>-</v>
      </c>
      <c r="J27" s="740">
        <f t="shared" si="7"/>
        <v>0</v>
      </c>
      <c r="K27" s="737">
        <f t="shared" si="8"/>
        <v>0</v>
      </c>
      <c r="L27" s="419" t="s">
        <v>300</v>
      </c>
      <c r="M27" s="418">
        <f>SUMIF('Creation and Choice Doc'!$AA$10:$AA$876,'Synthesis Function'!$L27,'Creation and Choice Doc'!$Y$10:$Y$876)+SUMIF('Creation and Choice Doc'!$AE$10:$AE$876,'Synthesis Function'!$L27,'Creation and Choice Doc'!$AC$10:$AC$876)+SUMIF('Creation and Choice Doc'!$AI$10:$AI$876,'Synthesis Function'!$L27,'Creation and Choice Doc'!$AG$10:$AG$876)</f>
        <v>0</v>
      </c>
      <c r="N27" s="682"/>
      <c r="O27" s="756" t="str">
        <f t="shared" si="9"/>
        <v>-</v>
      </c>
      <c r="P27" s="740">
        <f t="shared" si="10"/>
        <v>0</v>
      </c>
      <c r="Q27" s="683">
        <f t="shared" si="11"/>
        <v>0</v>
      </c>
      <c r="S27" s="760"/>
      <c r="U27" s="681" t="s">
        <v>267</v>
      </c>
      <c r="V27" s="682">
        <f>SUMIF('Creation and Choice Doc'!$AT$10:$AT$876,'Synthesis Function'!$U27,'Creation and Choice Doc'!$AR$10:$AR$876)+SUMIF('Creation and Choice Doc'!$AX$10:$AX$876,'Synthesis Function'!$U27,'Creation and Choice Doc'!$AV$10:$AV$876)+SUMIF('Creation and Choice Doc'!$BB$10:$BB$876,'Synthesis Function'!$U27,'Creation and Choice Doc'!$AZ$10:$AZ$876)</f>
        <v>0</v>
      </c>
      <c r="W27" s="682"/>
      <c r="X27" s="756" t="str">
        <f t="shared" si="12"/>
        <v>-</v>
      </c>
      <c r="Y27" s="740">
        <f t="shared" si="13"/>
        <v>0</v>
      </c>
      <c r="Z27" s="737">
        <f t="shared" si="14"/>
        <v>0</v>
      </c>
      <c r="AA27" s="681" t="s">
        <v>300</v>
      </c>
      <c r="AB27" s="682">
        <f ca="1">SUMIF('Creation and Choice Doc'!$AU$10:$AU$876,'Synthesis Function'!$AB27,'Creation and Choice Doc'!$AS$10:$AS$876)+SUMIF('Creation and Choice Doc'!$AY$10:$AY$876,'Synthesis Function'!$AB27,'Creation and Choice Doc'!$AW$10:$AW$876)+SUMIF('Creation and Choice Doc'!$BC$10:$BC$876,'Synthesis Function'!$AB27,'Creation and Choice Doc'!$BD$10:$BD$876)</f>
        <v>0</v>
      </c>
      <c r="AC27" s="682"/>
      <c r="AD27" s="756" t="str">
        <f t="shared" ca="1" si="15"/>
        <v>-</v>
      </c>
      <c r="AE27" s="740">
        <f t="shared" ca="1" si="16"/>
        <v>0</v>
      </c>
      <c r="AF27" s="683">
        <f t="shared" si="17"/>
        <v>0</v>
      </c>
      <c r="AG27" s="752"/>
      <c r="AH27" s="760"/>
      <c r="AJ27" s="419" t="s">
        <v>267</v>
      </c>
      <c r="AK27" s="420">
        <f>SUMIF('Creation and Choice Doc'!$BN$10:$BN$876,'Synthesis Function'!$AJ27,'Creation and Choice Doc'!$BL$10:$BL$876)+SUMIF('Creation and Choice Doc'!$BR$10:$BR$876,'Synthesis Function'!$AJ27,'Creation and Choice Doc'!$BP$10:$BP$876)+SUMIF('Creation and Choice Doc'!$BV$10:$BV$876,'Synthesis Function'!$AJ27,'Creation and Choice Doc'!$BT$10:$BT$876)</f>
        <v>0</v>
      </c>
      <c r="AL27" s="791"/>
      <c r="AM27" s="756" t="str">
        <f t="shared" si="18"/>
        <v>-</v>
      </c>
      <c r="AN27" s="740">
        <f t="shared" si="19"/>
        <v>0</v>
      </c>
      <c r="AO27" s="737">
        <f t="shared" si="20"/>
        <v>0</v>
      </c>
      <c r="AP27" s="419" t="s">
        <v>300</v>
      </c>
      <c r="AQ27" s="418">
        <f>SUMIF('Creation and Choice Doc'!$BO$10:$BO$876,'Synthesis Function'!$AP27,'Creation and Choice Doc'!$BM$10:$BM$876)+SUMIF('Creation and Choice Doc'!$BS$10:$BS$876,'Synthesis Function'!$AP27,'Creation and Choice Doc'!$BQ$10:$BQ$876)+SUMIF('Creation and Choice Doc'!$BW$10:$BW$876,'Synthesis Function'!$AP27,'Creation and Choice Doc'!$BU$10:$BU$876)</f>
        <v>0</v>
      </c>
      <c r="AR27" s="791"/>
      <c r="AS27" s="756" t="str">
        <f t="shared" si="21"/>
        <v>-</v>
      </c>
      <c r="AT27" s="740">
        <f t="shared" si="22"/>
        <v>0</v>
      </c>
      <c r="AU27" s="683">
        <f t="shared" si="23"/>
        <v>0</v>
      </c>
      <c r="AW27" s="760"/>
      <c r="AY27" s="419" t="s">
        <v>267</v>
      </c>
      <c r="AZ27" s="420">
        <f>SUMIF('Creation and Choice Doc'!$CH$10:$CH$876,'Synthesis Function'!$AY27,'Creation and Choice Doc'!$CF$10:$CF$876)+SUMIF('Creation and Choice Doc'!$CL$10:$CL$876,'Synthesis Function'!$AY27,'Creation and Choice Doc'!$CJ$10:$CJ$876)+SUMIF('Creation and Choice Doc'!$CP$10:$CP$876,'Synthesis Function'!$AY27,'Creation and Choice Doc'!$CN$10:$CN$876)</f>
        <v>0</v>
      </c>
      <c r="BA27" s="791"/>
      <c r="BB27" s="756" t="str">
        <f t="shared" si="24"/>
        <v>-</v>
      </c>
      <c r="BC27" s="740">
        <f t="shared" si="33"/>
        <v>0</v>
      </c>
      <c r="BD27" s="737">
        <f t="shared" si="34"/>
        <v>0</v>
      </c>
      <c r="BF27" s="419" t="s">
        <v>267</v>
      </c>
      <c r="BG27" s="420">
        <f>SUMIF('Creation and Choice Doc'!$DB$10:$DB$876,'Synthesis Function'!$BF27,'Creation and Choice Doc'!$CZ$10:$CZ$876)+SUMIF('Creation and Choice Doc'!$DF$10:$DF$876,'Synthesis Function'!$BF27,'Creation and Choice Doc'!$DD$10:$DD$876)+SUMIF('Creation and Choice Doc'!$DJ$10:$DJ$876,'Synthesis Function'!$BF27,'Creation and Choice Doc'!$DH$10:$DH$876)</f>
        <v>0</v>
      </c>
      <c r="BH27" s="791"/>
      <c r="BI27" s="756" t="str">
        <f t="shared" si="25"/>
        <v>-</v>
      </c>
      <c r="BJ27" s="740">
        <f t="shared" si="26"/>
        <v>0</v>
      </c>
      <c r="BK27" s="737">
        <f t="shared" si="27"/>
        <v>0</v>
      </c>
      <c r="BL27" s="419" t="s">
        <v>300</v>
      </c>
      <c r="BM27" s="418">
        <f>SUMIF('Creation and Choice Doc'!$DC$10:$DC$876,'Synthesis Function'!$BL27,'Creation and Choice Doc'!$DA$10:$DA$876)+SUMIF('Creation and Choice Doc'!$DG$10:$DG$876,'Synthesis Function'!$BL27,'Creation and Choice Doc'!$DE$10:$DE$876)+SUMIF('Creation and Choice Doc'!$DK$10:$DK$876,'Synthesis Function'!$BL27,'Creation and Choice Doc'!$DI$10:$DI$876)</f>
        <v>0</v>
      </c>
      <c r="BN27" s="791"/>
      <c r="BO27" s="756" t="str">
        <f t="shared" si="28"/>
        <v>-</v>
      </c>
      <c r="BP27" s="740">
        <f t="shared" si="29"/>
        <v>0</v>
      </c>
      <c r="BQ27" s="683">
        <f t="shared" si="30"/>
        <v>0</v>
      </c>
      <c r="BS27" s="760"/>
      <c r="BU27" s="419" t="s">
        <v>267</v>
      </c>
      <c r="BV27" s="420">
        <f>SUMIF('Creation and Choice Doc'!$DU$10:$DU$876,'Synthesis Function'!$BU27,'Creation and Choice Doc'!$DT$10:$DT$876)+SUMIF('Creation and Choice Doc'!$DW$10:$DW$876,'Synthesis Function'!$BU27,'Creation and Choice Doc'!$DV$10:$DV$876)+SUMIF('Creation and Choice Doc'!$DY$10:$DY$876,'Synthesis Function'!$BU27,'Creation and Choice Doc'!$DX$10:$DX$876)+SUMIF('Creation and Choice Doc'!$EA$10:$EA$876,'Synthesis Function'!$BU27,'Creation and Choice Doc'!$DZ$10:$DXR$876)</f>
        <v>0</v>
      </c>
      <c r="BW27" s="791"/>
      <c r="BX27" s="756" t="str">
        <f t="shared" si="31"/>
        <v>-</v>
      </c>
      <c r="BY27" s="740">
        <f t="shared" si="35"/>
        <v>0</v>
      </c>
      <c r="BZ27" s="737">
        <f t="shared" si="36"/>
        <v>0</v>
      </c>
      <c r="CB27" s="835" t="str">
        <f t="shared" ca="1" si="37"/>
        <v/>
      </c>
      <c r="CC27" s="836"/>
    </row>
    <row r="28" spans="1:81" ht="15" x14ac:dyDescent="0.2">
      <c r="A28" s="85">
        <f t="shared" ca="1" si="38"/>
        <v>19</v>
      </c>
      <c r="B28" s="680" t="str">
        <f t="shared" si="32"/>
        <v/>
      </c>
      <c r="C28" s="855"/>
      <c r="D28" s="856"/>
      <c r="F28" s="419" t="s">
        <v>268</v>
      </c>
      <c r="G28" s="420">
        <f>SUMIF('Creation and Choice Doc'!$Z$10:$Z$876,'Synthesis Function'!$F28,'Creation and Choice Doc'!$X$10:$X$876)+SUMIF('Creation and Choice Doc'!$AD$10:$AD$876,'Synthesis Function'!$F28,'Creation and Choice Doc'!$AB$10:$AB$876)+SUMIF('Creation and Choice Doc'!$AH$10:$AH$876,'Synthesis Function'!$F28,'Creation and Choice Doc'!$AF$10:$AF$876)</f>
        <v>0</v>
      </c>
      <c r="H28" s="731">
        <f>G28+G29+G30</f>
        <v>0</v>
      </c>
      <c r="I28" s="733" t="str">
        <f t="shared" si="6"/>
        <v>-</v>
      </c>
      <c r="J28" s="740">
        <f t="shared" si="7"/>
        <v>0</v>
      </c>
      <c r="K28" s="737">
        <f t="shared" si="8"/>
        <v>0</v>
      </c>
      <c r="L28" s="419" t="s">
        <v>301</v>
      </c>
      <c r="M28" s="418">
        <f>SUMIF('Creation and Choice Doc'!$AA$10:$AA$876,'Synthesis Function'!$L28,'Creation and Choice Doc'!$Y$10:$Y$876)+SUMIF('Creation and Choice Doc'!$AE$10:$AE$876,'Synthesis Function'!$L28,'Creation and Choice Doc'!$AC$10:$AC$876)+SUMIF('Creation and Choice Doc'!$AI$10:$AI$876,'Synthesis Function'!$L28,'Creation and Choice Doc'!$AG$10:$AG$876)</f>
        <v>0</v>
      </c>
      <c r="N28" s="682">
        <f>M28+M29+M30</f>
        <v>0</v>
      </c>
      <c r="O28" s="756" t="str">
        <f t="shared" si="9"/>
        <v>-</v>
      </c>
      <c r="P28" s="740">
        <f t="shared" si="10"/>
        <v>0</v>
      </c>
      <c r="Q28" s="683">
        <f t="shared" si="11"/>
        <v>0</v>
      </c>
      <c r="S28" s="760"/>
      <c r="U28" s="681" t="s">
        <v>268</v>
      </c>
      <c r="V28" s="682">
        <f>SUMIF('Creation and Choice Doc'!$AT$10:$AT$876,'Synthesis Function'!$U28,'Creation and Choice Doc'!$AR$10:$AR$876)+SUMIF('Creation and Choice Doc'!$AX$10:$AX$876,'Synthesis Function'!$U28,'Creation and Choice Doc'!$AV$10:$AV$876)+SUMIF('Creation and Choice Doc'!$BB$10:$BB$876,'Synthesis Function'!$U28,'Creation and Choice Doc'!$AZ$10:$AZ$876)</f>
        <v>0</v>
      </c>
      <c r="W28" s="682">
        <f>V28+V29+V30</f>
        <v>0</v>
      </c>
      <c r="X28" s="756" t="str">
        <f t="shared" si="12"/>
        <v>-</v>
      </c>
      <c r="Y28" s="740">
        <f t="shared" si="13"/>
        <v>0</v>
      </c>
      <c r="Z28" s="737">
        <f t="shared" si="14"/>
        <v>0</v>
      </c>
      <c r="AA28" s="681" t="s">
        <v>301</v>
      </c>
      <c r="AB28" s="682">
        <f ca="1">SUMIF('Creation and Choice Doc'!$AU$10:$AU$876,'Synthesis Function'!$AB28,'Creation and Choice Doc'!$AS$10:$AS$876)+SUMIF('Creation and Choice Doc'!$AY$10:$AY$876,'Synthesis Function'!$AB28,'Creation and Choice Doc'!$AW$10:$AW$876)+SUMIF('Creation and Choice Doc'!$BC$10:$BC$876,'Synthesis Function'!$AB28,'Creation and Choice Doc'!$BD$10:$BD$876)</f>
        <v>0</v>
      </c>
      <c r="AC28" s="682">
        <f ca="1">AB28+AB29+AB30</f>
        <v>0</v>
      </c>
      <c r="AD28" s="756">
        <f t="shared" ca="1" si="15"/>
        <v>0</v>
      </c>
      <c r="AE28" s="740">
        <f t="shared" ca="1" si="16"/>
        <v>0</v>
      </c>
      <c r="AF28" s="683">
        <f t="shared" ca="1" si="17"/>
        <v>0</v>
      </c>
      <c r="AG28" s="752"/>
      <c r="AH28" s="760"/>
      <c r="AJ28" s="419" t="s">
        <v>268</v>
      </c>
      <c r="AK28" s="420">
        <f>SUMIF('Creation and Choice Doc'!$BN$10:$BN$876,'Synthesis Function'!$AJ28,'Creation and Choice Doc'!$BL$10:$BL$876)+SUMIF('Creation and Choice Doc'!$BR$10:$BR$876,'Synthesis Function'!$AJ28,'Creation and Choice Doc'!$BP$10:$BP$876)+SUMIF('Creation and Choice Doc'!$BV$10:$BV$876,'Synthesis Function'!$AJ28,'Creation and Choice Doc'!$BT$10:$BT$876)</f>
        <v>0</v>
      </c>
      <c r="AL28" s="791">
        <f>AK28+AK29+AK30</f>
        <v>0</v>
      </c>
      <c r="AM28" s="756" t="str">
        <f t="shared" si="18"/>
        <v>-</v>
      </c>
      <c r="AN28" s="740">
        <f t="shared" si="19"/>
        <v>0</v>
      </c>
      <c r="AO28" s="737">
        <f t="shared" si="20"/>
        <v>0</v>
      </c>
      <c r="AP28" s="419" t="s">
        <v>301</v>
      </c>
      <c r="AQ28" s="418">
        <f>SUMIF('Creation and Choice Doc'!$BO$10:$BO$876,'Synthesis Function'!$AP28,'Creation and Choice Doc'!$BM$10:$BM$876)+SUMIF('Creation and Choice Doc'!$BS$10:$BS$876,'Synthesis Function'!$AP28,'Creation and Choice Doc'!$BQ$10:$BQ$876)+SUMIF('Creation and Choice Doc'!$BW$10:$BW$876,'Synthesis Function'!$AP28,'Creation and Choice Doc'!$BU$10:$BU$876)</f>
        <v>0</v>
      </c>
      <c r="AR28" s="791">
        <f>AQ28+AQ29+AQ30</f>
        <v>0</v>
      </c>
      <c r="AS28" s="756" t="str">
        <f t="shared" si="21"/>
        <v>-</v>
      </c>
      <c r="AT28" s="740">
        <f t="shared" si="22"/>
        <v>0</v>
      </c>
      <c r="AU28" s="683">
        <f t="shared" si="23"/>
        <v>0</v>
      </c>
      <c r="AW28" s="760"/>
      <c r="AY28" s="419" t="s">
        <v>268</v>
      </c>
      <c r="AZ28" s="420">
        <f>SUMIF('Creation and Choice Doc'!$CH$10:$CH$876,'Synthesis Function'!$AY28,'Creation and Choice Doc'!$CF$10:$CF$876)+SUMIF('Creation and Choice Doc'!$CL$10:$CL$876,'Synthesis Function'!$AY28,'Creation and Choice Doc'!$CJ$10:$CJ$876)+SUMIF('Creation and Choice Doc'!$CP$10:$CP$876,'Synthesis Function'!$AY28,'Creation and Choice Doc'!$CN$10:$CN$876)</f>
        <v>0</v>
      </c>
      <c r="BA28" s="791">
        <f>AZ28+AZ29+AZ30</f>
        <v>0</v>
      </c>
      <c r="BB28" s="756" t="str">
        <f t="shared" si="24"/>
        <v>-</v>
      </c>
      <c r="BC28" s="740">
        <f t="shared" si="33"/>
        <v>0</v>
      </c>
      <c r="BD28" s="737">
        <f t="shared" si="34"/>
        <v>0</v>
      </c>
      <c r="BF28" s="419" t="s">
        <v>268</v>
      </c>
      <c r="BG28" s="420">
        <f>SUMIF('Creation and Choice Doc'!$DB$10:$DB$876,'Synthesis Function'!$BF28,'Creation and Choice Doc'!$CZ$10:$CZ$876)+SUMIF('Creation and Choice Doc'!$DF$10:$DF$876,'Synthesis Function'!$BF28,'Creation and Choice Doc'!$DD$10:$DD$876)+SUMIF('Creation and Choice Doc'!$DJ$10:$DJ$876,'Synthesis Function'!$BF28,'Creation and Choice Doc'!$DH$10:$DH$876)</f>
        <v>0</v>
      </c>
      <c r="BH28" s="791">
        <f>BG28+BG29+BG30</f>
        <v>0</v>
      </c>
      <c r="BI28" s="756" t="str">
        <f t="shared" si="25"/>
        <v>-</v>
      </c>
      <c r="BJ28" s="740">
        <f t="shared" si="26"/>
        <v>0</v>
      </c>
      <c r="BK28" s="737">
        <f t="shared" si="27"/>
        <v>0</v>
      </c>
      <c r="BL28" s="419" t="s">
        <v>301</v>
      </c>
      <c r="BM28" s="418">
        <f>SUMIF('Creation and Choice Doc'!$DC$10:$DC$876,'Synthesis Function'!$BL28,'Creation and Choice Doc'!$DA$10:$DA$876)+SUMIF('Creation and Choice Doc'!$DG$10:$DG$876,'Synthesis Function'!$BL28,'Creation and Choice Doc'!$DE$10:$DE$876)+SUMIF('Creation and Choice Doc'!$DK$10:$DK$876,'Synthesis Function'!$BL28,'Creation and Choice Doc'!$DI$10:$DI$876)</f>
        <v>0</v>
      </c>
      <c r="BN28" s="791">
        <f>BM28+BM29+BM30</f>
        <v>0</v>
      </c>
      <c r="BO28" s="756" t="str">
        <f t="shared" si="28"/>
        <v>-</v>
      </c>
      <c r="BP28" s="740">
        <f t="shared" si="29"/>
        <v>0</v>
      </c>
      <c r="BQ28" s="683">
        <f t="shared" si="30"/>
        <v>0</v>
      </c>
      <c r="BS28" s="760"/>
      <c r="BU28" s="419" t="s">
        <v>268</v>
      </c>
      <c r="BV28" s="420">
        <f>SUMIF('Creation and Choice Doc'!$DU$10:$DU$876,'Synthesis Function'!$BU28,'Creation and Choice Doc'!$DT$10:$DT$876)+SUMIF('Creation and Choice Doc'!$DW$10:$DW$876,'Synthesis Function'!$BU28,'Creation and Choice Doc'!$DV$10:$DV$876)+SUMIF('Creation and Choice Doc'!$DY$10:$DY$876,'Synthesis Function'!$BU28,'Creation and Choice Doc'!$DX$10:$DX$876)+SUMIF('Creation and Choice Doc'!$EA$10:$EA$876,'Synthesis Function'!$BU28,'Creation and Choice Doc'!$DZ$10:$DXR$876)</f>
        <v>0</v>
      </c>
      <c r="BW28" s="791">
        <f>BV28+BV29+BV30</f>
        <v>0</v>
      </c>
      <c r="BX28" s="756" t="str">
        <f t="shared" si="31"/>
        <v>-</v>
      </c>
      <c r="BY28" s="740">
        <f t="shared" si="35"/>
        <v>0</v>
      </c>
      <c r="BZ28" s="737">
        <f t="shared" si="36"/>
        <v>0</v>
      </c>
      <c r="CB28" s="835" t="str">
        <f t="shared" ca="1" si="37"/>
        <v/>
      </c>
      <c r="CC28" s="836"/>
    </row>
    <row r="29" spans="1:81" ht="15" x14ac:dyDescent="0.2">
      <c r="A29" s="85">
        <f t="shared" ca="1" si="38"/>
        <v>20</v>
      </c>
      <c r="B29" s="680" t="str">
        <f t="shared" si="32"/>
        <v/>
      </c>
      <c r="C29" s="855"/>
      <c r="D29" s="856"/>
      <c r="F29" s="419" t="s">
        <v>269</v>
      </c>
      <c r="G29" s="420">
        <f>SUMIF('Creation and Choice Doc'!$Z$10:$Z$876,'Synthesis Function'!$F29,'Creation and Choice Doc'!$X$10:$X$876)+SUMIF('Creation and Choice Doc'!$AD$10:$AD$876,'Synthesis Function'!$F29,'Creation and Choice Doc'!$AB$10:$AB$876)+SUMIF('Creation and Choice Doc'!$AH$10:$AH$876,'Synthesis Function'!$F29,'Creation and Choice Doc'!$AF$10:$AF$876)</f>
        <v>0</v>
      </c>
      <c r="H29" s="731"/>
      <c r="I29" s="733" t="str">
        <f t="shared" si="6"/>
        <v>-</v>
      </c>
      <c r="J29" s="740">
        <f t="shared" si="7"/>
        <v>0</v>
      </c>
      <c r="K29" s="737">
        <f t="shared" si="8"/>
        <v>0</v>
      </c>
      <c r="L29" s="419" t="s">
        <v>302</v>
      </c>
      <c r="M29" s="418">
        <f>SUMIF('Creation and Choice Doc'!$AA$10:$AA$876,'Synthesis Function'!$L29,'Creation and Choice Doc'!$Y$10:$Y$876)+SUMIF('Creation and Choice Doc'!$AE$10:$AE$876,'Synthesis Function'!$L29,'Creation and Choice Doc'!$AC$10:$AC$876)+SUMIF('Creation and Choice Doc'!$AI$10:$AI$876,'Synthesis Function'!$L29,'Creation and Choice Doc'!$AG$10:$AG$876)</f>
        <v>0</v>
      </c>
      <c r="N29" s="682"/>
      <c r="O29" s="756" t="str">
        <f t="shared" si="9"/>
        <v>-</v>
      </c>
      <c r="P29" s="740">
        <f t="shared" si="10"/>
        <v>0</v>
      </c>
      <c r="Q29" s="683">
        <f t="shared" si="11"/>
        <v>0</v>
      </c>
      <c r="S29" s="760"/>
      <c r="U29" s="681" t="s">
        <v>269</v>
      </c>
      <c r="V29" s="682">
        <f>SUMIF('Creation and Choice Doc'!$AT$10:$AT$876,'Synthesis Function'!$U29,'Creation and Choice Doc'!$AR$10:$AR$876)+SUMIF('Creation and Choice Doc'!$AX$10:$AX$876,'Synthesis Function'!$U29,'Creation and Choice Doc'!$AV$10:$AV$876)+SUMIF('Creation and Choice Doc'!$BB$10:$BB$876,'Synthesis Function'!$U29,'Creation and Choice Doc'!$AZ$10:$AZ$876)</f>
        <v>0</v>
      </c>
      <c r="W29" s="682"/>
      <c r="X29" s="756" t="str">
        <f t="shared" si="12"/>
        <v>-</v>
      </c>
      <c r="Y29" s="740">
        <f t="shared" si="13"/>
        <v>0</v>
      </c>
      <c r="Z29" s="737">
        <f t="shared" si="14"/>
        <v>0</v>
      </c>
      <c r="AA29" s="681" t="s">
        <v>302</v>
      </c>
      <c r="AB29" s="682">
        <f ca="1">SUMIF('Creation and Choice Doc'!$AU$10:$AU$876,'Synthesis Function'!$AB29,'Creation and Choice Doc'!$AS$10:$AS$876)+SUMIF('Creation and Choice Doc'!$AY$10:$AY$876,'Synthesis Function'!$AB29,'Creation and Choice Doc'!$AW$10:$AW$876)+SUMIF('Creation and Choice Doc'!$BC$10:$BC$876,'Synthesis Function'!$AB29,'Creation and Choice Doc'!$BD$10:$BD$876)</f>
        <v>0</v>
      </c>
      <c r="AC29" s="682"/>
      <c r="AD29" s="756" t="str">
        <f t="shared" ca="1" si="15"/>
        <v>-</v>
      </c>
      <c r="AE29" s="740">
        <f t="shared" ca="1" si="16"/>
        <v>0</v>
      </c>
      <c r="AF29" s="683">
        <f t="shared" si="17"/>
        <v>0</v>
      </c>
      <c r="AG29" s="752"/>
      <c r="AH29" s="760"/>
      <c r="AJ29" s="419" t="s">
        <v>269</v>
      </c>
      <c r="AK29" s="420">
        <f>SUMIF('Creation and Choice Doc'!$BN$10:$BN$876,'Synthesis Function'!$AJ29,'Creation and Choice Doc'!$BL$10:$BL$876)+SUMIF('Creation and Choice Doc'!$BR$10:$BR$876,'Synthesis Function'!$AJ29,'Creation and Choice Doc'!$BP$10:$BP$876)+SUMIF('Creation and Choice Doc'!$BV$10:$BV$876,'Synthesis Function'!$AJ29,'Creation and Choice Doc'!$BT$10:$BT$876)</f>
        <v>0</v>
      </c>
      <c r="AL29" s="791"/>
      <c r="AM29" s="756" t="str">
        <f t="shared" si="18"/>
        <v>-</v>
      </c>
      <c r="AN29" s="740">
        <f t="shared" si="19"/>
        <v>0</v>
      </c>
      <c r="AO29" s="737">
        <f t="shared" si="20"/>
        <v>0</v>
      </c>
      <c r="AP29" s="419" t="s">
        <v>302</v>
      </c>
      <c r="AQ29" s="418">
        <f>SUMIF('Creation and Choice Doc'!$BO$10:$BO$876,'Synthesis Function'!$AP29,'Creation and Choice Doc'!$BM$10:$BM$876)+SUMIF('Creation and Choice Doc'!$BS$10:$BS$876,'Synthesis Function'!$AP29,'Creation and Choice Doc'!$BQ$10:$BQ$876)+SUMIF('Creation and Choice Doc'!$BW$10:$BW$876,'Synthesis Function'!$AP29,'Creation and Choice Doc'!$BU$10:$BU$876)</f>
        <v>0</v>
      </c>
      <c r="AR29" s="791"/>
      <c r="AS29" s="756" t="str">
        <f t="shared" si="21"/>
        <v>-</v>
      </c>
      <c r="AT29" s="740">
        <f t="shared" si="22"/>
        <v>0</v>
      </c>
      <c r="AU29" s="683">
        <f t="shared" si="23"/>
        <v>0</v>
      </c>
      <c r="AW29" s="760"/>
      <c r="AY29" s="419" t="s">
        <v>269</v>
      </c>
      <c r="AZ29" s="420">
        <f>SUMIF('Creation and Choice Doc'!$CH$10:$CH$876,'Synthesis Function'!$AY29,'Creation and Choice Doc'!$CF$10:$CF$876)+SUMIF('Creation and Choice Doc'!$CL$10:$CL$876,'Synthesis Function'!$AY29,'Creation and Choice Doc'!$CJ$10:$CJ$876)+SUMIF('Creation and Choice Doc'!$CP$10:$CP$876,'Synthesis Function'!$AY29,'Creation and Choice Doc'!$CN$10:$CN$876)</f>
        <v>0</v>
      </c>
      <c r="BA29" s="791"/>
      <c r="BB29" s="756" t="str">
        <f t="shared" si="24"/>
        <v>-</v>
      </c>
      <c r="BC29" s="740">
        <f t="shared" si="33"/>
        <v>0</v>
      </c>
      <c r="BD29" s="737">
        <f t="shared" si="34"/>
        <v>0</v>
      </c>
      <c r="BF29" s="419" t="s">
        <v>269</v>
      </c>
      <c r="BG29" s="420">
        <f>SUMIF('Creation and Choice Doc'!$DB$10:$DB$876,'Synthesis Function'!$BF29,'Creation and Choice Doc'!$CZ$10:$CZ$876)+SUMIF('Creation and Choice Doc'!$DF$10:$DF$876,'Synthesis Function'!$BF29,'Creation and Choice Doc'!$DD$10:$DD$876)+SUMIF('Creation and Choice Doc'!$DJ$10:$DJ$876,'Synthesis Function'!$BF29,'Creation and Choice Doc'!$DH$10:$DH$876)</f>
        <v>0</v>
      </c>
      <c r="BH29" s="791"/>
      <c r="BI29" s="756" t="str">
        <f t="shared" si="25"/>
        <v>-</v>
      </c>
      <c r="BJ29" s="740">
        <f t="shared" si="26"/>
        <v>0</v>
      </c>
      <c r="BK29" s="737">
        <f t="shared" si="27"/>
        <v>0</v>
      </c>
      <c r="BL29" s="419" t="s">
        <v>302</v>
      </c>
      <c r="BM29" s="418">
        <f>SUMIF('Creation and Choice Doc'!$DC$10:$DC$876,'Synthesis Function'!$BL29,'Creation and Choice Doc'!$DA$10:$DA$876)+SUMIF('Creation and Choice Doc'!$DG$10:$DG$876,'Synthesis Function'!$BL29,'Creation and Choice Doc'!$DE$10:$DE$876)+SUMIF('Creation and Choice Doc'!$DK$10:$DK$876,'Synthesis Function'!$BL29,'Creation and Choice Doc'!$DI$10:$DI$876)</f>
        <v>0</v>
      </c>
      <c r="BN29" s="791"/>
      <c r="BO29" s="756" t="str">
        <f t="shared" si="28"/>
        <v>-</v>
      </c>
      <c r="BP29" s="740">
        <f t="shared" si="29"/>
        <v>0</v>
      </c>
      <c r="BQ29" s="683">
        <f t="shared" si="30"/>
        <v>0</v>
      </c>
      <c r="BS29" s="760"/>
      <c r="BU29" s="419" t="s">
        <v>269</v>
      </c>
      <c r="BV29" s="420">
        <f>SUMIF('Creation and Choice Doc'!$DU$10:$DU$876,'Synthesis Function'!$BU29,'Creation and Choice Doc'!$DT$10:$DT$876)+SUMIF('Creation and Choice Doc'!$DW$10:$DW$876,'Synthesis Function'!$BU29,'Creation and Choice Doc'!$DV$10:$DV$876)+SUMIF('Creation and Choice Doc'!$DY$10:$DY$876,'Synthesis Function'!$BU29,'Creation and Choice Doc'!$DX$10:$DX$876)+SUMIF('Creation and Choice Doc'!$EA$10:$EA$876,'Synthesis Function'!$BU29,'Creation and Choice Doc'!$DZ$10:$DXR$876)</f>
        <v>0</v>
      </c>
      <c r="BW29" s="791"/>
      <c r="BX29" s="756" t="str">
        <f t="shared" si="31"/>
        <v>-</v>
      </c>
      <c r="BY29" s="740">
        <f t="shared" si="35"/>
        <v>0</v>
      </c>
      <c r="BZ29" s="737">
        <f t="shared" si="36"/>
        <v>0</v>
      </c>
      <c r="CB29" s="835" t="str">
        <f t="shared" ca="1" si="37"/>
        <v/>
      </c>
      <c r="CC29" s="836"/>
    </row>
    <row r="30" spans="1:81" ht="15" x14ac:dyDescent="0.2">
      <c r="A30" s="85">
        <f t="shared" ca="1" si="38"/>
        <v>21</v>
      </c>
      <c r="B30" s="680" t="str">
        <f t="shared" si="32"/>
        <v/>
      </c>
      <c r="C30" s="855"/>
      <c r="D30" s="856"/>
      <c r="F30" s="419" t="s">
        <v>270</v>
      </c>
      <c r="G30" s="420">
        <f>SUMIF('Creation and Choice Doc'!$Z$10:$Z$876,'Synthesis Function'!$F30,'Creation and Choice Doc'!$X$10:$X$876)+SUMIF('Creation and Choice Doc'!$AD$10:$AD$876,'Synthesis Function'!$F30,'Creation and Choice Doc'!$AB$10:$AB$876)+SUMIF('Creation and Choice Doc'!$AH$10:$AH$876,'Synthesis Function'!$F30,'Creation and Choice Doc'!$AF$10:$AF$876)</f>
        <v>0</v>
      </c>
      <c r="H30" s="731"/>
      <c r="I30" s="733" t="str">
        <f t="shared" si="6"/>
        <v>-</v>
      </c>
      <c r="J30" s="740">
        <f t="shared" si="7"/>
        <v>0</v>
      </c>
      <c r="K30" s="737">
        <f t="shared" si="8"/>
        <v>0</v>
      </c>
      <c r="L30" s="419" t="s">
        <v>303</v>
      </c>
      <c r="M30" s="418">
        <f>SUMIF('Creation and Choice Doc'!$AA$10:$AA$876,'Synthesis Function'!$L30,'Creation and Choice Doc'!$Y$10:$Y$876)+SUMIF('Creation and Choice Doc'!$AE$10:$AE$876,'Synthesis Function'!$L30,'Creation and Choice Doc'!$AC$10:$AC$876)+SUMIF('Creation and Choice Doc'!$AI$10:$AI$876,'Synthesis Function'!$L30,'Creation and Choice Doc'!$AG$10:$AG$876)</f>
        <v>0</v>
      </c>
      <c r="N30" s="682"/>
      <c r="O30" s="756" t="str">
        <f t="shared" si="9"/>
        <v>-</v>
      </c>
      <c r="P30" s="740">
        <f t="shared" si="10"/>
        <v>0</v>
      </c>
      <c r="Q30" s="683">
        <f t="shared" si="11"/>
        <v>0</v>
      </c>
      <c r="S30" s="760"/>
      <c r="U30" s="681" t="s">
        <v>270</v>
      </c>
      <c r="V30" s="682">
        <f>SUMIF('Creation and Choice Doc'!$AT$10:$AT$876,'Synthesis Function'!$U30,'Creation and Choice Doc'!$AR$10:$AR$876)+SUMIF('Creation and Choice Doc'!$AX$10:$AX$876,'Synthesis Function'!$U30,'Creation and Choice Doc'!$AV$10:$AV$876)+SUMIF('Creation and Choice Doc'!$BB$10:$BB$876,'Synthesis Function'!$U30,'Creation and Choice Doc'!$AZ$10:$AZ$876)</f>
        <v>0</v>
      </c>
      <c r="W30" s="682"/>
      <c r="X30" s="756" t="str">
        <f t="shared" si="12"/>
        <v>-</v>
      </c>
      <c r="Y30" s="740">
        <f t="shared" si="13"/>
        <v>0</v>
      </c>
      <c r="Z30" s="737">
        <f t="shared" si="14"/>
        <v>0</v>
      </c>
      <c r="AA30" s="681" t="s">
        <v>303</v>
      </c>
      <c r="AB30" s="682">
        <f ca="1">SUMIF('Creation and Choice Doc'!$AU$10:$AU$876,'Synthesis Function'!$AB30,'Creation and Choice Doc'!$AS$10:$AS$876)+SUMIF('Creation and Choice Doc'!$AY$10:$AY$876,'Synthesis Function'!$AB30,'Creation and Choice Doc'!$AW$10:$AW$876)+SUMIF('Creation and Choice Doc'!$BC$10:$BC$876,'Synthesis Function'!$AB30,'Creation and Choice Doc'!$BD$10:$BD$876)</f>
        <v>0</v>
      </c>
      <c r="AC30" s="682"/>
      <c r="AD30" s="756" t="str">
        <f t="shared" ca="1" si="15"/>
        <v>-</v>
      </c>
      <c r="AE30" s="740">
        <f t="shared" ca="1" si="16"/>
        <v>0</v>
      </c>
      <c r="AF30" s="683">
        <f t="shared" si="17"/>
        <v>0</v>
      </c>
      <c r="AG30" s="752"/>
      <c r="AH30" s="760"/>
      <c r="AJ30" s="419" t="s">
        <v>270</v>
      </c>
      <c r="AK30" s="420">
        <f>SUMIF('Creation and Choice Doc'!$BN$10:$BN$876,'Synthesis Function'!$AJ30,'Creation and Choice Doc'!$BL$10:$BL$876)+SUMIF('Creation and Choice Doc'!$BR$10:$BR$876,'Synthesis Function'!$AJ30,'Creation and Choice Doc'!$BP$10:$BP$876)+SUMIF('Creation and Choice Doc'!$BV$10:$BV$876,'Synthesis Function'!$AJ30,'Creation and Choice Doc'!$BT$10:$BT$876)</f>
        <v>0</v>
      </c>
      <c r="AL30" s="791"/>
      <c r="AM30" s="756" t="str">
        <f t="shared" si="18"/>
        <v>-</v>
      </c>
      <c r="AN30" s="740">
        <f t="shared" si="19"/>
        <v>0</v>
      </c>
      <c r="AO30" s="737">
        <f t="shared" si="20"/>
        <v>0</v>
      </c>
      <c r="AP30" s="419" t="s">
        <v>303</v>
      </c>
      <c r="AQ30" s="418">
        <f>SUMIF('Creation and Choice Doc'!$BO$10:$BO$876,'Synthesis Function'!$AP30,'Creation and Choice Doc'!$BM$10:$BM$876)+SUMIF('Creation and Choice Doc'!$BS$10:$BS$876,'Synthesis Function'!$AP30,'Creation and Choice Doc'!$BQ$10:$BQ$876)+SUMIF('Creation and Choice Doc'!$BW$10:$BW$876,'Synthesis Function'!$AP30,'Creation and Choice Doc'!$BU$10:$BU$876)</f>
        <v>0</v>
      </c>
      <c r="AR30" s="791"/>
      <c r="AS30" s="756" t="str">
        <f t="shared" si="21"/>
        <v>-</v>
      </c>
      <c r="AT30" s="740">
        <f t="shared" si="22"/>
        <v>0</v>
      </c>
      <c r="AU30" s="683">
        <f t="shared" si="23"/>
        <v>0</v>
      </c>
      <c r="AW30" s="760"/>
      <c r="AY30" s="419" t="s">
        <v>270</v>
      </c>
      <c r="AZ30" s="420">
        <f>SUMIF('Creation and Choice Doc'!$CH$10:$CH$876,'Synthesis Function'!$AY30,'Creation and Choice Doc'!$CF$10:$CF$876)+SUMIF('Creation and Choice Doc'!$CL$10:$CL$876,'Synthesis Function'!$AY30,'Creation and Choice Doc'!$CJ$10:$CJ$876)+SUMIF('Creation and Choice Doc'!$CP$10:$CP$876,'Synthesis Function'!$AY30,'Creation and Choice Doc'!$CN$10:$CN$876)</f>
        <v>0</v>
      </c>
      <c r="BA30" s="791"/>
      <c r="BB30" s="756" t="str">
        <f t="shared" si="24"/>
        <v>-</v>
      </c>
      <c r="BC30" s="740">
        <f t="shared" si="33"/>
        <v>0</v>
      </c>
      <c r="BD30" s="737">
        <f t="shared" si="34"/>
        <v>0</v>
      </c>
      <c r="BF30" s="419" t="s">
        <v>270</v>
      </c>
      <c r="BG30" s="420">
        <f>SUMIF('Creation and Choice Doc'!$DB$10:$DB$876,'Synthesis Function'!$BF30,'Creation and Choice Doc'!$CZ$10:$CZ$876)+SUMIF('Creation and Choice Doc'!$DF$10:$DF$876,'Synthesis Function'!$BF30,'Creation and Choice Doc'!$DD$10:$DD$876)+SUMIF('Creation and Choice Doc'!$DJ$10:$DJ$876,'Synthesis Function'!$BF30,'Creation and Choice Doc'!$DH$10:$DH$876)</f>
        <v>0</v>
      </c>
      <c r="BH30" s="791"/>
      <c r="BI30" s="756" t="str">
        <f t="shared" si="25"/>
        <v>-</v>
      </c>
      <c r="BJ30" s="740">
        <f t="shared" si="26"/>
        <v>0</v>
      </c>
      <c r="BK30" s="737">
        <f t="shared" si="27"/>
        <v>0</v>
      </c>
      <c r="BL30" s="419" t="s">
        <v>303</v>
      </c>
      <c r="BM30" s="418">
        <f>SUMIF('Creation and Choice Doc'!$DC$10:$DC$876,'Synthesis Function'!$BL30,'Creation and Choice Doc'!$DA$10:$DA$876)+SUMIF('Creation and Choice Doc'!$DG$10:$DG$876,'Synthesis Function'!$BL30,'Creation and Choice Doc'!$DE$10:$DE$876)+SUMIF('Creation and Choice Doc'!$DK$10:$DK$876,'Synthesis Function'!$BL30,'Creation and Choice Doc'!$DI$10:$DI$876)</f>
        <v>0</v>
      </c>
      <c r="BN30" s="791"/>
      <c r="BO30" s="756" t="str">
        <f t="shared" si="28"/>
        <v>-</v>
      </c>
      <c r="BP30" s="740">
        <f t="shared" si="29"/>
        <v>0</v>
      </c>
      <c r="BQ30" s="683">
        <f t="shared" si="30"/>
        <v>0</v>
      </c>
      <c r="BS30" s="760"/>
      <c r="BU30" s="419" t="s">
        <v>270</v>
      </c>
      <c r="BV30" s="420">
        <f>SUMIF('Creation and Choice Doc'!$DU$10:$DU$876,'Synthesis Function'!$BU30,'Creation and Choice Doc'!$DT$10:$DT$876)+SUMIF('Creation and Choice Doc'!$DW$10:$DW$876,'Synthesis Function'!$BU30,'Creation and Choice Doc'!$DV$10:$DV$876)+SUMIF('Creation and Choice Doc'!$DY$10:$DY$876,'Synthesis Function'!$BU30,'Creation and Choice Doc'!$DX$10:$DX$876)+SUMIF('Creation and Choice Doc'!$EA$10:$EA$876,'Synthesis Function'!$BU30,'Creation and Choice Doc'!$DZ$10:$DXR$876)</f>
        <v>0</v>
      </c>
      <c r="BW30" s="791"/>
      <c r="BX30" s="756" t="str">
        <f t="shared" si="31"/>
        <v>-</v>
      </c>
      <c r="BY30" s="740">
        <f t="shared" si="35"/>
        <v>0</v>
      </c>
      <c r="BZ30" s="737">
        <f t="shared" si="36"/>
        <v>0</v>
      </c>
      <c r="CB30" s="835" t="str">
        <f t="shared" ca="1" si="37"/>
        <v/>
      </c>
      <c r="CC30" s="836"/>
    </row>
    <row r="31" spans="1:81" ht="15" x14ac:dyDescent="0.2">
      <c r="A31" s="85">
        <f t="shared" ca="1" si="38"/>
        <v>22</v>
      </c>
      <c r="B31" s="680" t="str">
        <f t="shared" si="32"/>
        <v/>
      </c>
      <c r="C31" s="855"/>
      <c r="D31" s="856"/>
      <c r="F31" s="419" t="s">
        <v>271</v>
      </c>
      <c r="G31" s="420">
        <f>SUMIF('Creation and Choice Doc'!$Z$10:$Z$876,'Synthesis Function'!$F31,'Creation and Choice Doc'!$X$10:$X$876)+SUMIF('Creation and Choice Doc'!$AD$10:$AD$876,'Synthesis Function'!$F31,'Creation and Choice Doc'!$AB$10:$AB$876)+SUMIF('Creation and Choice Doc'!$AH$10:$AH$876,'Synthesis Function'!$F31,'Creation and Choice Doc'!$AF$10:$AF$876)</f>
        <v>0</v>
      </c>
      <c r="H31" s="731">
        <f>G31+G32+G33</f>
        <v>0</v>
      </c>
      <c r="I31" s="733" t="str">
        <f t="shared" si="6"/>
        <v>-</v>
      </c>
      <c r="J31" s="740">
        <f t="shared" si="7"/>
        <v>0</v>
      </c>
      <c r="K31" s="737">
        <f t="shared" si="8"/>
        <v>0</v>
      </c>
      <c r="L31" s="419" t="s">
        <v>304</v>
      </c>
      <c r="M31" s="418">
        <f>SUMIF('Creation and Choice Doc'!$AA$10:$AA$876,'Synthesis Function'!$L31,'Creation and Choice Doc'!$Y$10:$Y$876)+SUMIF('Creation and Choice Doc'!$AE$10:$AE$876,'Synthesis Function'!$L31,'Creation and Choice Doc'!$AC$10:$AC$876)+SUMIF('Creation and Choice Doc'!$AI$10:$AI$876,'Synthesis Function'!$L31,'Creation and Choice Doc'!$AG$10:$AG$876)</f>
        <v>0</v>
      </c>
      <c r="N31" s="682">
        <f>M31+M32+M33</f>
        <v>0</v>
      </c>
      <c r="O31" s="756" t="str">
        <f t="shared" si="9"/>
        <v>-</v>
      </c>
      <c r="P31" s="740">
        <f t="shared" si="10"/>
        <v>0</v>
      </c>
      <c r="Q31" s="683">
        <f t="shared" si="11"/>
        <v>0</v>
      </c>
      <c r="S31" s="760"/>
      <c r="U31" s="681" t="s">
        <v>271</v>
      </c>
      <c r="V31" s="682">
        <f>SUMIF('Creation and Choice Doc'!$AT$10:$AT$876,'Synthesis Function'!$U31,'Creation and Choice Doc'!$AR$10:$AR$876)+SUMIF('Creation and Choice Doc'!$AX$10:$AX$876,'Synthesis Function'!$U31,'Creation and Choice Doc'!$AV$10:$AV$876)+SUMIF('Creation and Choice Doc'!$BB$10:$BB$876,'Synthesis Function'!$U31,'Creation and Choice Doc'!$AZ$10:$AZ$876)</f>
        <v>0</v>
      </c>
      <c r="W31" s="682">
        <f>V31+V32+V33</f>
        <v>0</v>
      </c>
      <c r="X31" s="756" t="str">
        <f t="shared" si="12"/>
        <v>-</v>
      </c>
      <c r="Y31" s="740">
        <f t="shared" si="13"/>
        <v>0</v>
      </c>
      <c r="Z31" s="737">
        <f t="shared" si="14"/>
        <v>0</v>
      </c>
      <c r="AA31" s="681" t="s">
        <v>304</v>
      </c>
      <c r="AB31" s="682">
        <f ca="1">SUMIF('Creation and Choice Doc'!$AU$10:$AU$876,'Synthesis Function'!$AB31,'Creation and Choice Doc'!$AS$10:$AS$876)+SUMIF('Creation and Choice Doc'!$AY$10:$AY$876,'Synthesis Function'!$AB31,'Creation and Choice Doc'!$AW$10:$AW$876)+SUMIF('Creation and Choice Doc'!$BC$10:$BC$876,'Synthesis Function'!$AB31,'Creation and Choice Doc'!$BD$10:$BD$876)</f>
        <v>0</v>
      </c>
      <c r="AC31" s="682">
        <f ca="1">AB31+AB32+AB33</f>
        <v>0</v>
      </c>
      <c r="AD31" s="756" t="str">
        <f t="shared" ca="1" si="15"/>
        <v>-</v>
      </c>
      <c r="AE31" s="740">
        <f t="shared" ca="1" si="16"/>
        <v>0</v>
      </c>
      <c r="AF31" s="683">
        <f t="shared" ca="1" si="17"/>
        <v>0</v>
      </c>
      <c r="AG31" s="752"/>
      <c r="AH31" s="760"/>
      <c r="AJ31" s="419" t="s">
        <v>271</v>
      </c>
      <c r="AK31" s="420">
        <f>SUMIF('Creation and Choice Doc'!$BN$10:$BN$876,'Synthesis Function'!$AJ31,'Creation and Choice Doc'!$BL$10:$BL$876)+SUMIF('Creation and Choice Doc'!$BR$10:$BR$876,'Synthesis Function'!$AJ31,'Creation and Choice Doc'!$BP$10:$BP$876)+SUMIF('Creation and Choice Doc'!$BV$10:$BV$876,'Synthesis Function'!$AJ31,'Creation and Choice Doc'!$BT$10:$BT$876)</f>
        <v>0</v>
      </c>
      <c r="AL31" s="791">
        <f>AK31+AK32+AK33</f>
        <v>0</v>
      </c>
      <c r="AM31" s="756" t="str">
        <f t="shared" si="18"/>
        <v>-</v>
      </c>
      <c r="AN31" s="740">
        <f t="shared" si="19"/>
        <v>0</v>
      </c>
      <c r="AO31" s="737">
        <f t="shared" si="20"/>
        <v>0</v>
      </c>
      <c r="AP31" s="419" t="s">
        <v>304</v>
      </c>
      <c r="AQ31" s="418">
        <f>SUMIF('Creation and Choice Doc'!$BO$10:$BO$876,'Synthesis Function'!$AP31,'Creation and Choice Doc'!$BM$10:$BM$876)+SUMIF('Creation and Choice Doc'!$BS$10:$BS$876,'Synthesis Function'!$AP31,'Creation and Choice Doc'!$BQ$10:$BQ$876)+SUMIF('Creation and Choice Doc'!$BW$10:$BW$876,'Synthesis Function'!$AP31,'Creation and Choice Doc'!$BU$10:$BU$876)</f>
        <v>0</v>
      </c>
      <c r="AR31" s="791">
        <f>AQ31+AQ32+AQ33</f>
        <v>0</v>
      </c>
      <c r="AS31" s="756" t="str">
        <f t="shared" si="21"/>
        <v>-</v>
      </c>
      <c r="AT31" s="740">
        <f t="shared" si="22"/>
        <v>0</v>
      </c>
      <c r="AU31" s="683">
        <f t="shared" si="23"/>
        <v>0</v>
      </c>
      <c r="AW31" s="760"/>
      <c r="AY31" s="419" t="s">
        <v>271</v>
      </c>
      <c r="AZ31" s="420">
        <f>SUMIF('Creation and Choice Doc'!$CH$10:$CH$876,'Synthesis Function'!$AY31,'Creation and Choice Doc'!$CF$10:$CF$876)+SUMIF('Creation and Choice Doc'!$CL$10:$CL$876,'Synthesis Function'!$AY31,'Creation and Choice Doc'!$CJ$10:$CJ$876)+SUMIF('Creation and Choice Doc'!$CP$10:$CP$876,'Synthesis Function'!$AY31,'Creation and Choice Doc'!$CN$10:$CN$876)</f>
        <v>0</v>
      </c>
      <c r="BA31" s="791">
        <f>AZ31+AZ32+AZ33</f>
        <v>0</v>
      </c>
      <c r="BB31" s="756" t="str">
        <f t="shared" si="24"/>
        <v>-</v>
      </c>
      <c r="BC31" s="740">
        <f t="shared" si="33"/>
        <v>0</v>
      </c>
      <c r="BD31" s="737">
        <f t="shared" si="34"/>
        <v>0</v>
      </c>
      <c r="BF31" s="419" t="s">
        <v>271</v>
      </c>
      <c r="BG31" s="420">
        <f>SUMIF('Creation and Choice Doc'!$DB$10:$DB$876,'Synthesis Function'!$BF31,'Creation and Choice Doc'!$CZ$10:$CZ$876)+SUMIF('Creation and Choice Doc'!$DF$10:$DF$876,'Synthesis Function'!$BF31,'Creation and Choice Doc'!$DD$10:$DD$876)+SUMIF('Creation and Choice Doc'!$DJ$10:$DJ$876,'Synthesis Function'!$BF31,'Creation and Choice Doc'!$DH$10:$DH$876)</f>
        <v>0</v>
      </c>
      <c r="BH31" s="791">
        <f>BG31+BG32+BG33</f>
        <v>0</v>
      </c>
      <c r="BI31" s="756" t="str">
        <f t="shared" si="25"/>
        <v>-</v>
      </c>
      <c r="BJ31" s="740">
        <f t="shared" si="26"/>
        <v>0</v>
      </c>
      <c r="BK31" s="737">
        <f t="shared" si="27"/>
        <v>0</v>
      </c>
      <c r="BL31" s="419" t="s">
        <v>304</v>
      </c>
      <c r="BM31" s="418">
        <f>SUMIF('Creation and Choice Doc'!$DC$10:$DC$876,'Synthesis Function'!$BL31,'Creation and Choice Doc'!$DA$10:$DA$876)+SUMIF('Creation and Choice Doc'!$DG$10:$DG$876,'Synthesis Function'!$BL31,'Creation and Choice Doc'!$DE$10:$DE$876)+SUMIF('Creation and Choice Doc'!$DK$10:$DK$876,'Synthesis Function'!$BL31,'Creation and Choice Doc'!$DI$10:$DI$876)</f>
        <v>0</v>
      </c>
      <c r="BN31" s="791">
        <f>BM31+BM32+BM33</f>
        <v>0</v>
      </c>
      <c r="BO31" s="756" t="str">
        <f t="shared" si="28"/>
        <v>-</v>
      </c>
      <c r="BP31" s="740">
        <f t="shared" si="29"/>
        <v>0</v>
      </c>
      <c r="BQ31" s="683">
        <f t="shared" si="30"/>
        <v>0</v>
      </c>
      <c r="BS31" s="760"/>
      <c r="BU31" s="419" t="s">
        <v>271</v>
      </c>
      <c r="BV31" s="420">
        <f>SUMIF('Creation and Choice Doc'!$DU$10:$DU$876,'Synthesis Function'!$BU31,'Creation and Choice Doc'!$DT$10:$DT$876)+SUMIF('Creation and Choice Doc'!$DW$10:$DW$876,'Synthesis Function'!$BU31,'Creation and Choice Doc'!$DV$10:$DV$876)+SUMIF('Creation and Choice Doc'!$DY$10:$DY$876,'Synthesis Function'!$BU31,'Creation and Choice Doc'!$DX$10:$DX$876)+SUMIF('Creation and Choice Doc'!$EA$10:$EA$876,'Synthesis Function'!$BU31,'Creation and Choice Doc'!$DZ$10:$DXR$876)</f>
        <v>0</v>
      </c>
      <c r="BW31" s="791">
        <f>BV31+BV32+BV33</f>
        <v>0</v>
      </c>
      <c r="BX31" s="756" t="str">
        <f t="shared" si="31"/>
        <v>-</v>
      </c>
      <c r="BY31" s="740">
        <f t="shared" si="35"/>
        <v>0</v>
      </c>
      <c r="BZ31" s="737">
        <f t="shared" si="36"/>
        <v>0</v>
      </c>
      <c r="CB31" s="835" t="str">
        <f t="shared" ca="1" si="37"/>
        <v/>
      </c>
      <c r="CC31" s="836"/>
    </row>
    <row r="32" spans="1:81" ht="15" x14ac:dyDescent="0.2">
      <c r="A32" s="85">
        <f t="shared" ca="1" si="38"/>
        <v>23</v>
      </c>
      <c r="B32" s="680" t="str">
        <f t="shared" si="32"/>
        <v/>
      </c>
      <c r="C32" s="855"/>
      <c r="D32" s="856"/>
      <c r="F32" s="419" t="s">
        <v>272</v>
      </c>
      <c r="G32" s="420">
        <f>SUMIF('Creation and Choice Doc'!$Z$10:$Z$876,'Synthesis Function'!$F32,'Creation and Choice Doc'!$X$10:$X$876)+SUMIF('Creation and Choice Doc'!$AD$10:$AD$876,'Synthesis Function'!$F32,'Creation and Choice Doc'!$AB$10:$AB$876)+SUMIF('Creation and Choice Doc'!$AH$10:$AH$876,'Synthesis Function'!$F32,'Creation and Choice Doc'!$AF$10:$AF$876)</f>
        <v>0</v>
      </c>
      <c r="H32" s="731"/>
      <c r="I32" s="733" t="str">
        <f t="shared" si="6"/>
        <v>-</v>
      </c>
      <c r="J32" s="740">
        <f t="shared" si="7"/>
        <v>0</v>
      </c>
      <c r="K32" s="737">
        <f t="shared" si="8"/>
        <v>0</v>
      </c>
      <c r="L32" s="419" t="s">
        <v>305</v>
      </c>
      <c r="M32" s="418">
        <f>SUMIF('Creation and Choice Doc'!$AA$10:$AA$876,'Synthesis Function'!$L32,'Creation and Choice Doc'!$Y$10:$Y$876)+SUMIF('Creation and Choice Doc'!$AE$10:$AE$876,'Synthesis Function'!$L32,'Creation and Choice Doc'!$AC$10:$AC$876)+SUMIF('Creation and Choice Doc'!$AI$10:$AI$876,'Synthesis Function'!$L32,'Creation and Choice Doc'!$AG$10:$AG$876)</f>
        <v>0</v>
      </c>
      <c r="N32" s="682"/>
      <c r="O32" s="756" t="str">
        <f t="shared" si="9"/>
        <v>-</v>
      </c>
      <c r="P32" s="740">
        <f t="shared" si="10"/>
        <v>0</v>
      </c>
      <c r="Q32" s="683">
        <f t="shared" si="11"/>
        <v>0</v>
      </c>
      <c r="S32" s="760"/>
      <c r="U32" s="681" t="s">
        <v>272</v>
      </c>
      <c r="V32" s="682">
        <f>SUMIF('Creation and Choice Doc'!$AT$10:$AT$876,'Synthesis Function'!$U32,'Creation and Choice Doc'!$AR$10:$AR$876)+SUMIF('Creation and Choice Doc'!$AX$10:$AX$876,'Synthesis Function'!$U32,'Creation and Choice Doc'!$AV$10:$AV$876)+SUMIF('Creation and Choice Doc'!$BB$10:$BB$876,'Synthesis Function'!$U32,'Creation and Choice Doc'!$AZ$10:$AZ$876)</f>
        <v>0</v>
      </c>
      <c r="W32" s="682"/>
      <c r="X32" s="756" t="str">
        <f t="shared" si="12"/>
        <v>-</v>
      </c>
      <c r="Y32" s="740">
        <f t="shared" si="13"/>
        <v>0</v>
      </c>
      <c r="Z32" s="737">
        <f t="shared" si="14"/>
        <v>0</v>
      </c>
      <c r="AA32" s="681" t="s">
        <v>305</v>
      </c>
      <c r="AB32" s="682">
        <f ca="1">SUMIF('Creation and Choice Doc'!$AU$10:$AU$876,'Synthesis Function'!$AB32,'Creation and Choice Doc'!$AS$10:$AS$876)+SUMIF('Creation and Choice Doc'!$AY$10:$AY$876,'Synthesis Function'!$AB32,'Creation and Choice Doc'!$AW$10:$AW$876)+SUMIF('Creation and Choice Doc'!$BC$10:$BC$876,'Synthesis Function'!$AB32,'Creation and Choice Doc'!$BD$10:$BD$876)</f>
        <v>0</v>
      </c>
      <c r="AC32" s="682"/>
      <c r="AD32" s="756" t="str">
        <f t="shared" ca="1" si="15"/>
        <v>-</v>
      </c>
      <c r="AE32" s="740">
        <f t="shared" ca="1" si="16"/>
        <v>0</v>
      </c>
      <c r="AF32" s="683">
        <f t="shared" si="17"/>
        <v>0</v>
      </c>
      <c r="AG32" s="752"/>
      <c r="AH32" s="760"/>
      <c r="AJ32" s="419" t="s">
        <v>272</v>
      </c>
      <c r="AK32" s="420">
        <f>SUMIF('Creation and Choice Doc'!$BN$10:$BN$876,'Synthesis Function'!$AJ32,'Creation and Choice Doc'!$BL$10:$BL$876)+SUMIF('Creation and Choice Doc'!$BR$10:$BR$876,'Synthesis Function'!$AJ32,'Creation and Choice Doc'!$BP$10:$BP$876)+SUMIF('Creation and Choice Doc'!$BV$10:$BV$876,'Synthesis Function'!$AJ32,'Creation and Choice Doc'!$BT$10:$BT$876)</f>
        <v>0</v>
      </c>
      <c r="AL32" s="791"/>
      <c r="AM32" s="756" t="str">
        <f t="shared" si="18"/>
        <v>-</v>
      </c>
      <c r="AN32" s="740">
        <f t="shared" si="19"/>
        <v>0</v>
      </c>
      <c r="AO32" s="737">
        <f t="shared" si="20"/>
        <v>0</v>
      </c>
      <c r="AP32" s="419" t="s">
        <v>305</v>
      </c>
      <c r="AQ32" s="418">
        <f>SUMIF('Creation and Choice Doc'!$BO$10:$BO$876,'Synthesis Function'!$AP32,'Creation and Choice Doc'!$BM$10:$BM$876)+SUMIF('Creation and Choice Doc'!$BS$10:$BS$876,'Synthesis Function'!$AP32,'Creation and Choice Doc'!$BQ$10:$BQ$876)+SUMIF('Creation and Choice Doc'!$BW$10:$BW$876,'Synthesis Function'!$AP32,'Creation and Choice Doc'!$BU$10:$BU$876)</f>
        <v>0</v>
      </c>
      <c r="AR32" s="791"/>
      <c r="AS32" s="756" t="str">
        <f t="shared" si="21"/>
        <v>-</v>
      </c>
      <c r="AT32" s="740">
        <f t="shared" si="22"/>
        <v>0</v>
      </c>
      <c r="AU32" s="683">
        <f t="shared" si="23"/>
        <v>0</v>
      </c>
      <c r="AW32" s="760"/>
      <c r="AY32" s="419" t="s">
        <v>272</v>
      </c>
      <c r="AZ32" s="420">
        <f>SUMIF('Creation and Choice Doc'!$CH$10:$CH$876,'Synthesis Function'!$AY32,'Creation and Choice Doc'!$CF$10:$CF$876)+SUMIF('Creation and Choice Doc'!$CL$10:$CL$876,'Synthesis Function'!$AY32,'Creation and Choice Doc'!$CJ$10:$CJ$876)+SUMIF('Creation and Choice Doc'!$CP$10:$CP$876,'Synthesis Function'!$AY32,'Creation and Choice Doc'!$CN$10:$CN$876)</f>
        <v>0</v>
      </c>
      <c r="BA32" s="791"/>
      <c r="BB32" s="756" t="str">
        <f t="shared" si="24"/>
        <v>-</v>
      </c>
      <c r="BC32" s="740">
        <f t="shared" si="33"/>
        <v>0</v>
      </c>
      <c r="BD32" s="737">
        <f t="shared" si="34"/>
        <v>0</v>
      </c>
      <c r="BF32" s="419" t="s">
        <v>272</v>
      </c>
      <c r="BG32" s="420">
        <f>SUMIF('Creation and Choice Doc'!$DB$10:$DB$876,'Synthesis Function'!$BF32,'Creation and Choice Doc'!$CZ$10:$CZ$876)+SUMIF('Creation and Choice Doc'!$DF$10:$DF$876,'Synthesis Function'!$BF32,'Creation and Choice Doc'!$DD$10:$DD$876)+SUMIF('Creation and Choice Doc'!$DJ$10:$DJ$876,'Synthesis Function'!$BF32,'Creation and Choice Doc'!$DH$10:$DH$876)</f>
        <v>0</v>
      </c>
      <c r="BH32" s="791"/>
      <c r="BI32" s="756" t="str">
        <f t="shared" si="25"/>
        <v>-</v>
      </c>
      <c r="BJ32" s="740">
        <f t="shared" si="26"/>
        <v>0</v>
      </c>
      <c r="BK32" s="737">
        <f t="shared" si="27"/>
        <v>0</v>
      </c>
      <c r="BL32" s="419" t="s">
        <v>305</v>
      </c>
      <c r="BM32" s="418">
        <f>SUMIF('Creation and Choice Doc'!$DC$10:$DC$876,'Synthesis Function'!$BL32,'Creation and Choice Doc'!$DA$10:$DA$876)+SUMIF('Creation and Choice Doc'!$DG$10:$DG$876,'Synthesis Function'!$BL32,'Creation and Choice Doc'!$DE$10:$DE$876)+SUMIF('Creation and Choice Doc'!$DK$10:$DK$876,'Synthesis Function'!$BL32,'Creation and Choice Doc'!$DI$10:$DI$876)</f>
        <v>0</v>
      </c>
      <c r="BN32" s="791"/>
      <c r="BO32" s="756" t="str">
        <f t="shared" si="28"/>
        <v>-</v>
      </c>
      <c r="BP32" s="740">
        <f t="shared" si="29"/>
        <v>0</v>
      </c>
      <c r="BQ32" s="683">
        <f t="shared" si="30"/>
        <v>0</v>
      </c>
      <c r="BS32" s="760"/>
      <c r="BU32" s="419" t="s">
        <v>272</v>
      </c>
      <c r="BV32" s="420">
        <f>SUMIF('Creation and Choice Doc'!$DU$10:$DU$876,'Synthesis Function'!$BU32,'Creation and Choice Doc'!$DT$10:$DT$876)+SUMIF('Creation and Choice Doc'!$DW$10:$DW$876,'Synthesis Function'!$BU32,'Creation and Choice Doc'!$DV$10:$DV$876)+SUMIF('Creation and Choice Doc'!$DY$10:$DY$876,'Synthesis Function'!$BU32,'Creation and Choice Doc'!$DX$10:$DX$876)+SUMIF('Creation and Choice Doc'!$EA$10:$EA$876,'Synthesis Function'!$BU32,'Creation and Choice Doc'!$DZ$10:$DXR$876)</f>
        <v>0</v>
      </c>
      <c r="BW32" s="791"/>
      <c r="BX32" s="756" t="str">
        <f t="shared" si="31"/>
        <v>-</v>
      </c>
      <c r="BY32" s="740">
        <f t="shared" si="35"/>
        <v>0</v>
      </c>
      <c r="BZ32" s="737">
        <f t="shared" si="36"/>
        <v>0</v>
      </c>
      <c r="CB32" s="835" t="str">
        <f t="shared" ca="1" si="37"/>
        <v/>
      </c>
      <c r="CC32" s="836"/>
    </row>
    <row r="33" spans="1:81" ht="15" x14ac:dyDescent="0.2">
      <c r="A33" s="85">
        <f t="shared" ca="1" si="38"/>
        <v>24</v>
      </c>
      <c r="B33" s="680" t="str">
        <f t="shared" si="32"/>
        <v/>
      </c>
      <c r="C33" s="855"/>
      <c r="D33" s="856"/>
      <c r="F33" s="419" t="s">
        <v>273</v>
      </c>
      <c r="G33" s="420">
        <f>SUMIF('Creation and Choice Doc'!$Z$10:$Z$876,'Synthesis Function'!$F33,'Creation and Choice Doc'!$X$10:$X$876)+SUMIF('Creation and Choice Doc'!$AD$10:$AD$876,'Synthesis Function'!$F33,'Creation and Choice Doc'!$AB$10:$AB$876)+SUMIF('Creation and Choice Doc'!$AH$10:$AH$876,'Synthesis Function'!$F33,'Creation and Choice Doc'!$AF$10:$AF$876)</f>
        <v>0</v>
      </c>
      <c r="H33" s="731"/>
      <c r="I33" s="733" t="str">
        <f t="shared" si="6"/>
        <v>-</v>
      </c>
      <c r="J33" s="740">
        <f t="shared" si="7"/>
        <v>0</v>
      </c>
      <c r="K33" s="737">
        <f t="shared" si="8"/>
        <v>0</v>
      </c>
      <c r="L33" s="419" t="s">
        <v>306</v>
      </c>
      <c r="M33" s="418">
        <f>SUMIF('Creation and Choice Doc'!$AA$10:$AA$876,'Synthesis Function'!$L33,'Creation and Choice Doc'!$Y$10:$Y$876)+SUMIF('Creation and Choice Doc'!$AE$10:$AE$876,'Synthesis Function'!$L33,'Creation and Choice Doc'!$AC$10:$AC$876)+SUMIF('Creation and Choice Doc'!$AI$10:$AI$876,'Synthesis Function'!$L33,'Creation and Choice Doc'!$AG$10:$AG$876)</f>
        <v>0</v>
      </c>
      <c r="N33" s="682"/>
      <c r="O33" s="756" t="str">
        <f t="shared" si="9"/>
        <v>-</v>
      </c>
      <c r="P33" s="740">
        <f t="shared" si="10"/>
        <v>0</v>
      </c>
      <c r="Q33" s="683">
        <f t="shared" si="11"/>
        <v>0</v>
      </c>
      <c r="S33" s="760"/>
      <c r="U33" s="681" t="s">
        <v>273</v>
      </c>
      <c r="V33" s="682">
        <f>SUMIF('Creation and Choice Doc'!$AT$10:$AT$876,'Synthesis Function'!$U33,'Creation and Choice Doc'!$AR$10:$AR$876)+SUMIF('Creation and Choice Doc'!$AX$10:$AX$876,'Synthesis Function'!$U33,'Creation and Choice Doc'!$AV$10:$AV$876)+SUMIF('Creation and Choice Doc'!$BB$10:$BB$876,'Synthesis Function'!$U33,'Creation and Choice Doc'!$AZ$10:$AZ$876)</f>
        <v>0</v>
      </c>
      <c r="W33" s="682"/>
      <c r="X33" s="756" t="str">
        <f t="shared" si="12"/>
        <v>-</v>
      </c>
      <c r="Y33" s="740">
        <f t="shared" si="13"/>
        <v>0</v>
      </c>
      <c r="Z33" s="737">
        <f t="shared" si="14"/>
        <v>0</v>
      </c>
      <c r="AA33" s="681" t="s">
        <v>306</v>
      </c>
      <c r="AB33" s="682">
        <f ca="1">SUMIF('Creation and Choice Doc'!$AU$10:$AU$876,'Synthesis Function'!$AB33,'Creation and Choice Doc'!$AS$10:$AS$876)+SUMIF('Creation and Choice Doc'!$AY$10:$AY$876,'Synthesis Function'!$AB33,'Creation and Choice Doc'!$AW$10:$AW$876)+SUMIF('Creation and Choice Doc'!$BC$10:$BC$876,'Synthesis Function'!$AB33,'Creation and Choice Doc'!$BD$10:$BD$876)</f>
        <v>0</v>
      </c>
      <c r="AC33" s="682"/>
      <c r="AD33" s="756" t="str">
        <f t="shared" ca="1" si="15"/>
        <v>-</v>
      </c>
      <c r="AE33" s="740">
        <f t="shared" ca="1" si="16"/>
        <v>0</v>
      </c>
      <c r="AF33" s="683">
        <f t="shared" si="17"/>
        <v>0</v>
      </c>
      <c r="AG33" s="752"/>
      <c r="AH33" s="760"/>
      <c r="AJ33" s="419" t="s">
        <v>273</v>
      </c>
      <c r="AK33" s="420">
        <f>SUMIF('Creation and Choice Doc'!$BN$10:$BN$876,'Synthesis Function'!$AJ33,'Creation and Choice Doc'!$BL$10:$BL$876)+SUMIF('Creation and Choice Doc'!$BR$10:$BR$876,'Synthesis Function'!$AJ33,'Creation and Choice Doc'!$BP$10:$BP$876)+SUMIF('Creation and Choice Doc'!$BV$10:$BV$876,'Synthesis Function'!$AJ33,'Creation and Choice Doc'!$BT$10:$BT$876)</f>
        <v>0</v>
      </c>
      <c r="AL33" s="791"/>
      <c r="AM33" s="756" t="str">
        <f t="shared" si="18"/>
        <v>-</v>
      </c>
      <c r="AN33" s="740">
        <f t="shared" si="19"/>
        <v>0</v>
      </c>
      <c r="AO33" s="737">
        <f t="shared" si="20"/>
        <v>0</v>
      </c>
      <c r="AP33" s="419" t="s">
        <v>306</v>
      </c>
      <c r="AQ33" s="418">
        <f>SUMIF('Creation and Choice Doc'!$BO$10:$BO$876,'Synthesis Function'!$AP33,'Creation and Choice Doc'!$BM$10:$BM$876)+SUMIF('Creation and Choice Doc'!$BS$10:$BS$876,'Synthesis Function'!$AP33,'Creation and Choice Doc'!$BQ$10:$BQ$876)+SUMIF('Creation and Choice Doc'!$BW$10:$BW$876,'Synthesis Function'!$AP33,'Creation and Choice Doc'!$BU$10:$BU$876)</f>
        <v>0</v>
      </c>
      <c r="AR33" s="791"/>
      <c r="AS33" s="756" t="str">
        <f t="shared" si="21"/>
        <v>-</v>
      </c>
      <c r="AT33" s="740">
        <f t="shared" si="22"/>
        <v>0</v>
      </c>
      <c r="AU33" s="683">
        <f t="shared" si="23"/>
        <v>0</v>
      </c>
      <c r="AW33" s="760"/>
      <c r="AY33" s="419" t="s">
        <v>273</v>
      </c>
      <c r="AZ33" s="420">
        <f>SUMIF('Creation and Choice Doc'!$CH$10:$CH$876,'Synthesis Function'!$AY33,'Creation and Choice Doc'!$CF$10:$CF$876)+SUMIF('Creation and Choice Doc'!$CL$10:$CL$876,'Synthesis Function'!$AY33,'Creation and Choice Doc'!$CJ$10:$CJ$876)+SUMIF('Creation and Choice Doc'!$CP$10:$CP$876,'Synthesis Function'!$AY33,'Creation and Choice Doc'!$CN$10:$CN$876)</f>
        <v>0</v>
      </c>
      <c r="BA33" s="791"/>
      <c r="BB33" s="756" t="str">
        <f t="shared" si="24"/>
        <v>-</v>
      </c>
      <c r="BC33" s="740">
        <f t="shared" si="33"/>
        <v>0</v>
      </c>
      <c r="BD33" s="737">
        <f t="shared" si="34"/>
        <v>0</v>
      </c>
      <c r="BF33" s="419" t="s">
        <v>273</v>
      </c>
      <c r="BG33" s="420">
        <f>SUMIF('Creation and Choice Doc'!$DB$10:$DB$876,'Synthesis Function'!$BF33,'Creation and Choice Doc'!$CZ$10:$CZ$876)+SUMIF('Creation and Choice Doc'!$DF$10:$DF$876,'Synthesis Function'!$BF33,'Creation and Choice Doc'!$DD$10:$DD$876)+SUMIF('Creation and Choice Doc'!$DJ$10:$DJ$876,'Synthesis Function'!$BF33,'Creation and Choice Doc'!$DH$10:$DH$876)</f>
        <v>0</v>
      </c>
      <c r="BH33" s="791"/>
      <c r="BI33" s="756" t="str">
        <f t="shared" si="25"/>
        <v>-</v>
      </c>
      <c r="BJ33" s="740">
        <f t="shared" si="26"/>
        <v>0</v>
      </c>
      <c r="BK33" s="737">
        <f t="shared" si="27"/>
        <v>0</v>
      </c>
      <c r="BL33" s="419" t="s">
        <v>306</v>
      </c>
      <c r="BM33" s="418">
        <f>SUMIF('Creation and Choice Doc'!$DC$10:$DC$876,'Synthesis Function'!$BL33,'Creation and Choice Doc'!$DA$10:$DA$876)+SUMIF('Creation and Choice Doc'!$DG$10:$DG$876,'Synthesis Function'!$BL33,'Creation and Choice Doc'!$DE$10:$DE$876)+SUMIF('Creation and Choice Doc'!$DK$10:$DK$876,'Synthesis Function'!$BL33,'Creation and Choice Doc'!$DI$10:$DI$876)</f>
        <v>0</v>
      </c>
      <c r="BN33" s="791"/>
      <c r="BO33" s="756" t="str">
        <f t="shared" si="28"/>
        <v>-</v>
      </c>
      <c r="BP33" s="740">
        <f t="shared" si="29"/>
        <v>0</v>
      </c>
      <c r="BQ33" s="683">
        <f t="shared" si="30"/>
        <v>0</v>
      </c>
      <c r="BS33" s="760"/>
      <c r="BU33" s="419" t="s">
        <v>273</v>
      </c>
      <c r="BV33" s="420">
        <f>SUMIF('Creation and Choice Doc'!$DU$10:$DU$876,'Synthesis Function'!$BU33,'Creation and Choice Doc'!$DT$10:$DT$876)+SUMIF('Creation and Choice Doc'!$DW$10:$DW$876,'Synthesis Function'!$BU33,'Creation and Choice Doc'!$DV$10:$DV$876)+SUMIF('Creation and Choice Doc'!$DY$10:$DY$876,'Synthesis Function'!$BU33,'Creation and Choice Doc'!$DX$10:$DX$876)+SUMIF('Creation and Choice Doc'!$EA$10:$EA$876,'Synthesis Function'!$BU33,'Creation and Choice Doc'!$DZ$10:$DXR$876)</f>
        <v>0</v>
      </c>
      <c r="BW33" s="791"/>
      <c r="BX33" s="756" t="str">
        <f t="shared" si="31"/>
        <v>-</v>
      </c>
      <c r="BY33" s="740">
        <f t="shared" si="35"/>
        <v>0</v>
      </c>
      <c r="BZ33" s="737">
        <f t="shared" si="36"/>
        <v>0</v>
      </c>
      <c r="CB33" s="835" t="str">
        <f t="shared" ca="1" si="37"/>
        <v/>
      </c>
      <c r="CC33" s="836"/>
    </row>
    <row r="34" spans="1:81" ht="15" x14ac:dyDescent="0.2">
      <c r="A34" s="85">
        <f t="shared" ca="1" si="38"/>
        <v>25</v>
      </c>
      <c r="B34" s="680" t="str">
        <f t="shared" si="32"/>
        <v/>
      </c>
      <c r="C34" s="855"/>
      <c r="D34" s="856"/>
      <c r="F34" s="419" t="s">
        <v>274</v>
      </c>
      <c r="G34" s="420">
        <f>SUMIF('Creation and Choice Doc'!$Z$10:$Z$876,'Synthesis Function'!$F34,'Creation and Choice Doc'!$X$10:$X$876)+SUMIF('Creation and Choice Doc'!$AD$10:$AD$876,'Synthesis Function'!$F34,'Creation and Choice Doc'!$AB$10:$AB$876)+SUMIF('Creation and Choice Doc'!$AH$10:$AH$876,'Synthesis Function'!$F34,'Creation and Choice Doc'!$AF$10:$AF$876)</f>
        <v>0</v>
      </c>
      <c r="H34" s="731">
        <f>G34+G35+G36</f>
        <v>0</v>
      </c>
      <c r="I34" s="733" t="str">
        <f t="shared" si="6"/>
        <v>-</v>
      </c>
      <c r="J34" s="740">
        <f t="shared" si="7"/>
        <v>0</v>
      </c>
      <c r="K34" s="737">
        <f t="shared" si="8"/>
        <v>0</v>
      </c>
      <c r="L34" s="419" t="s">
        <v>307</v>
      </c>
      <c r="M34" s="418">
        <f>SUMIF('Creation and Choice Doc'!$AA$10:$AA$876,'Synthesis Function'!$L34,'Creation and Choice Doc'!$Y$10:$Y$876)+SUMIF('Creation and Choice Doc'!$AE$10:$AE$876,'Synthesis Function'!$L34,'Creation and Choice Doc'!$AC$10:$AC$876)+SUMIF('Creation and Choice Doc'!$AI$10:$AI$876,'Synthesis Function'!$L34,'Creation and Choice Doc'!$AG$10:$AG$876)</f>
        <v>0</v>
      </c>
      <c r="N34" s="682">
        <f>M34+M35+M36</f>
        <v>0</v>
      </c>
      <c r="O34" s="756" t="str">
        <f t="shared" si="9"/>
        <v>-</v>
      </c>
      <c r="P34" s="740">
        <f t="shared" si="10"/>
        <v>0</v>
      </c>
      <c r="Q34" s="683">
        <f t="shared" si="11"/>
        <v>0</v>
      </c>
      <c r="S34" s="760"/>
      <c r="U34" s="681" t="s">
        <v>274</v>
      </c>
      <c r="V34" s="682">
        <f>SUMIF('Creation and Choice Doc'!$AT$10:$AT$876,'Synthesis Function'!$U34,'Creation and Choice Doc'!$AR$10:$AR$876)+SUMIF('Creation and Choice Doc'!$AX$10:$AX$876,'Synthesis Function'!$U34,'Creation and Choice Doc'!$AV$10:$AV$876)+SUMIF('Creation and Choice Doc'!$BB$10:$BB$876,'Synthesis Function'!$U34,'Creation and Choice Doc'!$AZ$10:$AZ$876)</f>
        <v>0</v>
      </c>
      <c r="W34" s="682">
        <f>V34+V35+V36</f>
        <v>0</v>
      </c>
      <c r="X34" s="756" t="str">
        <f t="shared" si="12"/>
        <v>-</v>
      </c>
      <c r="Y34" s="740">
        <f t="shared" si="13"/>
        <v>0</v>
      </c>
      <c r="Z34" s="737">
        <f t="shared" si="14"/>
        <v>0</v>
      </c>
      <c r="AA34" s="681" t="s">
        <v>307</v>
      </c>
      <c r="AB34" s="682">
        <f ca="1">SUMIF('Creation and Choice Doc'!$AU$10:$AU$876,'Synthesis Function'!$AB34,'Creation and Choice Doc'!$AS$10:$AS$876)+SUMIF('Creation and Choice Doc'!$AY$10:$AY$876,'Synthesis Function'!$AB34,'Creation and Choice Doc'!$AW$10:$AW$876)+SUMIF('Creation and Choice Doc'!$BC$10:$BC$876,'Synthesis Function'!$AB34,'Creation and Choice Doc'!$BD$10:$BD$876)</f>
        <v>0</v>
      </c>
      <c r="AC34" s="682">
        <f ca="1">AB34+AB35+AB36</f>
        <v>0</v>
      </c>
      <c r="AD34" s="756" t="str">
        <f t="shared" ca="1" si="15"/>
        <v>-</v>
      </c>
      <c r="AE34" s="740">
        <f t="shared" ca="1" si="16"/>
        <v>0</v>
      </c>
      <c r="AF34" s="683">
        <f t="shared" ca="1" si="17"/>
        <v>0</v>
      </c>
      <c r="AG34" s="752"/>
      <c r="AH34" s="760"/>
      <c r="AJ34" s="419" t="s">
        <v>274</v>
      </c>
      <c r="AK34" s="420">
        <f>SUMIF('Creation and Choice Doc'!$BN$10:$BN$876,'Synthesis Function'!$AJ34,'Creation and Choice Doc'!$BL$10:$BL$876)+SUMIF('Creation and Choice Doc'!$BR$10:$BR$876,'Synthesis Function'!$AJ34,'Creation and Choice Doc'!$BP$10:$BP$876)+SUMIF('Creation and Choice Doc'!$BV$10:$BV$876,'Synthesis Function'!$AJ34,'Creation and Choice Doc'!$BT$10:$BT$876)</f>
        <v>0</v>
      </c>
      <c r="AL34" s="791">
        <f>AK34+AK35+AK36</f>
        <v>0</v>
      </c>
      <c r="AM34" s="756" t="str">
        <f t="shared" si="18"/>
        <v>-</v>
      </c>
      <c r="AN34" s="740">
        <f t="shared" si="19"/>
        <v>0</v>
      </c>
      <c r="AO34" s="737">
        <f t="shared" si="20"/>
        <v>0</v>
      </c>
      <c r="AP34" s="419" t="s">
        <v>307</v>
      </c>
      <c r="AQ34" s="418">
        <f>SUMIF('Creation and Choice Doc'!$BO$10:$BO$876,'Synthesis Function'!$AP34,'Creation and Choice Doc'!$BM$10:$BM$876)+SUMIF('Creation and Choice Doc'!$BS$10:$BS$876,'Synthesis Function'!$AP34,'Creation and Choice Doc'!$BQ$10:$BQ$876)+SUMIF('Creation and Choice Doc'!$BW$10:$BW$876,'Synthesis Function'!$AP34,'Creation and Choice Doc'!$BU$10:$BU$876)</f>
        <v>0</v>
      </c>
      <c r="AR34" s="791">
        <f>AQ34+AQ35+AQ36</f>
        <v>0</v>
      </c>
      <c r="AS34" s="756" t="str">
        <f t="shared" si="21"/>
        <v>-</v>
      </c>
      <c r="AT34" s="740">
        <f t="shared" si="22"/>
        <v>0</v>
      </c>
      <c r="AU34" s="683">
        <f t="shared" si="23"/>
        <v>0</v>
      </c>
      <c r="AW34" s="760"/>
      <c r="AY34" s="419" t="s">
        <v>274</v>
      </c>
      <c r="AZ34" s="420">
        <f>SUMIF('Creation and Choice Doc'!$CH$10:$CH$876,'Synthesis Function'!$AY34,'Creation and Choice Doc'!$CF$10:$CF$876)+SUMIF('Creation and Choice Doc'!$CL$10:$CL$876,'Synthesis Function'!$AY34,'Creation and Choice Doc'!$CJ$10:$CJ$876)+SUMIF('Creation and Choice Doc'!$CP$10:$CP$876,'Synthesis Function'!$AY34,'Creation and Choice Doc'!$CN$10:$CN$876)</f>
        <v>0</v>
      </c>
      <c r="BA34" s="791">
        <f>AZ34+AZ35+AZ36</f>
        <v>0</v>
      </c>
      <c r="BB34" s="756" t="str">
        <f t="shared" si="24"/>
        <v>-</v>
      </c>
      <c r="BC34" s="740">
        <f t="shared" si="33"/>
        <v>0</v>
      </c>
      <c r="BD34" s="737">
        <f t="shared" si="34"/>
        <v>0</v>
      </c>
      <c r="BF34" s="419" t="s">
        <v>274</v>
      </c>
      <c r="BG34" s="420">
        <f>SUMIF('Creation and Choice Doc'!$DB$10:$DB$876,'Synthesis Function'!$BF34,'Creation and Choice Doc'!$CZ$10:$CZ$876)+SUMIF('Creation and Choice Doc'!$DF$10:$DF$876,'Synthesis Function'!$BF34,'Creation and Choice Doc'!$DD$10:$DD$876)+SUMIF('Creation and Choice Doc'!$DJ$10:$DJ$876,'Synthesis Function'!$BF34,'Creation and Choice Doc'!$DH$10:$DH$876)</f>
        <v>0</v>
      </c>
      <c r="BH34" s="791">
        <f>BG34+BG35+BG36</f>
        <v>0</v>
      </c>
      <c r="BI34" s="756" t="str">
        <f t="shared" si="25"/>
        <v>-</v>
      </c>
      <c r="BJ34" s="740">
        <f t="shared" si="26"/>
        <v>0</v>
      </c>
      <c r="BK34" s="737">
        <f t="shared" si="27"/>
        <v>0</v>
      </c>
      <c r="BL34" s="419" t="s">
        <v>307</v>
      </c>
      <c r="BM34" s="418">
        <f>SUMIF('Creation and Choice Doc'!$DC$10:$DC$876,'Synthesis Function'!$BL34,'Creation and Choice Doc'!$DA$10:$DA$876)+SUMIF('Creation and Choice Doc'!$DG$10:$DG$876,'Synthesis Function'!$BL34,'Creation and Choice Doc'!$DE$10:$DE$876)+SUMIF('Creation and Choice Doc'!$DK$10:$DK$876,'Synthesis Function'!$BL34,'Creation and Choice Doc'!$DI$10:$DI$876)</f>
        <v>0</v>
      </c>
      <c r="BN34" s="791">
        <f>BM34+BM35+BM36</f>
        <v>0</v>
      </c>
      <c r="BO34" s="756" t="str">
        <f t="shared" si="28"/>
        <v>-</v>
      </c>
      <c r="BP34" s="740">
        <f t="shared" si="29"/>
        <v>0</v>
      </c>
      <c r="BQ34" s="683">
        <f t="shared" si="30"/>
        <v>0</v>
      </c>
      <c r="BS34" s="760"/>
      <c r="BU34" s="419" t="s">
        <v>274</v>
      </c>
      <c r="BV34" s="420">
        <f>SUMIF('Creation and Choice Doc'!$DU$10:$DU$876,'Synthesis Function'!$BU34,'Creation and Choice Doc'!$DT$10:$DT$876)+SUMIF('Creation and Choice Doc'!$DW$10:$DW$876,'Synthesis Function'!$BU34,'Creation and Choice Doc'!$DV$10:$DV$876)+SUMIF('Creation and Choice Doc'!$DY$10:$DY$876,'Synthesis Function'!$BU34,'Creation and Choice Doc'!$DX$10:$DX$876)+SUMIF('Creation and Choice Doc'!$EA$10:$EA$876,'Synthesis Function'!$BU34,'Creation and Choice Doc'!$DZ$10:$DXR$876)</f>
        <v>0</v>
      </c>
      <c r="BW34" s="791">
        <f>BV34+BV35+BV36</f>
        <v>0</v>
      </c>
      <c r="BX34" s="756" t="str">
        <f t="shared" si="31"/>
        <v>-</v>
      </c>
      <c r="BY34" s="740">
        <f t="shared" si="35"/>
        <v>0</v>
      </c>
      <c r="BZ34" s="737">
        <f t="shared" si="36"/>
        <v>0</v>
      </c>
      <c r="CB34" s="835" t="str">
        <f t="shared" ca="1" si="37"/>
        <v/>
      </c>
      <c r="CC34" s="836"/>
    </row>
    <row r="35" spans="1:81" ht="15" x14ac:dyDescent="0.2">
      <c r="A35" s="85">
        <f t="shared" ca="1" si="38"/>
        <v>26</v>
      </c>
      <c r="B35" s="680" t="str">
        <f t="shared" si="32"/>
        <v/>
      </c>
      <c r="C35" s="855"/>
      <c r="D35" s="856"/>
      <c r="F35" s="419" t="s">
        <v>275</v>
      </c>
      <c r="G35" s="420">
        <f>SUMIF('Creation and Choice Doc'!$Z$10:$Z$876,'Synthesis Function'!$F35,'Creation and Choice Doc'!$X$10:$X$876)+SUMIF('Creation and Choice Doc'!$AD$10:$AD$876,'Synthesis Function'!$F35,'Creation and Choice Doc'!$AB$10:$AB$876)+SUMIF('Creation and Choice Doc'!$AH$10:$AH$876,'Synthesis Function'!$F35,'Creation and Choice Doc'!$AF$10:$AF$876)</f>
        <v>0</v>
      </c>
      <c r="H35" s="731"/>
      <c r="I35" s="733" t="str">
        <f t="shared" si="6"/>
        <v>-</v>
      </c>
      <c r="J35" s="740">
        <f t="shared" si="7"/>
        <v>0</v>
      </c>
      <c r="K35" s="737">
        <f t="shared" si="8"/>
        <v>0</v>
      </c>
      <c r="L35" s="419" t="s">
        <v>308</v>
      </c>
      <c r="M35" s="418">
        <f>SUMIF('Creation and Choice Doc'!$AA$10:$AA$876,'Synthesis Function'!$L35,'Creation and Choice Doc'!$Y$10:$Y$876)+SUMIF('Creation and Choice Doc'!$AE$10:$AE$876,'Synthesis Function'!$L35,'Creation and Choice Doc'!$AC$10:$AC$876)+SUMIF('Creation and Choice Doc'!$AI$10:$AI$876,'Synthesis Function'!$L35,'Creation and Choice Doc'!$AG$10:$AG$876)</f>
        <v>0</v>
      </c>
      <c r="N35" s="682"/>
      <c r="O35" s="756" t="str">
        <f t="shared" si="9"/>
        <v>-</v>
      </c>
      <c r="P35" s="740">
        <f t="shared" si="10"/>
        <v>0</v>
      </c>
      <c r="Q35" s="683">
        <f t="shared" si="11"/>
        <v>0</v>
      </c>
      <c r="S35" s="760"/>
      <c r="U35" s="681" t="s">
        <v>275</v>
      </c>
      <c r="V35" s="682">
        <f>SUMIF('Creation and Choice Doc'!$AT$10:$AT$876,'Synthesis Function'!$U35,'Creation and Choice Doc'!$AR$10:$AR$876)+SUMIF('Creation and Choice Doc'!$AX$10:$AX$876,'Synthesis Function'!$U35,'Creation and Choice Doc'!$AV$10:$AV$876)+SUMIF('Creation and Choice Doc'!$BB$10:$BB$876,'Synthesis Function'!$U35,'Creation and Choice Doc'!$AZ$10:$AZ$876)</f>
        <v>0</v>
      </c>
      <c r="W35" s="682"/>
      <c r="X35" s="756" t="str">
        <f t="shared" si="12"/>
        <v>-</v>
      </c>
      <c r="Y35" s="740">
        <f t="shared" si="13"/>
        <v>0</v>
      </c>
      <c r="Z35" s="737">
        <f t="shared" si="14"/>
        <v>0</v>
      </c>
      <c r="AA35" s="681" t="s">
        <v>308</v>
      </c>
      <c r="AB35" s="682">
        <f ca="1">SUMIF('Creation and Choice Doc'!$AU$10:$AU$876,'Synthesis Function'!$AB35,'Creation and Choice Doc'!$AS$10:$AS$876)+SUMIF('Creation and Choice Doc'!$AY$10:$AY$876,'Synthesis Function'!$AB35,'Creation and Choice Doc'!$AW$10:$AW$876)+SUMIF('Creation and Choice Doc'!$BC$10:$BC$876,'Synthesis Function'!$AB35,'Creation and Choice Doc'!$BD$10:$BD$876)</f>
        <v>0</v>
      </c>
      <c r="AC35" s="682"/>
      <c r="AD35" s="756" t="str">
        <f t="shared" ca="1" si="15"/>
        <v>-</v>
      </c>
      <c r="AE35" s="740">
        <f t="shared" ca="1" si="16"/>
        <v>0</v>
      </c>
      <c r="AF35" s="683">
        <f t="shared" si="17"/>
        <v>0</v>
      </c>
      <c r="AG35" s="752"/>
      <c r="AH35" s="760"/>
      <c r="AJ35" s="419" t="s">
        <v>275</v>
      </c>
      <c r="AK35" s="420">
        <f>SUMIF('Creation and Choice Doc'!$BN$10:$BN$876,'Synthesis Function'!$AJ35,'Creation and Choice Doc'!$BL$10:$BL$876)+SUMIF('Creation and Choice Doc'!$BR$10:$BR$876,'Synthesis Function'!$AJ35,'Creation and Choice Doc'!$BP$10:$BP$876)+SUMIF('Creation and Choice Doc'!$BV$10:$BV$876,'Synthesis Function'!$AJ35,'Creation and Choice Doc'!$BT$10:$BT$876)</f>
        <v>0</v>
      </c>
      <c r="AL35" s="791"/>
      <c r="AM35" s="756" t="str">
        <f t="shared" si="18"/>
        <v>-</v>
      </c>
      <c r="AN35" s="740">
        <f t="shared" si="19"/>
        <v>0</v>
      </c>
      <c r="AO35" s="737">
        <f t="shared" si="20"/>
        <v>0</v>
      </c>
      <c r="AP35" s="419" t="s">
        <v>308</v>
      </c>
      <c r="AQ35" s="418">
        <f>SUMIF('Creation and Choice Doc'!$BO$10:$BO$876,'Synthesis Function'!$AP35,'Creation and Choice Doc'!$BM$10:$BM$876)+SUMIF('Creation and Choice Doc'!$BS$10:$BS$876,'Synthesis Function'!$AP35,'Creation and Choice Doc'!$BQ$10:$BQ$876)+SUMIF('Creation and Choice Doc'!$BW$10:$BW$876,'Synthesis Function'!$AP35,'Creation and Choice Doc'!$BU$10:$BU$876)</f>
        <v>0</v>
      </c>
      <c r="AR35" s="791"/>
      <c r="AS35" s="756" t="str">
        <f t="shared" si="21"/>
        <v>-</v>
      </c>
      <c r="AT35" s="740">
        <f t="shared" si="22"/>
        <v>0</v>
      </c>
      <c r="AU35" s="683">
        <f t="shared" si="23"/>
        <v>0</v>
      </c>
      <c r="AW35" s="760"/>
      <c r="AY35" s="419" t="s">
        <v>275</v>
      </c>
      <c r="AZ35" s="420">
        <f>SUMIF('Creation and Choice Doc'!$CH$10:$CH$876,'Synthesis Function'!$AY35,'Creation and Choice Doc'!$CF$10:$CF$876)+SUMIF('Creation and Choice Doc'!$CL$10:$CL$876,'Synthesis Function'!$AY35,'Creation and Choice Doc'!$CJ$10:$CJ$876)+SUMIF('Creation and Choice Doc'!$CP$10:$CP$876,'Synthesis Function'!$AY35,'Creation and Choice Doc'!$CN$10:$CN$876)</f>
        <v>0</v>
      </c>
      <c r="BA35" s="791"/>
      <c r="BB35" s="756" t="str">
        <f t="shared" si="24"/>
        <v>-</v>
      </c>
      <c r="BC35" s="740">
        <f t="shared" si="33"/>
        <v>0</v>
      </c>
      <c r="BD35" s="737">
        <f t="shared" si="34"/>
        <v>0</v>
      </c>
      <c r="BF35" s="419" t="s">
        <v>275</v>
      </c>
      <c r="BG35" s="420">
        <f>SUMIF('Creation and Choice Doc'!$DB$10:$DB$876,'Synthesis Function'!$BF35,'Creation and Choice Doc'!$CZ$10:$CZ$876)+SUMIF('Creation and Choice Doc'!$DF$10:$DF$876,'Synthesis Function'!$BF35,'Creation and Choice Doc'!$DD$10:$DD$876)+SUMIF('Creation and Choice Doc'!$DJ$10:$DJ$876,'Synthesis Function'!$BF35,'Creation and Choice Doc'!$DH$10:$DH$876)</f>
        <v>0</v>
      </c>
      <c r="BH35" s="791"/>
      <c r="BI35" s="756" t="str">
        <f t="shared" si="25"/>
        <v>-</v>
      </c>
      <c r="BJ35" s="740">
        <f t="shared" si="26"/>
        <v>0</v>
      </c>
      <c r="BK35" s="737">
        <f t="shared" si="27"/>
        <v>0</v>
      </c>
      <c r="BL35" s="419" t="s">
        <v>308</v>
      </c>
      <c r="BM35" s="418">
        <f>SUMIF('Creation and Choice Doc'!$DC$10:$DC$876,'Synthesis Function'!$BL35,'Creation and Choice Doc'!$DA$10:$DA$876)+SUMIF('Creation and Choice Doc'!$DG$10:$DG$876,'Synthesis Function'!$BL35,'Creation and Choice Doc'!$DE$10:$DE$876)+SUMIF('Creation and Choice Doc'!$DK$10:$DK$876,'Synthesis Function'!$BL35,'Creation and Choice Doc'!$DI$10:$DI$876)</f>
        <v>0</v>
      </c>
      <c r="BN35" s="791"/>
      <c r="BO35" s="756" t="str">
        <f t="shared" si="28"/>
        <v>-</v>
      </c>
      <c r="BP35" s="740">
        <f t="shared" si="29"/>
        <v>0</v>
      </c>
      <c r="BQ35" s="683">
        <f t="shared" si="30"/>
        <v>0</v>
      </c>
      <c r="BS35" s="760"/>
      <c r="BU35" s="419" t="s">
        <v>275</v>
      </c>
      <c r="BV35" s="420">
        <f>SUMIF('Creation and Choice Doc'!$DU$10:$DU$876,'Synthesis Function'!$BU35,'Creation and Choice Doc'!$DT$10:$DT$876)+SUMIF('Creation and Choice Doc'!$DW$10:$DW$876,'Synthesis Function'!$BU35,'Creation and Choice Doc'!$DV$10:$DV$876)+SUMIF('Creation and Choice Doc'!$DY$10:$DY$876,'Synthesis Function'!$BU35,'Creation and Choice Doc'!$DX$10:$DX$876)+SUMIF('Creation and Choice Doc'!$EA$10:$EA$876,'Synthesis Function'!$BU35,'Creation and Choice Doc'!$DZ$10:$DXR$876)</f>
        <v>0</v>
      </c>
      <c r="BW35" s="791"/>
      <c r="BX35" s="756" t="str">
        <f t="shared" si="31"/>
        <v>-</v>
      </c>
      <c r="BY35" s="740">
        <f t="shared" si="35"/>
        <v>0</v>
      </c>
      <c r="BZ35" s="737">
        <f t="shared" si="36"/>
        <v>0</v>
      </c>
      <c r="CB35" s="835" t="str">
        <f t="shared" ca="1" si="37"/>
        <v/>
      </c>
      <c r="CC35" s="836"/>
    </row>
    <row r="36" spans="1:81" ht="15" x14ac:dyDescent="0.2">
      <c r="A36" s="85">
        <f t="shared" ca="1" si="38"/>
        <v>27</v>
      </c>
      <c r="B36" s="680" t="str">
        <f t="shared" si="32"/>
        <v/>
      </c>
      <c r="C36" s="855"/>
      <c r="D36" s="856"/>
      <c r="F36" s="419" t="s">
        <v>276</v>
      </c>
      <c r="G36" s="420">
        <f>SUMIF('Creation and Choice Doc'!$Z$10:$Z$876,'Synthesis Function'!$F36,'Creation and Choice Doc'!$X$10:$X$876)+SUMIF('Creation and Choice Doc'!$AD$10:$AD$876,'Synthesis Function'!$F36,'Creation and Choice Doc'!$AB$10:$AB$876)+SUMIF('Creation and Choice Doc'!$AH$10:$AH$876,'Synthesis Function'!$F36,'Creation and Choice Doc'!$AF$10:$AF$876)</f>
        <v>0</v>
      </c>
      <c r="H36" s="731"/>
      <c r="I36" s="733" t="str">
        <f t="shared" si="6"/>
        <v>-</v>
      </c>
      <c r="J36" s="740">
        <f t="shared" si="7"/>
        <v>0</v>
      </c>
      <c r="K36" s="737">
        <f t="shared" si="8"/>
        <v>0</v>
      </c>
      <c r="L36" s="419" t="s">
        <v>309</v>
      </c>
      <c r="M36" s="418">
        <f>SUMIF('Creation and Choice Doc'!$AA$10:$AA$876,'Synthesis Function'!$L36,'Creation and Choice Doc'!$Y$10:$Y$876)+SUMIF('Creation and Choice Doc'!$AE$10:$AE$876,'Synthesis Function'!$L36,'Creation and Choice Doc'!$AC$10:$AC$876)+SUMIF('Creation and Choice Doc'!$AI$10:$AI$876,'Synthesis Function'!$L36,'Creation and Choice Doc'!$AG$10:$AG$876)</f>
        <v>0</v>
      </c>
      <c r="N36" s="682"/>
      <c r="O36" s="756" t="str">
        <f t="shared" si="9"/>
        <v>-</v>
      </c>
      <c r="P36" s="740">
        <f t="shared" si="10"/>
        <v>0</v>
      </c>
      <c r="Q36" s="683">
        <f t="shared" si="11"/>
        <v>0</v>
      </c>
      <c r="S36" s="760"/>
      <c r="U36" s="681" t="s">
        <v>276</v>
      </c>
      <c r="V36" s="682">
        <f>SUMIF('Creation and Choice Doc'!$AT$10:$AT$876,'Synthesis Function'!$U36,'Creation and Choice Doc'!$AR$10:$AR$876)+SUMIF('Creation and Choice Doc'!$AX$10:$AX$876,'Synthesis Function'!$U36,'Creation and Choice Doc'!$AV$10:$AV$876)+SUMIF('Creation and Choice Doc'!$BB$10:$BB$876,'Synthesis Function'!$U36,'Creation and Choice Doc'!$AZ$10:$AZ$876)</f>
        <v>0</v>
      </c>
      <c r="W36" s="682"/>
      <c r="X36" s="756" t="str">
        <f t="shared" si="12"/>
        <v>-</v>
      </c>
      <c r="Y36" s="740">
        <f t="shared" si="13"/>
        <v>0</v>
      </c>
      <c r="Z36" s="737">
        <f t="shared" si="14"/>
        <v>0</v>
      </c>
      <c r="AA36" s="681" t="s">
        <v>309</v>
      </c>
      <c r="AB36" s="682">
        <f ca="1">SUMIF('Creation and Choice Doc'!$AU$10:$AU$876,'Synthesis Function'!$AB36,'Creation and Choice Doc'!$AS$10:$AS$876)+SUMIF('Creation and Choice Doc'!$AY$10:$AY$876,'Synthesis Function'!$AB36,'Creation and Choice Doc'!$AW$10:$AW$876)+SUMIF('Creation and Choice Doc'!$BC$10:$BC$876,'Synthesis Function'!$AB36,'Creation and Choice Doc'!$BD$10:$BD$876)</f>
        <v>0</v>
      </c>
      <c r="AC36" s="682"/>
      <c r="AD36" s="756" t="str">
        <f t="shared" ca="1" si="15"/>
        <v>-</v>
      </c>
      <c r="AE36" s="740">
        <f t="shared" ca="1" si="16"/>
        <v>0</v>
      </c>
      <c r="AF36" s="683">
        <f t="shared" si="17"/>
        <v>0</v>
      </c>
      <c r="AG36" s="752"/>
      <c r="AH36" s="760"/>
      <c r="AJ36" s="419" t="s">
        <v>276</v>
      </c>
      <c r="AK36" s="420">
        <f>SUMIF('Creation and Choice Doc'!$BN$10:$BN$876,'Synthesis Function'!$AJ36,'Creation and Choice Doc'!$BL$10:$BL$876)+SUMIF('Creation and Choice Doc'!$BR$10:$BR$876,'Synthesis Function'!$AJ36,'Creation and Choice Doc'!$BP$10:$BP$876)+SUMIF('Creation and Choice Doc'!$BV$10:$BV$876,'Synthesis Function'!$AJ36,'Creation and Choice Doc'!$BT$10:$BT$876)</f>
        <v>0</v>
      </c>
      <c r="AL36" s="791"/>
      <c r="AM36" s="756" t="str">
        <f t="shared" si="18"/>
        <v>-</v>
      </c>
      <c r="AN36" s="740">
        <f t="shared" si="19"/>
        <v>0</v>
      </c>
      <c r="AO36" s="737">
        <f t="shared" si="20"/>
        <v>0</v>
      </c>
      <c r="AP36" s="419" t="s">
        <v>309</v>
      </c>
      <c r="AQ36" s="418">
        <f>SUMIF('Creation and Choice Doc'!$BO$10:$BO$876,'Synthesis Function'!$AP36,'Creation and Choice Doc'!$BM$10:$BM$876)+SUMIF('Creation and Choice Doc'!$BS$10:$BS$876,'Synthesis Function'!$AP36,'Creation and Choice Doc'!$BQ$10:$BQ$876)+SUMIF('Creation and Choice Doc'!$BW$10:$BW$876,'Synthesis Function'!$AP36,'Creation and Choice Doc'!$BU$10:$BU$876)</f>
        <v>0</v>
      </c>
      <c r="AR36" s="791"/>
      <c r="AS36" s="756" t="str">
        <f t="shared" si="21"/>
        <v>-</v>
      </c>
      <c r="AT36" s="740">
        <f t="shared" si="22"/>
        <v>0</v>
      </c>
      <c r="AU36" s="683">
        <f t="shared" si="23"/>
        <v>0</v>
      </c>
      <c r="AW36" s="760"/>
      <c r="AY36" s="419" t="s">
        <v>276</v>
      </c>
      <c r="AZ36" s="420">
        <f>SUMIF('Creation and Choice Doc'!$CH$10:$CH$876,'Synthesis Function'!$AY36,'Creation and Choice Doc'!$CF$10:$CF$876)+SUMIF('Creation and Choice Doc'!$CL$10:$CL$876,'Synthesis Function'!$AY36,'Creation and Choice Doc'!$CJ$10:$CJ$876)+SUMIF('Creation and Choice Doc'!$CP$10:$CP$876,'Synthesis Function'!$AY36,'Creation and Choice Doc'!$CN$10:$CN$876)</f>
        <v>0</v>
      </c>
      <c r="BA36" s="791"/>
      <c r="BB36" s="756" t="str">
        <f t="shared" si="24"/>
        <v>-</v>
      </c>
      <c r="BC36" s="740">
        <f t="shared" si="33"/>
        <v>0</v>
      </c>
      <c r="BD36" s="737">
        <f t="shared" si="34"/>
        <v>0</v>
      </c>
      <c r="BF36" s="419" t="s">
        <v>276</v>
      </c>
      <c r="BG36" s="420">
        <f>SUMIF('Creation and Choice Doc'!$DB$10:$DB$876,'Synthesis Function'!$BF36,'Creation and Choice Doc'!$CZ$10:$CZ$876)+SUMIF('Creation and Choice Doc'!$DF$10:$DF$876,'Synthesis Function'!$BF36,'Creation and Choice Doc'!$DD$10:$DD$876)+SUMIF('Creation and Choice Doc'!$DJ$10:$DJ$876,'Synthesis Function'!$BF36,'Creation and Choice Doc'!$DH$10:$DH$876)</f>
        <v>0</v>
      </c>
      <c r="BH36" s="791"/>
      <c r="BI36" s="756" t="str">
        <f t="shared" si="25"/>
        <v>-</v>
      </c>
      <c r="BJ36" s="740">
        <f t="shared" si="26"/>
        <v>0</v>
      </c>
      <c r="BK36" s="737">
        <f t="shared" si="27"/>
        <v>0</v>
      </c>
      <c r="BL36" s="419" t="s">
        <v>309</v>
      </c>
      <c r="BM36" s="418">
        <f>SUMIF('Creation and Choice Doc'!$DC$10:$DC$876,'Synthesis Function'!$BL36,'Creation and Choice Doc'!$DA$10:$DA$876)+SUMIF('Creation and Choice Doc'!$DG$10:$DG$876,'Synthesis Function'!$BL36,'Creation and Choice Doc'!$DE$10:$DE$876)+SUMIF('Creation and Choice Doc'!$DK$10:$DK$876,'Synthesis Function'!$BL36,'Creation and Choice Doc'!$DI$10:$DI$876)</f>
        <v>0</v>
      </c>
      <c r="BN36" s="791"/>
      <c r="BO36" s="756" t="str">
        <f t="shared" si="28"/>
        <v>-</v>
      </c>
      <c r="BP36" s="740">
        <f t="shared" si="29"/>
        <v>0</v>
      </c>
      <c r="BQ36" s="683">
        <f t="shared" si="30"/>
        <v>0</v>
      </c>
      <c r="BS36" s="760"/>
      <c r="BU36" s="419" t="s">
        <v>276</v>
      </c>
      <c r="BV36" s="420">
        <f>SUMIF('Creation and Choice Doc'!$DU$10:$DU$876,'Synthesis Function'!$BU36,'Creation and Choice Doc'!$DT$10:$DT$876)+SUMIF('Creation and Choice Doc'!$DW$10:$DW$876,'Synthesis Function'!$BU36,'Creation and Choice Doc'!$DV$10:$DV$876)+SUMIF('Creation and Choice Doc'!$DY$10:$DY$876,'Synthesis Function'!$BU36,'Creation and Choice Doc'!$DX$10:$DX$876)+SUMIF('Creation and Choice Doc'!$EA$10:$EA$876,'Synthesis Function'!$BU36,'Creation and Choice Doc'!$DZ$10:$DXR$876)</f>
        <v>0</v>
      </c>
      <c r="BW36" s="791"/>
      <c r="BX36" s="756" t="str">
        <f t="shared" si="31"/>
        <v>-</v>
      </c>
      <c r="BY36" s="740">
        <f t="shared" si="35"/>
        <v>0</v>
      </c>
      <c r="BZ36" s="737">
        <f t="shared" si="36"/>
        <v>0</v>
      </c>
      <c r="CB36" s="835" t="str">
        <f t="shared" ca="1" si="37"/>
        <v/>
      </c>
      <c r="CC36" s="836"/>
    </row>
    <row r="37" spans="1:81" ht="15" x14ac:dyDescent="0.2">
      <c r="A37" s="85">
        <f t="shared" ca="1" si="38"/>
        <v>28</v>
      </c>
      <c r="B37" s="680" t="str">
        <f t="shared" si="32"/>
        <v/>
      </c>
      <c r="C37" s="855"/>
      <c r="D37" s="856"/>
      <c r="F37" s="419" t="s">
        <v>655</v>
      </c>
      <c r="G37" s="420">
        <f>SUMIF('Creation and Choice Doc'!$Z$10:$Z$876,'Synthesis Function'!$F37,'Creation and Choice Doc'!$X$10:$X$876)+SUMIF('Creation and Choice Doc'!$AD$10:$AD$876,'Synthesis Function'!$F37,'Creation and Choice Doc'!$AB$10:$AB$876)+SUMIF('Creation and Choice Doc'!$AH$10:$AH$876,'Synthesis Function'!$F37,'Creation and Choice Doc'!$AF$10:$AF$876)</f>
        <v>0</v>
      </c>
      <c r="H37" s="731">
        <f>G37+G38+G39</f>
        <v>0</v>
      </c>
      <c r="I37" s="733" t="str">
        <f t="shared" si="6"/>
        <v>-</v>
      </c>
      <c r="J37" s="740">
        <f t="shared" si="7"/>
        <v>0</v>
      </c>
      <c r="K37" s="737">
        <f t="shared" si="8"/>
        <v>0</v>
      </c>
      <c r="L37" s="419" t="s">
        <v>664</v>
      </c>
      <c r="M37" s="418">
        <f>SUMIF('Creation and Choice Doc'!$AA$10:$AA$876,'Synthesis Function'!$L37,'Creation and Choice Doc'!$Y$10:$Y$876)+SUMIF('Creation and Choice Doc'!$AE$10:$AE$876,'Synthesis Function'!$L37,'Creation and Choice Doc'!$AC$10:$AC$876)+SUMIF('Creation and Choice Doc'!$AI$10:$AI$876,'Synthesis Function'!$L37,'Creation and Choice Doc'!$AG$10:$AG$876)</f>
        <v>0</v>
      </c>
      <c r="N37" s="682">
        <f>M37+M38+M39</f>
        <v>0</v>
      </c>
      <c r="O37" s="756" t="str">
        <f t="shared" si="9"/>
        <v>-</v>
      </c>
      <c r="P37" s="740">
        <f t="shared" si="10"/>
        <v>0</v>
      </c>
      <c r="Q37" s="683">
        <f t="shared" si="11"/>
        <v>0</v>
      </c>
      <c r="S37" s="760"/>
      <c r="U37" s="681" t="s">
        <v>655</v>
      </c>
      <c r="V37" s="682">
        <f>SUMIF('Creation and Choice Doc'!$AT$10:$AT$876,'Synthesis Function'!$U37,'Creation and Choice Doc'!$AR$10:$AR$876)+SUMIF('Creation and Choice Doc'!$AX$10:$AX$876,'Synthesis Function'!$U37,'Creation and Choice Doc'!$AV$10:$AV$876)+SUMIF('Creation and Choice Doc'!$BB$10:$BB$876,'Synthesis Function'!$U37,'Creation and Choice Doc'!$AZ$10:$AZ$876)</f>
        <v>0</v>
      </c>
      <c r="W37" s="682">
        <f>V37+V38+V39</f>
        <v>0</v>
      </c>
      <c r="X37" s="756" t="str">
        <f t="shared" si="12"/>
        <v>-</v>
      </c>
      <c r="Y37" s="740">
        <f t="shared" si="13"/>
        <v>0</v>
      </c>
      <c r="Z37" s="737">
        <f t="shared" si="14"/>
        <v>0</v>
      </c>
      <c r="AA37" s="681" t="s">
        <v>664</v>
      </c>
      <c r="AB37" s="235">
        <f ca="1">SUM(AB38:AB39)</f>
        <v>0</v>
      </c>
      <c r="AC37" s="236">
        <f>SUM(AC38:AC39)</f>
        <v>0</v>
      </c>
      <c r="AD37" s="233">
        <f ca="1">AB37+AC37</f>
        <v>0</v>
      </c>
      <c r="AE37" s="740">
        <f t="shared" ca="1" si="16"/>
        <v>0</v>
      </c>
      <c r="AF37" s="683">
        <f t="shared" si="17"/>
        <v>0</v>
      </c>
      <c r="AG37" s="752"/>
      <c r="AH37" s="760"/>
      <c r="AJ37" s="419" t="s">
        <v>655</v>
      </c>
      <c r="AK37" s="420">
        <f>SUMIF('Creation and Choice Doc'!$BN$10:$BN$876,'Synthesis Function'!$AJ37,'Creation and Choice Doc'!$BL$10:$BL$876)+SUMIF('Creation and Choice Doc'!$BR$10:$BR$876,'Synthesis Function'!$AJ37,'Creation and Choice Doc'!$BP$10:$BP$876)+SUMIF('Creation and Choice Doc'!$BV$10:$BV$876,'Synthesis Function'!$AJ37,'Creation and Choice Doc'!$BT$10:$BT$876)</f>
        <v>0</v>
      </c>
      <c r="AL37" s="791">
        <f>AK37+AK38+AK39</f>
        <v>0</v>
      </c>
      <c r="AM37" s="756" t="str">
        <f t="shared" si="18"/>
        <v>-</v>
      </c>
      <c r="AN37" s="740">
        <f t="shared" si="19"/>
        <v>0</v>
      </c>
      <c r="AO37" s="737">
        <f t="shared" si="20"/>
        <v>0</v>
      </c>
      <c r="AP37" s="419" t="s">
        <v>664</v>
      </c>
      <c r="AQ37" s="418">
        <f>SUMIF('Creation and Choice Doc'!$BO$10:$BO$876,'Synthesis Function'!$AP37,'Creation and Choice Doc'!$BM$10:$BM$876)+SUMIF('Creation and Choice Doc'!$BS$10:$BS$876,'Synthesis Function'!$AP37,'Creation and Choice Doc'!$BQ$10:$BQ$876)+SUMIF('Creation and Choice Doc'!$BW$10:$BW$876,'Synthesis Function'!$AP37,'Creation and Choice Doc'!$BU$10:$BU$876)</f>
        <v>0</v>
      </c>
      <c r="AR37" s="791">
        <f>AQ37+AQ38+AQ39</f>
        <v>0</v>
      </c>
      <c r="AS37" s="756" t="str">
        <f t="shared" si="21"/>
        <v>-</v>
      </c>
      <c r="AT37" s="740">
        <f t="shared" si="22"/>
        <v>0</v>
      </c>
      <c r="AU37" s="683">
        <f t="shared" si="23"/>
        <v>0</v>
      </c>
      <c r="AW37" s="760"/>
      <c r="AY37" s="419" t="s">
        <v>655</v>
      </c>
      <c r="AZ37" s="420">
        <f>SUMIF('Creation and Choice Doc'!$CH$10:$CH$876,'Synthesis Function'!$AY37,'Creation and Choice Doc'!$CF$10:$CF$876)+SUMIF('Creation and Choice Doc'!$CL$10:$CL$876,'Synthesis Function'!$AY37,'Creation and Choice Doc'!$CJ$10:$CJ$876)+SUMIF('Creation and Choice Doc'!$CP$10:$CP$876,'Synthesis Function'!$AY37,'Creation and Choice Doc'!$CN$10:$CN$876)</f>
        <v>0</v>
      </c>
      <c r="BA37" s="791">
        <f>AZ37+AZ38+AZ39</f>
        <v>0</v>
      </c>
      <c r="BB37" s="756" t="str">
        <f t="shared" si="24"/>
        <v>-</v>
      </c>
      <c r="BC37" s="740">
        <f t="shared" si="33"/>
        <v>0</v>
      </c>
      <c r="BD37" s="737">
        <f t="shared" si="34"/>
        <v>0</v>
      </c>
      <c r="BF37" s="419" t="s">
        <v>655</v>
      </c>
      <c r="BG37" s="420">
        <f>SUMIF('Creation and Choice Doc'!$DB$10:$DB$876,'Synthesis Function'!$BF37,'Creation and Choice Doc'!$CZ$10:$CZ$876)+SUMIF('Creation and Choice Doc'!$DF$10:$DF$876,'Synthesis Function'!$BF37,'Creation and Choice Doc'!$DD$10:$DD$876)+SUMIF('Creation and Choice Doc'!$DJ$10:$DJ$876,'Synthesis Function'!$BF37,'Creation and Choice Doc'!$DH$10:$DH$876)</f>
        <v>0</v>
      </c>
      <c r="BH37" s="791">
        <f>BG37+BG38+BG39</f>
        <v>0</v>
      </c>
      <c r="BI37" s="756" t="str">
        <f t="shared" si="25"/>
        <v>-</v>
      </c>
      <c r="BJ37" s="740">
        <f t="shared" si="26"/>
        <v>0</v>
      </c>
      <c r="BK37" s="737">
        <f t="shared" si="27"/>
        <v>0</v>
      </c>
      <c r="BL37" s="419" t="s">
        <v>664</v>
      </c>
      <c r="BM37" s="418">
        <f>SUMIF('Creation and Choice Doc'!$DC$10:$DC$876,'Synthesis Function'!$BL37,'Creation and Choice Doc'!$DA$10:$DA$876)+SUMIF('Creation and Choice Doc'!$DG$10:$DG$876,'Synthesis Function'!$BL37,'Creation and Choice Doc'!$DE$10:$DE$876)+SUMIF('Creation and Choice Doc'!$DK$10:$DK$876,'Synthesis Function'!$BL37,'Creation and Choice Doc'!$DI$10:$DI$876)</f>
        <v>0</v>
      </c>
      <c r="BN37" s="791">
        <f>BM37+BM38+BM39</f>
        <v>0</v>
      </c>
      <c r="BO37" s="756" t="str">
        <f t="shared" si="28"/>
        <v>-</v>
      </c>
      <c r="BP37" s="740">
        <f t="shared" si="29"/>
        <v>0</v>
      </c>
      <c r="BQ37" s="683">
        <f t="shared" si="30"/>
        <v>0</v>
      </c>
      <c r="BS37" s="760"/>
      <c r="BU37" s="419" t="s">
        <v>655</v>
      </c>
      <c r="BV37" s="420">
        <f>SUMIF('Creation and Choice Doc'!$DU$10:$DU$876,'Synthesis Function'!$BU37,'Creation and Choice Doc'!$DT$10:$DT$876)+SUMIF('Creation and Choice Doc'!$DW$10:$DW$876,'Synthesis Function'!$BU37,'Creation and Choice Doc'!$DV$10:$DV$876)+SUMIF('Creation and Choice Doc'!$DY$10:$DY$876,'Synthesis Function'!$BU37,'Creation and Choice Doc'!$DX$10:$DX$876)+SUMIF('Creation and Choice Doc'!$EA$10:$EA$876,'Synthesis Function'!$BU37,'Creation and Choice Doc'!$DZ$10:$DXR$876)</f>
        <v>0</v>
      </c>
      <c r="BW37" s="791">
        <f>BV37+BV38+BV39</f>
        <v>0</v>
      </c>
      <c r="BX37" s="756" t="str">
        <f t="shared" si="31"/>
        <v>-</v>
      </c>
      <c r="BY37" s="740">
        <f t="shared" si="35"/>
        <v>0</v>
      </c>
      <c r="BZ37" s="737">
        <f t="shared" si="36"/>
        <v>0</v>
      </c>
      <c r="CB37" s="835" t="str">
        <f t="shared" ca="1" si="37"/>
        <v/>
      </c>
      <c r="CC37" s="836"/>
    </row>
    <row r="38" spans="1:81" ht="15" x14ac:dyDescent="0.2">
      <c r="A38" s="85">
        <f t="shared" ca="1" si="38"/>
        <v>29</v>
      </c>
      <c r="B38" s="680" t="str">
        <f t="shared" si="32"/>
        <v/>
      </c>
      <c r="C38" s="855"/>
      <c r="D38" s="856"/>
      <c r="F38" s="419" t="s">
        <v>656</v>
      </c>
      <c r="G38" s="420">
        <f>SUMIF('Creation and Choice Doc'!$Z$10:$Z$876,'Synthesis Function'!$F38,'Creation and Choice Doc'!$X$10:$X$876)+SUMIF('Creation and Choice Doc'!$AD$10:$AD$876,'Synthesis Function'!$F38,'Creation and Choice Doc'!$AB$10:$AB$876)+SUMIF('Creation and Choice Doc'!$AH$10:$AH$876,'Synthesis Function'!$F38,'Creation and Choice Doc'!$AF$10:$AF$876)</f>
        <v>0</v>
      </c>
      <c r="H38" s="731"/>
      <c r="I38" s="733" t="str">
        <f t="shared" si="6"/>
        <v>-</v>
      </c>
      <c r="J38" s="740">
        <f t="shared" si="7"/>
        <v>0</v>
      </c>
      <c r="K38" s="737">
        <f t="shared" si="8"/>
        <v>0</v>
      </c>
      <c r="L38" s="419" t="s">
        <v>665</v>
      </c>
      <c r="M38" s="418">
        <f>SUMIF('Creation and Choice Doc'!$AA$10:$AA$876,'Synthesis Function'!$L38,'Creation and Choice Doc'!$Y$10:$Y$876)+SUMIF('Creation and Choice Doc'!$AE$10:$AE$876,'Synthesis Function'!$L38,'Creation and Choice Doc'!$AC$10:$AC$876)+SUMIF('Creation and Choice Doc'!$AI$10:$AI$876,'Synthesis Function'!$L38,'Creation and Choice Doc'!$AG$10:$AG$876)</f>
        <v>0</v>
      </c>
      <c r="N38" s="682"/>
      <c r="O38" s="756" t="str">
        <f t="shared" si="9"/>
        <v>-</v>
      </c>
      <c r="P38" s="740">
        <f t="shared" si="10"/>
        <v>0</v>
      </c>
      <c r="Q38" s="683">
        <f t="shared" si="11"/>
        <v>0</v>
      </c>
      <c r="S38" s="760"/>
      <c r="U38" s="681" t="s">
        <v>656</v>
      </c>
      <c r="V38" s="682">
        <f>SUMIF('Creation and Choice Doc'!$AT$10:$AT$876,'Synthesis Function'!$U38,'Creation and Choice Doc'!$AR$10:$AR$876)+SUMIF('Creation and Choice Doc'!$AX$10:$AX$876,'Synthesis Function'!$U38,'Creation and Choice Doc'!$AV$10:$AV$876)+SUMIF('Creation and Choice Doc'!$BB$10:$BB$876,'Synthesis Function'!$U38,'Creation and Choice Doc'!$AZ$10:$AZ$876)</f>
        <v>0</v>
      </c>
      <c r="W38" s="682"/>
      <c r="X38" s="756" t="str">
        <f t="shared" si="12"/>
        <v>-</v>
      </c>
      <c r="Y38" s="740">
        <f t="shared" si="13"/>
        <v>0</v>
      </c>
      <c r="Z38" s="737">
        <f t="shared" si="14"/>
        <v>0</v>
      </c>
      <c r="AA38" s="681" t="s">
        <v>665</v>
      </c>
      <c r="AB38" s="682">
        <f ca="1">SUMIF('Creation and Choice Doc'!$AU$10:$AU$876,'Synthesis Function'!$AB38,'Creation and Choice Doc'!$AS$10:$AS$876)+SUMIF('Creation and Choice Doc'!$AY$10:$AY$876,'Synthesis Function'!$AB38,'Creation and Choice Doc'!$AW$10:$AW$876)+SUMIF('Creation and Choice Doc'!$BC$10:$BC$876,'Synthesis Function'!$AB38,'Creation and Choice Doc'!$BD$10:$BD$876)</f>
        <v>0</v>
      </c>
      <c r="AC38" s="682"/>
      <c r="AD38" s="756" t="str">
        <f t="shared" ca="1" si="15"/>
        <v>-</v>
      </c>
      <c r="AE38" s="740">
        <f t="shared" ca="1" si="16"/>
        <v>0</v>
      </c>
      <c r="AF38" s="683">
        <f t="shared" si="17"/>
        <v>0</v>
      </c>
      <c r="AG38" s="752"/>
      <c r="AH38" s="760"/>
      <c r="AJ38" s="419" t="s">
        <v>656</v>
      </c>
      <c r="AK38" s="420">
        <f>SUMIF('Creation and Choice Doc'!$BN$10:$BN$876,'Synthesis Function'!$AJ38,'Creation and Choice Doc'!$BL$10:$BL$876)+SUMIF('Creation and Choice Doc'!$BR$10:$BR$876,'Synthesis Function'!$AJ38,'Creation and Choice Doc'!$BP$10:$BP$876)+SUMIF('Creation and Choice Doc'!$BV$10:$BV$876,'Synthesis Function'!$AJ38,'Creation and Choice Doc'!$BT$10:$BT$876)</f>
        <v>0</v>
      </c>
      <c r="AL38" s="791"/>
      <c r="AM38" s="756" t="str">
        <f t="shared" si="18"/>
        <v>-</v>
      </c>
      <c r="AN38" s="740">
        <f t="shared" si="19"/>
        <v>0</v>
      </c>
      <c r="AO38" s="737">
        <f t="shared" si="20"/>
        <v>0</v>
      </c>
      <c r="AP38" s="419" t="s">
        <v>665</v>
      </c>
      <c r="AQ38" s="418">
        <f>SUMIF('Creation and Choice Doc'!$BO$10:$BO$876,'Synthesis Function'!$AP38,'Creation and Choice Doc'!$BM$10:$BM$876)+SUMIF('Creation and Choice Doc'!$BS$10:$BS$876,'Synthesis Function'!$AP38,'Creation and Choice Doc'!$BQ$10:$BQ$876)+SUMIF('Creation and Choice Doc'!$BW$10:$BW$876,'Synthesis Function'!$AP38,'Creation and Choice Doc'!$BU$10:$BU$876)</f>
        <v>0</v>
      </c>
      <c r="AR38" s="791"/>
      <c r="AS38" s="756" t="str">
        <f t="shared" si="21"/>
        <v>-</v>
      </c>
      <c r="AT38" s="740">
        <f t="shared" si="22"/>
        <v>0</v>
      </c>
      <c r="AU38" s="683">
        <f t="shared" si="23"/>
        <v>0</v>
      </c>
      <c r="AW38" s="760"/>
      <c r="AY38" s="419" t="s">
        <v>656</v>
      </c>
      <c r="AZ38" s="420">
        <f>SUMIF('Creation and Choice Doc'!$CH$10:$CH$876,'Synthesis Function'!$AY38,'Creation and Choice Doc'!$CF$10:$CF$876)+SUMIF('Creation and Choice Doc'!$CL$10:$CL$876,'Synthesis Function'!$AY38,'Creation and Choice Doc'!$CJ$10:$CJ$876)+SUMIF('Creation and Choice Doc'!$CP$10:$CP$876,'Synthesis Function'!$AY38,'Creation and Choice Doc'!$CN$10:$CN$876)</f>
        <v>0</v>
      </c>
      <c r="BA38" s="791"/>
      <c r="BB38" s="756" t="str">
        <f t="shared" si="24"/>
        <v>-</v>
      </c>
      <c r="BC38" s="740">
        <f t="shared" si="33"/>
        <v>0</v>
      </c>
      <c r="BD38" s="737">
        <f t="shared" si="34"/>
        <v>0</v>
      </c>
      <c r="BF38" s="419" t="s">
        <v>656</v>
      </c>
      <c r="BG38" s="420">
        <f>SUMIF('Creation and Choice Doc'!$DB$10:$DB$876,'Synthesis Function'!$BF38,'Creation and Choice Doc'!$CZ$10:$CZ$876)+SUMIF('Creation and Choice Doc'!$DF$10:$DF$876,'Synthesis Function'!$BF38,'Creation and Choice Doc'!$DD$10:$DD$876)+SUMIF('Creation and Choice Doc'!$DJ$10:$DJ$876,'Synthesis Function'!$BF38,'Creation and Choice Doc'!$DH$10:$DH$876)</f>
        <v>0</v>
      </c>
      <c r="BH38" s="791"/>
      <c r="BI38" s="756" t="str">
        <f t="shared" si="25"/>
        <v>-</v>
      </c>
      <c r="BJ38" s="740">
        <f t="shared" si="26"/>
        <v>0</v>
      </c>
      <c r="BK38" s="737">
        <f t="shared" si="27"/>
        <v>0</v>
      </c>
      <c r="BL38" s="419" t="s">
        <v>665</v>
      </c>
      <c r="BM38" s="418">
        <f>SUMIF('Creation and Choice Doc'!$DC$10:$DC$876,'Synthesis Function'!$BL38,'Creation and Choice Doc'!$DA$10:$DA$876)+SUMIF('Creation and Choice Doc'!$DG$10:$DG$876,'Synthesis Function'!$BL38,'Creation and Choice Doc'!$DE$10:$DE$876)+SUMIF('Creation and Choice Doc'!$DK$10:$DK$876,'Synthesis Function'!$BL38,'Creation and Choice Doc'!$DI$10:$DI$876)</f>
        <v>0</v>
      </c>
      <c r="BN38" s="791"/>
      <c r="BO38" s="756" t="str">
        <f t="shared" si="28"/>
        <v>-</v>
      </c>
      <c r="BP38" s="740">
        <f t="shared" si="29"/>
        <v>0</v>
      </c>
      <c r="BQ38" s="683">
        <f t="shared" si="30"/>
        <v>0</v>
      </c>
      <c r="BS38" s="760"/>
      <c r="BU38" s="419" t="s">
        <v>656</v>
      </c>
      <c r="BV38" s="420">
        <f>SUMIF('Creation and Choice Doc'!$DU$10:$DU$876,'Synthesis Function'!$BU38,'Creation and Choice Doc'!$DT$10:$DT$876)+SUMIF('Creation and Choice Doc'!$DW$10:$DW$876,'Synthesis Function'!$BU38,'Creation and Choice Doc'!$DV$10:$DV$876)+SUMIF('Creation and Choice Doc'!$DY$10:$DY$876,'Synthesis Function'!$BU38,'Creation and Choice Doc'!$DX$10:$DX$876)+SUMIF('Creation and Choice Doc'!$EA$10:$EA$876,'Synthesis Function'!$BU38,'Creation and Choice Doc'!$DZ$10:$DXR$876)</f>
        <v>0</v>
      </c>
      <c r="BW38" s="791"/>
      <c r="BX38" s="756" t="str">
        <f t="shared" si="31"/>
        <v>-</v>
      </c>
      <c r="BY38" s="740">
        <f t="shared" si="35"/>
        <v>0</v>
      </c>
      <c r="BZ38" s="737">
        <f t="shared" si="36"/>
        <v>0</v>
      </c>
      <c r="CB38" s="835" t="str">
        <f t="shared" ca="1" si="37"/>
        <v/>
      </c>
      <c r="CC38" s="836"/>
    </row>
    <row r="39" spans="1:81" ht="15" x14ac:dyDescent="0.2">
      <c r="A39" s="85">
        <f t="shared" ca="1" si="38"/>
        <v>30</v>
      </c>
      <c r="B39" s="680" t="str">
        <f t="shared" si="32"/>
        <v/>
      </c>
      <c r="C39" s="855"/>
      <c r="D39" s="856"/>
      <c r="F39" s="419" t="s">
        <v>657</v>
      </c>
      <c r="G39" s="420">
        <f>SUMIF('Creation and Choice Doc'!$Z$10:$Z$876,'Synthesis Function'!$F39,'Creation and Choice Doc'!$X$10:$X$876)+SUMIF('Creation and Choice Doc'!$AD$10:$AD$876,'Synthesis Function'!$F39,'Creation and Choice Doc'!$AB$10:$AB$876)+SUMIF('Creation and Choice Doc'!$AH$10:$AH$876,'Synthesis Function'!$F39,'Creation and Choice Doc'!$AF$10:$AF$876)</f>
        <v>0</v>
      </c>
      <c r="H39" s="731"/>
      <c r="I39" s="733" t="str">
        <f t="shared" si="6"/>
        <v>-</v>
      </c>
      <c r="J39" s="740">
        <f t="shared" si="7"/>
        <v>0</v>
      </c>
      <c r="K39" s="737">
        <f t="shared" si="8"/>
        <v>0</v>
      </c>
      <c r="L39" s="419" t="s">
        <v>666</v>
      </c>
      <c r="M39" s="418">
        <f>SUMIF('Creation and Choice Doc'!$AA$10:$AA$876,'Synthesis Function'!$L39,'Creation and Choice Doc'!$Y$10:$Y$876)+SUMIF('Creation and Choice Doc'!$AE$10:$AE$876,'Synthesis Function'!$L39,'Creation and Choice Doc'!$AC$10:$AC$876)+SUMIF('Creation and Choice Doc'!$AI$10:$AI$876,'Synthesis Function'!$L39,'Creation and Choice Doc'!$AG$10:$AG$876)</f>
        <v>0</v>
      </c>
      <c r="N39" s="682"/>
      <c r="O39" s="756" t="str">
        <f t="shared" si="9"/>
        <v>-</v>
      </c>
      <c r="P39" s="740">
        <f t="shared" si="10"/>
        <v>0</v>
      </c>
      <c r="Q39" s="683">
        <f t="shared" si="11"/>
        <v>0</v>
      </c>
      <c r="S39" s="760"/>
      <c r="U39" s="681" t="s">
        <v>657</v>
      </c>
      <c r="V39" s="682">
        <f>SUMIF('Creation and Choice Doc'!$AT$10:$AT$876,'Synthesis Function'!$U39,'Creation and Choice Doc'!$AR$10:$AR$876)+SUMIF('Creation and Choice Doc'!$AX$10:$AX$876,'Synthesis Function'!$U39,'Creation and Choice Doc'!$AV$10:$AV$876)+SUMIF('Creation and Choice Doc'!$BB$10:$BB$876,'Synthesis Function'!$U39,'Creation and Choice Doc'!$AZ$10:$AZ$876)</f>
        <v>0</v>
      </c>
      <c r="W39" s="682"/>
      <c r="X39" s="756" t="str">
        <f t="shared" si="12"/>
        <v>-</v>
      </c>
      <c r="Y39" s="740">
        <f t="shared" si="13"/>
        <v>0</v>
      </c>
      <c r="Z39" s="737">
        <f t="shared" si="14"/>
        <v>0</v>
      </c>
      <c r="AA39" s="681" t="s">
        <v>666</v>
      </c>
      <c r="AB39" s="682">
        <f ca="1">SUMIF('Creation and Choice Doc'!$AU$10:$AU$876,'Synthesis Function'!$AB39,'Creation and Choice Doc'!$AS$10:$AS$876)+SUMIF('Creation and Choice Doc'!$AY$10:$AY$876,'Synthesis Function'!$AB39,'Creation and Choice Doc'!$AW$10:$AW$876)+SUMIF('Creation and Choice Doc'!$BC$10:$BC$876,'Synthesis Function'!$AB39,'Creation and Choice Doc'!$BD$10:$BD$876)</f>
        <v>0</v>
      </c>
      <c r="AC39" s="682"/>
      <c r="AD39" s="756" t="str">
        <f t="shared" ca="1" si="15"/>
        <v>-</v>
      </c>
      <c r="AE39" s="740">
        <f t="shared" ca="1" si="16"/>
        <v>0</v>
      </c>
      <c r="AF39" s="683">
        <f t="shared" si="17"/>
        <v>0</v>
      </c>
      <c r="AG39" s="752"/>
      <c r="AH39" s="760"/>
      <c r="AJ39" s="419" t="s">
        <v>657</v>
      </c>
      <c r="AK39" s="420">
        <f>SUMIF('Creation and Choice Doc'!$BN$10:$BN$876,'Synthesis Function'!$AJ39,'Creation and Choice Doc'!$BL$10:$BL$876)+SUMIF('Creation and Choice Doc'!$BR$10:$BR$876,'Synthesis Function'!$AJ39,'Creation and Choice Doc'!$BP$10:$BP$876)+SUMIF('Creation and Choice Doc'!$BV$10:$BV$876,'Synthesis Function'!$AJ39,'Creation and Choice Doc'!$BT$10:$BT$876)</f>
        <v>0</v>
      </c>
      <c r="AL39" s="791"/>
      <c r="AM39" s="756" t="str">
        <f t="shared" si="18"/>
        <v>-</v>
      </c>
      <c r="AN39" s="740">
        <f t="shared" si="19"/>
        <v>0</v>
      </c>
      <c r="AO39" s="737">
        <f t="shared" si="20"/>
        <v>0</v>
      </c>
      <c r="AP39" s="419" t="s">
        <v>666</v>
      </c>
      <c r="AQ39" s="418">
        <f>SUMIF('Creation and Choice Doc'!$BO$10:$BO$876,'Synthesis Function'!$AP39,'Creation and Choice Doc'!$BM$10:$BM$876)+SUMIF('Creation and Choice Doc'!$BS$10:$BS$876,'Synthesis Function'!$AP39,'Creation and Choice Doc'!$BQ$10:$BQ$876)+SUMIF('Creation and Choice Doc'!$BW$10:$BW$876,'Synthesis Function'!$AP39,'Creation and Choice Doc'!$BU$10:$BU$876)</f>
        <v>0</v>
      </c>
      <c r="AR39" s="791"/>
      <c r="AS39" s="756" t="str">
        <f t="shared" si="21"/>
        <v>-</v>
      </c>
      <c r="AT39" s="740">
        <f t="shared" si="22"/>
        <v>0</v>
      </c>
      <c r="AU39" s="683">
        <f t="shared" si="23"/>
        <v>0</v>
      </c>
      <c r="AW39" s="760"/>
      <c r="AY39" s="419" t="s">
        <v>657</v>
      </c>
      <c r="AZ39" s="420">
        <f>SUMIF('Creation and Choice Doc'!$CH$10:$CH$876,'Synthesis Function'!$AY39,'Creation and Choice Doc'!$CF$10:$CF$876)+SUMIF('Creation and Choice Doc'!$CL$10:$CL$876,'Synthesis Function'!$AY39,'Creation and Choice Doc'!$CJ$10:$CJ$876)+SUMIF('Creation and Choice Doc'!$CP$10:$CP$876,'Synthesis Function'!$AY39,'Creation and Choice Doc'!$CN$10:$CN$876)</f>
        <v>0</v>
      </c>
      <c r="BA39" s="791"/>
      <c r="BB39" s="756" t="str">
        <f t="shared" si="24"/>
        <v>-</v>
      </c>
      <c r="BC39" s="740">
        <f t="shared" si="33"/>
        <v>0</v>
      </c>
      <c r="BD39" s="737">
        <f t="shared" si="34"/>
        <v>0</v>
      </c>
      <c r="BF39" s="419" t="s">
        <v>657</v>
      </c>
      <c r="BG39" s="420">
        <f>SUMIF('Creation and Choice Doc'!$DB$10:$DB$876,'Synthesis Function'!$BF39,'Creation and Choice Doc'!$CZ$10:$CZ$876)+SUMIF('Creation and Choice Doc'!$DF$10:$DF$876,'Synthesis Function'!$BF39,'Creation and Choice Doc'!$DD$10:$DD$876)+SUMIF('Creation and Choice Doc'!$DJ$10:$DJ$876,'Synthesis Function'!$BF39,'Creation and Choice Doc'!$DH$10:$DH$876)</f>
        <v>0</v>
      </c>
      <c r="BH39" s="791"/>
      <c r="BI39" s="756" t="str">
        <f t="shared" si="25"/>
        <v>-</v>
      </c>
      <c r="BJ39" s="740">
        <f t="shared" si="26"/>
        <v>0</v>
      </c>
      <c r="BK39" s="737">
        <f t="shared" si="27"/>
        <v>0</v>
      </c>
      <c r="BL39" s="419" t="s">
        <v>666</v>
      </c>
      <c r="BM39" s="418">
        <f>SUMIF('Creation and Choice Doc'!$DC$10:$DC$876,'Synthesis Function'!$BL39,'Creation and Choice Doc'!$DA$10:$DA$876)+SUMIF('Creation and Choice Doc'!$DG$10:$DG$876,'Synthesis Function'!$BL39,'Creation and Choice Doc'!$DE$10:$DE$876)+SUMIF('Creation and Choice Doc'!$DK$10:$DK$876,'Synthesis Function'!$BL39,'Creation and Choice Doc'!$DI$10:$DI$876)</f>
        <v>0</v>
      </c>
      <c r="BN39" s="791"/>
      <c r="BO39" s="756" t="str">
        <f t="shared" si="28"/>
        <v>-</v>
      </c>
      <c r="BP39" s="740">
        <f t="shared" si="29"/>
        <v>0</v>
      </c>
      <c r="BQ39" s="683">
        <f t="shared" si="30"/>
        <v>0</v>
      </c>
      <c r="BS39" s="760"/>
      <c r="BU39" s="419" t="s">
        <v>657</v>
      </c>
      <c r="BV39" s="420">
        <f>SUMIF('Creation and Choice Doc'!$DU$10:$DU$876,'Synthesis Function'!$BU39,'Creation and Choice Doc'!$DT$10:$DT$876)+SUMIF('Creation and Choice Doc'!$DW$10:$DW$876,'Synthesis Function'!$BU39,'Creation and Choice Doc'!$DV$10:$DV$876)+SUMIF('Creation and Choice Doc'!$DY$10:$DY$876,'Synthesis Function'!$BU39,'Creation and Choice Doc'!$DX$10:$DX$876)+SUMIF('Creation and Choice Doc'!$EA$10:$EA$876,'Synthesis Function'!$BU39,'Creation and Choice Doc'!$DZ$10:$DXR$876)</f>
        <v>0</v>
      </c>
      <c r="BW39" s="791"/>
      <c r="BX39" s="756" t="str">
        <f t="shared" si="31"/>
        <v>-</v>
      </c>
      <c r="BY39" s="740">
        <f t="shared" si="35"/>
        <v>0</v>
      </c>
      <c r="BZ39" s="737">
        <f t="shared" si="36"/>
        <v>0</v>
      </c>
      <c r="CB39" s="835" t="str">
        <f t="shared" ca="1" si="37"/>
        <v/>
      </c>
      <c r="CC39" s="836"/>
    </row>
    <row r="40" spans="1:81" ht="15" x14ac:dyDescent="0.2">
      <c r="A40" s="85">
        <f t="shared" ca="1" si="38"/>
        <v>31</v>
      </c>
      <c r="B40" s="680" t="str">
        <f t="shared" si="32"/>
        <v/>
      </c>
      <c r="C40" s="855"/>
      <c r="D40" s="856"/>
      <c r="F40" s="419" t="s">
        <v>658</v>
      </c>
      <c r="G40" s="420">
        <f>SUMIF('Creation and Choice Doc'!$Z$10:$Z$876,'Synthesis Function'!$F40,'Creation and Choice Doc'!$X$10:$X$876)+SUMIF('Creation and Choice Doc'!$AD$10:$AD$876,'Synthesis Function'!$F40,'Creation and Choice Doc'!$AB$10:$AB$876)+SUMIF('Creation and Choice Doc'!$AH$10:$AH$876,'Synthesis Function'!$F40,'Creation and Choice Doc'!$AF$10:$AF$876)</f>
        <v>0</v>
      </c>
      <c r="H40" s="731">
        <f>G40+G41+G42</f>
        <v>0</v>
      </c>
      <c r="I40" s="733" t="str">
        <f t="shared" si="6"/>
        <v>-</v>
      </c>
      <c r="J40" s="740">
        <f t="shared" si="7"/>
        <v>0</v>
      </c>
      <c r="K40" s="737">
        <f t="shared" si="8"/>
        <v>0</v>
      </c>
      <c r="L40" s="419" t="s">
        <v>667</v>
      </c>
      <c r="M40" s="418">
        <f>SUMIF('Creation and Choice Doc'!$AA$10:$AA$876,'Synthesis Function'!$L40,'Creation and Choice Doc'!$Y$10:$Y$876)+SUMIF('Creation and Choice Doc'!$AE$10:$AE$876,'Synthesis Function'!$L40,'Creation and Choice Doc'!$AC$10:$AC$876)+SUMIF('Creation and Choice Doc'!$AI$10:$AI$876,'Synthesis Function'!$L40,'Creation and Choice Doc'!$AG$10:$AG$876)</f>
        <v>0</v>
      </c>
      <c r="N40" s="682">
        <f>M40+M41+M42</f>
        <v>0</v>
      </c>
      <c r="O40" s="756" t="str">
        <f t="shared" si="9"/>
        <v>-</v>
      </c>
      <c r="P40" s="740">
        <f t="shared" si="10"/>
        <v>0</v>
      </c>
      <c r="Q40" s="683">
        <f t="shared" si="11"/>
        <v>0</v>
      </c>
      <c r="S40" s="760"/>
      <c r="U40" s="681" t="s">
        <v>658</v>
      </c>
      <c r="V40" s="682">
        <f>SUMIF('Creation and Choice Doc'!$AT$10:$AT$876,'Synthesis Function'!$U40,'Creation and Choice Doc'!$AR$10:$AR$876)+SUMIF('Creation and Choice Doc'!$AX$10:$AX$876,'Synthesis Function'!$U40,'Creation and Choice Doc'!$AV$10:$AV$876)+SUMIF('Creation and Choice Doc'!$BB$10:$BB$876,'Synthesis Function'!$U40,'Creation and Choice Doc'!$AZ$10:$AZ$876)</f>
        <v>0</v>
      </c>
      <c r="W40" s="682">
        <f>V40+V41+V42</f>
        <v>0</v>
      </c>
      <c r="X40" s="756" t="str">
        <f t="shared" si="12"/>
        <v>-</v>
      </c>
      <c r="Y40" s="740">
        <f t="shared" si="13"/>
        <v>0</v>
      </c>
      <c r="Z40" s="737">
        <f t="shared" si="14"/>
        <v>0</v>
      </c>
      <c r="AA40" s="681" t="s">
        <v>667</v>
      </c>
      <c r="AB40" s="682">
        <f ca="1">SUMIF('Creation and Choice Doc'!$AU$10:$AU$876,'Synthesis Function'!$AB40,'Creation and Choice Doc'!$AS$10:$AS$876)+SUMIF('Creation and Choice Doc'!$AY$10:$AY$876,'Synthesis Function'!$AB40,'Creation and Choice Doc'!$AW$10:$AW$876)+SUMIF('Creation and Choice Doc'!$BC$10:$BC$876,'Synthesis Function'!$AB40,'Creation and Choice Doc'!$BD$10:$BD$876)</f>
        <v>0</v>
      </c>
      <c r="AC40" s="682">
        <f ca="1">AB40+AB41+AB42</f>
        <v>0</v>
      </c>
      <c r="AD40" s="756" t="str">
        <f t="shared" ca="1" si="15"/>
        <v>-</v>
      </c>
      <c r="AE40" s="740">
        <f t="shared" ca="1" si="16"/>
        <v>0</v>
      </c>
      <c r="AF40" s="683">
        <f t="shared" ca="1" si="17"/>
        <v>0</v>
      </c>
      <c r="AG40" s="752"/>
      <c r="AH40" s="760"/>
      <c r="AJ40" s="419" t="s">
        <v>658</v>
      </c>
      <c r="AK40" s="420">
        <f>SUMIF('Creation and Choice Doc'!$BN$10:$BN$876,'Synthesis Function'!$AJ40,'Creation and Choice Doc'!$BL$10:$BL$876)+SUMIF('Creation and Choice Doc'!$BR$10:$BR$876,'Synthesis Function'!$AJ40,'Creation and Choice Doc'!$BP$10:$BP$876)+SUMIF('Creation and Choice Doc'!$BV$10:$BV$876,'Synthesis Function'!$AJ40,'Creation and Choice Doc'!$BT$10:$BT$876)</f>
        <v>0</v>
      </c>
      <c r="AL40" s="791">
        <f>AK40+AK41+AK42</f>
        <v>0</v>
      </c>
      <c r="AM40" s="756" t="str">
        <f t="shared" si="18"/>
        <v>-</v>
      </c>
      <c r="AN40" s="740">
        <f t="shared" si="19"/>
        <v>0</v>
      </c>
      <c r="AO40" s="737">
        <f t="shared" si="20"/>
        <v>0</v>
      </c>
      <c r="AP40" s="419" t="s">
        <v>667</v>
      </c>
      <c r="AQ40" s="418">
        <f>SUMIF('Creation and Choice Doc'!$BO$10:$BO$876,'Synthesis Function'!$AP40,'Creation and Choice Doc'!$BM$10:$BM$876)+SUMIF('Creation and Choice Doc'!$BS$10:$BS$876,'Synthesis Function'!$AP40,'Creation and Choice Doc'!$BQ$10:$BQ$876)+SUMIF('Creation and Choice Doc'!$BW$10:$BW$876,'Synthesis Function'!$AP40,'Creation and Choice Doc'!$BU$10:$BU$876)</f>
        <v>0</v>
      </c>
      <c r="AR40" s="791">
        <f>AQ40+AQ41+AQ42</f>
        <v>0</v>
      </c>
      <c r="AS40" s="756" t="str">
        <f t="shared" si="21"/>
        <v>-</v>
      </c>
      <c r="AT40" s="740">
        <f t="shared" si="22"/>
        <v>0</v>
      </c>
      <c r="AU40" s="683">
        <f t="shared" si="23"/>
        <v>0</v>
      </c>
      <c r="AW40" s="760"/>
      <c r="AY40" s="419" t="s">
        <v>658</v>
      </c>
      <c r="AZ40" s="420">
        <f>SUMIF('Creation and Choice Doc'!$CH$10:$CH$876,'Synthesis Function'!$AY40,'Creation and Choice Doc'!$CF$10:$CF$876)+SUMIF('Creation and Choice Doc'!$CL$10:$CL$876,'Synthesis Function'!$AY40,'Creation and Choice Doc'!$CJ$10:$CJ$876)+SUMIF('Creation and Choice Doc'!$CP$10:$CP$876,'Synthesis Function'!$AY40,'Creation and Choice Doc'!$CN$10:$CN$876)</f>
        <v>0</v>
      </c>
      <c r="BA40" s="791">
        <f>AZ40+AZ41+AZ42</f>
        <v>0</v>
      </c>
      <c r="BB40" s="756" t="str">
        <f t="shared" si="24"/>
        <v>-</v>
      </c>
      <c r="BC40" s="740">
        <f t="shared" si="33"/>
        <v>0</v>
      </c>
      <c r="BD40" s="737">
        <f t="shared" si="34"/>
        <v>0</v>
      </c>
      <c r="BF40" s="419" t="s">
        <v>658</v>
      </c>
      <c r="BG40" s="420">
        <f>SUMIF('Creation and Choice Doc'!$DB$10:$DB$876,'Synthesis Function'!$BF40,'Creation and Choice Doc'!$CZ$10:$CZ$876)+SUMIF('Creation and Choice Doc'!$DF$10:$DF$876,'Synthesis Function'!$BF40,'Creation and Choice Doc'!$DD$10:$DD$876)+SUMIF('Creation and Choice Doc'!$DJ$10:$DJ$876,'Synthesis Function'!$BF40,'Creation and Choice Doc'!$DH$10:$DH$876)</f>
        <v>0</v>
      </c>
      <c r="BH40" s="791">
        <f>BG40+BG41+BG42</f>
        <v>0</v>
      </c>
      <c r="BI40" s="756" t="str">
        <f t="shared" si="25"/>
        <v>-</v>
      </c>
      <c r="BJ40" s="740">
        <f t="shared" si="26"/>
        <v>0</v>
      </c>
      <c r="BK40" s="737">
        <f t="shared" si="27"/>
        <v>0</v>
      </c>
      <c r="BL40" s="419" t="s">
        <v>667</v>
      </c>
      <c r="BM40" s="418">
        <f>SUMIF('Creation and Choice Doc'!$DC$10:$DC$876,'Synthesis Function'!$BL40,'Creation and Choice Doc'!$DA$10:$DA$876)+SUMIF('Creation and Choice Doc'!$DG$10:$DG$876,'Synthesis Function'!$BL40,'Creation and Choice Doc'!$DE$10:$DE$876)+SUMIF('Creation and Choice Doc'!$DK$10:$DK$876,'Synthesis Function'!$BL40,'Creation and Choice Doc'!$DI$10:$DI$876)</f>
        <v>0</v>
      </c>
      <c r="BN40" s="791">
        <f>BM40+BM41+BM42</f>
        <v>0</v>
      </c>
      <c r="BO40" s="756" t="str">
        <f t="shared" si="28"/>
        <v>-</v>
      </c>
      <c r="BP40" s="740">
        <f t="shared" si="29"/>
        <v>0</v>
      </c>
      <c r="BQ40" s="683">
        <f t="shared" si="30"/>
        <v>0</v>
      </c>
      <c r="BS40" s="760"/>
      <c r="BU40" s="419" t="s">
        <v>658</v>
      </c>
      <c r="BV40" s="420">
        <f>SUMIF('Creation and Choice Doc'!$DU$10:$DU$876,'Synthesis Function'!$BU40,'Creation and Choice Doc'!$DT$10:$DT$876)+SUMIF('Creation and Choice Doc'!$DW$10:$DW$876,'Synthesis Function'!$BU40,'Creation and Choice Doc'!$DV$10:$DV$876)+SUMIF('Creation and Choice Doc'!$DY$10:$DY$876,'Synthesis Function'!$BU40,'Creation and Choice Doc'!$DX$10:$DX$876)+SUMIF('Creation and Choice Doc'!$EA$10:$EA$876,'Synthesis Function'!$BU40,'Creation and Choice Doc'!$DZ$10:$DXR$876)</f>
        <v>0</v>
      </c>
      <c r="BW40" s="791">
        <f>BV40+BV41+BV42</f>
        <v>0</v>
      </c>
      <c r="BX40" s="756" t="str">
        <f t="shared" si="31"/>
        <v>-</v>
      </c>
      <c r="BY40" s="740">
        <f t="shared" si="35"/>
        <v>0</v>
      </c>
      <c r="BZ40" s="737">
        <f t="shared" si="36"/>
        <v>0</v>
      </c>
      <c r="CB40" s="835" t="str">
        <f t="shared" ca="1" si="37"/>
        <v/>
      </c>
      <c r="CC40" s="836"/>
    </row>
    <row r="41" spans="1:81" ht="15" x14ac:dyDescent="0.2">
      <c r="A41" s="85">
        <f t="shared" ca="1" si="38"/>
        <v>32</v>
      </c>
      <c r="B41" s="680" t="str">
        <f>IF(MAX(GK41:GL41)=0,"",MAX(GK41:GL41))</f>
        <v/>
      </c>
      <c r="C41" s="855"/>
      <c r="D41" s="856"/>
      <c r="F41" s="419" t="s">
        <v>659</v>
      </c>
      <c r="G41" s="420">
        <f>SUMIF('Creation and Choice Doc'!$Z$10:$Z$876,'Synthesis Function'!$F41,'Creation and Choice Doc'!$X$10:$X$876)+SUMIF('Creation and Choice Doc'!$AD$10:$AD$876,'Synthesis Function'!$F41,'Creation and Choice Doc'!$AB$10:$AB$876)+SUMIF('Creation and Choice Doc'!$AH$10:$AH$876,'Synthesis Function'!$F41,'Creation and Choice Doc'!$AF$10:$AF$876)</f>
        <v>0</v>
      </c>
      <c r="H41" s="731"/>
      <c r="I41" s="733" t="str">
        <f t="shared" si="6"/>
        <v>-</v>
      </c>
      <c r="J41" s="740">
        <f t="shared" si="7"/>
        <v>0</v>
      </c>
      <c r="K41" s="737">
        <f t="shared" si="8"/>
        <v>0</v>
      </c>
      <c r="L41" s="419" t="s">
        <v>668</v>
      </c>
      <c r="M41" s="418">
        <f>SUMIF('Creation and Choice Doc'!$AA$10:$AA$876,'Synthesis Function'!$L41,'Creation and Choice Doc'!$Y$10:$Y$876)+SUMIF('Creation and Choice Doc'!$AE$10:$AE$876,'Synthesis Function'!$L41,'Creation and Choice Doc'!$AC$10:$AC$876)+SUMIF('Creation and Choice Doc'!$AI$10:$AI$876,'Synthesis Function'!$L41,'Creation and Choice Doc'!$AG$10:$AG$876)</f>
        <v>0</v>
      </c>
      <c r="N41" s="682"/>
      <c r="O41" s="756" t="str">
        <f t="shared" si="9"/>
        <v>-</v>
      </c>
      <c r="P41" s="740">
        <f t="shared" si="10"/>
        <v>0</v>
      </c>
      <c r="Q41" s="683">
        <f t="shared" si="11"/>
        <v>0</v>
      </c>
      <c r="S41" s="760"/>
      <c r="U41" s="681" t="s">
        <v>659</v>
      </c>
      <c r="V41" s="682">
        <f>SUMIF('Creation and Choice Doc'!$AT$10:$AT$876,'Synthesis Function'!$U41,'Creation and Choice Doc'!$AR$10:$AR$876)+SUMIF('Creation and Choice Doc'!$AX$10:$AX$876,'Synthesis Function'!$U41,'Creation and Choice Doc'!$AV$10:$AV$876)+SUMIF('Creation and Choice Doc'!$BB$10:$BB$876,'Synthesis Function'!$U41,'Creation and Choice Doc'!$AZ$10:$AZ$876)</f>
        <v>0</v>
      </c>
      <c r="W41" s="682"/>
      <c r="X41" s="756" t="str">
        <f t="shared" si="12"/>
        <v>-</v>
      </c>
      <c r="Y41" s="740">
        <f t="shared" si="13"/>
        <v>0</v>
      </c>
      <c r="Z41" s="737">
        <f t="shared" si="14"/>
        <v>0</v>
      </c>
      <c r="AA41" s="681" t="s">
        <v>668</v>
      </c>
      <c r="AB41" s="682">
        <f ca="1">SUMIF('Creation and Choice Doc'!$AU$10:$AU$876,'Synthesis Function'!$AB41,'Creation and Choice Doc'!$AS$10:$AS$876)+SUMIF('Creation and Choice Doc'!$AY$10:$AY$876,'Synthesis Function'!$AB41,'Creation and Choice Doc'!$AW$10:$AW$876)+SUMIF('Creation and Choice Doc'!$BC$10:$BC$876,'Synthesis Function'!$AB41,'Creation and Choice Doc'!$BD$10:$BD$876)</f>
        <v>0</v>
      </c>
      <c r="AC41" s="682"/>
      <c r="AD41" s="756" t="str">
        <f t="shared" ca="1" si="15"/>
        <v>-</v>
      </c>
      <c r="AE41" s="740">
        <f t="shared" ca="1" si="16"/>
        <v>0</v>
      </c>
      <c r="AF41" s="683">
        <f t="shared" si="17"/>
        <v>0</v>
      </c>
      <c r="AG41" s="752"/>
      <c r="AH41" s="760"/>
      <c r="AJ41" s="419" t="s">
        <v>659</v>
      </c>
      <c r="AK41" s="420">
        <f>SUMIF('Creation and Choice Doc'!$BN$10:$BN$876,'Synthesis Function'!$AJ41,'Creation and Choice Doc'!$BL$10:$BL$876)+SUMIF('Creation and Choice Doc'!$BR$10:$BR$876,'Synthesis Function'!$AJ41,'Creation and Choice Doc'!$BP$10:$BP$876)+SUMIF('Creation and Choice Doc'!$BV$10:$BV$876,'Synthesis Function'!$AJ41,'Creation and Choice Doc'!$BT$10:$BT$876)</f>
        <v>0</v>
      </c>
      <c r="AL41" s="791"/>
      <c r="AM41" s="756" t="str">
        <f t="shared" si="18"/>
        <v>-</v>
      </c>
      <c r="AN41" s="740">
        <f t="shared" si="19"/>
        <v>0</v>
      </c>
      <c r="AO41" s="737">
        <f t="shared" si="20"/>
        <v>0</v>
      </c>
      <c r="AP41" s="419" t="s">
        <v>668</v>
      </c>
      <c r="AQ41" s="418">
        <f>SUMIF('Creation and Choice Doc'!$BO$10:$BO$876,'Synthesis Function'!$AP41,'Creation and Choice Doc'!$BM$10:$BM$876)+SUMIF('Creation and Choice Doc'!$BS$10:$BS$876,'Synthesis Function'!$AP41,'Creation and Choice Doc'!$BQ$10:$BQ$876)+SUMIF('Creation and Choice Doc'!$BW$10:$BW$876,'Synthesis Function'!$AP41,'Creation and Choice Doc'!$BU$10:$BU$876)</f>
        <v>0</v>
      </c>
      <c r="AR41" s="791"/>
      <c r="AS41" s="756" t="str">
        <f t="shared" si="21"/>
        <v>-</v>
      </c>
      <c r="AT41" s="740">
        <f t="shared" si="22"/>
        <v>0</v>
      </c>
      <c r="AU41" s="683">
        <f t="shared" si="23"/>
        <v>0</v>
      </c>
      <c r="AW41" s="760"/>
      <c r="AY41" s="419" t="s">
        <v>659</v>
      </c>
      <c r="AZ41" s="420">
        <f>SUMIF('Creation and Choice Doc'!$CH$10:$CH$876,'Synthesis Function'!$AY41,'Creation and Choice Doc'!$CF$10:$CF$876)+SUMIF('Creation and Choice Doc'!$CL$10:$CL$876,'Synthesis Function'!$AY41,'Creation and Choice Doc'!$CJ$10:$CJ$876)+SUMIF('Creation and Choice Doc'!$CP$10:$CP$876,'Synthesis Function'!$AY41,'Creation and Choice Doc'!$CN$10:$CN$876)</f>
        <v>0</v>
      </c>
      <c r="BA41" s="791"/>
      <c r="BB41" s="756" t="str">
        <f t="shared" si="24"/>
        <v>-</v>
      </c>
      <c r="BC41" s="740">
        <f t="shared" si="33"/>
        <v>0</v>
      </c>
      <c r="BD41" s="737">
        <f t="shared" si="34"/>
        <v>0</v>
      </c>
      <c r="BF41" s="419" t="s">
        <v>659</v>
      </c>
      <c r="BG41" s="420">
        <f>SUMIF('Creation and Choice Doc'!$DB$10:$DB$876,'Synthesis Function'!$BF41,'Creation and Choice Doc'!$CZ$10:$CZ$876)+SUMIF('Creation and Choice Doc'!$DF$10:$DF$876,'Synthesis Function'!$BF41,'Creation and Choice Doc'!$DD$10:$DD$876)+SUMIF('Creation and Choice Doc'!$DJ$10:$DJ$876,'Synthesis Function'!$BF41,'Creation and Choice Doc'!$DH$10:$DH$876)</f>
        <v>0</v>
      </c>
      <c r="BH41" s="791"/>
      <c r="BI41" s="756" t="str">
        <f t="shared" si="25"/>
        <v>-</v>
      </c>
      <c r="BJ41" s="740">
        <f t="shared" si="26"/>
        <v>0</v>
      </c>
      <c r="BK41" s="737">
        <f t="shared" si="27"/>
        <v>0</v>
      </c>
      <c r="BL41" s="419" t="s">
        <v>668</v>
      </c>
      <c r="BM41" s="418">
        <f>SUMIF('Creation and Choice Doc'!$DC$10:$DC$876,'Synthesis Function'!$BL41,'Creation and Choice Doc'!$DA$10:$DA$876)+SUMIF('Creation and Choice Doc'!$DG$10:$DG$876,'Synthesis Function'!$BL41,'Creation and Choice Doc'!$DE$10:$DE$876)+SUMIF('Creation and Choice Doc'!$DK$10:$DK$876,'Synthesis Function'!$BL41,'Creation and Choice Doc'!$DI$10:$DI$876)</f>
        <v>0</v>
      </c>
      <c r="BN41" s="791"/>
      <c r="BO41" s="756" t="str">
        <f t="shared" si="28"/>
        <v>-</v>
      </c>
      <c r="BP41" s="740">
        <f t="shared" si="29"/>
        <v>0</v>
      </c>
      <c r="BQ41" s="683">
        <f t="shared" si="30"/>
        <v>0</v>
      </c>
      <c r="BS41" s="760"/>
      <c r="BU41" s="419" t="s">
        <v>659</v>
      </c>
      <c r="BV41" s="420">
        <f>SUMIF('Creation and Choice Doc'!$DU$10:$DU$876,'Synthesis Function'!$BU41,'Creation and Choice Doc'!$DT$10:$DT$876)+SUMIF('Creation and Choice Doc'!$DW$10:$DW$876,'Synthesis Function'!$BU41,'Creation and Choice Doc'!$DV$10:$DV$876)+SUMIF('Creation and Choice Doc'!$DY$10:$DY$876,'Synthesis Function'!$BU41,'Creation and Choice Doc'!$DX$10:$DX$876)+SUMIF('Creation and Choice Doc'!$EA$10:$EA$876,'Synthesis Function'!$BU41,'Creation and Choice Doc'!$DZ$10:$DXR$876)</f>
        <v>0</v>
      </c>
      <c r="BW41" s="791"/>
      <c r="BX41" s="756" t="str">
        <f t="shared" si="31"/>
        <v>-</v>
      </c>
      <c r="BY41" s="740">
        <f t="shared" si="35"/>
        <v>0</v>
      </c>
      <c r="BZ41" s="737">
        <f t="shared" si="36"/>
        <v>0</v>
      </c>
      <c r="CB41" s="835" t="str">
        <f t="shared" ca="1" si="37"/>
        <v/>
      </c>
      <c r="CC41" s="836"/>
    </row>
    <row r="42" spans="1:81" ht="15" x14ac:dyDescent="0.2">
      <c r="A42" s="85">
        <f t="shared" ca="1" si="38"/>
        <v>33</v>
      </c>
      <c r="B42" s="680" t="str">
        <f t="shared" si="32"/>
        <v/>
      </c>
      <c r="C42" s="855"/>
      <c r="D42" s="856"/>
      <c r="F42" s="419" t="s">
        <v>660</v>
      </c>
      <c r="G42" s="420">
        <f>SUMIF('Creation and Choice Doc'!$Z$10:$Z$876,'Synthesis Function'!$F42,'Creation and Choice Doc'!$X$10:$X$876)+SUMIF('Creation and Choice Doc'!$AD$10:$AD$876,'Synthesis Function'!$F42,'Creation and Choice Doc'!$AB$10:$AB$876)+SUMIF('Creation and Choice Doc'!$AH$10:$AH$876,'Synthesis Function'!$F42,'Creation and Choice Doc'!$AF$10:$AF$876)</f>
        <v>0</v>
      </c>
      <c r="H42" s="731"/>
      <c r="I42" s="733" t="str">
        <f t="shared" si="6"/>
        <v>-</v>
      </c>
      <c r="J42" s="740">
        <f t="shared" si="7"/>
        <v>0</v>
      </c>
      <c r="K42" s="737">
        <f t="shared" si="8"/>
        <v>0</v>
      </c>
      <c r="L42" s="419" t="s">
        <v>669</v>
      </c>
      <c r="M42" s="418">
        <f>SUMIF('Creation and Choice Doc'!$AA$10:$AA$876,'Synthesis Function'!$L42,'Creation and Choice Doc'!$Y$10:$Y$876)+SUMIF('Creation and Choice Doc'!$AE$10:$AE$876,'Synthesis Function'!$L42,'Creation and Choice Doc'!$AC$10:$AC$876)+SUMIF('Creation and Choice Doc'!$AI$10:$AI$876,'Synthesis Function'!$L42,'Creation and Choice Doc'!$AG$10:$AG$876)</f>
        <v>0</v>
      </c>
      <c r="N42" s="682"/>
      <c r="O42" s="756" t="str">
        <f t="shared" si="9"/>
        <v>-</v>
      </c>
      <c r="P42" s="740">
        <f t="shared" si="10"/>
        <v>0</v>
      </c>
      <c r="Q42" s="683">
        <f t="shared" si="11"/>
        <v>0</v>
      </c>
      <c r="S42" s="760"/>
      <c r="U42" s="681" t="s">
        <v>660</v>
      </c>
      <c r="V42" s="682">
        <f>SUMIF('Creation and Choice Doc'!$AT$10:$AT$876,'Synthesis Function'!$U42,'Creation and Choice Doc'!$AR$10:$AR$876)+SUMIF('Creation and Choice Doc'!$AX$10:$AX$876,'Synthesis Function'!$U42,'Creation and Choice Doc'!$AV$10:$AV$876)+SUMIF('Creation and Choice Doc'!$BB$10:$BB$876,'Synthesis Function'!$U42,'Creation and Choice Doc'!$AZ$10:$AZ$876)</f>
        <v>0</v>
      </c>
      <c r="W42" s="682"/>
      <c r="X42" s="756" t="str">
        <f t="shared" si="12"/>
        <v>-</v>
      </c>
      <c r="Y42" s="740">
        <f t="shared" si="13"/>
        <v>0</v>
      </c>
      <c r="Z42" s="737">
        <f t="shared" si="14"/>
        <v>0</v>
      </c>
      <c r="AA42" s="681" t="s">
        <v>669</v>
      </c>
      <c r="AB42" s="682">
        <f ca="1">SUMIF('Creation and Choice Doc'!$AU$10:$AU$876,'Synthesis Function'!$AB42,'Creation and Choice Doc'!$AS$10:$AS$876)+SUMIF('Creation and Choice Doc'!$AY$10:$AY$876,'Synthesis Function'!$AB42,'Creation and Choice Doc'!$AW$10:$AW$876)+SUMIF('Creation and Choice Doc'!$BC$10:$BC$876,'Synthesis Function'!$AB42,'Creation and Choice Doc'!$BD$10:$BD$876)</f>
        <v>0</v>
      </c>
      <c r="AC42" s="682"/>
      <c r="AD42" s="756" t="str">
        <f t="shared" ca="1" si="15"/>
        <v>-</v>
      </c>
      <c r="AE42" s="740">
        <f t="shared" ca="1" si="16"/>
        <v>0</v>
      </c>
      <c r="AF42" s="683">
        <f t="shared" si="17"/>
        <v>0</v>
      </c>
      <c r="AG42" s="752"/>
      <c r="AH42" s="760"/>
      <c r="AJ42" s="419" t="s">
        <v>660</v>
      </c>
      <c r="AK42" s="420">
        <f>SUMIF('Creation and Choice Doc'!$BN$10:$BN$876,'Synthesis Function'!$AJ42,'Creation and Choice Doc'!$BL$10:$BL$876)+SUMIF('Creation and Choice Doc'!$BR$10:$BR$876,'Synthesis Function'!$AJ42,'Creation and Choice Doc'!$BP$10:$BP$876)+SUMIF('Creation and Choice Doc'!$BV$10:$BV$876,'Synthesis Function'!$AJ42,'Creation and Choice Doc'!$BT$10:$BT$876)</f>
        <v>0</v>
      </c>
      <c r="AL42" s="791"/>
      <c r="AM42" s="756" t="str">
        <f t="shared" si="18"/>
        <v>-</v>
      </c>
      <c r="AN42" s="740">
        <f t="shared" si="19"/>
        <v>0</v>
      </c>
      <c r="AO42" s="737">
        <f t="shared" si="20"/>
        <v>0</v>
      </c>
      <c r="AP42" s="419" t="s">
        <v>669</v>
      </c>
      <c r="AQ42" s="418">
        <f>SUMIF('Creation and Choice Doc'!$BO$10:$BO$876,'Synthesis Function'!$AP42,'Creation and Choice Doc'!$BM$10:$BM$876)+SUMIF('Creation and Choice Doc'!$BS$10:$BS$876,'Synthesis Function'!$AP42,'Creation and Choice Doc'!$BQ$10:$BQ$876)+SUMIF('Creation and Choice Doc'!$BW$10:$BW$876,'Synthesis Function'!$AP42,'Creation and Choice Doc'!$BU$10:$BU$876)</f>
        <v>0</v>
      </c>
      <c r="AR42" s="791"/>
      <c r="AS42" s="756" t="str">
        <f t="shared" si="21"/>
        <v>-</v>
      </c>
      <c r="AT42" s="740">
        <f t="shared" si="22"/>
        <v>0</v>
      </c>
      <c r="AU42" s="683">
        <f t="shared" si="23"/>
        <v>0</v>
      </c>
      <c r="AW42" s="760"/>
      <c r="AY42" s="419" t="s">
        <v>660</v>
      </c>
      <c r="AZ42" s="420">
        <f>SUMIF('Creation and Choice Doc'!$CH$10:$CH$876,'Synthesis Function'!$AY42,'Creation and Choice Doc'!$CF$10:$CF$876)+SUMIF('Creation and Choice Doc'!$CL$10:$CL$876,'Synthesis Function'!$AY42,'Creation and Choice Doc'!$CJ$10:$CJ$876)+SUMIF('Creation and Choice Doc'!$CP$10:$CP$876,'Synthesis Function'!$AY42,'Creation and Choice Doc'!$CN$10:$CN$876)</f>
        <v>0</v>
      </c>
      <c r="BA42" s="791"/>
      <c r="BB42" s="756" t="str">
        <f t="shared" si="24"/>
        <v>-</v>
      </c>
      <c r="BC42" s="740">
        <f t="shared" si="33"/>
        <v>0</v>
      </c>
      <c r="BD42" s="737">
        <f t="shared" si="34"/>
        <v>0</v>
      </c>
      <c r="BF42" s="419" t="s">
        <v>660</v>
      </c>
      <c r="BG42" s="420">
        <f>SUMIF('Creation and Choice Doc'!$DB$10:$DB$876,'Synthesis Function'!$BF42,'Creation and Choice Doc'!$CZ$10:$CZ$876)+SUMIF('Creation and Choice Doc'!$DF$10:$DF$876,'Synthesis Function'!$BF42,'Creation and Choice Doc'!$DD$10:$DD$876)+SUMIF('Creation and Choice Doc'!$DJ$10:$DJ$876,'Synthesis Function'!$BF42,'Creation and Choice Doc'!$DH$10:$DH$876)</f>
        <v>0</v>
      </c>
      <c r="BH42" s="791"/>
      <c r="BI42" s="756" t="str">
        <f t="shared" si="25"/>
        <v>-</v>
      </c>
      <c r="BJ42" s="740">
        <f t="shared" si="26"/>
        <v>0</v>
      </c>
      <c r="BK42" s="737">
        <f t="shared" si="27"/>
        <v>0</v>
      </c>
      <c r="BL42" s="419" t="s">
        <v>669</v>
      </c>
      <c r="BM42" s="418">
        <f>SUMIF('Creation and Choice Doc'!$DC$10:$DC$876,'Synthesis Function'!$BL42,'Creation and Choice Doc'!$DA$10:$DA$876)+SUMIF('Creation and Choice Doc'!$DG$10:$DG$876,'Synthesis Function'!$BL42,'Creation and Choice Doc'!$DE$10:$DE$876)+SUMIF('Creation and Choice Doc'!$DK$10:$DK$876,'Synthesis Function'!$BL42,'Creation and Choice Doc'!$DI$10:$DI$876)</f>
        <v>0</v>
      </c>
      <c r="BN42" s="791"/>
      <c r="BO42" s="756" t="str">
        <f t="shared" si="28"/>
        <v>-</v>
      </c>
      <c r="BP42" s="740">
        <f t="shared" si="29"/>
        <v>0</v>
      </c>
      <c r="BQ42" s="683">
        <f t="shared" si="30"/>
        <v>0</v>
      </c>
      <c r="BS42" s="760"/>
      <c r="BU42" s="419" t="s">
        <v>660</v>
      </c>
      <c r="BV42" s="420">
        <f>SUMIF('Creation and Choice Doc'!$DU$10:$DU$876,'Synthesis Function'!$BU42,'Creation and Choice Doc'!$DT$10:$DT$876)+SUMIF('Creation and Choice Doc'!$DW$10:$DW$876,'Synthesis Function'!$BU42,'Creation and Choice Doc'!$DV$10:$DV$876)+SUMIF('Creation and Choice Doc'!$DY$10:$DY$876,'Synthesis Function'!$BU42,'Creation and Choice Doc'!$DX$10:$DX$876)+SUMIF('Creation and Choice Doc'!$EA$10:$EA$876,'Synthesis Function'!$BU42,'Creation and Choice Doc'!$DZ$10:$DXR$876)</f>
        <v>0</v>
      </c>
      <c r="BW42" s="791"/>
      <c r="BX42" s="756" t="str">
        <f t="shared" si="31"/>
        <v>-</v>
      </c>
      <c r="BY42" s="740">
        <f t="shared" si="35"/>
        <v>0</v>
      </c>
      <c r="BZ42" s="737">
        <f t="shared" si="36"/>
        <v>0</v>
      </c>
      <c r="CB42" s="835" t="str">
        <f t="shared" ca="1" si="37"/>
        <v/>
      </c>
      <c r="CC42" s="836"/>
    </row>
    <row r="43" spans="1:81" ht="15" x14ac:dyDescent="0.2">
      <c r="A43" s="85">
        <f t="shared" ca="1" si="38"/>
        <v>34</v>
      </c>
      <c r="B43" s="680" t="str">
        <f t="shared" ref="B43:B54" si="39">IF(MAX(GK43:GL43)=0,"",MAX(GK43:GL43))</f>
        <v/>
      </c>
      <c r="C43" s="855"/>
      <c r="D43" s="856"/>
      <c r="F43" s="419" t="s">
        <v>661</v>
      </c>
      <c r="G43" s="420">
        <f>SUMIF('Creation and Choice Doc'!$Z$10:$Z$876,'Synthesis Function'!$F43,'Creation and Choice Doc'!$X$10:$X$876)+SUMIF('Creation and Choice Doc'!$AD$10:$AD$876,'Synthesis Function'!$F43,'Creation and Choice Doc'!$AB$10:$AB$876)+SUMIF('Creation and Choice Doc'!$AH$10:$AH$876,'Synthesis Function'!$F43,'Creation and Choice Doc'!$AF$10:$AF$876)</f>
        <v>0</v>
      </c>
      <c r="H43" s="731">
        <f>G43+G44+G45</f>
        <v>0</v>
      </c>
      <c r="I43" s="733" t="str">
        <f t="shared" si="6"/>
        <v>-</v>
      </c>
      <c r="J43" s="740">
        <f t="shared" si="7"/>
        <v>0</v>
      </c>
      <c r="K43" s="737">
        <f t="shared" si="8"/>
        <v>0</v>
      </c>
      <c r="L43" s="419" t="s">
        <v>670</v>
      </c>
      <c r="M43" s="418">
        <f>SUMIF('Creation and Choice Doc'!$AA$10:$AA$876,'Synthesis Function'!$L43,'Creation and Choice Doc'!$Y$10:$Y$876)+SUMIF('Creation and Choice Doc'!$AE$10:$AE$876,'Synthesis Function'!$L43,'Creation and Choice Doc'!$AC$10:$AC$876)+SUMIF('Creation and Choice Doc'!$AI$10:$AI$876,'Synthesis Function'!$L43,'Creation and Choice Doc'!$AG$10:$AG$876)</f>
        <v>0</v>
      </c>
      <c r="N43" s="682">
        <f>M43+M44+M45</f>
        <v>0</v>
      </c>
      <c r="O43" s="756" t="str">
        <f t="shared" si="9"/>
        <v>-</v>
      </c>
      <c r="P43" s="740">
        <f t="shared" si="10"/>
        <v>0</v>
      </c>
      <c r="Q43" s="683">
        <f t="shared" si="11"/>
        <v>0</v>
      </c>
      <c r="S43" s="760"/>
      <c r="U43" s="681" t="s">
        <v>661</v>
      </c>
      <c r="V43" s="682">
        <f>SUMIF('Creation and Choice Doc'!$AT$10:$AT$876,'Synthesis Function'!$U43,'Creation and Choice Doc'!$AR$10:$AR$876)+SUMIF('Creation and Choice Doc'!$AX$10:$AX$876,'Synthesis Function'!$U43,'Creation and Choice Doc'!$AV$10:$AV$876)+SUMIF('Creation and Choice Doc'!$BB$10:$BB$876,'Synthesis Function'!$U43,'Creation and Choice Doc'!$AZ$10:$AZ$876)</f>
        <v>0</v>
      </c>
      <c r="W43" s="682">
        <f>V43+V44+V45</f>
        <v>0</v>
      </c>
      <c r="X43" s="756" t="str">
        <f t="shared" si="12"/>
        <v>-</v>
      </c>
      <c r="Y43" s="740">
        <f t="shared" si="13"/>
        <v>0</v>
      </c>
      <c r="Z43" s="737">
        <f t="shared" si="14"/>
        <v>0</v>
      </c>
      <c r="AA43" s="681" t="s">
        <v>670</v>
      </c>
      <c r="AB43" s="682">
        <f ca="1">SUMIF('Creation and Choice Doc'!$AU$10:$AU$876,'Synthesis Function'!$AB43,'Creation and Choice Doc'!$AS$10:$AS$876)+SUMIF('Creation and Choice Doc'!$AY$10:$AY$876,'Synthesis Function'!$AB43,'Creation and Choice Doc'!$AW$10:$AW$876)+SUMIF('Creation and Choice Doc'!$BC$10:$BC$876,'Synthesis Function'!$AB43,'Creation and Choice Doc'!$BD$10:$BD$876)</f>
        <v>0</v>
      </c>
      <c r="AC43" s="682">
        <f ca="1">AB43+AB44+AB45</f>
        <v>0</v>
      </c>
      <c r="AD43" s="756" t="str">
        <f t="shared" ca="1" si="15"/>
        <v>-</v>
      </c>
      <c r="AE43" s="740">
        <f t="shared" ca="1" si="16"/>
        <v>0</v>
      </c>
      <c r="AF43" s="683">
        <f t="shared" ca="1" si="17"/>
        <v>0</v>
      </c>
      <c r="AG43" s="752"/>
      <c r="AH43" s="760"/>
      <c r="AJ43" s="419" t="s">
        <v>661</v>
      </c>
      <c r="AK43" s="420">
        <f>SUMIF('Creation and Choice Doc'!$BN$10:$BN$876,'Synthesis Function'!$AJ43,'Creation and Choice Doc'!$BL$10:$BL$876)+SUMIF('Creation and Choice Doc'!$BR$10:$BR$876,'Synthesis Function'!$AJ43,'Creation and Choice Doc'!$BP$10:$BP$876)+SUMIF('Creation and Choice Doc'!$BV$10:$BV$876,'Synthesis Function'!$AJ43,'Creation and Choice Doc'!$BT$10:$BT$876)</f>
        <v>0</v>
      </c>
      <c r="AL43" s="791">
        <f>AK43+AK44+AK45</f>
        <v>0</v>
      </c>
      <c r="AM43" s="756" t="str">
        <f t="shared" si="18"/>
        <v>-</v>
      </c>
      <c r="AN43" s="740">
        <f t="shared" si="19"/>
        <v>0</v>
      </c>
      <c r="AO43" s="737">
        <f t="shared" si="20"/>
        <v>0</v>
      </c>
      <c r="AP43" s="419" t="s">
        <v>670</v>
      </c>
      <c r="AQ43" s="418">
        <f>SUMIF('Creation and Choice Doc'!$BO$10:$BO$876,'Synthesis Function'!$AP43,'Creation and Choice Doc'!$BM$10:$BM$876)+SUMIF('Creation and Choice Doc'!$BS$10:$BS$876,'Synthesis Function'!$AP43,'Creation and Choice Doc'!$BQ$10:$BQ$876)+SUMIF('Creation and Choice Doc'!$BW$10:$BW$876,'Synthesis Function'!$AP43,'Creation and Choice Doc'!$BU$10:$BU$876)</f>
        <v>0</v>
      </c>
      <c r="AR43" s="791">
        <f>AQ43+AQ44+AQ45</f>
        <v>0</v>
      </c>
      <c r="AS43" s="756" t="str">
        <f t="shared" si="21"/>
        <v>-</v>
      </c>
      <c r="AT43" s="740">
        <f t="shared" si="22"/>
        <v>0</v>
      </c>
      <c r="AU43" s="683">
        <f t="shared" si="23"/>
        <v>0</v>
      </c>
      <c r="AW43" s="760"/>
      <c r="AY43" s="419" t="s">
        <v>661</v>
      </c>
      <c r="AZ43" s="420">
        <f>SUMIF('Creation and Choice Doc'!$CH$10:$CH$876,'Synthesis Function'!$AY43,'Creation and Choice Doc'!$CF$10:$CF$876)+SUMIF('Creation and Choice Doc'!$CL$10:$CL$876,'Synthesis Function'!$AY43,'Creation and Choice Doc'!$CJ$10:$CJ$876)+SUMIF('Creation and Choice Doc'!$CP$10:$CP$876,'Synthesis Function'!$AY43,'Creation and Choice Doc'!$CN$10:$CN$876)</f>
        <v>0</v>
      </c>
      <c r="BA43" s="791">
        <f>AZ43+AZ44+AZ45</f>
        <v>0</v>
      </c>
      <c r="BB43" s="756" t="str">
        <f t="shared" si="24"/>
        <v>-</v>
      </c>
      <c r="BC43" s="740">
        <f t="shared" si="33"/>
        <v>0</v>
      </c>
      <c r="BD43" s="737">
        <f t="shared" si="34"/>
        <v>0</v>
      </c>
      <c r="BF43" s="419" t="s">
        <v>661</v>
      </c>
      <c r="BG43" s="420">
        <f>SUMIF('Creation and Choice Doc'!$DB$10:$DB$876,'Synthesis Function'!$BF43,'Creation and Choice Doc'!$CZ$10:$CZ$876)+SUMIF('Creation and Choice Doc'!$DF$10:$DF$876,'Synthesis Function'!$BF43,'Creation and Choice Doc'!$DD$10:$DD$876)+SUMIF('Creation and Choice Doc'!$DJ$10:$DJ$876,'Synthesis Function'!$BF43,'Creation and Choice Doc'!$DH$10:$DH$876)</f>
        <v>0</v>
      </c>
      <c r="BH43" s="791">
        <f>BG43+BG44+BG45</f>
        <v>0</v>
      </c>
      <c r="BI43" s="756" t="str">
        <f t="shared" si="25"/>
        <v>-</v>
      </c>
      <c r="BJ43" s="740">
        <f t="shared" si="26"/>
        <v>0</v>
      </c>
      <c r="BK43" s="737">
        <f t="shared" si="27"/>
        <v>0</v>
      </c>
      <c r="BL43" s="419" t="s">
        <v>670</v>
      </c>
      <c r="BM43" s="418">
        <f>SUMIF('Creation and Choice Doc'!$DC$10:$DC$876,'Synthesis Function'!$BL43,'Creation and Choice Doc'!$DA$10:$DA$876)+SUMIF('Creation and Choice Doc'!$DG$10:$DG$876,'Synthesis Function'!$BL43,'Creation and Choice Doc'!$DE$10:$DE$876)+SUMIF('Creation and Choice Doc'!$DK$10:$DK$876,'Synthesis Function'!$BL43,'Creation and Choice Doc'!$DI$10:$DI$876)</f>
        <v>0</v>
      </c>
      <c r="BN43" s="791">
        <f>BM43+BM44+BM45</f>
        <v>0</v>
      </c>
      <c r="BO43" s="756" t="str">
        <f t="shared" si="28"/>
        <v>-</v>
      </c>
      <c r="BP43" s="740">
        <f t="shared" si="29"/>
        <v>0</v>
      </c>
      <c r="BQ43" s="683">
        <f t="shared" si="30"/>
        <v>0</v>
      </c>
      <c r="BS43" s="760"/>
      <c r="BU43" s="419" t="s">
        <v>661</v>
      </c>
      <c r="BV43" s="420">
        <f>SUMIF('Creation and Choice Doc'!$DU$10:$DU$876,'Synthesis Function'!$BU43,'Creation and Choice Doc'!$DT$10:$DT$876)+SUMIF('Creation and Choice Doc'!$DW$10:$DW$876,'Synthesis Function'!$BU43,'Creation and Choice Doc'!$DV$10:$DV$876)+SUMIF('Creation and Choice Doc'!$DY$10:$DY$876,'Synthesis Function'!$BU43,'Creation and Choice Doc'!$DX$10:$DX$876)+SUMIF('Creation and Choice Doc'!$EA$10:$EA$876,'Synthesis Function'!$BU43,'Creation and Choice Doc'!$DZ$10:$DXR$876)</f>
        <v>0</v>
      </c>
      <c r="BW43" s="791">
        <f>BV43+BV44+BV45</f>
        <v>0</v>
      </c>
      <c r="BX43" s="756" t="str">
        <f t="shared" si="31"/>
        <v>-</v>
      </c>
      <c r="BY43" s="740">
        <f t="shared" si="35"/>
        <v>0</v>
      </c>
      <c r="BZ43" s="737">
        <f t="shared" si="36"/>
        <v>0</v>
      </c>
      <c r="CB43" s="835" t="str">
        <f t="shared" ca="1" si="37"/>
        <v/>
      </c>
      <c r="CC43" s="836"/>
    </row>
    <row r="44" spans="1:81" ht="15" x14ac:dyDescent="0.2">
      <c r="A44" s="85">
        <f t="shared" ca="1" si="38"/>
        <v>35</v>
      </c>
      <c r="B44" s="680" t="str">
        <f t="shared" si="39"/>
        <v/>
      </c>
      <c r="C44" s="855"/>
      <c r="D44" s="856"/>
      <c r="F44" s="419" t="s">
        <v>662</v>
      </c>
      <c r="G44" s="420">
        <f>SUMIF('Creation and Choice Doc'!$Z$10:$Z$876,'Synthesis Function'!$F44,'Creation and Choice Doc'!$X$10:$X$876)+SUMIF('Creation and Choice Doc'!$AD$10:$AD$876,'Synthesis Function'!$F44,'Creation and Choice Doc'!$AB$10:$AB$876)+SUMIF('Creation and Choice Doc'!$AH$10:$AH$876,'Synthesis Function'!$F44,'Creation and Choice Doc'!$AF$10:$AF$876)</f>
        <v>0</v>
      </c>
      <c r="H44" s="731"/>
      <c r="I44" s="733" t="str">
        <f t="shared" si="6"/>
        <v>-</v>
      </c>
      <c r="J44" s="740">
        <f t="shared" si="7"/>
        <v>0</v>
      </c>
      <c r="K44" s="737">
        <f t="shared" si="8"/>
        <v>0</v>
      </c>
      <c r="L44" s="419" t="s">
        <v>671</v>
      </c>
      <c r="M44" s="418">
        <f>SUMIF('Creation and Choice Doc'!$AA$10:$AA$876,'Synthesis Function'!$L44,'Creation and Choice Doc'!$Y$10:$Y$876)+SUMIF('Creation and Choice Doc'!$AE$10:$AE$876,'Synthesis Function'!$L44,'Creation and Choice Doc'!$AC$10:$AC$876)+SUMIF('Creation and Choice Doc'!$AI$10:$AI$876,'Synthesis Function'!$L44,'Creation and Choice Doc'!$AG$10:$AG$876)</f>
        <v>0</v>
      </c>
      <c r="N44" s="682"/>
      <c r="O44" s="756" t="str">
        <f t="shared" si="9"/>
        <v>-</v>
      </c>
      <c r="P44" s="740">
        <f t="shared" si="10"/>
        <v>0</v>
      </c>
      <c r="Q44" s="683">
        <f t="shared" si="11"/>
        <v>0</v>
      </c>
      <c r="S44" s="760"/>
      <c r="U44" s="681" t="s">
        <v>662</v>
      </c>
      <c r="V44" s="682">
        <f>SUMIF('Creation and Choice Doc'!$AT$10:$AT$876,'Synthesis Function'!$U44,'Creation and Choice Doc'!$AR$10:$AR$876)+SUMIF('Creation and Choice Doc'!$AX$10:$AX$876,'Synthesis Function'!$U44,'Creation and Choice Doc'!$AV$10:$AV$876)+SUMIF('Creation and Choice Doc'!$BB$10:$BB$876,'Synthesis Function'!$U44,'Creation and Choice Doc'!$AZ$10:$AZ$876)</f>
        <v>0</v>
      </c>
      <c r="W44" s="682"/>
      <c r="X44" s="756" t="str">
        <f t="shared" si="12"/>
        <v>-</v>
      </c>
      <c r="Y44" s="740">
        <f t="shared" si="13"/>
        <v>0</v>
      </c>
      <c r="Z44" s="737">
        <f t="shared" si="14"/>
        <v>0</v>
      </c>
      <c r="AA44" s="681" t="s">
        <v>671</v>
      </c>
      <c r="AB44" s="682">
        <f ca="1">SUMIF('Creation and Choice Doc'!$AU$10:$AU$876,'Synthesis Function'!$AB44,'Creation and Choice Doc'!$AS$10:$AS$876)+SUMIF('Creation and Choice Doc'!$AY$10:$AY$876,'Synthesis Function'!$AB44,'Creation and Choice Doc'!$AW$10:$AW$876)+SUMIF('Creation and Choice Doc'!$BC$10:$BC$876,'Synthesis Function'!$AB44,'Creation and Choice Doc'!$BD$10:$BD$876)</f>
        <v>0</v>
      </c>
      <c r="AC44" s="682"/>
      <c r="AD44" s="756" t="str">
        <f t="shared" ca="1" si="15"/>
        <v>-</v>
      </c>
      <c r="AE44" s="740">
        <f t="shared" ca="1" si="16"/>
        <v>0</v>
      </c>
      <c r="AF44" s="683">
        <f t="shared" si="17"/>
        <v>0</v>
      </c>
      <c r="AG44" s="752"/>
      <c r="AH44" s="760"/>
      <c r="AJ44" s="419" t="s">
        <v>662</v>
      </c>
      <c r="AK44" s="420">
        <f>SUMIF('Creation and Choice Doc'!$BN$10:$BN$876,'Synthesis Function'!$AJ44,'Creation and Choice Doc'!$BL$10:$BL$876)+SUMIF('Creation and Choice Doc'!$BR$10:$BR$876,'Synthesis Function'!$AJ44,'Creation and Choice Doc'!$BP$10:$BP$876)+SUMIF('Creation and Choice Doc'!$BV$10:$BV$876,'Synthesis Function'!$AJ44,'Creation and Choice Doc'!$BT$10:$BT$876)</f>
        <v>0</v>
      </c>
      <c r="AL44" s="791"/>
      <c r="AM44" s="756" t="str">
        <f t="shared" si="18"/>
        <v>-</v>
      </c>
      <c r="AN44" s="740">
        <f t="shared" si="19"/>
        <v>0</v>
      </c>
      <c r="AO44" s="737">
        <f t="shared" si="20"/>
        <v>0</v>
      </c>
      <c r="AP44" s="419" t="s">
        <v>671</v>
      </c>
      <c r="AQ44" s="418">
        <f>SUMIF('Creation and Choice Doc'!$BO$10:$BO$876,'Synthesis Function'!$AP44,'Creation and Choice Doc'!$BM$10:$BM$876)+SUMIF('Creation and Choice Doc'!$BS$10:$BS$876,'Synthesis Function'!$AP44,'Creation and Choice Doc'!$BQ$10:$BQ$876)+SUMIF('Creation and Choice Doc'!$BW$10:$BW$876,'Synthesis Function'!$AP44,'Creation and Choice Doc'!$BU$10:$BU$876)</f>
        <v>0</v>
      </c>
      <c r="AR44" s="791"/>
      <c r="AS44" s="756" t="str">
        <f t="shared" si="21"/>
        <v>-</v>
      </c>
      <c r="AT44" s="740">
        <f t="shared" si="22"/>
        <v>0</v>
      </c>
      <c r="AU44" s="683">
        <f t="shared" si="23"/>
        <v>0</v>
      </c>
      <c r="AW44" s="760"/>
      <c r="AY44" s="419" t="s">
        <v>662</v>
      </c>
      <c r="AZ44" s="420">
        <f>SUMIF('Creation and Choice Doc'!$CH$10:$CH$876,'Synthesis Function'!$AY44,'Creation and Choice Doc'!$CF$10:$CF$876)+SUMIF('Creation and Choice Doc'!$CL$10:$CL$876,'Synthesis Function'!$AY44,'Creation and Choice Doc'!$CJ$10:$CJ$876)+SUMIF('Creation and Choice Doc'!$CP$10:$CP$876,'Synthesis Function'!$AY44,'Creation and Choice Doc'!$CN$10:$CN$876)</f>
        <v>0</v>
      </c>
      <c r="BA44" s="791"/>
      <c r="BB44" s="756" t="str">
        <f t="shared" si="24"/>
        <v>-</v>
      </c>
      <c r="BC44" s="740">
        <f t="shared" si="33"/>
        <v>0</v>
      </c>
      <c r="BD44" s="737">
        <f t="shared" si="34"/>
        <v>0</v>
      </c>
      <c r="BF44" s="419" t="s">
        <v>662</v>
      </c>
      <c r="BG44" s="420">
        <f>SUMIF('Creation and Choice Doc'!$DB$10:$DB$876,'Synthesis Function'!$BF44,'Creation and Choice Doc'!$CZ$10:$CZ$876)+SUMIF('Creation and Choice Doc'!$DF$10:$DF$876,'Synthesis Function'!$BF44,'Creation and Choice Doc'!$DD$10:$DD$876)+SUMIF('Creation and Choice Doc'!$DJ$10:$DJ$876,'Synthesis Function'!$BF44,'Creation and Choice Doc'!$DH$10:$DH$876)</f>
        <v>0</v>
      </c>
      <c r="BH44" s="791"/>
      <c r="BI44" s="756" t="str">
        <f t="shared" si="25"/>
        <v>-</v>
      </c>
      <c r="BJ44" s="740">
        <f t="shared" si="26"/>
        <v>0</v>
      </c>
      <c r="BK44" s="737">
        <f t="shared" si="27"/>
        <v>0</v>
      </c>
      <c r="BL44" s="419" t="s">
        <v>671</v>
      </c>
      <c r="BM44" s="418">
        <f>SUMIF('Creation and Choice Doc'!$DC$10:$DC$876,'Synthesis Function'!$BL44,'Creation and Choice Doc'!$DA$10:$DA$876)+SUMIF('Creation and Choice Doc'!$DG$10:$DG$876,'Synthesis Function'!$BL44,'Creation and Choice Doc'!$DE$10:$DE$876)+SUMIF('Creation and Choice Doc'!$DK$10:$DK$876,'Synthesis Function'!$BL44,'Creation and Choice Doc'!$DI$10:$DI$876)</f>
        <v>0</v>
      </c>
      <c r="BN44" s="791"/>
      <c r="BO44" s="756" t="str">
        <f t="shared" si="28"/>
        <v>-</v>
      </c>
      <c r="BP44" s="740">
        <f t="shared" si="29"/>
        <v>0</v>
      </c>
      <c r="BQ44" s="683">
        <f t="shared" si="30"/>
        <v>0</v>
      </c>
      <c r="BS44" s="760"/>
      <c r="BU44" s="419" t="s">
        <v>662</v>
      </c>
      <c r="BV44" s="420">
        <f>SUMIF('Creation and Choice Doc'!$DU$10:$DU$876,'Synthesis Function'!$BU44,'Creation and Choice Doc'!$DT$10:$DT$876)+SUMIF('Creation and Choice Doc'!$DW$10:$DW$876,'Synthesis Function'!$BU44,'Creation and Choice Doc'!$DV$10:$DV$876)+SUMIF('Creation and Choice Doc'!$DY$10:$DY$876,'Synthesis Function'!$BU44,'Creation and Choice Doc'!$DX$10:$DX$876)+SUMIF('Creation and Choice Doc'!$EA$10:$EA$876,'Synthesis Function'!$BU44,'Creation and Choice Doc'!$DZ$10:$DXR$876)</f>
        <v>0</v>
      </c>
      <c r="BW44" s="791"/>
      <c r="BX44" s="756" t="str">
        <f t="shared" si="31"/>
        <v>-</v>
      </c>
      <c r="BY44" s="740">
        <f t="shared" si="35"/>
        <v>0</v>
      </c>
      <c r="BZ44" s="737">
        <f t="shared" si="36"/>
        <v>0</v>
      </c>
      <c r="CB44" s="835" t="str">
        <f t="shared" ca="1" si="37"/>
        <v/>
      </c>
      <c r="CC44" s="836"/>
    </row>
    <row r="45" spans="1:81" ht="15" x14ac:dyDescent="0.2">
      <c r="A45" s="85">
        <f t="shared" ca="1" si="38"/>
        <v>36</v>
      </c>
      <c r="B45" s="680" t="str">
        <f t="shared" si="39"/>
        <v/>
      </c>
      <c r="C45" s="855"/>
      <c r="D45" s="856"/>
      <c r="F45" s="419" t="s">
        <v>663</v>
      </c>
      <c r="G45" s="420">
        <f>SUMIF('Creation and Choice Doc'!$Z$10:$Z$876,'Synthesis Function'!$F45,'Creation and Choice Doc'!$X$10:$X$876)+SUMIF('Creation and Choice Doc'!$AD$10:$AD$876,'Synthesis Function'!$F45,'Creation and Choice Doc'!$AB$10:$AB$876)+SUMIF('Creation and Choice Doc'!$AH$10:$AH$876,'Synthesis Function'!$F45,'Creation and Choice Doc'!$AF$10:$AF$876)</f>
        <v>0</v>
      </c>
      <c r="H45" s="731"/>
      <c r="I45" s="733" t="str">
        <f t="shared" si="6"/>
        <v>-</v>
      </c>
      <c r="J45" s="740">
        <f t="shared" si="7"/>
        <v>0</v>
      </c>
      <c r="K45" s="737">
        <f t="shared" si="8"/>
        <v>0</v>
      </c>
      <c r="L45" s="419" t="s">
        <v>672</v>
      </c>
      <c r="M45" s="418">
        <f>SUMIF('Creation and Choice Doc'!$AA$10:$AA$876,'Synthesis Function'!$L45,'Creation and Choice Doc'!$Y$10:$Y$876)+SUMIF('Creation and Choice Doc'!$AE$10:$AE$876,'Synthesis Function'!$L45,'Creation and Choice Doc'!$AC$10:$AC$876)+SUMIF('Creation and Choice Doc'!$AI$10:$AI$876,'Synthesis Function'!$L45,'Creation and Choice Doc'!$AG$10:$AG$876)</f>
        <v>0</v>
      </c>
      <c r="N45" s="682"/>
      <c r="O45" s="756" t="str">
        <f t="shared" si="9"/>
        <v>-</v>
      </c>
      <c r="P45" s="740">
        <f t="shared" si="10"/>
        <v>0</v>
      </c>
      <c r="Q45" s="683">
        <f t="shared" si="11"/>
        <v>0</v>
      </c>
      <c r="S45" s="760"/>
      <c r="U45" s="681" t="s">
        <v>663</v>
      </c>
      <c r="V45" s="682">
        <f>SUMIF('Creation and Choice Doc'!$AT$10:$AT$876,'Synthesis Function'!$U45,'Creation and Choice Doc'!$AR$10:$AR$876)+SUMIF('Creation and Choice Doc'!$AX$10:$AX$876,'Synthesis Function'!$U45,'Creation and Choice Doc'!$AV$10:$AV$876)+SUMIF('Creation and Choice Doc'!$BB$10:$BB$876,'Synthesis Function'!$U45,'Creation and Choice Doc'!$AZ$10:$AZ$876)</f>
        <v>0</v>
      </c>
      <c r="W45" s="682"/>
      <c r="X45" s="756" t="str">
        <f t="shared" si="12"/>
        <v>-</v>
      </c>
      <c r="Y45" s="740">
        <f t="shared" si="13"/>
        <v>0</v>
      </c>
      <c r="Z45" s="737">
        <f t="shared" si="14"/>
        <v>0</v>
      </c>
      <c r="AA45" s="681" t="s">
        <v>672</v>
      </c>
      <c r="AB45" s="682">
        <f ca="1">SUMIF('Creation and Choice Doc'!$AU$10:$AU$876,'Synthesis Function'!$AB45,'Creation and Choice Doc'!$AS$10:$AS$876)+SUMIF('Creation and Choice Doc'!$AY$10:$AY$876,'Synthesis Function'!$AB45,'Creation and Choice Doc'!$AW$10:$AW$876)+SUMIF('Creation and Choice Doc'!$BC$10:$BC$876,'Synthesis Function'!$AB45,'Creation and Choice Doc'!$BD$10:$BD$876)</f>
        <v>0</v>
      </c>
      <c r="AC45" s="682"/>
      <c r="AD45" s="756" t="str">
        <f t="shared" ca="1" si="15"/>
        <v>-</v>
      </c>
      <c r="AE45" s="740">
        <f t="shared" ca="1" si="16"/>
        <v>0</v>
      </c>
      <c r="AF45" s="683">
        <f t="shared" si="17"/>
        <v>0</v>
      </c>
      <c r="AG45" s="752"/>
      <c r="AH45" s="760"/>
      <c r="AJ45" s="419" t="s">
        <v>663</v>
      </c>
      <c r="AK45" s="420">
        <f>SUMIF('Creation and Choice Doc'!$BN$10:$BN$876,'Synthesis Function'!$AJ45,'Creation and Choice Doc'!$BL$10:$BL$876)+SUMIF('Creation and Choice Doc'!$BR$10:$BR$876,'Synthesis Function'!$AJ45,'Creation and Choice Doc'!$BP$10:$BP$876)+SUMIF('Creation and Choice Doc'!$BV$10:$BV$876,'Synthesis Function'!$AJ45,'Creation and Choice Doc'!$BT$10:$BT$876)</f>
        <v>0</v>
      </c>
      <c r="AL45" s="791"/>
      <c r="AM45" s="756" t="str">
        <f t="shared" si="18"/>
        <v>-</v>
      </c>
      <c r="AN45" s="740">
        <f t="shared" si="19"/>
        <v>0</v>
      </c>
      <c r="AO45" s="737">
        <f t="shared" si="20"/>
        <v>0</v>
      </c>
      <c r="AP45" s="419" t="s">
        <v>672</v>
      </c>
      <c r="AQ45" s="418">
        <f>SUMIF('Creation and Choice Doc'!$BO$10:$BO$876,'Synthesis Function'!$AP45,'Creation and Choice Doc'!$BM$10:$BM$876)+SUMIF('Creation and Choice Doc'!$BS$10:$BS$876,'Synthesis Function'!$AP45,'Creation and Choice Doc'!$BQ$10:$BQ$876)+SUMIF('Creation and Choice Doc'!$BW$10:$BW$876,'Synthesis Function'!$AP45,'Creation and Choice Doc'!$BU$10:$BU$876)</f>
        <v>0</v>
      </c>
      <c r="AR45" s="791"/>
      <c r="AS45" s="756" t="str">
        <f t="shared" si="21"/>
        <v>-</v>
      </c>
      <c r="AT45" s="740">
        <f t="shared" si="22"/>
        <v>0</v>
      </c>
      <c r="AU45" s="683">
        <f t="shared" si="23"/>
        <v>0</v>
      </c>
      <c r="AW45" s="760"/>
      <c r="AY45" s="419" t="s">
        <v>663</v>
      </c>
      <c r="AZ45" s="420">
        <f>SUMIF('Creation and Choice Doc'!$CH$10:$CH$876,'Synthesis Function'!$AY45,'Creation and Choice Doc'!$CF$10:$CF$876)+SUMIF('Creation and Choice Doc'!$CL$10:$CL$876,'Synthesis Function'!$AY45,'Creation and Choice Doc'!$CJ$10:$CJ$876)+SUMIF('Creation and Choice Doc'!$CP$10:$CP$876,'Synthesis Function'!$AY45,'Creation and Choice Doc'!$CN$10:$CN$876)</f>
        <v>0</v>
      </c>
      <c r="BA45" s="791"/>
      <c r="BB45" s="756" t="str">
        <f t="shared" si="24"/>
        <v>-</v>
      </c>
      <c r="BC45" s="740">
        <f t="shared" si="33"/>
        <v>0</v>
      </c>
      <c r="BD45" s="737">
        <f t="shared" si="34"/>
        <v>0</v>
      </c>
      <c r="BF45" s="419" t="s">
        <v>663</v>
      </c>
      <c r="BG45" s="420">
        <f>SUMIF('Creation and Choice Doc'!$DB$10:$DB$876,'Synthesis Function'!$BF45,'Creation and Choice Doc'!$CZ$10:$CZ$876)+SUMIF('Creation and Choice Doc'!$DF$10:$DF$876,'Synthesis Function'!$BF45,'Creation and Choice Doc'!$DD$10:$DD$876)+SUMIF('Creation and Choice Doc'!$DJ$10:$DJ$876,'Synthesis Function'!$BF45,'Creation and Choice Doc'!$DH$10:$DH$876)</f>
        <v>0</v>
      </c>
      <c r="BH45" s="791"/>
      <c r="BI45" s="756" t="str">
        <f t="shared" si="25"/>
        <v>-</v>
      </c>
      <c r="BJ45" s="740">
        <f t="shared" si="26"/>
        <v>0</v>
      </c>
      <c r="BK45" s="737">
        <f t="shared" si="27"/>
        <v>0</v>
      </c>
      <c r="BL45" s="419" t="s">
        <v>672</v>
      </c>
      <c r="BM45" s="418">
        <f>SUMIF('Creation and Choice Doc'!$DC$10:$DC$876,'Synthesis Function'!$BL45,'Creation and Choice Doc'!$DA$10:$DA$876)+SUMIF('Creation and Choice Doc'!$DG$10:$DG$876,'Synthesis Function'!$BL45,'Creation and Choice Doc'!$DE$10:$DE$876)+SUMIF('Creation and Choice Doc'!$DK$10:$DK$876,'Synthesis Function'!$BL45,'Creation and Choice Doc'!$DI$10:$DI$876)</f>
        <v>0</v>
      </c>
      <c r="BN45" s="791"/>
      <c r="BO45" s="756" t="str">
        <f t="shared" si="28"/>
        <v>-</v>
      </c>
      <c r="BP45" s="740">
        <f t="shared" si="29"/>
        <v>0</v>
      </c>
      <c r="BQ45" s="683">
        <f t="shared" si="30"/>
        <v>0</v>
      </c>
      <c r="BS45" s="760"/>
      <c r="BU45" s="419" t="s">
        <v>663</v>
      </c>
      <c r="BV45" s="420">
        <f>SUMIF('Creation and Choice Doc'!$DU$10:$DU$876,'Synthesis Function'!$BU45,'Creation and Choice Doc'!$DT$10:$DT$876)+SUMIF('Creation and Choice Doc'!$DW$10:$DW$876,'Synthesis Function'!$BU45,'Creation and Choice Doc'!$DV$10:$DV$876)+SUMIF('Creation and Choice Doc'!$DY$10:$DY$876,'Synthesis Function'!$BU45,'Creation and Choice Doc'!$DX$10:$DX$876)+SUMIF('Creation and Choice Doc'!$EA$10:$EA$876,'Synthesis Function'!$BU45,'Creation and Choice Doc'!$DZ$10:$DXR$876)</f>
        <v>0</v>
      </c>
      <c r="BW45" s="791"/>
      <c r="BX45" s="756" t="str">
        <f t="shared" si="31"/>
        <v>-</v>
      </c>
      <c r="BY45" s="740">
        <f t="shared" si="35"/>
        <v>0</v>
      </c>
      <c r="BZ45" s="737">
        <f t="shared" si="36"/>
        <v>0</v>
      </c>
      <c r="CB45" s="835" t="str">
        <f t="shared" ca="1" si="37"/>
        <v/>
      </c>
      <c r="CC45" s="836"/>
    </row>
    <row r="46" spans="1:81" ht="15" x14ac:dyDescent="0.2">
      <c r="A46" s="85">
        <f t="shared" ca="1" si="38"/>
        <v>37</v>
      </c>
      <c r="B46" s="680" t="str">
        <f t="shared" ref="B46:B48" si="40">IF(MAX(GK46:GL46)=0,"",MAX(GK46:GL46))</f>
        <v/>
      </c>
      <c r="C46" s="855"/>
      <c r="D46" s="856"/>
      <c r="F46" s="419" t="s">
        <v>727</v>
      </c>
      <c r="G46" s="420">
        <f>SUMIF('Creation and Choice Doc'!$Z$10:$Z$876,'Synthesis Function'!$F46,'Creation and Choice Doc'!$X$10:$X$876)+SUMIF('Creation and Choice Doc'!$AD$10:$AD$876,'Synthesis Function'!$F46,'Creation and Choice Doc'!$AB$10:$AB$876)+SUMIF('Creation and Choice Doc'!$AH$10:$AH$876,'Synthesis Function'!$F46,'Creation and Choice Doc'!$AF$10:$AF$876)</f>
        <v>0</v>
      </c>
      <c r="H46" s="731">
        <f t="shared" ref="H46:H49" si="41">G46</f>
        <v>0</v>
      </c>
      <c r="I46" s="733" t="str">
        <f t="shared" si="6"/>
        <v>-</v>
      </c>
      <c r="J46" s="740">
        <f t="shared" si="7"/>
        <v>0</v>
      </c>
      <c r="K46" s="737">
        <f t="shared" si="8"/>
        <v>0</v>
      </c>
      <c r="L46" s="419" t="s">
        <v>285</v>
      </c>
      <c r="M46" s="418">
        <f>SUMIF('Creation and Choice Doc'!$AA$10:$AA$876,'Synthesis Function'!$L46,'Creation and Choice Doc'!$Y$10:$Y$876)+SUMIF('Creation and Choice Doc'!$AE$10:$AE$876,'Synthesis Function'!$L46,'Creation and Choice Doc'!$AC$10:$AC$876)+SUMIF('Creation and Choice Doc'!$AI$10:$AI$876,'Synthesis Function'!$L46,'Creation and Choice Doc'!$AG$10:$AG$876)</f>
        <v>0</v>
      </c>
      <c r="N46" s="682">
        <f t="shared" ref="N46:N47" si="42">M46</f>
        <v>0</v>
      </c>
      <c r="O46" s="756" t="str">
        <f t="shared" si="9"/>
        <v>-</v>
      </c>
      <c r="P46" s="740">
        <f t="shared" si="10"/>
        <v>0</v>
      </c>
      <c r="Q46" s="683">
        <f t="shared" si="11"/>
        <v>0</v>
      </c>
      <c r="S46" s="760"/>
      <c r="U46" s="681" t="s">
        <v>727</v>
      </c>
      <c r="V46" s="682">
        <f>SUMIF('Creation and Choice Doc'!$AT$10:$AT$876,'Synthesis Function'!$U46,'Creation and Choice Doc'!$AR$10:$AR$876)+SUMIF('Creation and Choice Doc'!$AX$10:$AX$876,'Synthesis Function'!$U46,'Creation and Choice Doc'!$AV$10:$AV$876)+SUMIF('Creation and Choice Doc'!$BB$10:$BB$876,'Synthesis Function'!$U46,'Creation and Choice Doc'!$AZ$10:$AZ$876)</f>
        <v>0</v>
      </c>
      <c r="W46" s="682">
        <f t="shared" ref="W46:W49" si="43">V46</f>
        <v>0</v>
      </c>
      <c r="X46" s="756" t="str">
        <f t="shared" si="12"/>
        <v>-</v>
      </c>
      <c r="Y46" s="740">
        <f t="shared" si="13"/>
        <v>0</v>
      </c>
      <c r="Z46" s="737">
        <f t="shared" si="14"/>
        <v>0</v>
      </c>
      <c r="AA46" s="681" t="s">
        <v>285</v>
      </c>
      <c r="AB46" s="682">
        <f ca="1">SUMIF('Creation and Choice Doc'!$AU$10:$AU$876,'Synthesis Function'!$AB46,'Creation and Choice Doc'!$AS$10:$AS$876)+SUMIF('Creation and Choice Doc'!$AY$10:$AY$876,'Synthesis Function'!$AB46,'Creation and Choice Doc'!$AW$10:$AW$876)+SUMIF('Creation and Choice Doc'!$BC$10:$BC$876,'Synthesis Function'!$AB46,'Creation and Choice Doc'!$BD$10:$BD$876)</f>
        <v>0</v>
      </c>
      <c r="AC46" s="682">
        <f t="shared" ref="AC46:AC47" ca="1" si="44">AB46</f>
        <v>0</v>
      </c>
      <c r="AD46" s="756" t="str">
        <f t="shared" ca="1" si="15"/>
        <v>-</v>
      </c>
      <c r="AE46" s="740">
        <f t="shared" ca="1" si="16"/>
        <v>0</v>
      </c>
      <c r="AF46" s="683">
        <f t="shared" ca="1" si="17"/>
        <v>0</v>
      </c>
      <c r="AG46" s="752"/>
      <c r="AH46" s="760"/>
      <c r="AJ46" s="419" t="s">
        <v>727</v>
      </c>
      <c r="AK46" s="420">
        <f>SUMIF('Creation and Choice Doc'!$BN$10:$BN$876,'Synthesis Function'!$AJ46,'Creation and Choice Doc'!$BL$10:$BL$876)+SUMIF('Creation and Choice Doc'!$BR$10:$BR$876,'Synthesis Function'!$AJ46,'Creation and Choice Doc'!$BP$10:$BP$876)+SUMIF('Creation and Choice Doc'!$BV$10:$BV$876,'Synthesis Function'!$AJ46,'Creation and Choice Doc'!$BT$10:$BT$876)</f>
        <v>0</v>
      </c>
      <c r="AL46" s="791">
        <f t="shared" ref="AL46:AL49" si="45">AK46</f>
        <v>0</v>
      </c>
      <c r="AM46" s="756" t="str">
        <f t="shared" si="18"/>
        <v>-</v>
      </c>
      <c r="AN46" s="740">
        <f t="shared" si="19"/>
        <v>0</v>
      </c>
      <c r="AO46" s="737">
        <f t="shared" si="20"/>
        <v>0</v>
      </c>
      <c r="AP46" s="419" t="s">
        <v>285</v>
      </c>
      <c r="AQ46" s="418">
        <f>SUMIF('Creation and Choice Doc'!$BO$10:$BO$876,'Synthesis Function'!$AP46,'Creation and Choice Doc'!$BM$10:$BM$876)+SUMIF('Creation and Choice Doc'!$BS$10:$BS$876,'Synthesis Function'!$AP46,'Creation and Choice Doc'!$BQ$10:$BQ$876)+SUMIF('Creation and Choice Doc'!$BW$10:$BW$876,'Synthesis Function'!$AP46,'Creation and Choice Doc'!$BU$10:$BU$876)</f>
        <v>0</v>
      </c>
      <c r="AR46" s="791">
        <f t="shared" ref="AR46:AR47" si="46">AQ46</f>
        <v>0</v>
      </c>
      <c r="AS46" s="756" t="str">
        <f t="shared" si="21"/>
        <v>-</v>
      </c>
      <c r="AT46" s="740">
        <f t="shared" si="22"/>
        <v>0</v>
      </c>
      <c r="AU46" s="683">
        <f t="shared" si="23"/>
        <v>0</v>
      </c>
      <c r="AW46" s="760"/>
      <c r="AY46" s="419" t="s">
        <v>727</v>
      </c>
      <c r="AZ46" s="420">
        <f>SUMIF('Creation and Choice Doc'!$CH$10:$CH$876,'Synthesis Function'!$AY46,'Creation and Choice Doc'!$CF$10:$CF$876)+SUMIF('Creation and Choice Doc'!$CL$10:$CL$876,'Synthesis Function'!$AY46,'Creation and Choice Doc'!$CJ$10:$CJ$876)+SUMIF('Creation and Choice Doc'!$CP$10:$CP$876,'Synthesis Function'!$AY46,'Creation and Choice Doc'!$CN$10:$CN$876)</f>
        <v>0</v>
      </c>
      <c r="BA46" s="791">
        <f t="shared" ref="BA46:BA49" si="47">AZ46</f>
        <v>0</v>
      </c>
      <c r="BB46" s="756" t="str">
        <f t="shared" si="24"/>
        <v>-</v>
      </c>
      <c r="BC46" s="740">
        <f t="shared" si="33"/>
        <v>0</v>
      </c>
      <c r="BD46" s="737">
        <f t="shared" si="34"/>
        <v>0</v>
      </c>
      <c r="BF46" s="419" t="s">
        <v>727</v>
      </c>
      <c r="BG46" s="420">
        <f>SUMIF('Creation and Choice Doc'!$DB$10:$DB$876,'Synthesis Function'!$BF46,'Creation and Choice Doc'!$CZ$10:$CZ$876)+SUMIF('Creation and Choice Doc'!$DF$10:$DF$876,'Synthesis Function'!$BF46,'Creation and Choice Doc'!$DD$10:$DD$876)+SUMIF('Creation and Choice Doc'!$DJ$10:$DJ$876,'Synthesis Function'!$BF46,'Creation and Choice Doc'!$DH$10:$DH$876)</f>
        <v>0</v>
      </c>
      <c r="BH46" s="791">
        <f t="shared" ref="BH46:BH49" si="48">BG46</f>
        <v>0</v>
      </c>
      <c r="BI46" s="756" t="str">
        <f t="shared" si="25"/>
        <v>-</v>
      </c>
      <c r="BJ46" s="740">
        <f t="shared" si="26"/>
        <v>0</v>
      </c>
      <c r="BK46" s="737">
        <f t="shared" si="27"/>
        <v>0</v>
      </c>
      <c r="BL46" s="419" t="s">
        <v>285</v>
      </c>
      <c r="BM46" s="418">
        <f>SUMIF('Creation and Choice Doc'!$DC$10:$DC$876,'Synthesis Function'!$BL46,'Creation and Choice Doc'!$DA$10:$DA$876)+SUMIF('Creation and Choice Doc'!$DG$10:$DG$876,'Synthesis Function'!$BL46,'Creation and Choice Doc'!$DE$10:$DE$876)+SUMIF('Creation and Choice Doc'!$DK$10:$DK$876,'Synthesis Function'!$BL46,'Creation and Choice Doc'!$DI$10:$DI$876)</f>
        <v>0</v>
      </c>
      <c r="BN46" s="791">
        <f t="shared" ref="BN46:BN47" si="49">BM46</f>
        <v>0</v>
      </c>
      <c r="BO46" s="756" t="str">
        <f t="shared" si="28"/>
        <v>-</v>
      </c>
      <c r="BP46" s="740">
        <f t="shared" si="29"/>
        <v>0</v>
      </c>
      <c r="BQ46" s="683">
        <f t="shared" si="30"/>
        <v>0</v>
      </c>
      <c r="BS46" s="760"/>
      <c r="BU46" s="419" t="s">
        <v>727</v>
      </c>
      <c r="BV46" s="420">
        <f>SUMIF('Creation and Choice Doc'!$DU$10:$DU$876,'Synthesis Function'!$BU46,'Creation and Choice Doc'!$DT$10:$DT$876)+SUMIF('Creation and Choice Doc'!$DW$10:$DW$876,'Synthesis Function'!$BU46,'Creation and Choice Doc'!$DV$10:$DV$876)+SUMIF('Creation and Choice Doc'!$DY$10:$DY$876,'Synthesis Function'!$BU46,'Creation and Choice Doc'!$DX$10:$DX$876)+SUMIF('Creation and Choice Doc'!$EA$10:$EA$876,'Synthesis Function'!$BU46,'Creation and Choice Doc'!$DZ$10:$DXR$876)</f>
        <v>0</v>
      </c>
      <c r="BW46" s="791">
        <f t="shared" ref="BW46:BW49" si="50">BV46</f>
        <v>0</v>
      </c>
      <c r="BX46" s="756" t="str">
        <f t="shared" si="31"/>
        <v>-</v>
      </c>
      <c r="BY46" s="740">
        <f t="shared" si="35"/>
        <v>0</v>
      </c>
      <c r="BZ46" s="737">
        <f t="shared" si="36"/>
        <v>0</v>
      </c>
      <c r="CB46" s="835" t="str">
        <f t="shared" ca="1" si="37"/>
        <v/>
      </c>
      <c r="CC46" s="836"/>
    </row>
    <row r="47" spans="1:81" ht="15" x14ac:dyDescent="0.2">
      <c r="A47" s="85">
        <f t="shared" ca="1" si="38"/>
        <v>38</v>
      </c>
      <c r="B47" s="680" t="str">
        <f t="shared" si="40"/>
        <v/>
      </c>
      <c r="C47" s="855"/>
      <c r="D47" s="856"/>
      <c r="F47" s="419" t="s">
        <v>728</v>
      </c>
      <c r="G47" s="420">
        <f>SUMIF('Creation and Choice Doc'!$Z$10:$Z$876,'Synthesis Function'!$F47,'Creation and Choice Doc'!$X$10:$X$876)+SUMIF('Creation and Choice Doc'!$AD$10:$AD$876,'Synthesis Function'!$F47,'Creation and Choice Doc'!$AB$10:$AB$876)+SUMIF('Creation and Choice Doc'!$AH$10:$AH$876,'Synthesis Function'!$F47,'Creation and Choice Doc'!$AF$10:$AF$876)</f>
        <v>0</v>
      </c>
      <c r="H47" s="731">
        <f t="shared" si="41"/>
        <v>0</v>
      </c>
      <c r="I47" s="733" t="str">
        <f t="shared" si="6"/>
        <v>-</v>
      </c>
      <c r="J47" s="740">
        <f t="shared" si="7"/>
        <v>0</v>
      </c>
      <c r="K47" s="737">
        <f t="shared" si="8"/>
        <v>0</v>
      </c>
      <c r="L47" s="419" t="s">
        <v>679</v>
      </c>
      <c r="M47" s="418">
        <f>SUMIF('Creation and Choice Doc'!$AA$10:$AA$876,'Synthesis Function'!$L47,'Creation and Choice Doc'!$Y$10:$Y$876)+SUMIF('Creation and Choice Doc'!$AE$10:$AE$876,'Synthesis Function'!$L47,'Creation and Choice Doc'!$AC$10:$AC$876)+SUMIF('Creation and Choice Doc'!$AI$10:$AI$876,'Synthesis Function'!$L47,'Creation and Choice Doc'!$AG$10:$AG$876)</f>
        <v>0</v>
      </c>
      <c r="N47" s="682">
        <f t="shared" si="42"/>
        <v>0</v>
      </c>
      <c r="O47" s="756" t="str">
        <f t="shared" si="9"/>
        <v>-</v>
      </c>
      <c r="P47" s="740">
        <f t="shared" si="10"/>
        <v>0</v>
      </c>
      <c r="Q47" s="683">
        <f t="shared" si="11"/>
        <v>0</v>
      </c>
      <c r="S47" s="760"/>
      <c r="U47" s="681" t="s">
        <v>728</v>
      </c>
      <c r="V47" s="682">
        <f>SUMIF('Creation and Choice Doc'!$AT$10:$AT$876,'Synthesis Function'!$U47,'Creation and Choice Doc'!$AR$10:$AR$876)+SUMIF('Creation and Choice Doc'!$AX$10:$AX$876,'Synthesis Function'!$U47,'Creation and Choice Doc'!$AV$10:$AV$876)+SUMIF('Creation and Choice Doc'!$BB$10:$BB$876,'Synthesis Function'!$U47,'Creation and Choice Doc'!$AZ$10:$AZ$876)</f>
        <v>0</v>
      </c>
      <c r="W47" s="682">
        <f t="shared" si="43"/>
        <v>0</v>
      </c>
      <c r="X47" s="756" t="str">
        <f t="shared" si="12"/>
        <v>-</v>
      </c>
      <c r="Y47" s="740">
        <f t="shared" si="13"/>
        <v>0</v>
      </c>
      <c r="Z47" s="737">
        <f t="shared" si="14"/>
        <v>0</v>
      </c>
      <c r="AA47" s="681" t="s">
        <v>679</v>
      </c>
      <c r="AB47" s="682">
        <f ca="1">SUMIF('Creation and Choice Doc'!$AU$10:$AU$876,'Synthesis Function'!$AB47,'Creation and Choice Doc'!$AS$10:$AS$876)+SUMIF('Creation and Choice Doc'!$AY$10:$AY$876,'Synthesis Function'!$AB47,'Creation and Choice Doc'!$AW$10:$AW$876)+SUMIF('Creation and Choice Doc'!$BC$10:$BC$876,'Synthesis Function'!$AB47,'Creation and Choice Doc'!$BD$10:$BD$876)</f>
        <v>0</v>
      </c>
      <c r="AC47" s="682">
        <f t="shared" ca="1" si="44"/>
        <v>0</v>
      </c>
      <c r="AD47" s="756" t="str">
        <f t="shared" ca="1" si="15"/>
        <v>-</v>
      </c>
      <c r="AE47" s="740">
        <f t="shared" ca="1" si="16"/>
        <v>0</v>
      </c>
      <c r="AF47" s="683">
        <f t="shared" ca="1" si="17"/>
        <v>0</v>
      </c>
      <c r="AG47" s="752"/>
      <c r="AH47" s="760"/>
      <c r="AJ47" s="419" t="s">
        <v>728</v>
      </c>
      <c r="AK47" s="420">
        <f>SUMIF('Creation and Choice Doc'!$BN$10:$BN$876,'Synthesis Function'!$AJ47,'Creation and Choice Doc'!$BL$10:$BL$876)+SUMIF('Creation and Choice Doc'!$BR$10:$BR$876,'Synthesis Function'!$AJ47,'Creation and Choice Doc'!$BP$10:$BP$876)+SUMIF('Creation and Choice Doc'!$BV$10:$BV$876,'Synthesis Function'!$AJ47,'Creation and Choice Doc'!$BT$10:$BT$876)</f>
        <v>0</v>
      </c>
      <c r="AL47" s="791">
        <f t="shared" si="45"/>
        <v>0</v>
      </c>
      <c r="AM47" s="756" t="str">
        <f t="shared" si="18"/>
        <v>-</v>
      </c>
      <c r="AN47" s="740">
        <f t="shared" si="19"/>
        <v>0</v>
      </c>
      <c r="AO47" s="737">
        <f t="shared" si="20"/>
        <v>0</v>
      </c>
      <c r="AP47" s="419" t="s">
        <v>679</v>
      </c>
      <c r="AQ47" s="418">
        <f>SUMIF('Creation and Choice Doc'!$BO$10:$BO$876,'Synthesis Function'!$AP47,'Creation and Choice Doc'!$BM$10:$BM$876)+SUMIF('Creation and Choice Doc'!$BS$10:$BS$876,'Synthesis Function'!$AP47,'Creation and Choice Doc'!$BQ$10:$BQ$876)+SUMIF('Creation and Choice Doc'!$BW$10:$BW$876,'Synthesis Function'!$AP47,'Creation and Choice Doc'!$BU$10:$BU$876)</f>
        <v>0</v>
      </c>
      <c r="AR47" s="791">
        <f t="shared" si="46"/>
        <v>0</v>
      </c>
      <c r="AS47" s="756" t="str">
        <f t="shared" si="21"/>
        <v>-</v>
      </c>
      <c r="AT47" s="740">
        <f t="shared" si="22"/>
        <v>0</v>
      </c>
      <c r="AU47" s="683">
        <f t="shared" si="23"/>
        <v>0</v>
      </c>
      <c r="AW47" s="760"/>
      <c r="AY47" s="419" t="s">
        <v>728</v>
      </c>
      <c r="AZ47" s="420">
        <f>SUMIF('Creation and Choice Doc'!$CH$10:$CH$876,'Synthesis Function'!$AY47,'Creation and Choice Doc'!$CF$10:$CF$876)+SUMIF('Creation and Choice Doc'!$CL$10:$CL$876,'Synthesis Function'!$AY47,'Creation and Choice Doc'!$CJ$10:$CJ$876)+SUMIF('Creation and Choice Doc'!$CP$10:$CP$876,'Synthesis Function'!$AY47,'Creation and Choice Doc'!$CN$10:$CN$876)</f>
        <v>0</v>
      </c>
      <c r="BA47" s="791">
        <f t="shared" si="47"/>
        <v>0</v>
      </c>
      <c r="BB47" s="756" t="str">
        <f t="shared" si="24"/>
        <v>-</v>
      </c>
      <c r="BC47" s="740">
        <f t="shared" si="33"/>
        <v>0</v>
      </c>
      <c r="BD47" s="737">
        <f t="shared" si="34"/>
        <v>0</v>
      </c>
      <c r="BF47" s="419" t="s">
        <v>728</v>
      </c>
      <c r="BG47" s="420">
        <f>SUMIF('Creation and Choice Doc'!$DB$10:$DB$876,'Synthesis Function'!$BF47,'Creation and Choice Doc'!$CZ$10:$CZ$876)+SUMIF('Creation and Choice Doc'!$DF$10:$DF$876,'Synthesis Function'!$BF47,'Creation and Choice Doc'!$DD$10:$DD$876)+SUMIF('Creation and Choice Doc'!$DJ$10:$DJ$876,'Synthesis Function'!$BF47,'Creation and Choice Doc'!$DH$10:$DH$876)</f>
        <v>0</v>
      </c>
      <c r="BH47" s="791">
        <f t="shared" si="48"/>
        <v>0</v>
      </c>
      <c r="BI47" s="756" t="str">
        <f t="shared" si="25"/>
        <v>-</v>
      </c>
      <c r="BJ47" s="740">
        <f t="shared" si="26"/>
        <v>0</v>
      </c>
      <c r="BK47" s="737">
        <f t="shared" si="27"/>
        <v>0</v>
      </c>
      <c r="BL47" s="419" t="s">
        <v>679</v>
      </c>
      <c r="BM47" s="418">
        <f>SUMIF('Creation and Choice Doc'!$DC$10:$DC$876,'Synthesis Function'!$BL47,'Creation and Choice Doc'!$DA$10:$DA$876)+SUMIF('Creation and Choice Doc'!$DG$10:$DG$876,'Synthesis Function'!$BL47,'Creation and Choice Doc'!$DE$10:$DE$876)+SUMIF('Creation and Choice Doc'!$DK$10:$DK$876,'Synthesis Function'!$BL47,'Creation and Choice Doc'!$DI$10:$DI$876)</f>
        <v>0</v>
      </c>
      <c r="BN47" s="791">
        <f t="shared" si="49"/>
        <v>0</v>
      </c>
      <c r="BO47" s="756" t="str">
        <f t="shared" si="28"/>
        <v>-</v>
      </c>
      <c r="BP47" s="740">
        <f t="shared" si="29"/>
        <v>0</v>
      </c>
      <c r="BQ47" s="683">
        <f t="shared" si="30"/>
        <v>0</v>
      </c>
      <c r="BS47" s="760"/>
      <c r="BU47" s="419" t="s">
        <v>728</v>
      </c>
      <c r="BV47" s="420">
        <f>SUMIF('Creation and Choice Doc'!$DU$10:$DU$876,'Synthesis Function'!$BU47,'Creation and Choice Doc'!$DT$10:$DT$876)+SUMIF('Creation and Choice Doc'!$DW$10:$DW$876,'Synthesis Function'!$BU47,'Creation and Choice Doc'!$DV$10:$DV$876)+SUMIF('Creation and Choice Doc'!$DY$10:$DY$876,'Synthesis Function'!$BU47,'Creation and Choice Doc'!$DX$10:$DX$876)+SUMIF('Creation and Choice Doc'!$EA$10:$EA$876,'Synthesis Function'!$BU47,'Creation and Choice Doc'!$DZ$10:$DXR$876)</f>
        <v>0</v>
      </c>
      <c r="BW47" s="791">
        <f t="shared" si="50"/>
        <v>0</v>
      </c>
      <c r="BX47" s="756" t="str">
        <f t="shared" si="31"/>
        <v>-</v>
      </c>
      <c r="BY47" s="740">
        <f t="shared" si="35"/>
        <v>0</v>
      </c>
      <c r="BZ47" s="737">
        <f t="shared" si="36"/>
        <v>0</v>
      </c>
      <c r="CB47" s="835" t="str">
        <f t="shared" ca="1" si="37"/>
        <v/>
      </c>
      <c r="CC47" s="836"/>
    </row>
    <row r="48" spans="1:81" ht="15" x14ac:dyDescent="0.2">
      <c r="A48" s="85">
        <f t="shared" ca="1" si="38"/>
        <v>39</v>
      </c>
      <c r="B48" s="680" t="str">
        <f t="shared" si="40"/>
        <v/>
      </c>
      <c r="C48" s="855"/>
      <c r="D48" s="856"/>
      <c r="F48" s="419" t="s">
        <v>729</v>
      </c>
      <c r="G48" s="420">
        <f>SUMIF('Creation and Choice Doc'!$Z$10:$Z$876,'Synthesis Function'!$F48,'Creation and Choice Doc'!$X$10:$X$876)+SUMIF('Creation and Choice Doc'!$AD$10:$AD$876,'Synthesis Function'!$F48,'Creation and Choice Doc'!$AB$10:$AB$876)+SUMIF('Creation and Choice Doc'!$AH$10:$AH$876,'Synthesis Function'!$F48,'Creation and Choice Doc'!$AF$10:$AF$876)</f>
        <v>0</v>
      </c>
      <c r="H48" s="731">
        <f t="shared" si="41"/>
        <v>0</v>
      </c>
      <c r="I48" s="733" t="str">
        <f t="shared" si="6"/>
        <v>-</v>
      </c>
      <c r="J48" s="740">
        <f t="shared" si="7"/>
        <v>0</v>
      </c>
      <c r="K48" s="737">
        <f t="shared" si="8"/>
        <v>0</v>
      </c>
      <c r="L48" s="419" t="s">
        <v>817</v>
      </c>
      <c r="M48" s="418"/>
      <c r="N48" s="682"/>
      <c r="O48" s="756" t="str">
        <f t="shared" si="9"/>
        <v>-</v>
      </c>
      <c r="P48" s="740">
        <f t="shared" si="10"/>
        <v>0</v>
      </c>
      <c r="Q48" s="683">
        <f t="shared" si="11"/>
        <v>0</v>
      </c>
      <c r="S48" s="760"/>
      <c r="U48" s="681" t="s">
        <v>729</v>
      </c>
      <c r="V48" s="682">
        <f>SUMIF('Creation and Choice Doc'!$AT$10:$AT$876,'Synthesis Function'!$U48,'Creation and Choice Doc'!$AR$10:$AR$876)+SUMIF('Creation and Choice Doc'!$AX$10:$AX$876,'Synthesis Function'!$U48,'Creation and Choice Doc'!$AV$10:$AV$876)+SUMIF('Creation and Choice Doc'!$BB$10:$BB$876,'Synthesis Function'!$U48,'Creation and Choice Doc'!$AZ$10:$AZ$876)</f>
        <v>0</v>
      </c>
      <c r="W48" s="682">
        <f t="shared" si="43"/>
        <v>0</v>
      </c>
      <c r="X48" s="756" t="str">
        <f t="shared" si="12"/>
        <v>-</v>
      </c>
      <c r="Y48" s="740">
        <f t="shared" si="13"/>
        <v>0</v>
      </c>
      <c r="Z48" s="737">
        <f t="shared" si="14"/>
        <v>0</v>
      </c>
      <c r="AA48" s="681" t="s">
        <v>817</v>
      </c>
      <c r="AB48" s="682"/>
      <c r="AC48" s="682"/>
      <c r="AD48" s="756" t="str">
        <f t="shared" si="15"/>
        <v>-</v>
      </c>
      <c r="AE48" s="740">
        <f t="shared" si="16"/>
        <v>0</v>
      </c>
      <c r="AF48" s="683">
        <f t="shared" si="17"/>
        <v>0</v>
      </c>
      <c r="AG48" s="752"/>
      <c r="AH48" s="760"/>
      <c r="AJ48" s="419" t="s">
        <v>729</v>
      </c>
      <c r="AK48" s="420">
        <f>SUMIF('Creation and Choice Doc'!$BN$10:$BN$876,'Synthesis Function'!$AJ48,'Creation and Choice Doc'!$BL$10:$BL$876)+SUMIF('Creation and Choice Doc'!$BR$10:$BR$876,'Synthesis Function'!$AJ48,'Creation and Choice Doc'!$BP$10:$BP$876)+SUMIF('Creation and Choice Doc'!$BV$10:$BV$876,'Synthesis Function'!$AJ48,'Creation and Choice Doc'!$BT$10:$BT$876)</f>
        <v>0</v>
      </c>
      <c r="AL48" s="791">
        <f t="shared" si="45"/>
        <v>0</v>
      </c>
      <c r="AM48" s="756" t="str">
        <f t="shared" si="18"/>
        <v>-</v>
      </c>
      <c r="AN48" s="740">
        <f t="shared" si="19"/>
        <v>0</v>
      </c>
      <c r="AO48" s="737">
        <f t="shared" si="20"/>
        <v>0</v>
      </c>
      <c r="AP48" s="419" t="s">
        <v>817</v>
      </c>
      <c r="AQ48" s="418"/>
      <c r="AR48" s="791"/>
      <c r="AS48" s="756" t="str">
        <f t="shared" si="21"/>
        <v>-</v>
      </c>
      <c r="AT48" s="740">
        <f t="shared" si="22"/>
        <v>0</v>
      </c>
      <c r="AU48" s="683">
        <f t="shared" si="23"/>
        <v>0</v>
      </c>
      <c r="AW48" s="760"/>
      <c r="AY48" s="419" t="s">
        <v>729</v>
      </c>
      <c r="AZ48" s="420">
        <f>SUMIF('Creation and Choice Doc'!$CH$10:$CH$876,'Synthesis Function'!$AY48,'Creation and Choice Doc'!$CF$10:$CF$876)+SUMIF('Creation and Choice Doc'!$CL$10:$CL$876,'Synthesis Function'!$AY48,'Creation and Choice Doc'!$CJ$10:$CJ$876)+SUMIF('Creation and Choice Doc'!$CP$10:$CP$876,'Synthesis Function'!$AY48,'Creation and Choice Doc'!$CN$10:$CN$876)</f>
        <v>0</v>
      </c>
      <c r="BA48" s="791">
        <f>AZ48</f>
        <v>0</v>
      </c>
      <c r="BB48" s="756" t="str">
        <f t="shared" si="24"/>
        <v>-</v>
      </c>
      <c r="BC48" s="740">
        <f t="shared" si="33"/>
        <v>0</v>
      </c>
      <c r="BD48" s="737">
        <f t="shared" si="34"/>
        <v>0</v>
      </c>
      <c r="BF48" s="419" t="s">
        <v>729</v>
      </c>
      <c r="BG48" s="420">
        <f>SUMIF('Creation and Choice Doc'!$DB$10:$DB$876,'Synthesis Function'!$BF48,'Creation and Choice Doc'!$CZ$10:$CZ$876)+SUMIF('Creation and Choice Doc'!$DF$10:$DF$876,'Synthesis Function'!$BF48,'Creation and Choice Doc'!$DD$10:$DD$876)+SUMIF('Creation and Choice Doc'!$DJ$10:$DJ$876,'Synthesis Function'!$BF48,'Creation and Choice Doc'!$DH$10:$DH$876)</f>
        <v>0</v>
      </c>
      <c r="BH48" s="791">
        <f t="shared" si="48"/>
        <v>0</v>
      </c>
      <c r="BI48" s="756" t="str">
        <f t="shared" si="25"/>
        <v>-</v>
      </c>
      <c r="BJ48" s="740">
        <f t="shared" si="26"/>
        <v>0</v>
      </c>
      <c r="BK48" s="737">
        <f t="shared" si="27"/>
        <v>0</v>
      </c>
      <c r="BL48" s="419" t="s">
        <v>817</v>
      </c>
      <c r="BM48" s="418"/>
      <c r="BN48" s="791"/>
      <c r="BO48" s="756" t="str">
        <f t="shared" si="28"/>
        <v>-</v>
      </c>
      <c r="BP48" s="740">
        <f t="shared" si="29"/>
        <v>0</v>
      </c>
      <c r="BQ48" s="683">
        <f t="shared" si="30"/>
        <v>0</v>
      </c>
      <c r="BS48" s="760"/>
      <c r="BU48" s="419" t="s">
        <v>729</v>
      </c>
      <c r="BV48" s="420">
        <f>SUMIF('Creation and Choice Doc'!$DU$10:$DU$876,'Synthesis Function'!$BU48,'Creation and Choice Doc'!$DT$10:$DT$876)+SUMIF('Creation and Choice Doc'!$DW$10:$DW$876,'Synthesis Function'!$BU48,'Creation and Choice Doc'!$DV$10:$DV$876)+SUMIF('Creation and Choice Doc'!$DY$10:$DY$876,'Synthesis Function'!$BU48,'Creation and Choice Doc'!$DX$10:$DX$876)+SUMIF('Creation and Choice Doc'!$EA$10:$EA$876,'Synthesis Function'!$BU48,'Creation and Choice Doc'!$DZ$10:$DXR$876)</f>
        <v>0</v>
      </c>
      <c r="BW48" s="791">
        <f>BV48</f>
        <v>0</v>
      </c>
      <c r="BX48" s="756" t="str">
        <f t="shared" si="31"/>
        <v>-</v>
      </c>
      <c r="BY48" s="740">
        <f t="shared" si="35"/>
        <v>0</v>
      </c>
      <c r="BZ48" s="737">
        <f t="shared" si="36"/>
        <v>0</v>
      </c>
      <c r="CB48" s="835" t="str">
        <f t="shared" ca="1" si="37"/>
        <v/>
      </c>
      <c r="CC48" s="836"/>
    </row>
    <row r="49" spans="1:81" ht="15" x14ac:dyDescent="0.2">
      <c r="A49" s="85">
        <f t="shared" ca="1" si="38"/>
        <v>40</v>
      </c>
      <c r="B49" s="680"/>
      <c r="C49" s="855"/>
      <c r="D49" s="856"/>
      <c r="F49" s="419" t="s">
        <v>730</v>
      </c>
      <c r="G49" s="420">
        <f>SUMIF('Creation and Choice Doc'!$Z$10:$Z$876,'Synthesis Function'!$F49,'Creation and Choice Doc'!$X$10:$X$876)+SUMIF('Creation and Choice Doc'!$AD$10:$AD$876,'Synthesis Function'!$F49,'Creation and Choice Doc'!$AB$10:$AB$876)+SUMIF('Creation and Choice Doc'!$AH$10:$AH$876,'Synthesis Function'!$F49,'Creation and Choice Doc'!$AF$10:$AF$876)</f>
        <v>0</v>
      </c>
      <c r="H49" s="731">
        <f t="shared" si="41"/>
        <v>0</v>
      </c>
      <c r="I49" s="733" t="str">
        <f t="shared" si="6"/>
        <v>-</v>
      </c>
      <c r="J49" s="740">
        <f t="shared" si="7"/>
        <v>0</v>
      </c>
      <c r="K49" s="737">
        <f t="shared" si="8"/>
        <v>0</v>
      </c>
      <c r="L49" s="681"/>
      <c r="M49" s="682"/>
      <c r="N49" s="682"/>
      <c r="O49" s="756" t="str">
        <f t="shared" si="9"/>
        <v>-</v>
      </c>
      <c r="P49" s="740">
        <f t="shared" si="10"/>
        <v>0</v>
      </c>
      <c r="Q49" s="683">
        <f t="shared" si="11"/>
        <v>0</v>
      </c>
      <c r="S49" s="760"/>
      <c r="U49" s="681" t="s">
        <v>730</v>
      </c>
      <c r="V49" s="682"/>
      <c r="W49" s="682">
        <f t="shared" si="43"/>
        <v>0</v>
      </c>
      <c r="X49" s="756" t="str">
        <f t="shared" si="12"/>
        <v>-</v>
      </c>
      <c r="Y49" s="740">
        <f t="shared" si="13"/>
        <v>0</v>
      </c>
      <c r="Z49" s="737">
        <f t="shared" si="14"/>
        <v>0</v>
      </c>
      <c r="AA49" s="681"/>
      <c r="AB49" s="682"/>
      <c r="AC49" s="682"/>
      <c r="AD49" s="756" t="str">
        <f t="shared" si="15"/>
        <v>-</v>
      </c>
      <c r="AE49" s="740">
        <f t="shared" si="16"/>
        <v>0</v>
      </c>
      <c r="AF49" s="683">
        <f t="shared" si="17"/>
        <v>0</v>
      </c>
      <c r="AG49" s="752"/>
      <c r="AH49" s="760"/>
      <c r="AJ49" s="419" t="s">
        <v>730</v>
      </c>
      <c r="AK49" s="420">
        <f>SUMIF('Creation and Choice Doc'!$BN$10:$BN$876,'Synthesis Function'!$AJ49,'Creation and Choice Doc'!$BL$10:$BL$876)+SUMIF('Creation and Choice Doc'!$BR$10:$BR$876,'Synthesis Function'!$AJ49,'Creation and Choice Doc'!$BP$10:$BP$876)+SUMIF('Creation and Choice Doc'!$BV$10:$BV$876,'Synthesis Function'!$AJ49,'Creation and Choice Doc'!$BT$10:$BT$876)</f>
        <v>0</v>
      </c>
      <c r="AL49" s="791">
        <f t="shared" si="45"/>
        <v>0</v>
      </c>
      <c r="AM49" s="756" t="str">
        <f t="shared" si="18"/>
        <v>-</v>
      </c>
      <c r="AN49" s="740">
        <f t="shared" si="19"/>
        <v>0</v>
      </c>
      <c r="AO49" s="737">
        <f t="shared" si="20"/>
        <v>0</v>
      </c>
      <c r="AP49" s="681"/>
      <c r="AQ49" s="682"/>
      <c r="AR49" s="791"/>
      <c r="AS49" s="756" t="str">
        <f t="shared" si="21"/>
        <v>-</v>
      </c>
      <c r="AT49" s="740">
        <f t="shared" si="22"/>
        <v>0</v>
      </c>
      <c r="AU49" s="683">
        <f t="shared" si="23"/>
        <v>0</v>
      </c>
      <c r="AW49" s="760"/>
      <c r="AY49" s="419" t="s">
        <v>730</v>
      </c>
      <c r="AZ49" s="420">
        <f>SUMIF('Creation and Choice Doc'!$CH$10:$CH$876,'Synthesis Function'!$AY49,'Creation and Choice Doc'!$CF$10:$CF$876)+SUMIF('Creation and Choice Doc'!$CL$10:$CL$876,'Synthesis Function'!$AY49,'Creation and Choice Doc'!$CJ$10:$CJ$876)+SUMIF('Creation and Choice Doc'!$CP$10:$CP$876,'Synthesis Function'!$AY49,'Creation and Choice Doc'!$CN$10:$CN$876)</f>
        <v>0</v>
      </c>
      <c r="BA49" s="791">
        <f t="shared" si="47"/>
        <v>0</v>
      </c>
      <c r="BB49" s="756" t="str">
        <f t="shared" si="24"/>
        <v>-</v>
      </c>
      <c r="BC49" s="740">
        <f t="shared" si="33"/>
        <v>0</v>
      </c>
      <c r="BD49" s="737">
        <f t="shared" si="34"/>
        <v>0</v>
      </c>
      <c r="BF49" s="419" t="s">
        <v>730</v>
      </c>
      <c r="BG49" s="420">
        <f>SUMIF('Creation and Choice Doc'!$DB$10:$DB$876,'Synthesis Function'!$BF49,'Creation and Choice Doc'!$CZ$10:$CZ$876)+SUMIF('Creation and Choice Doc'!$DF$10:$DF$876,'Synthesis Function'!$BF49,'Creation and Choice Doc'!$DD$10:$DD$876)+SUMIF('Creation and Choice Doc'!$DJ$10:$DJ$876,'Synthesis Function'!$BF49,'Creation and Choice Doc'!$DH$10:$DH$876)</f>
        <v>0</v>
      </c>
      <c r="BH49" s="791">
        <f t="shared" si="48"/>
        <v>0</v>
      </c>
      <c r="BI49" s="756" t="str">
        <f t="shared" si="25"/>
        <v>-</v>
      </c>
      <c r="BJ49" s="740">
        <f t="shared" si="26"/>
        <v>0</v>
      </c>
      <c r="BK49" s="737">
        <f t="shared" si="27"/>
        <v>0</v>
      </c>
      <c r="BL49" s="681"/>
      <c r="BM49" s="418"/>
      <c r="BN49" s="791"/>
      <c r="BO49" s="756" t="str">
        <f t="shared" si="28"/>
        <v>-</v>
      </c>
      <c r="BP49" s="740">
        <f t="shared" si="29"/>
        <v>0</v>
      </c>
      <c r="BQ49" s="683">
        <f t="shared" si="30"/>
        <v>0</v>
      </c>
      <c r="BS49" s="760"/>
      <c r="BU49" s="419" t="s">
        <v>730</v>
      </c>
      <c r="BV49" s="420">
        <f>SUMIF('Creation and Choice Doc'!$DU$10:$DU$876,'Synthesis Function'!$BU49,'Creation and Choice Doc'!$DT$10:$DT$876)+SUMIF('Creation and Choice Doc'!$DW$10:$DW$876,'Synthesis Function'!$BU49,'Creation and Choice Doc'!$DV$10:$DV$876)+SUMIF('Creation and Choice Doc'!$DY$10:$DY$876,'Synthesis Function'!$BU49,'Creation and Choice Doc'!$DX$10:$DX$876)+SUMIF('Creation and Choice Doc'!$EA$10:$EA$876,'Synthesis Function'!$BU49,'Creation and Choice Doc'!$DZ$10:$DXR$876)</f>
        <v>0</v>
      </c>
      <c r="BW49" s="791">
        <f t="shared" si="50"/>
        <v>0</v>
      </c>
      <c r="BX49" s="756" t="str">
        <f t="shared" si="31"/>
        <v>-</v>
      </c>
      <c r="BY49" s="740">
        <f t="shared" si="35"/>
        <v>0</v>
      </c>
      <c r="BZ49" s="737">
        <f t="shared" si="36"/>
        <v>0</v>
      </c>
      <c r="CB49" s="835" t="str">
        <f t="shared" ca="1" si="37"/>
        <v/>
      </c>
      <c r="CC49" s="836"/>
    </row>
    <row r="50" spans="1:81" ht="15" x14ac:dyDescent="0.2">
      <c r="A50" s="85">
        <f t="shared" ca="1" si="38"/>
        <v>41</v>
      </c>
      <c r="B50" s="680" t="str">
        <f t="shared" si="39"/>
        <v/>
      </c>
      <c r="C50" s="855"/>
      <c r="D50" s="856"/>
      <c r="F50" s="419" t="s">
        <v>246</v>
      </c>
      <c r="G50" s="420">
        <f>SUMIF('Creation and Choice Doc'!$Z$10:$Z$876,'Synthesis Function'!$F50,'Creation and Choice Doc'!$X$10:$X$876)+SUMIF('Creation and Choice Doc'!$AD$10:$AD$876,'Synthesis Function'!$F50,'Creation and Choice Doc'!$AB$10:$AB$876)+SUMIF('Creation and Choice Doc'!$AH$10:$AH$876,'Synthesis Function'!$F50,'Creation and Choice Doc'!$AF$10:$AF$876)</f>
        <v>0</v>
      </c>
      <c r="H50" s="731">
        <f>G50+G51+G52</f>
        <v>0</v>
      </c>
      <c r="I50" s="733" t="str">
        <f t="shared" si="6"/>
        <v>-</v>
      </c>
      <c r="J50" s="740">
        <f t="shared" si="7"/>
        <v>0</v>
      </c>
      <c r="K50" s="737">
        <f t="shared" si="8"/>
        <v>0</v>
      </c>
      <c r="L50" s="419"/>
      <c r="M50" s="418"/>
      <c r="N50" s="682"/>
      <c r="O50" s="756" t="str">
        <f t="shared" si="9"/>
        <v>-</v>
      </c>
      <c r="P50" s="740">
        <f t="shared" si="10"/>
        <v>0</v>
      </c>
      <c r="Q50" s="683">
        <f t="shared" si="11"/>
        <v>0</v>
      </c>
      <c r="S50" s="760"/>
      <c r="U50" s="681" t="s">
        <v>246</v>
      </c>
      <c r="V50" s="682">
        <f>SUMIF('Creation and Choice Doc'!$AT$10:$AT$876,'Synthesis Function'!$U50,'Creation and Choice Doc'!$AR$10:$AR$876)+SUMIF('Creation and Choice Doc'!$AX$10:$AX$876,'Synthesis Function'!$U50,'Creation and Choice Doc'!$AV$10:$AV$876)+SUMIF('Creation and Choice Doc'!$BB$10:$BB$876,'Synthesis Function'!$U50,'Creation and Choice Doc'!$AZ$10:$AZ$876)</f>
        <v>0</v>
      </c>
      <c r="W50" s="682">
        <f>V50+V51+V52</f>
        <v>0</v>
      </c>
      <c r="X50" s="756" t="str">
        <f t="shared" si="12"/>
        <v>-</v>
      </c>
      <c r="Y50" s="740">
        <f t="shared" si="13"/>
        <v>0</v>
      </c>
      <c r="Z50" s="737">
        <f t="shared" si="14"/>
        <v>0</v>
      </c>
      <c r="AA50" s="681"/>
      <c r="AB50" s="682"/>
      <c r="AC50" s="682"/>
      <c r="AD50" s="756" t="str">
        <f t="shared" si="15"/>
        <v>-</v>
      </c>
      <c r="AE50" s="740">
        <f t="shared" si="16"/>
        <v>0</v>
      </c>
      <c r="AF50" s="683">
        <f t="shared" si="17"/>
        <v>0</v>
      </c>
      <c r="AG50" s="752"/>
      <c r="AH50" s="760"/>
      <c r="AJ50" s="419" t="s">
        <v>246</v>
      </c>
      <c r="AK50" s="420">
        <f>SUMIF('Creation and Choice Doc'!$BN$10:$BN$876,'Synthesis Function'!$AJ50,'Creation and Choice Doc'!$BL$10:$BL$876)+SUMIF('Creation and Choice Doc'!$BR$10:$BR$876,'Synthesis Function'!$AJ50,'Creation and Choice Doc'!$BP$10:$BP$876)+SUMIF('Creation and Choice Doc'!$BV$10:$BV$876,'Synthesis Function'!$AJ50,'Creation and Choice Doc'!$BT$10:$BT$876)</f>
        <v>0</v>
      </c>
      <c r="AL50" s="791">
        <f>AK50+AK51+AK52</f>
        <v>0</v>
      </c>
      <c r="AM50" s="756" t="str">
        <f t="shared" si="18"/>
        <v>-</v>
      </c>
      <c r="AN50" s="740">
        <f t="shared" si="19"/>
        <v>0</v>
      </c>
      <c r="AO50" s="737">
        <f t="shared" si="20"/>
        <v>0</v>
      </c>
      <c r="AP50" s="419"/>
      <c r="AQ50" s="418"/>
      <c r="AR50" s="791"/>
      <c r="AS50" s="756" t="str">
        <f t="shared" si="21"/>
        <v>-</v>
      </c>
      <c r="AT50" s="740">
        <f t="shared" si="22"/>
        <v>0</v>
      </c>
      <c r="AU50" s="683">
        <f t="shared" si="23"/>
        <v>0</v>
      </c>
      <c r="AW50" s="760"/>
      <c r="AY50" s="419" t="s">
        <v>246</v>
      </c>
      <c r="AZ50" s="420">
        <f>SUMIF('Creation and Choice Doc'!$CH$10:$CH$876,'Synthesis Function'!$AY50,'Creation and Choice Doc'!$CF$10:$CF$876)+SUMIF('Creation and Choice Doc'!$CL$10:$CL$876,'Synthesis Function'!$AY50,'Creation and Choice Doc'!$CJ$10:$CJ$876)+SUMIF('Creation and Choice Doc'!$CP$10:$CP$876,'Synthesis Function'!$AY50,'Creation and Choice Doc'!$CN$10:$CN$876)</f>
        <v>0</v>
      </c>
      <c r="BA50" s="791">
        <f>AZ50+AZ51+AZ52</f>
        <v>0</v>
      </c>
      <c r="BB50" s="756" t="str">
        <f t="shared" si="24"/>
        <v>-</v>
      </c>
      <c r="BC50" s="740">
        <f t="shared" si="33"/>
        <v>0</v>
      </c>
      <c r="BD50" s="737">
        <f t="shared" si="34"/>
        <v>0</v>
      </c>
      <c r="BF50" s="419" t="s">
        <v>246</v>
      </c>
      <c r="BG50" s="420">
        <f>SUMIF('Creation and Choice Doc'!$DB$10:$DB$876,'Synthesis Function'!$BF50,'Creation and Choice Doc'!$CZ$10:$CZ$876)+SUMIF('Creation and Choice Doc'!$DF$10:$DF$876,'Synthesis Function'!$BF50,'Creation and Choice Doc'!$DD$10:$DD$876)+SUMIF('Creation and Choice Doc'!$DJ$10:$DJ$876,'Synthesis Function'!$BF50,'Creation and Choice Doc'!$DH$10:$DH$876)</f>
        <v>0</v>
      </c>
      <c r="BH50" s="791">
        <f>BG50+BG51+BG52</f>
        <v>0</v>
      </c>
      <c r="BI50" s="756" t="str">
        <f t="shared" si="25"/>
        <v>-</v>
      </c>
      <c r="BJ50" s="740">
        <f t="shared" si="26"/>
        <v>0</v>
      </c>
      <c r="BK50" s="737">
        <f t="shared" si="27"/>
        <v>0</v>
      </c>
      <c r="BL50" s="419"/>
      <c r="BM50" s="418"/>
      <c r="BN50" s="791"/>
      <c r="BO50" s="756" t="str">
        <f t="shared" si="28"/>
        <v>-</v>
      </c>
      <c r="BP50" s="740">
        <f t="shared" si="29"/>
        <v>0</v>
      </c>
      <c r="BQ50" s="683">
        <f t="shared" si="30"/>
        <v>0</v>
      </c>
      <c r="BS50" s="760"/>
      <c r="BU50" s="419" t="s">
        <v>246</v>
      </c>
      <c r="BV50" s="420">
        <f>SUMIF('Creation and Choice Doc'!$DU$10:$DU$876,'Synthesis Function'!$BU50,'Creation and Choice Doc'!$DT$10:$DT$876)+SUMIF('Creation and Choice Doc'!$DW$10:$DW$876,'Synthesis Function'!$BU50,'Creation and Choice Doc'!$DV$10:$DV$876)+SUMIF('Creation and Choice Doc'!$DY$10:$DY$876,'Synthesis Function'!$BU50,'Creation and Choice Doc'!$DX$10:$DX$876)+SUMIF('Creation and Choice Doc'!$EA$10:$EA$876,'Synthesis Function'!$BU50,'Creation and Choice Doc'!$DZ$10:$DXR$876)</f>
        <v>0</v>
      </c>
      <c r="BW50" s="791">
        <f>BV50+BV51+BV52</f>
        <v>0</v>
      </c>
      <c r="BX50" s="756" t="str">
        <f t="shared" si="31"/>
        <v>-</v>
      </c>
      <c r="BY50" s="740">
        <f t="shared" si="35"/>
        <v>0</v>
      </c>
      <c r="BZ50" s="737">
        <f t="shared" si="36"/>
        <v>0</v>
      </c>
      <c r="CB50" s="835" t="str">
        <f t="shared" ca="1" si="37"/>
        <v/>
      </c>
      <c r="CC50" s="836"/>
    </row>
    <row r="51" spans="1:81" ht="15" x14ac:dyDescent="0.2">
      <c r="A51" s="85">
        <f t="shared" ca="1" si="38"/>
        <v>42</v>
      </c>
      <c r="B51" s="680" t="str">
        <f t="shared" si="39"/>
        <v/>
      </c>
      <c r="C51" s="855"/>
      <c r="D51" s="856"/>
      <c r="F51" s="419" t="s">
        <v>247</v>
      </c>
      <c r="G51" s="420">
        <f>SUMIF('Creation and Choice Doc'!$Z$10:$Z$876,'Synthesis Function'!$F51,'Creation and Choice Doc'!$X$10:$X$876)+SUMIF('Creation and Choice Doc'!$AD$10:$AD$876,'Synthesis Function'!$F51,'Creation and Choice Doc'!$AB$10:$AB$876)+SUMIF('Creation and Choice Doc'!$AH$10:$AH$876,'Synthesis Function'!$F51,'Creation and Choice Doc'!$AF$10:$AF$876)</f>
        <v>0</v>
      </c>
      <c r="H51" s="731"/>
      <c r="I51" s="733" t="str">
        <f t="shared" si="6"/>
        <v>-</v>
      </c>
      <c r="J51" s="740">
        <f t="shared" si="7"/>
        <v>0</v>
      </c>
      <c r="K51" s="737">
        <f t="shared" si="8"/>
        <v>0</v>
      </c>
      <c r="L51" s="419"/>
      <c r="M51" s="418"/>
      <c r="N51" s="682"/>
      <c r="O51" s="756" t="str">
        <f t="shared" si="9"/>
        <v>-</v>
      </c>
      <c r="P51" s="740">
        <f t="shared" si="10"/>
        <v>0</v>
      </c>
      <c r="Q51" s="683">
        <f t="shared" si="11"/>
        <v>0</v>
      </c>
      <c r="S51" s="760"/>
      <c r="U51" s="681" t="s">
        <v>247</v>
      </c>
      <c r="V51" s="682">
        <f>SUMIF('Creation and Choice Doc'!$AT$10:$AT$876,'Synthesis Function'!$U51,'Creation and Choice Doc'!$AR$10:$AR$876)+SUMIF('Creation and Choice Doc'!$AX$10:$AX$876,'Synthesis Function'!$U51,'Creation and Choice Doc'!$AV$10:$AV$876)+SUMIF('Creation and Choice Doc'!$BB$10:$BB$876,'Synthesis Function'!$U51,'Creation and Choice Doc'!$AZ$10:$AZ$876)</f>
        <v>0</v>
      </c>
      <c r="W51" s="682"/>
      <c r="X51" s="756" t="str">
        <f t="shared" si="12"/>
        <v>-</v>
      </c>
      <c r="Y51" s="740">
        <f t="shared" si="13"/>
        <v>0</v>
      </c>
      <c r="Z51" s="737">
        <f t="shared" si="14"/>
        <v>0</v>
      </c>
      <c r="AA51" s="681"/>
      <c r="AB51" s="682"/>
      <c r="AC51" s="682"/>
      <c r="AD51" s="756" t="str">
        <f t="shared" si="15"/>
        <v>-</v>
      </c>
      <c r="AE51" s="740">
        <f t="shared" si="16"/>
        <v>0</v>
      </c>
      <c r="AF51" s="683">
        <f t="shared" si="17"/>
        <v>0</v>
      </c>
      <c r="AG51" s="752"/>
      <c r="AH51" s="760"/>
      <c r="AJ51" s="419" t="s">
        <v>247</v>
      </c>
      <c r="AK51" s="420">
        <f>SUMIF('Creation and Choice Doc'!$BN$10:$BN$876,'Synthesis Function'!$AJ51,'Creation and Choice Doc'!$BL$10:$BL$876)+SUMIF('Creation and Choice Doc'!$BR$10:$BR$876,'Synthesis Function'!$AJ51,'Creation and Choice Doc'!$BP$10:$BP$876)+SUMIF('Creation and Choice Doc'!$BV$10:$BV$876,'Synthesis Function'!$AJ51,'Creation and Choice Doc'!$BT$10:$BT$876)</f>
        <v>0</v>
      </c>
      <c r="AL51" s="791"/>
      <c r="AM51" s="756" t="str">
        <f t="shared" si="18"/>
        <v>-</v>
      </c>
      <c r="AN51" s="740">
        <f t="shared" si="19"/>
        <v>0</v>
      </c>
      <c r="AO51" s="737">
        <f t="shared" si="20"/>
        <v>0</v>
      </c>
      <c r="AP51" s="419"/>
      <c r="AQ51" s="418"/>
      <c r="AR51" s="791"/>
      <c r="AS51" s="756" t="str">
        <f t="shared" si="21"/>
        <v>-</v>
      </c>
      <c r="AT51" s="740">
        <f t="shared" si="22"/>
        <v>0</v>
      </c>
      <c r="AU51" s="683">
        <f t="shared" si="23"/>
        <v>0</v>
      </c>
      <c r="AW51" s="760"/>
      <c r="AY51" s="419" t="s">
        <v>247</v>
      </c>
      <c r="AZ51" s="420">
        <f>SUMIF('Creation and Choice Doc'!$CH$10:$CH$876,'Synthesis Function'!$AY51,'Creation and Choice Doc'!$CF$10:$CF$876)+SUMIF('Creation and Choice Doc'!$CL$10:$CL$876,'Synthesis Function'!$AY51,'Creation and Choice Doc'!$CJ$10:$CJ$876)+SUMIF('Creation and Choice Doc'!$CP$10:$CP$876,'Synthesis Function'!$AY51,'Creation and Choice Doc'!$CN$10:$CN$876)</f>
        <v>0</v>
      </c>
      <c r="BA51" s="791"/>
      <c r="BB51" s="756" t="str">
        <f t="shared" si="24"/>
        <v>-</v>
      </c>
      <c r="BC51" s="740">
        <f t="shared" si="33"/>
        <v>0</v>
      </c>
      <c r="BD51" s="737">
        <f t="shared" si="34"/>
        <v>0</v>
      </c>
      <c r="BF51" s="419" t="s">
        <v>247</v>
      </c>
      <c r="BG51" s="420">
        <f>SUMIF('Creation and Choice Doc'!$DB$10:$DB$876,'Synthesis Function'!$BF51,'Creation and Choice Doc'!$CZ$10:$CZ$876)+SUMIF('Creation and Choice Doc'!$DF$10:$DF$876,'Synthesis Function'!$BF51,'Creation and Choice Doc'!$DD$10:$DD$876)+SUMIF('Creation and Choice Doc'!$DJ$10:$DJ$876,'Synthesis Function'!$BF51,'Creation and Choice Doc'!$DH$10:$DH$876)</f>
        <v>0</v>
      </c>
      <c r="BH51" s="791"/>
      <c r="BI51" s="756" t="str">
        <f t="shared" si="25"/>
        <v>-</v>
      </c>
      <c r="BJ51" s="740">
        <f t="shared" si="26"/>
        <v>0</v>
      </c>
      <c r="BK51" s="737">
        <f t="shared" si="27"/>
        <v>0</v>
      </c>
      <c r="BL51" s="419"/>
      <c r="BM51" s="418"/>
      <c r="BN51" s="791"/>
      <c r="BO51" s="756" t="str">
        <f t="shared" si="28"/>
        <v>-</v>
      </c>
      <c r="BP51" s="740">
        <f t="shared" si="29"/>
        <v>0</v>
      </c>
      <c r="BQ51" s="683">
        <f t="shared" si="30"/>
        <v>0</v>
      </c>
      <c r="BS51" s="760"/>
      <c r="BU51" s="419" t="s">
        <v>247</v>
      </c>
      <c r="BV51" s="420">
        <f>SUMIF('Creation and Choice Doc'!$DU$10:$DU$876,'Synthesis Function'!$BU51,'Creation and Choice Doc'!$DT$10:$DT$876)+SUMIF('Creation and Choice Doc'!$DW$10:$DW$876,'Synthesis Function'!$BU51,'Creation and Choice Doc'!$DV$10:$DV$876)+SUMIF('Creation and Choice Doc'!$DY$10:$DY$876,'Synthesis Function'!$BU51,'Creation and Choice Doc'!$DX$10:$DX$876)+SUMIF('Creation and Choice Doc'!$EA$10:$EA$876,'Synthesis Function'!$BU51,'Creation and Choice Doc'!$DZ$10:$DXR$876)</f>
        <v>0</v>
      </c>
      <c r="BW51" s="791"/>
      <c r="BX51" s="756" t="str">
        <f t="shared" si="31"/>
        <v>-</v>
      </c>
      <c r="BY51" s="740">
        <f t="shared" si="35"/>
        <v>0</v>
      </c>
      <c r="BZ51" s="737">
        <f t="shared" si="36"/>
        <v>0</v>
      </c>
      <c r="CB51" s="835" t="str">
        <f t="shared" ca="1" si="37"/>
        <v/>
      </c>
      <c r="CC51" s="836"/>
    </row>
    <row r="52" spans="1:81" ht="15" x14ac:dyDescent="0.2">
      <c r="A52" s="85">
        <f t="shared" ca="1" si="38"/>
        <v>43</v>
      </c>
      <c r="B52" s="680" t="str">
        <f t="shared" si="39"/>
        <v/>
      </c>
      <c r="C52" s="855"/>
      <c r="D52" s="856"/>
      <c r="F52" s="419" t="s">
        <v>248</v>
      </c>
      <c r="G52" s="420">
        <f>SUMIF('Creation and Choice Doc'!$Z$10:$Z$876,'Synthesis Function'!$F52,'Creation and Choice Doc'!$X$10:$X$876)+SUMIF('Creation and Choice Doc'!$AD$10:$AD$876,'Synthesis Function'!$F52,'Creation and Choice Doc'!$AB$10:$AB$876)+SUMIF('Creation and Choice Doc'!$AH$10:$AH$876,'Synthesis Function'!$F52,'Creation and Choice Doc'!$AF$10:$AF$876)</f>
        <v>0</v>
      </c>
      <c r="H52" s="731"/>
      <c r="I52" s="733" t="str">
        <f t="shared" si="6"/>
        <v>-</v>
      </c>
      <c r="J52" s="740">
        <f t="shared" si="7"/>
        <v>0</v>
      </c>
      <c r="K52" s="737">
        <f t="shared" si="8"/>
        <v>0</v>
      </c>
      <c r="L52" s="419"/>
      <c r="M52" s="418"/>
      <c r="N52" s="682"/>
      <c r="O52" s="756" t="str">
        <f t="shared" si="9"/>
        <v>-</v>
      </c>
      <c r="P52" s="740">
        <f t="shared" si="10"/>
        <v>0</v>
      </c>
      <c r="Q52" s="683">
        <f t="shared" si="11"/>
        <v>0</v>
      </c>
      <c r="S52" s="760"/>
      <c r="U52" s="681" t="s">
        <v>248</v>
      </c>
      <c r="V52" s="682">
        <f>SUMIF('Creation and Choice Doc'!$AT$10:$AT$876,'Synthesis Function'!$U52,'Creation and Choice Doc'!$AR$10:$AR$876)+SUMIF('Creation and Choice Doc'!$AX$10:$AX$876,'Synthesis Function'!$U52,'Creation and Choice Doc'!$AV$10:$AV$876)+SUMIF('Creation and Choice Doc'!$BB$10:$BB$876,'Synthesis Function'!$U52,'Creation and Choice Doc'!$AZ$10:$AZ$876)</f>
        <v>0</v>
      </c>
      <c r="W52" s="682"/>
      <c r="X52" s="756" t="str">
        <f t="shared" si="12"/>
        <v>-</v>
      </c>
      <c r="Y52" s="740">
        <f t="shared" si="13"/>
        <v>0</v>
      </c>
      <c r="Z52" s="737">
        <f t="shared" si="14"/>
        <v>0</v>
      </c>
      <c r="AA52" s="681"/>
      <c r="AB52" s="682"/>
      <c r="AC52" s="682"/>
      <c r="AD52" s="756" t="str">
        <f t="shared" si="15"/>
        <v>-</v>
      </c>
      <c r="AE52" s="740">
        <f t="shared" si="16"/>
        <v>0</v>
      </c>
      <c r="AF52" s="683">
        <f t="shared" si="17"/>
        <v>0</v>
      </c>
      <c r="AG52" s="752"/>
      <c r="AH52" s="760"/>
      <c r="AJ52" s="419" t="s">
        <v>248</v>
      </c>
      <c r="AK52" s="420">
        <f>SUMIF('Creation and Choice Doc'!$BN$10:$BN$876,'Synthesis Function'!$AJ52,'Creation and Choice Doc'!$BL$10:$BL$876)+SUMIF('Creation and Choice Doc'!$BR$10:$BR$876,'Synthesis Function'!$AJ52,'Creation and Choice Doc'!$BP$10:$BP$876)+SUMIF('Creation and Choice Doc'!$BV$10:$BV$876,'Synthesis Function'!$AJ52,'Creation and Choice Doc'!$BT$10:$BT$876)</f>
        <v>0</v>
      </c>
      <c r="AL52" s="791"/>
      <c r="AM52" s="756" t="str">
        <f t="shared" si="18"/>
        <v>-</v>
      </c>
      <c r="AN52" s="740">
        <f t="shared" si="19"/>
        <v>0</v>
      </c>
      <c r="AO52" s="737">
        <f t="shared" si="20"/>
        <v>0</v>
      </c>
      <c r="AP52" s="419"/>
      <c r="AQ52" s="418"/>
      <c r="AR52" s="791"/>
      <c r="AS52" s="756" t="str">
        <f t="shared" si="21"/>
        <v>-</v>
      </c>
      <c r="AT52" s="740">
        <f t="shared" si="22"/>
        <v>0</v>
      </c>
      <c r="AU52" s="683">
        <f t="shared" si="23"/>
        <v>0</v>
      </c>
      <c r="AW52" s="760"/>
      <c r="AY52" s="419" t="s">
        <v>248</v>
      </c>
      <c r="AZ52" s="420">
        <f>SUMIF('Creation and Choice Doc'!$CH$10:$CH$876,'Synthesis Function'!$AY52,'Creation and Choice Doc'!$CF$10:$CF$876)+SUMIF('Creation and Choice Doc'!$CL$10:$CL$876,'Synthesis Function'!$AY52,'Creation and Choice Doc'!$CJ$10:$CJ$876)+SUMIF('Creation and Choice Doc'!$CP$10:$CP$876,'Synthesis Function'!$AY52,'Creation and Choice Doc'!$CN$10:$CN$876)</f>
        <v>0</v>
      </c>
      <c r="BA52" s="791"/>
      <c r="BB52" s="756" t="str">
        <f t="shared" si="24"/>
        <v>-</v>
      </c>
      <c r="BC52" s="740">
        <f t="shared" si="33"/>
        <v>0</v>
      </c>
      <c r="BD52" s="737">
        <f t="shared" si="34"/>
        <v>0</v>
      </c>
      <c r="BF52" s="419" t="s">
        <v>248</v>
      </c>
      <c r="BG52" s="420">
        <f>SUMIF('Creation and Choice Doc'!$DB$10:$DB$876,'Synthesis Function'!$BF52,'Creation and Choice Doc'!$CZ$10:$CZ$876)+SUMIF('Creation and Choice Doc'!$DF$10:$DF$876,'Synthesis Function'!$BF52,'Creation and Choice Doc'!$DD$10:$DD$876)+SUMIF('Creation and Choice Doc'!$DJ$10:$DJ$876,'Synthesis Function'!$BF52,'Creation and Choice Doc'!$DH$10:$DH$876)</f>
        <v>0</v>
      </c>
      <c r="BH52" s="791"/>
      <c r="BI52" s="756" t="str">
        <f t="shared" si="25"/>
        <v>-</v>
      </c>
      <c r="BJ52" s="740">
        <f t="shared" si="26"/>
        <v>0</v>
      </c>
      <c r="BK52" s="737">
        <f t="shared" si="27"/>
        <v>0</v>
      </c>
      <c r="BL52" s="419"/>
      <c r="BM52" s="418"/>
      <c r="BN52" s="791"/>
      <c r="BO52" s="756" t="str">
        <f t="shared" si="28"/>
        <v>-</v>
      </c>
      <c r="BP52" s="740">
        <f t="shared" si="29"/>
        <v>0</v>
      </c>
      <c r="BQ52" s="683">
        <f t="shared" si="30"/>
        <v>0</v>
      </c>
      <c r="BS52" s="760"/>
      <c r="BU52" s="419" t="s">
        <v>248</v>
      </c>
      <c r="BV52" s="420">
        <f>SUMIF('Creation and Choice Doc'!$DU$10:$DU$876,'Synthesis Function'!$BU52,'Creation and Choice Doc'!$DT$10:$DT$876)+SUMIF('Creation and Choice Doc'!$DW$10:$DW$876,'Synthesis Function'!$BU52,'Creation and Choice Doc'!$DV$10:$DV$876)+SUMIF('Creation and Choice Doc'!$DY$10:$DY$876,'Synthesis Function'!$BU52,'Creation and Choice Doc'!$DX$10:$DX$876)+SUMIF('Creation and Choice Doc'!$EA$10:$EA$876,'Synthesis Function'!$BU52,'Creation and Choice Doc'!$DZ$10:$DXR$876)</f>
        <v>0</v>
      </c>
      <c r="BW52" s="791"/>
      <c r="BX52" s="756" t="str">
        <f t="shared" si="31"/>
        <v>-</v>
      </c>
      <c r="BY52" s="740">
        <f t="shared" si="35"/>
        <v>0</v>
      </c>
      <c r="BZ52" s="737">
        <f t="shared" si="36"/>
        <v>0</v>
      </c>
      <c r="CB52" s="835" t="str">
        <f t="shared" ca="1" si="37"/>
        <v/>
      </c>
      <c r="CC52" s="836"/>
    </row>
    <row r="53" spans="1:81" ht="15" x14ac:dyDescent="0.2">
      <c r="A53" s="85">
        <f t="shared" ca="1" si="38"/>
        <v>44</v>
      </c>
      <c r="B53" s="680" t="str">
        <f t="shared" si="39"/>
        <v/>
      </c>
      <c r="C53" s="855"/>
      <c r="D53" s="856"/>
      <c r="F53" s="419" t="s">
        <v>652</v>
      </c>
      <c r="G53" s="420">
        <f>SUMIF('Creation and Choice Doc'!$Z$10:$Z$876,'Synthesis Function'!$F53,'Creation and Choice Doc'!$X$10:$X$876)+SUMIF('Creation and Choice Doc'!$AD$10:$AD$876,'Synthesis Function'!$F53,'Creation and Choice Doc'!$AB$10:$AB$876)+SUMIF('Creation and Choice Doc'!$AH$10:$AH$876,'Synthesis Function'!$F53,'Creation and Choice Doc'!$AF$10:$AF$876)</f>
        <v>0</v>
      </c>
      <c r="H53" s="731">
        <f>G53</f>
        <v>0</v>
      </c>
      <c r="I53" s="733" t="str">
        <f t="shared" si="6"/>
        <v>-</v>
      </c>
      <c r="J53" s="740">
        <f t="shared" si="7"/>
        <v>0</v>
      </c>
      <c r="K53" s="737">
        <f t="shared" si="8"/>
        <v>0</v>
      </c>
      <c r="L53" s="419"/>
      <c r="M53" s="418"/>
      <c r="N53" s="682"/>
      <c r="O53" s="756" t="str">
        <f t="shared" si="9"/>
        <v>-</v>
      </c>
      <c r="P53" s="740">
        <f t="shared" si="10"/>
        <v>0</v>
      </c>
      <c r="Q53" s="683">
        <f t="shared" si="11"/>
        <v>0</v>
      </c>
      <c r="S53" s="760"/>
      <c r="U53" s="681" t="s">
        <v>652</v>
      </c>
      <c r="V53" s="682">
        <f>SUMIF('Creation and Choice Doc'!$AT$10:$AT$876,'Synthesis Function'!$U53,'Creation and Choice Doc'!$AR$10:$AR$876)+SUMIF('Creation and Choice Doc'!$AX$10:$AX$876,'Synthesis Function'!$U53,'Creation and Choice Doc'!$AV$10:$AV$876)+SUMIF('Creation and Choice Doc'!$BB$10:$BB$876,'Synthesis Function'!$U53,'Creation and Choice Doc'!$AZ$10:$AZ$876)</f>
        <v>0</v>
      </c>
      <c r="W53" s="682">
        <f>V53</f>
        <v>0</v>
      </c>
      <c r="X53" s="756" t="str">
        <f t="shared" si="12"/>
        <v>-</v>
      </c>
      <c r="Y53" s="740">
        <f t="shared" si="13"/>
        <v>0</v>
      </c>
      <c r="Z53" s="737">
        <f t="shared" si="14"/>
        <v>0</v>
      </c>
      <c r="AA53" s="681"/>
      <c r="AB53" s="682"/>
      <c r="AC53" s="682"/>
      <c r="AD53" s="756" t="str">
        <f t="shared" si="15"/>
        <v>-</v>
      </c>
      <c r="AE53" s="740">
        <f t="shared" si="16"/>
        <v>0</v>
      </c>
      <c r="AF53" s="683">
        <f t="shared" si="17"/>
        <v>0</v>
      </c>
      <c r="AG53" s="752"/>
      <c r="AH53" s="760"/>
      <c r="AJ53" s="419" t="s">
        <v>652</v>
      </c>
      <c r="AK53" s="420">
        <f>SUMIF('Creation and Choice Doc'!$BN$10:$BN$876,'Synthesis Function'!$AJ53,'Creation and Choice Doc'!$BL$10:$BL$876)+SUMIF('Creation and Choice Doc'!$BR$10:$BR$876,'Synthesis Function'!$AJ53,'Creation and Choice Doc'!$BP$10:$BP$876)+SUMIF('Creation and Choice Doc'!$BV$10:$BV$876,'Synthesis Function'!$AJ53,'Creation and Choice Doc'!$BT$10:$BT$876)</f>
        <v>0</v>
      </c>
      <c r="AL53" s="791">
        <f>AK53</f>
        <v>0</v>
      </c>
      <c r="AM53" s="756" t="str">
        <f t="shared" si="18"/>
        <v>-</v>
      </c>
      <c r="AN53" s="740">
        <f t="shared" si="19"/>
        <v>0</v>
      </c>
      <c r="AO53" s="737">
        <f t="shared" si="20"/>
        <v>0</v>
      </c>
      <c r="AP53" s="419"/>
      <c r="AQ53" s="418"/>
      <c r="AR53" s="791"/>
      <c r="AS53" s="756" t="str">
        <f t="shared" si="21"/>
        <v>-</v>
      </c>
      <c r="AT53" s="740">
        <f t="shared" si="22"/>
        <v>0</v>
      </c>
      <c r="AU53" s="683">
        <f t="shared" si="23"/>
        <v>0</v>
      </c>
      <c r="AW53" s="760"/>
      <c r="AY53" s="419" t="s">
        <v>652</v>
      </c>
      <c r="AZ53" s="420">
        <f>SUMIF('Creation and Choice Doc'!$CH$10:$CH$876,'Synthesis Function'!$AY53,'Creation and Choice Doc'!$CF$10:$CF$876)+SUMIF('Creation and Choice Doc'!$CL$10:$CL$876,'Synthesis Function'!$AY53,'Creation and Choice Doc'!$CJ$10:$CJ$876)+SUMIF('Creation and Choice Doc'!$CP$10:$CP$876,'Synthesis Function'!$AY53,'Creation and Choice Doc'!$CN$10:$CN$876)</f>
        <v>0</v>
      </c>
      <c r="BA53" s="791">
        <f>AZ53</f>
        <v>0</v>
      </c>
      <c r="BB53" s="756" t="str">
        <f t="shared" si="24"/>
        <v>-</v>
      </c>
      <c r="BC53" s="740">
        <f t="shared" si="33"/>
        <v>0</v>
      </c>
      <c r="BD53" s="737">
        <f t="shared" si="34"/>
        <v>0</v>
      </c>
      <c r="BF53" s="419" t="s">
        <v>652</v>
      </c>
      <c r="BG53" s="420">
        <f>SUMIF('Creation and Choice Doc'!$DB$10:$DB$876,'Synthesis Function'!$BF53,'Creation and Choice Doc'!$CZ$10:$CZ$876)+SUMIF('Creation and Choice Doc'!$DF$10:$DF$876,'Synthesis Function'!$BF53,'Creation and Choice Doc'!$DD$10:$DD$876)+SUMIF('Creation and Choice Doc'!$DJ$10:$DJ$876,'Synthesis Function'!$BF53,'Creation and Choice Doc'!$DH$10:$DH$876)</f>
        <v>0</v>
      </c>
      <c r="BH53" s="791">
        <f>BG53</f>
        <v>0</v>
      </c>
      <c r="BI53" s="756" t="str">
        <f t="shared" si="25"/>
        <v>-</v>
      </c>
      <c r="BJ53" s="740">
        <f t="shared" si="26"/>
        <v>0</v>
      </c>
      <c r="BK53" s="737">
        <f t="shared" si="27"/>
        <v>0</v>
      </c>
      <c r="BL53" s="419"/>
      <c r="BM53" s="418"/>
      <c r="BN53" s="791"/>
      <c r="BO53" s="756" t="str">
        <f t="shared" si="28"/>
        <v>-</v>
      </c>
      <c r="BP53" s="740">
        <f t="shared" si="29"/>
        <v>0</v>
      </c>
      <c r="BQ53" s="683">
        <f t="shared" si="30"/>
        <v>0</v>
      </c>
      <c r="BS53" s="760"/>
      <c r="BU53" s="419" t="s">
        <v>652</v>
      </c>
      <c r="BV53" s="420">
        <f>SUMIF('Creation and Choice Doc'!$DU$10:$DU$876,'Synthesis Function'!$BU53,'Creation and Choice Doc'!$DT$10:$DT$876)+SUMIF('Creation and Choice Doc'!$DW$10:$DW$876,'Synthesis Function'!$BU53,'Creation and Choice Doc'!$DV$10:$DV$876)+SUMIF('Creation and Choice Doc'!$DY$10:$DY$876,'Synthesis Function'!$BU53,'Creation and Choice Doc'!$DX$10:$DX$876)+SUMIF('Creation and Choice Doc'!$EA$10:$EA$876,'Synthesis Function'!$BU53,'Creation and Choice Doc'!$DZ$10:$DXR$876)</f>
        <v>0</v>
      </c>
      <c r="BW53" s="791">
        <f>BV53</f>
        <v>0</v>
      </c>
      <c r="BX53" s="756" t="str">
        <f t="shared" si="31"/>
        <v>-</v>
      </c>
      <c r="BY53" s="740">
        <f t="shared" si="35"/>
        <v>0</v>
      </c>
      <c r="BZ53" s="737">
        <f t="shared" si="36"/>
        <v>0</v>
      </c>
      <c r="CB53" s="835" t="str">
        <f t="shared" ca="1" si="37"/>
        <v/>
      </c>
      <c r="CC53" s="836"/>
    </row>
    <row r="54" spans="1:81" ht="15" x14ac:dyDescent="0.2">
      <c r="A54" s="85">
        <f t="shared" ca="1" si="38"/>
        <v>45</v>
      </c>
      <c r="B54" s="680" t="str">
        <f t="shared" si="39"/>
        <v/>
      </c>
      <c r="C54" s="855"/>
      <c r="D54" s="856"/>
      <c r="F54" s="681" t="s">
        <v>678</v>
      </c>
      <c r="G54" s="682">
        <f>SUMIF('Creation and Choice Doc'!$Z$10:$Z$876,'Synthesis Function'!$F54,'Creation and Choice Doc'!$X$10:$X$876)+SUMIF('Creation and Choice Doc'!$AD$10:$AD$876,'Synthesis Function'!$F54,'Creation and Choice Doc'!$AB$10:$AB$876)+SUMIF('Creation and Choice Doc'!$AH$10:$AH$876,'Synthesis Function'!$F54,'Creation and Choice Doc'!$AF$10:$AF$876)</f>
        <v>0</v>
      </c>
      <c r="H54" s="731">
        <f>G54</f>
        <v>0</v>
      </c>
      <c r="I54" s="733" t="str">
        <f t="shared" si="6"/>
        <v>-</v>
      </c>
      <c r="J54" s="740">
        <f t="shared" si="7"/>
        <v>0</v>
      </c>
      <c r="K54" s="737">
        <f t="shared" si="8"/>
        <v>0</v>
      </c>
      <c r="L54" s="681"/>
      <c r="M54" s="682"/>
      <c r="N54" s="682"/>
      <c r="O54" s="756" t="str">
        <f t="shared" si="9"/>
        <v>-</v>
      </c>
      <c r="P54" s="740">
        <f t="shared" si="10"/>
        <v>0</v>
      </c>
      <c r="Q54" s="683">
        <f t="shared" si="11"/>
        <v>0</v>
      </c>
      <c r="S54" s="760"/>
      <c r="U54" s="771" t="s">
        <v>678</v>
      </c>
      <c r="V54" s="772">
        <f>SUMIF('Creation and Choice Doc'!$AT$10:$AT$876,'Synthesis Function'!$U54,'Creation and Choice Doc'!$AR$10:$AR$876)+SUMIF('Creation and Choice Doc'!$AX$10:$AX$876,'Synthesis Function'!$U54,'Creation and Choice Doc'!$AV$10:$AV$876)+SUMIF('Creation and Choice Doc'!$BB$10:$BB$876,'Synthesis Function'!$U54,'Creation and Choice Doc'!$AZ$10:$AZ$876)</f>
        <v>0</v>
      </c>
      <c r="W54" s="772">
        <f>V54</f>
        <v>0</v>
      </c>
      <c r="X54" s="772" t="str">
        <f t="shared" si="12"/>
        <v>-</v>
      </c>
      <c r="Y54" s="772">
        <f t="shared" si="13"/>
        <v>0</v>
      </c>
      <c r="Z54" s="773">
        <f t="shared" si="14"/>
        <v>0</v>
      </c>
      <c r="AA54" s="779"/>
      <c r="AB54" s="780"/>
      <c r="AC54" s="780"/>
      <c r="AD54" s="756" t="str">
        <f t="shared" si="15"/>
        <v>-</v>
      </c>
      <c r="AE54" s="740">
        <f t="shared" si="16"/>
        <v>0</v>
      </c>
      <c r="AF54" s="683">
        <f t="shared" si="17"/>
        <v>0</v>
      </c>
      <c r="AG54" s="752"/>
      <c r="AH54" s="760"/>
      <c r="AJ54" s="792" t="s">
        <v>678</v>
      </c>
      <c r="AK54" s="793">
        <f>SUMIF('Creation and Choice Doc'!$BN$10:$BN$876,'Synthesis Function'!$AJ54,'Creation and Choice Doc'!$BL$10:$BL$876)+SUMIF('Creation and Choice Doc'!$BR$10:$BR$876,'Synthesis Function'!$AJ54,'Creation and Choice Doc'!$BP$10:$BP$876)+SUMIF('Creation and Choice Doc'!$BV$10:$BV$876,'Synthesis Function'!$AJ54,'Creation and Choice Doc'!$BT$10:$BT$876)</f>
        <v>0</v>
      </c>
      <c r="AL54" s="791">
        <f>AK54</f>
        <v>0</v>
      </c>
      <c r="AM54" s="756" t="str">
        <f t="shared" si="18"/>
        <v>-</v>
      </c>
      <c r="AN54" s="772">
        <f t="shared" si="19"/>
        <v>0</v>
      </c>
      <c r="AO54" s="773">
        <f t="shared" si="20"/>
        <v>0</v>
      </c>
      <c r="AP54" s="792"/>
      <c r="AQ54" s="793"/>
      <c r="AR54" s="793"/>
      <c r="AS54" s="756" t="str">
        <f t="shared" si="21"/>
        <v>-</v>
      </c>
      <c r="AT54" s="740">
        <f t="shared" si="22"/>
        <v>0</v>
      </c>
      <c r="AU54" s="683">
        <f t="shared" si="23"/>
        <v>0</v>
      </c>
      <c r="AW54" s="760"/>
      <c r="AY54" s="798" t="s">
        <v>678</v>
      </c>
      <c r="AZ54" s="799">
        <f>SUMIF('Creation and Choice Doc'!$CH$10:$CH$876,'Synthesis Function'!$AY54,'Creation and Choice Doc'!$CF$10:$CF$876)+SUMIF('Creation and Choice Doc'!$CL$10:$CL$876,'Synthesis Function'!$AY54,'Creation and Choice Doc'!$CJ$10:$CJ$876)+SUMIF('Creation and Choice Doc'!$CP$10:$CP$876,'Synthesis Function'!$AY54,'Creation and Choice Doc'!$CN$10:$CN$876)</f>
        <v>0</v>
      </c>
      <c r="BA54" s="791">
        <f>AZ54</f>
        <v>0</v>
      </c>
      <c r="BB54" s="756" t="str">
        <f t="shared" si="24"/>
        <v>-</v>
      </c>
      <c r="BC54" s="772">
        <f t="shared" si="33"/>
        <v>0</v>
      </c>
      <c r="BD54" s="773">
        <f t="shared" si="34"/>
        <v>0</v>
      </c>
      <c r="BF54" s="798" t="s">
        <v>678</v>
      </c>
      <c r="BG54" s="799">
        <f>SUMIF('Creation and Choice Doc'!$DB$10:$DB$876,'Synthesis Function'!$BF54,'Creation and Choice Doc'!$CZ$10:$CZ$876)+SUMIF('Creation and Choice Doc'!$DF$10:$DF$876,'Synthesis Function'!$BF54,'Creation and Choice Doc'!$DD$10:$DD$876)+SUMIF('Creation and Choice Doc'!$DJ$10:$DJ$876,'Synthesis Function'!$BF54,'Creation and Choice Doc'!$DH$10:$DH$876)</f>
        <v>0</v>
      </c>
      <c r="BH54" s="799">
        <f>BG54</f>
        <v>0</v>
      </c>
      <c r="BI54" s="772" t="str">
        <f t="shared" si="25"/>
        <v>-</v>
      </c>
      <c r="BJ54" s="772">
        <f t="shared" si="26"/>
        <v>0</v>
      </c>
      <c r="BK54" s="773">
        <f t="shared" si="27"/>
        <v>0</v>
      </c>
      <c r="BL54" s="802"/>
      <c r="BM54" s="799"/>
      <c r="BN54" s="791"/>
      <c r="BO54" s="756" t="str">
        <f t="shared" si="28"/>
        <v>-</v>
      </c>
      <c r="BP54" s="740">
        <f t="shared" si="29"/>
        <v>0</v>
      </c>
      <c r="BQ54" s="683">
        <f t="shared" si="30"/>
        <v>0</v>
      </c>
      <c r="BS54" s="760"/>
      <c r="BU54" s="798" t="s">
        <v>678</v>
      </c>
      <c r="BV54" s="799">
        <f>SUMIF('Creation and Choice Doc'!$DU$10:$DU$876,'Synthesis Function'!$BU54,'Creation and Choice Doc'!$DT$10:$DT$876)+SUMIF('Creation and Choice Doc'!$DW$10:$DW$876,'Synthesis Function'!$BU54,'Creation and Choice Doc'!$DV$10:$DV$876)+SUMIF('Creation and Choice Doc'!$DY$10:$DY$876,'Synthesis Function'!$BU54,'Creation and Choice Doc'!$DX$10:$DX$876)+SUMIF('Creation and Choice Doc'!$EA$10:$EA$876,'Synthesis Function'!$BU54,'Creation and Choice Doc'!$DZ$10:$DXR$876)</f>
        <v>0</v>
      </c>
      <c r="BW54" s="791">
        <f>BV54</f>
        <v>0</v>
      </c>
      <c r="BX54" s="756" t="str">
        <f t="shared" si="31"/>
        <v>-</v>
      </c>
      <c r="BY54" s="772">
        <f t="shared" si="35"/>
        <v>0</v>
      </c>
      <c r="BZ54" s="773">
        <f t="shared" si="36"/>
        <v>0</v>
      </c>
      <c r="CB54" s="835" t="str">
        <f t="shared" ca="1" si="37"/>
        <v/>
      </c>
      <c r="CC54" s="836"/>
    </row>
    <row r="55" spans="1:81" ht="15" x14ac:dyDescent="0.2">
      <c r="A55" s="85" t="s">
        <v>30</v>
      </c>
      <c r="B55" s="680" t="str">
        <f t="shared" ref="B55" si="51">IF(MAX(GK55:GL55)=0,"",MAX(GK55:GL55))</f>
        <v/>
      </c>
      <c r="C55" s="855"/>
      <c r="D55" s="856"/>
      <c r="F55" s="681" t="s">
        <v>816</v>
      </c>
      <c r="G55" s="682">
        <f>SUMIF('Creation and Choice Doc'!$Z$10:$Z$876,'Synthesis Function'!$F55,'Creation and Choice Doc'!$X$10:$X$876)+SUMIF('Creation and Choice Doc'!$AD$10:$AD$876,'Synthesis Function'!$F55,'Creation and Choice Doc'!$AB$10:$AB$876)+SUMIF('Creation and Choice Doc'!$AH$10:$AH$876,'Synthesis Function'!$F55,'Creation and Choice Doc'!$AF$10:$AF$876)</f>
        <v>0</v>
      </c>
      <c r="H55" s="731">
        <f>G55</f>
        <v>0</v>
      </c>
      <c r="I55" s="733" t="str">
        <f t="shared" si="6"/>
        <v>-</v>
      </c>
      <c r="J55" s="740">
        <f t="shared" si="7"/>
        <v>0</v>
      </c>
      <c r="K55" s="737">
        <f t="shared" si="8"/>
        <v>0</v>
      </c>
      <c r="L55" s="681"/>
      <c r="M55" s="682"/>
      <c r="N55" s="682"/>
      <c r="O55" s="756" t="str">
        <f t="shared" si="9"/>
        <v>-</v>
      </c>
      <c r="P55" s="740">
        <f t="shared" si="10"/>
        <v>0</v>
      </c>
      <c r="Q55" s="683">
        <f t="shared" si="11"/>
        <v>0</v>
      </c>
      <c r="S55" s="760"/>
      <c r="U55" s="774" t="s">
        <v>816</v>
      </c>
      <c r="V55" s="775">
        <f>SUMIF('Creation and Choice Doc'!$AT$10:$AT$876,'Synthesis Function'!$U55,'Creation and Choice Doc'!$AR$10:$AR$876)+SUMIF('Creation and Choice Doc'!$AX$10:$AX$876,'Synthesis Function'!$U55,'Creation and Choice Doc'!$AV$10:$AV$876)+SUMIF('Creation and Choice Doc'!$BB$10:$BB$876,'Synthesis Function'!$U55,'Creation and Choice Doc'!$AZ$10:$AZ$876)</f>
        <v>0</v>
      </c>
      <c r="W55" s="775">
        <f>V55</f>
        <v>0</v>
      </c>
      <c r="X55" s="775" t="str">
        <f t="shared" si="12"/>
        <v>-</v>
      </c>
      <c r="Y55" s="775">
        <f t="shared" si="13"/>
        <v>0</v>
      </c>
      <c r="Z55" s="776">
        <f t="shared" si="14"/>
        <v>0</v>
      </c>
      <c r="AA55" s="781"/>
      <c r="AB55" s="782"/>
      <c r="AC55" s="782"/>
      <c r="AD55" s="756" t="str">
        <f t="shared" si="15"/>
        <v>-</v>
      </c>
      <c r="AE55" s="740">
        <f t="shared" si="16"/>
        <v>0</v>
      </c>
      <c r="AF55" s="683">
        <f t="shared" si="17"/>
        <v>0</v>
      </c>
      <c r="AG55" s="752"/>
      <c r="AH55" s="760"/>
      <c r="AJ55" s="794" t="s">
        <v>816</v>
      </c>
      <c r="AK55" s="795">
        <f>SUMIF('Creation and Choice Doc'!$BN$10:$BN$876,'Synthesis Function'!$AJ55,'Creation and Choice Doc'!$BL$10:$BL$876)+SUMIF('Creation and Choice Doc'!$BR$10:$BR$876,'Synthesis Function'!$AJ55,'Creation and Choice Doc'!$BP$10:$BP$876)+SUMIF('Creation and Choice Doc'!$BV$10:$BV$876,'Synthesis Function'!$AJ55,'Creation and Choice Doc'!$BT$10:$BT$876)</f>
        <v>0</v>
      </c>
      <c r="AL55" s="791">
        <f>AK55</f>
        <v>0</v>
      </c>
      <c r="AM55" s="756" t="str">
        <f t="shared" si="18"/>
        <v>-</v>
      </c>
      <c r="AN55" s="775">
        <f t="shared" si="19"/>
        <v>0</v>
      </c>
      <c r="AO55" s="776">
        <f t="shared" si="20"/>
        <v>0</v>
      </c>
      <c r="AP55" s="794"/>
      <c r="AQ55" s="795"/>
      <c r="AR55" s="795"/>
      <c r="AS55" s="756" t="str">
        <f t="shared" si="21"/>
        <v>-</v>
      </c>
      <c r="AT55" s="740">
        <f t="shared" si="22"/>
        <v>0</v>
      </c>
      <c r="AU55" s="683">
        <f t="shared" si="23"/>
        <v>0</v>
      </c>
      <c r="AW55" s="760"/>
      <c r="AY55" s="800" t="s">
        <v>816</v>
      </c>
      <c r="AZ55" s="801">
        <f>SUMIF('Creation and Choice Doc'!$CH$10:$CH$876,'Synthesis Function'!$AY55,'Creation and Choice Doc'!$CF$10:$CF$876)+SUMIF('Creation and Choice Doc'!$CL$10:$CL$876,'Synthesis Function'!$AY55,'Creation and Choice Doc'!$CJ$10:$CJ$876)+SUMIF('Creation and Choice Doc'!$CP$10:$CP$876,'Synthesis Function'!$AY55,'Creation and Choice Doc'!$CN$10:$CN$876)</f>
        <v>0</v>
      </c>
      <c r="BA55" s="791">
        <f>AZ55</f>
        <v>0</v>
      </c>
      <c r="BB55" s="756" t="str">
        <f t="shared" si="24"/>
        <v>-</v>
      </c>
      <c r="BC55" s="775">
        <f t="shared" si="33"/>
        <v>0</v>
      </c>
      <c r="BD55" s="776">
        <f t="shared" si="34"/>
        <v>0</v>
      </c>
      <c r="BF55" s="800" t="s">
        <v>816</v>
      </c>
      <c r="BG55" s="801">
        <f>SUMIF('Creation and Choice Doc'!$DB$10:$DB$876,'Synthesis Function'!$BF55,'Creation and Choice Doc'!$CZ$10:$CZ$876)+SUMIF('Creation and Choice Doc'!$DF$10:$DF$876,'Synthesis Function'!$BF55,'Creation and Choice Doc'!$DD$10:$DD$876)+SUMIF('Creation and Choice Doc'!$DJ$10:$DJ$876,'Synthesis Function'!$BF55,'Creation and Choice Doc'!$DH$10:$DH$876)</f>
        <v>0</v>
      </c>
      <c r="BH55" s="801">
        <f>BG55</f>
        <v>0</v>
      </c>
      <c r="BI55" s="775" t="str">
        <f t="shared" si="25"/>
        <v>-</v>
      </c>
      <c r="BJ55" s="775">
        <f t="shared" si="26"/>
        <v>0</v>
      </c>
      <c r="BK55" s="776">
        <f t="shared" si="27"/>
        <v>0</v>
      </c>
      <c r="BL55" s="803"/>
      <c r="BM55" s="801"/>
      <c r="BN55" s="791"/>
      <c r="BO55" s="756" t="str">
        <f t="shared" si="28"/>
        <v>-</v>
      </c>
      <c r="BP55" s="740">
        <f t="shared" si="29"/>
        <v>0</v>
      </c>
      <c r="BQ55" s="683">
        <f t="shared" si="30"/>
        <v>0</v>
      </c>
      <c r="BS55" s="760"/>
      <c r="BU55" s="800" t="s">
        <v>816</v>
      </c>
      <c r="BV55" s="801">
        <f>SUMIF('Creation and Choice Doc'!$DU$10:$DU$876,'Synthesis Function'!$BU55,'Creation and Choice Doc'!$DT$10:$DT$876)+SUMIF('Creation and Choice Doc'!$DW$10:$DW$876,'Synthesis Function'!$BU55,'Creation and Choice Doc'!$DV$10:$DV$876)+SUMIF('Creation and Choice Doc'!$DY$10:$DY$876,'Synthesis Function'!$BU55,'Creation and Choice Doc'!$DX$10:$DX$876)+SUMIF('Creation and Choice Doc'!$EA$10:$EA$876,'Synthesis Function'!$BU55,'Creation and Choice Doc'!$DZ$10:$DXR$876)</f>
        <v>0</v>
      </c>
      <c r="BW55" s="791">
        <f>BV55</f>
        <v>0</v>
      </c>
      <c r="BX55" s="756" t="str">
        <f t="shared" si="31"/>
        <v>-</v>
      </c>
      <c r="BY55" s="775">
        <f t="shared" si="35"/>
        <v>0</v>
      </c>
      <c r="BZ55" s="776">
        <f t="shared" si="36"/>
        <v>0</v>
      </c>
      <c r="CB55" s="835" t="str">
        <f t="shared" si="37"/>
        <v>-</v>
      </c>
      <c r="CC55" s="836"/>
    </row>
    <row r="56" spans="1:81" ht="15" x14ac:dyDescent="0.2">
      <c r="A56" s="85" t="s">
        <v>30</v>
      </c>
      <c r="B56" s="680" t="str">
        <f t="shared" ref="B56" si="52">IF(MAX(GK56:GL56)=0,"",MAX(GK56:GL56))</f>
        <v/>
      </c>
      <c r="C56" s="855"/>
      <c r="D56" s="856"/>
      <c r="F56" s="681"/>
      <c r="G56" s="682">
        <f>SUMIF('Creation and Choice Doc'!$Z$10:$Z$876,'Synthesis Function'!$F56,'Creation and Choice Doc'!$X$10:$X$876)+SUMIF('Creation and Choice Doc'!$AD$10:$AD$876,'Synthesis Function'!$F56,'Creation and Choice Doc'!$AB$10:$AB$876)+SUMIF('Creation and Choice Doc'!$AH$10:$AH$876,'Synthesis Function'!$F56,'Creation and Choice Doc'!$AF$10:$AF$876)</f>
        <v>0</v>
      </c>
      <c r="H56" s="731">
        <f>G56</f>
        <v>0</v>
      </c>
      <c r="I56" s="733" t="str">
        <f t="shared" si="6"/>
        <v>-</v>
      </c>
      <c r="J56" s="740">
        <f t="shared" si="7"/>
        <v>0</v>
      </c>
      <c r="K56" s="737">
        <f t="shared" si="8"/>
        <v>0</v>
      </c>
      <c r="L56" s="681"/>
      <c r="M56" s="682"/>
      <c r="N56" s="682"/>
      <c r="O56" s="756" t="str">
        <f t="shared" si="9"/>
        <v>-</v>
      </c>
      <c r="P56" s="740">
        <f t="shared" si="10"/>
        <v>0</v>
      </c>
      <c r="Q56" s="683">
        <f t="shared" si="11"/>
        <v>0</v>
      </c>
      <c r="R56" s="759"/>
      <c r="S56" s="761"/>
      <c r="U56" s="785"/>
      <c r="V56" s="777">
        <f>SUMIF('Creation and Choice Doc'!$AT$10:$AT$876,'Synthesis Function'!$U56,'Creation and Choice Doc'!$AR$10:$AR$876)+SUMIF('Creation and Choice Doc'!$AX$10:$AX$876,'Synthesis Function'!$U56,'Creation and Choice Doc'!$AV$10:$AV$876)+SUMIF('Creation and Choice Doc'!$BB$10:$BB$876,'Synthesis Function'!$U56,'Creation and Choice Doc'!$AZ$10:$AZ$876)</f>
        <v>0</v>
      </c>
      <c r="W56" s="777">
        <f>V56</f>
        <v>0</v>
      </c>
      <c r="X56" s="777" t="str">
        <f t="shared" si="12"/>
        <v>-</v>
      </c>
      <c r="Y56" s="777">
        <f t="shared" si="13"/>
        <v>0</v>
      </c>
      <c r="Z56" s="778">
        <f t="shared" si="14"/>
        <v>0</v>
      </c>
      <c r="AA56" s="783"/>
      <c r="AB56" s="784"/>
      <c r="AC56" s="784"/>
      <c r="AD56" s="756" t="str">
        <f t="shared" si="15"/>
        <v>-</v>
      </c>
      <c r="AE56" s="740">
        <f t="shared" si="16"/>
        <v>0</v>
      </c>
      <c r="AF56" s="683">
        <f t="shared" si="17"/>
        <v>0</v>
      </c>
      <c r="AG56" s="759"/>
      <c r="AH56" s="761"/>
      <c r="AJ56" s="796"/>
      <c r="AK56" s="797">
        <f>SUMIF('Creation and Choice Doc'!$BN$10:$BN$876,'Synthesis Function'!$AJ56,'Creation and Choice Doc'!$BL$10:$BL$876)+SUMIF('Creation and Choice Doc'!$BR$10:$BR$876,'Synthesis Function'!$AJ56,'Creation and Choice Doc'!$BP$10:$BP$876)+SUMIF('Creation and Choice Doc'!$BV$10:$BV$876,'Synthesis Function'!$AJ56,'Creation and Choice Doc'!$BT$10:$BT$876)</f>
        <v>0</v>
      </c>
      <c r="AL56" s="791">
        <f>AK56</f>
        <v>0</v>
      </c>
      <c r="AM56" s="756" t="str">
        <f t="shared" si="18"/>
        <v>-</v>
      </c>
      <c r="AN56" s="777">
        <f t="shared" si="19"/>
        <v>0</v>
      </c>
      <c r="AO56" s="778">
        <f t="shared" si="20"/>
        <v>0</v>
      </c>
      <c r="AP56" s="796"/>
      <c r="AQ56" s="797"/>
      <c r="AR56" s="797"/>
      <c r="AS56" s="756" t="str">
        <f t="shared" si="21"/>
        <v>-</v>
      </c>
      <c r="AT56" s="740">
        <f t="shared" si="22"/>
        <v>0</v>
      </c>
      <c r="AU56" s="683">
        <f t="shared" si="23"/>
        <v>0</v>
      </c>
      <c r="AV56" s="759"/>
      <c r="AW56" s="761"/>
      <c r="AY56" s="800"/>
      <c r="AZ56" s="801">
        <f>SUMIF('Creation and Choice Doc'!$CH$10:$CH$876,'Synthesis Function'!$AY56,'Creation and Choice Doc'!$CF$10:$CF$876)+SUMIF('Creation and Choice Doc'!$CL$10:$CL$876,'Synthesis Function'!$AY56,'Creation and Choice Doc'!$CJ$10:$CJ$876)+SUMIF('Creation and Choice Doc'!$CP$10:$CP$876,'Synthesis Function'!$AY56,'Creation and Choice Doc'!$CN$10:$CN$876)</f>
        <v>0</v>
      </c>
      <c r="BA56" s="793">
        <f>AZ56</f>
        <v>0</v>
      </c>
      <c r="BB56" s="756" t="str">
        <f t="shared" si="24"/>
        <v>-</v>
      </c>
      <c r="BC56" s="777">
        <f t="shared" si="33"/>
        <v>0</v>
      </c>
      <c r="BD56" s="778">
        <f t="shared" si="34"/>
        <v>0</v>
      </c>
      <c r="BF56" s="800"/>
      <c r="BG56" s="801">
        <f>SUMIF('Creation and Choice Doc'!$DB$10:$DB$876,'Synthesis Function'!$BF56,'Creation and Choice Doc'!$CZ$10:$CZ$876)+SUMIF('Creation and Choice Doc'!$DF$10:$DF$876,'Synthesis Function'!$BF56,'Creation and Choice Doc'!$DD$10:$DD$876)+SUMIF('Creation and Choice Doc'!$DJ$10:$DJ$876,'Synthesis Function'!$BF56,'Creation and Choice Doc'!$DH$10:$DH$876)</f>
        <v>0</v>
      </c>
      <c r="BH56" s="801">
        <f>BG56</f>
        <v>0</v>
      </c>
      <c r="BI56" s="777" t="str">
        <f t="shared" si="25"/>
        <v>-</v>
      </c>
      <c r="BJ56" s="777">
        <f t="shared" si="26"/>
        <v>0</v>
      </c>
      <c r="BK56" s="778">
        <f t="shared" si="27"/>
        <v>0</v>
      </c>
      <c r="BL56" s="803"/>
      <c r="BM56" s="801"/>
      <c r="BN56" s="793"/>
      <c r="BO56" s="756" t="str">
        <f t="shared" si="28"/>
        <v>-</v>
      </c>
      <c r="BP56" s="740">
        <f t="shared" si="29"/>
        <v>0</v>
      </c>
      <c r="BQ56" s="683">
        <f t="shared" si="30"/>
        <v>0</v>
      </c>
      <c r="BR56" s="759"/>
      <c r="BS56" s="761"/>
      <c r="BU56" s="800"/>
      <c r="BV56" s="801">
        <f>SUMIF('Creation and Choice Doc'!$DU$10:$DU$876,'Synthesis Function'!$BU56,'Creation and Choice Doc'!$DT$10:$DT$876)+SUMIF('Creation and Choice Doc'!$DW$10:$DW$876,'Synthesis Function'!$BU56,'Creation and Choice Doc'!$DV$10:$DV$876)+SUMIF('Creation and Choice Doc'!$DY$10:$DY$876,'Synthesis Function'!$BU56,'Creation and Choice Doc'!$DX$10:$DX$876)+SUMIF('Creation and Choice Doc'!$EA$10:$EA$876,'Synthesis Function'!$BU56,'Creation and Choice Doc'!$DZ$10:$DXR$876)</f>
        <v>0</v>
      </c>
      <c r="BW56" s="793">
        <f>BV56</f>
        <v>0</v>
      </c>
      <c r="BX56" s="756" t="str">
        <f t="shared" si="31"/>
        <v>-</v>
      </c>
      <c r="BY56" s="777">
        <f t="shared" si="35"/>
        <v>0</v>
      </c>
      <c r="BZ56" s="778">
        <f t="shared" si="36"/>
        <v>0</v>
      </c>
      <c r="CB56" s="835" t="str">
        <f t="shared" si="37"/>
        <v>-</v>
      </c>
      <c r="CC56" s="836"/>
    </row>
    <row r="57" spans="1:81" ht="12.75" customHeight="1" x14ac:dyDescent="0.2">
      <c r="A57" s="751" t="s">
        <v>71</v>
      </c>
      <c r="B57" s="750"/>
      <c r="C57" s="814"/>
      <c r="D57" s="857"/>
      <c r="F57" s="431"/>
      <c r="G57" s="432"/>
      <c r="H57" s="758"/>
      <c r="I57" s="757"/>
      <c r="J57" s="757"/>
      <c r="K57" s="758"/>
      <c r="L57" s="757"/>
      <c r="M57" s="757"/>
      <c r="N57" s="757"/>
      <c r="O57" s="757"/>
      <c r="P57" s="757"/>
      <c r="Q57" s="757"/>
      <c r="R57" s="757"/>
      <c r="S57" s="762"/>
      <c r="U57" s="749"/>
      <c r="V57" s="432"/>
      <c r="W57" s="758"/>
      <c r="X57" s="757"/>
      <c r="Y57" s="757"/>
      <c r="Z57" s="758"/>
      <c r="AA57" s="757"/>
      <c r="AB57" s="757"/>
      <c r="AC57" s="757"/>
      <c r="AD57" s="757"/>
      <c r="AE57" s="757"/>
      <c r="AF57" s="757"/>
      <c r="AG57" s="757"/>
      <c r="AH57" s="762"/>
      <c r="AJ57" s="749"/>
      <c r="AK57" s="432"/>
      <c r="AL57" s="758"/>
      <c r="AM57" s="757"/>
      <c r="AN57" s="757"/>
      <c r="AO57" s="758"/>
      <c r="AP57" s="757"/>
      <c r="AQ57" s="757"/>
      <c r="AR57" s="757"/>
      <c r="AS57" s="757"/>
      <c r="AT57" s="757"/>
      <c r="AU57" s="757"/>
      <c r="AV57" s="757"/>
      <c r="AW57" s="762"/>
      <c r="AY57" s="749"/>
      <c r="AZ57" s="432"/>
      <c r="BA57" s="758"/>
      <c r="BB57" s="757"/>
      <c r="BC57" s="757"/>
      <c r="BD57" s="762"/>
      <c r="BF57" s="749"/>
      <c r="BG57" s="814"/>
      <c r="BH57" s="815"/>
      <c r="BI57" s="757"/>
      <c r="BJ57" s="757"/>
      <c r="BK57" s="758"/>
      <c r="BL57" s="757"/>
      <c r="BM57" s="757"/>
      <c r="BN57" s="757"/>
      <c r="BO57" s="757"/>
      <c r="BP57" s="757"/>
      <c r="BQ57" s="757"/>
      <c r="BR57" s="757"/>
      <c r="BS57" s="762"/>
      <c r="BU57" s="749"/>
      <c r="BV57" s="814"/>
      <c r="BW57" s="815"/>
      <c r="BX57" s="757"/>
      <c r="BY57" s="757"/>
      <c r="BZ57" s="762"/>
      <c r="CB57" s="837" t="str">
        <f t="shared" si="37"/>
        <v/>
      </c>
      <c r="CC57" s="838"/>
    </row>
    <row r="58" spans="1:81" ht="13.5" thickBot="1" x14ac:dyDescent="0.25">
      <c r="A58" s="746"/>
      <c r="B58" s="646"/>
      <c r="C58" s="858"/>
      <c r="D58" s="859"/>
      <c r="F58" s="646"/>
      <c r="G58" s="747"/>
      <c r="H58" s="747"/>
      <c r="I58" s="747"/>
      <c r="J58" s="747"/>
      <c r="K58" s="647"/>
      <c r="L58" s="748"/>
      <c r="M58" s="747"/>
      <c r="N58" s="747"/>
      <c r="O58" s="747"/>
      <c r="P58" s="747"/>
      <c r="Q58" s="647"/>
      <c r="R58" s="748"/>
      <c r="S58" s="647"/>
      <c r="U58" s="646"/>
      <c r="V58" s="747"/>
      <c r="W58" s="747"/>
      <c r="X58" s="747"/>
      <c r="Y58" s="747"/>
      <c r="Z58" s="647"/>
      <c r="AA58" s="748"/>
      <c r="AB58" s="747"/>
      <c r="AC58" s="747"/>
      <c r="AD58" s="747"/>
      <c r="AE58" s="747"/>
      <c r="AF58" s="647"/>
      <c r="AG58" s="748"/>
      <c r="AH58" s="647"/>
      <c r="AJ58" s="646"/>
      <c r="AK58" s="747"/>
      <c r="AL58" s="747"/>
      <c r="AM58" s="747"/>
      <c r="AN58" s="747"/>
      <c r="AO58" s="647"/>
      <c r="AP58" s="748"/>
      <c r="AQ58" s="747"/>
      <c r="AR58" s="747"/>
      <c r="AS58" s="747"/>
      <c r="AT58" s="747"/>
      <c r="AU58" s="647"/>
      <c r="AV58" s="748"/>
      <c r="AW58" s="647"/>
      <c r="AY58" s="646"/>
      <c r="AZ58" s="747"/>
      <c r="BA58" s="747"/>
      <c r="BB58" s="747"/>
      <c r="BC58" s="748"/>
      <c r="BD58" s="647"/>
      <c r="BF58" s="646"/>
      <c r="BG58" s="747"/>
      <c r="BH58" s="747"/>
      <c r="BI58" s="747"/>
      <c r="BJ58" s="747"/>
      <c r="BK58" s="647"/>
      <c r="BL58" s="748"/>
      <c r="BM58" s="747"/>
      <c r="BN58" s="747"/>
      <c r="BO58" s="747"/>
      <c r="BP58" s="747"/>
      <c r="BQ58" s="647"/>
      <c r="BR58" s="748"/>
      <c r="BS58" s="647"/>
      <c r="BU58" s="646"/>
      <c r="BV58" s="747"/>
      <c r="BW58" s="747"/>
      <c r="BX58" s="747"/>
      <c r="BY58" s="748"/>
      <c r="BZ58" s="647"/>
      <c r="CB58" s="839" t="str">
        <f t="shared" si="37"/>
        <v/>
      </c>
      <c r="CC58" s="840"/>
    </row>
  </sheetData>
  <mergeCells count="22">
    <mergeCell ref="F5:G5"/>
    <mergeCell ref="U5:V5"/>
    <mergeCell ref="F3:I3"/>
    <mergeCell ref="L3:O3"/>
    <mergeCell ref="F1:S1"/>
    <mergeCell ref="U3:X3"/>
    <mergeCell ref="AA3:AD3"/>
    <mergeCell ref="U1:AH1"/>
    <mergeCell ref="BU1:BZ1"/>
    <mergeCell ref="BU5:BV5"/>
    <mergeCell ref="AY5:AZ5"/>
    <mergeCell ref="AJ1:AW1"/>
    <mergeCell ref="AJ3:AM3"/>
    <mergeCell ref="AP3:AS3"/>
    <mergeCell ref="AY3:BB3"/>
    <mergeCell ref="BF1:BS1"/>
    <mergeCell ref="BF3:BI3"/>
    <mergeCell ref="BL3:BO3"/>
    <mergeCell ref="BU3:BX3"/>
    <mergeCell ref="AY1:BD1"/>
    <mergeCell ref="AJ5:AK5"/>
    <mergeCell ref="BF5:BG5"/>
  </mergeCells>
  <pageMargins left="0.70866141732283472" right="0.70866141732283472" top="0.74803149606299213" bottom="0.74803149606299213" header="0.31496062992125984" footer="0.31496062992125984"/>
  <pageSetup paperSize="9" scale="90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4CB034F9BD8A44F90BD5A2DC47A1448" ma:contentTypeVersion="3" ma:contentTypeDescription="Create a new document." ma:contentTypeScope="" ma:versionID="e73384be11b1cd6f06592b6ca00e5c36">
  <xsd:schema xmlns:xsd="http://www.w3.org/2001/XMLSchema" xmlns:xs="http://www.w3.org/2001/XMLSchema" xmlns:p="http://schemas.microsoft.com/office/2006/metadata/properties" xmlns:ns2="ad2df504-306e-45d6-88a7-a25f76157891" targetNamespace="http://schemas.microsoft.com/office/2006/metadata/properties" ma:root="true" ma:fieldsID="fcb00035b60db3442098d7fab1b7eba1" ns2:_="">
    <xsd:import namespace="ad2df504-306e-45d6-88a7-a25f76157891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ingHintHash" minOccurs="0"/>
                <xsd:element ref="ns2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d2df504-306e-45d6-88a7-a25f76157891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ingHintHash" ma:index="9" nillable="true" ma:displayName="Sharing Hint Hash" ma:internalName="SharingHintHash" ma:readOnly="true">
      <xsd:simpleType>
        <xsd:restriction base="dms:Text"/>
      </xsd:simpleType>
    </xsd:element>
    <xsd:element name="SharedWithDetails" ma:index="10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7F1CB8DC-B9C6-4B1E-A3D7-4DA8D680AC2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d2df504-306e-45d6-88a7-a25f761578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2916ECD-1663-438F-B5A9-E5D110F24CCA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ad2df504-306e-45d6-88a7-a25f76157891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5C4F9FB0-E836-4B40-B009-9EEAAF9BBC6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119</vt:i4>
      </vt:variant>
    </vt:vector>
  </HeadingPairs>
  <TitlesOfParts>
    <vt:vector size="124" baseType="lpstr">
      <vt:lpstr>DATA</vt:lpstr>
      <vt:lpstr>Selection Pack - Phase</vt:lpstr>
      <vt:lpstr>Creation and Choice Doc</vt:lpstr>
      <vt:lpstr>Synthesis Pack</vt:lpstr>
      <vt:lpstr>Synthesis Function</vt:lpstr>
      <vt:lpstr>BD_TOTAL_00_00_DESIGNER</vt:lpstr>
      <vt:lpstr>BD_TOTAL_00_00_ENG</vt:lpstr>
      <vt:lpstr>BD_TOTAL_01_00_DESIGNER</vt:lpstr>
      <vt:lpstr>BD_TOTAL_01_00_ENG</vt:lpstr>
      <vt:lpstr>BD_TOTAL_01_10_DESIGNER</vt:lpstr>
      <vt:lpstr>BD_TOTAL_01_10_ENG</vt:lpstr>
      <vt:lpstr>BD_TOTAL_01_11_DESIGNER</vt:lpstr>
      <vt:lpstr>BD_TOTAL_01_11_ENG</vt:lpstr>
      <vt:lpstr>BD_TOTAL_01_12_DESIGNER</vt:lpstr>
      <vt:lpstr>BD_TOTAL_01_12_ENG</vt:lpstr>
      <vt:lpstr>BD_TOTAL_01_13_DESIGNER</vt:lpstr>
      <vt:lpstr>BD_TOTAL_01_13_ENG</vt:lpstr>
      <vt:lpstr>BD_TOTAL_01_14_DESIGNER</vt:lpstr>
      <vt:lpstr>BD_TOTAL_01_14_ENG</vt:lpstr>
      <vt:lpstr>BD_TOTAL_01_15_DESIGNER</vt:lpstr>
      <vt:lpstr>BD_TOTAL_01_15_ENG</vt:lpstr>
      <vt:lpstr>BD_TOTAL_01_16_DESIGNER</vt:lpstr>
      <vt:lpstr>BD_TOTAL_01_16_ENG</vt:lpstr>
      <vt:lpstr>BD_TOTAL_01_17_DESIGNER</vt:lpstr>
      <vt:lpstr>BD_TOTAL_01_17_ENG</vt:lpstr>
      <vt:lpstr>BD_TOTAL_DESIGNER</vt:lpstr>
      <vt:lpstr>BD_TOTAL_ENG</vt:lpstr>
      <vt:lpstr>BD_TOTAL_HOURS</vt:lpstr>
      <vt:lpstr>CD_TOTAL_00_00_DESIGNER</vt:lpstr>
      <vt:lpstr>CD_TOTAL_00_00_ENG</vt:lpstr>
      <vt:lpstr>CD_TOTAL_01_00_DESIGNER</vt:lpstr>
      <vt:lpstr>CD_TOTAL_01_00_ENG</vt:lpstr>
      <vt:lpstr>CD_TOTAL_01_10_DESIGNER</vt:lpstr>
      <vt:lpstr>CD_TOTAL_01_10_ENG</vt:lpstr>
      <vt:lpstr>CD_TOTAL_01_11_DESIGNER</vt:lpstr>
      <vt:lpstr>CD_TOTAL_01_11_ENG</vt:lpstr>
      <vt:lpstr>CD_TOTAL_01_12_DESIGNER</vt:lpstr>
      <vt:lpstr>CD_TOTAL_01_12_ENG</vt:lpstr>
      <vt:lpstr>CD_TOTAL_01_13_DESIGNER</vt:lpstr>
      <vt:lpstr>CD_TOTAL_01_13_ENG</vt:lpstr>
      <vt:lpstr>CD_TOTAL_01_14_DESIGNER</vt:lpstr>
      <vt:lpstr>CD_TOTAL_01_14_ENG</vt:lpstr>
      <vt:lpstr>CD_TOTAL_01_15_DESIGNER</vt:lpstr>
      <vt:lpstr>CD_TOTAL_01_15_ENG</vt:lpstr>
      <vt:lpstr>CD_TOTAL_01_16_DESIGNER</vt:lpstr>
      <vt:lpstr>CD_TOTAL_01_16_ENG</vt:lpstr>
      <vt:lpstr>CD_TOTAL_01_17_DESIGNER</vt:lpstr>
      <vt:lpstr>CD_TOTAL_01_17_ENG</vt:lpstr>
      <vt:lpstr>CD_TOTAL_DESIGNER</vt:lpstr>
      <vt:lpstr>CD_TOTAL_ENG</vt:lpstr>
      <vt:lpstr>CD_TOTAL_HOURS</vt:lpstr>
      <vt:lpstr>CIE_SIGNATURE</vt:lpstr>
      <vt:lpstr>CONSTR_TOTAL_00_00_DESIGNER</vt:lpstr>
      <vt:lpstr>CONSTR_TOTAL_00_00_ENG</vt:lpstr>
      <vt:lpstr>CONSTR_TOTAL_01_00_DESIGNER</vt:lpstr>
      <vt:lpstr>CONSTR_TOTAL_01_00_ENG</vt:lpstr>
      <vt:lpstr>CONSTR_TOTAL_01_10_DESIGNER</vt:lpstr>
      <vt:lpstr>CONSTR_TOTAL_01_10_ENG</vt:lpstr>
      <vt:lpstr>CONSTR_TOTAL_01_11_DESIGNER</vt:lpstr>
      <vt:lpstr>CONSTR_TOTAL_01_11_ENG</vt:lpstr>
      <vt:lpstr>CONSTR_TOTAL_01_12_DESIGNER</vt:lpstr>
      <vt:lpstr>CONSTR_TOTAL_01_12_ENG</vt:lpstr>
      <vt:lpstr>CONSTR_TOTAL_01_13_DESIGNER</vt:lpstr>
      <vt:lpstr>CONSTR_TOTAL_01_13_ENG</vt:lpstr>
      <vt:lpstr>CONSTR_TOTAL_01_14_DESIGNER</vt:lpstr>
      <vt:lpstr>CONSTR_TOTAL_01_14_ENG</vt:lpstr>
      <vt:lpstr>CONSTR_TOTAL_01_15_DESIGNER</vt:lpstr>
      <vt:lpstr>CONSTR_TOTAL_01_15_ENG</vt:lpstr>
      <vt:lpstr>CONSTR_TOTAL_01_16_DESIGNER</vt:lpstr>
      <vt:lpstr>CONSTR_TOTAL_01_16_ENG</vt:lpstr>
      <vt:lpstr>CONSTR_TOTAL_01_17_DESIGNER</vt:lpstr>
      <vt:lpstr>CONSTR_TOTAL_01_17_ENG</vt:lpstr>
      <vt:lpstr>CONSTR_TOTAL_DESIGNER</vt:lpstr>
      <vt:lpstr>CONSTR_TOTAL_ENG</vt:lpstr>
      <vt:lpstr>CONSTR_TOTAL_HOURS</vt:lpstr>
      <vt:lpstr>DD_TOTAL_00_00_DESIGNER</vt:lpstr>
      <vt:lpstr>DD_TOTAL_00_00_ENG</vt:lpstr>
      <vt:lpstr>DD_TOTAL_01_00_DESIGNER</vt:lpstr>
      <vt:lpstr>DD_TOTAL_01_00_ENG</vt:lpstr>
      <vt:lpstr>DD_TOTAL_01_10_DESIGNER</vt:lpstr>
      <vt:lpstr>DD_TOTAL_01_10_ENG</vt:lpstr>
      <vt:lpstr>DD_TOTAL_01_11_DESIGNER</vt:lpstr>
      <vt:lpstr>DD_TOTAL_01_11_ENG</vt:lpstr>
      <vt:lpstr>DD_TOTAL_01_12_DESIGNER</vt:lpstr>
      <vt:lpstr>DD_TOTAL_01_12_ENG</vt:lpstr>
      <vt:lpstr>DD_TOTAL_01_13_DESIGNER</vt:lpstr>
      <vt:lpstr>DD_TOTAL_01_13_ENG</vt:lpstr>
      <vt:lpstr>DD_TOTAL_01_14_DESIGNER</vt:lpstr>
      <vt:lpstr>DD_TOTAL_01_14_ENG</vt:lpstr>
      <vt:lpstr>DD_TOTAL_01_15_DESIGNER</vt:lpstr>
      <vt:lpstr>DD_TOTAL_01_15_ENG</vt:lpstr>
      <vt:lpstr>DD_TOTAL_01_16_DESIGNER</vt:lpstr>
      <vt:lpstr>DD_TOTAL_01_16_ENG</vt:lpstr>
      <vt:lpstr>DD_TOTAL_01_17_DESIGNER</vt:lpstr>
      <vt:lpstr>DD_TOTAL_01_17_ENG</vt:lpstr>
      <vt:lpstr>DD_TOTAL_DESIGNER</vt:lpstr>
      <vt:lpstr>DD_TOTAL_ENG</vt:lpstr>
      <vt:lpstr>DD_TOTAL_HOURS</vt:lpstr>
      <vt:lpstr>Design_Difficulty_Factor</vt:lpstr>
      <vt:lpstr>Drft_function</vt:lpstr>
      <vt:lpstr>Eng_Difficulty_Factor</vt:lpstr>
      <vt:lpstr>Function</vt:lpstr>
      <vt:lpstr>Issue</vt:lpstr>
      <vt:lpstr>PACKAGE</vt:lpstr>
      <vt:lpstr>PHASE</vt:lpstr>
      <vt:lpstr>'Creation and Choice Doc'!Print_Titles</vt:lpstr>
      <vt:lpstr>'Synthesis Pack'!Print_Titles</vt:lpstr>
      <vt:lpstr>PRO_00_00_ENG</vt:lpstr>
      <vt:lpstr>PRO_01_00_ENG</vt:lpstr>
      <vt:lpstr>PRO_TOTAL_01_10_ENG</vt:lpstr>
      <vt:lpstr>PRO_TOTAL_01_11_ENG</vt:lpstr>
      <vt:lpstr>PRO_TOTAL_01_12_ENG</vt:lpstr>
      <vt:lpstr>PRO_TOTAL_01_13_ENG</vt:lpstr>
      <vt:lpstr>PRO_TOTAL_01_14_ENG</vt:lpstr>
      <vt:lpstr>PRO_TOTAL_01_15_ENG</vt:lpstr>
      <vt:lpstr>PRO_TOTAL_01_16_ENG</vt:lpstr>
      <vt:lpstr>PRO_TOTAL_01_17_ENG</vt:lpstr>
      <vt:lpstr>PRO_TOTAL_DESIGNER</vt:lpstr>
      <vt:lpstr>PRO_TOTAL_ENG</vt:lpstr>
      <vt:lpstr>PRO_TOTAL_HOURS</vt:lpstr>
      <vt:lpstr>QUALIF_TOTAL_00_00_ENG</vt:lpstr>
      <vt:lpstr>QUALIF_TOTAL_HOURS</vt:lpstr>
      <vt:lpstr>TYPE</vt:lpstr>
      <vt:lpstr>Type_1</vt:lpstr>
    </vt:vector>
  </TitlesOfParts>
  <Company>F4PE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FORM-OOO1-Gestion Doc Delivrable</dc:title>
  <dc:subject>Project Management</dc:subject>
  <dc:creator>marc.lizin@f4pe.be</dc:creator>
  <cp:keywords>01</cp:keywords>
  <cp:lastModifiedBy>MLI</cp:lastModifiedBy>
  <cp:lastPrinted>2017-02-06T12:20:03Z</cp:lastPrinted>
  <dcterms:created xsi:type="dcterms:W3CDTF">2009-11-17T13:55:08Z</dcterms:created>
  <dcterms:modified xsi:type="dcterms:W3CDTF">2017-02-15T12:39:36Z</dcterms:modified>
  <cp:category>00.00</cp:category>
  <cp:contentStatus>DRAFT</cp:contentStatus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0x01010064CB034F9BD8A44F90BD5A2DC47A1448</vt:lpwstr>
  </property>
</Properties>
</file>