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0490" windowHeight="6930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EUDRALEX">Sheet1!#REF!</definedName>
    <definedName name="Menu_Déroulant_AHSK">[2]DATA!$F$18:$F$23</definedName>
    <definedName name="Menu_Déroulant_CLIENT_Class1">[2]DATA!$X$2:$X$10</definedName>
    <definedName name="Menu_Déroulant_Condition">[2]DATA!$F$2:$F$4</definedName>
    <definedName name="Menu_Déroulant_Ex_Zone">[2]DATA!$V$2:$V$8</definedName>
    <definedName name="Menu_Déroulant_HR">[2]DATA!$M$2:$M$14</definedName>
    <definedName name="Menu_Déroulant_Niv_Bio">[2]DATA!$A$2:$A$10</definedName>
    <definedName name="Menu_Déroulant_PCS">[2]DATA!$F$26:$F$30</definedName>
    <definedName name="Menu_Déroulant_Process_Type">[2]DATA!$R$2:$R$10</definedName>
    <definedName name="Menu_Déroulant_Room_ACH">[2]DATA!$I$2:$I$25</definedName>
    <definedName name="Menu_Déroulant_Room_Class_EU">[2]DATA!$C$2:$C$14</definedName>
    <definedName name="Menu_Déroulant_Room_Pressure">[2]DATA!$P$2:$P$25</definedName>
    <definedName name="Menu_Déroulant_Room_Temp">[2]DATA!$K$2:$K$24</definedName>
    <definedName name="Menu_Déroulant_TOX">[2]DATA!$T$2:$T$10</definedName>
    <definedName name="PAL_MAL_Type">[2]DATA!$AB$10:$AB$39</definedName>
    <definedName name="Pressure_Room_Adjacent1">Sheet1!#REF!</definedName>
    <definedName name="Pressure_room_Adjacent2">Sheet1!#REF!</definedName>
    <definedName name="Pressure_Room_Adjacent3">Sheet1!#REF!</definedName>
    <definedName name="Pressure_Room_for_List">Sheet1!#REF!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F21" i="1"/>
  <c r="E20" i="1"/>
  <c r="E21" i="1"/>
  <c r="G8" i="1"/>
  <c r="AA21" i="1" l="1"/>
  <c r="O21" i="1"/>
  <c r="N21" i="1"/>
  <c r="J21" i="1"/>
  <c r="B21" i="1"/>
  <c r="AA20" i="1"/>
  <c r="O20" i="1"/>
  <c r="N20" i="1"/>
  <c r="J20" i="1"/>
  <c r="B20" i="1"/>
  <c r="A10" i="1"/>
  <c r="F10" i="1" s="1"/>
  <c r="AA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F8" i="1"/>
  <c r="E8" i="1"/>
  <c r="D8" i="1"/>
  <c r="C8" i="1"/>
  <c r="B8" i="1"/>
  <c r="A8" i="1"/>
  <c r="E10" i="1" l="1"/>
  <c r="AA10" i="1"/>
  <c r="J10" i="1"/>
  <c r="O10" i="1"/>
  <c r="A11" i="1"/>
  <c r="F11" i="1" s="1"/>
  <c r="N10" i="1"/>
  <c r="E11" i="1" l="1"/>
  <c r="AA11" i="1"/>
  <c r="A12" i="1"/>
  <c r="F12" i="1" s="1"/>
  <c r="O11" i="1"/>
  <c r="N11" i="1"/>
  <c r="J11" i="1"/>
  <c r="E12" i="1" l="1"/>
  <c r="N12" i="1"/>
  <c r="J12" i="1"/>
  <c r="A13" i="1"/>
  <c r="F13" i="1" s="1"/>
  <c r="O12" i="1"/>
  <c r="E13" i="1" l="1"/>
  <c r="AA12" i="1"/>
  <c r="A14" i="1"/>
  <c r="F14" i="1" s="1"/>
  <c r="O13" i="1"/>
  <c r="N13" i="1"/>
  <c r="J13" i="1"/>
  <c r="E14" i="1" l="1"/>
  <c r="N14" i="1"/>
  <c r="J14" i="1"/>
  <c r="A15" i="1"/>
  <c r="F15" i="1" s="1"/>
  <c r="O14" i="1"/>
  <c r="AA13" i="1"/>
  <c r="E15" i="1" l="1"/>
  <c r="AA14" i="1"/>
  <c r="A16" i="1"/>
  <c r="F16" i="1" s="1"/>
  <c r="O15" i="1"/>
  <c r="N15" i="1"/>
  <c r="J15" i="1"/>
  <c r="E16" i="1" l="1"/>
  <c r="N16" i="1"/>
  <c r="J16" i="1"/>
  <c r="O16" i="1"/>
  <c r="A17" i="1"/>
  <c r="F17" i="1" s="1"/>
  <c r="AA15" i="1"/>
  <c r="E17" i="1" l="1"/>
  <c r="A18" i="1"/>
  <c r="F18" i="1" s="1"/>
  <c r="O17" i="1"/>
  <c r="J17" i="1"/>
  <c r="N17" i="1"/>
  <c r="AA16" i="1"/>
  <c r="E18" i="1" l="1"/>
  <c r="AA18" i="1"/>
  <c r="AA17" i="1"/>
  <c r="N18" i="1"/>
  <c r="J18" i="1"/>
  <c r="O18" i="1"/>
  <c r="A19" i="1"/>
  <c r="F19" i="1" s="1"/>
  <c r="E19" i="1" l="1"/>
  <c r="O19" i="1"/>
  <c r="N19" i="1"/>
  <c r="J19" i="1"/>
  <c r="AA19" i="1" l="1"/>
</calcChain>
</file>

<file path=xl/comments1.xml><?xml version="1.0" encoding="utf-8"?>
<comments xmlns="http://schemas.openxmlformats.org/spreadsheetml/2006/main">
  <authors>
    <author>MLI</author>
  </authors>
  <commentList>
    <comment ref="O10" authorId="0" shapeId="0">
      <text>
        <r>
          <rPr>
            <b/>
            <sz val="9"/>
            <color indexed="81"/>
            <rFont val="Tahoma"/>
            <family val="2"/>
          </rPr>
          <t>MLI:</t>
        </r>
        <r>
          <rPr>
            <sz val="9"/>
            <color indexed="81"/>
            <rFont val="Tahoma"/>
            <family val="2"/>
          </rPr>
          <t xml:space="preserve">
A faire</t>
        </r>
      </text>
    </comment>
  </commentList>
</comments>
</file>

<file path=xl/sharedStrings.xml><?xml version="1.0" encoding="utf-8"?>
<sst xmlns="http://schemas.openxmlformats.org/spreadsheetml/2006/main" count="219" uniqueCount="46">
  <si>
    <r>
      <t xml:space="preserve">Text blue = From an other folder or file ( automatic )                                                                                         </t>
    </r>
    <r>
      <rPr>
        <i/>
        <sz val="8"/>
        <color rgb="FF0070C0"/>
        <rFont val="Arial"/>
        <family val="2"/>
      </rPr>
      <t>Text blue and italic = from calculation in this folder ( automatic )</t>
    </r>
  </si>
  <si>
    <t>Index</t>
  </si>
  <si>
    <t>Rev</t>
  </si>
  <si>
    <t>Date</t>
  </si>
  <si>
    <t>Heure</t>
  </si>
  <si>
    <t>Room Number</t>
  </si>
  <si>
    <t>Room Name</t>
  </si>
  <si>
    <t>Remarks Room List 1</t>
  </si>
  <si>
    <t>Alert</t>
  </si>
  <si>
    <t>CLIENT Grade</t>
  </si>
  <si>
    <t>Process</t>
  </si>
  <si>
    <t>TOX</t>
  </si>
  <si>
    <t>AHSK</t>
  </si>
  <si>
    <t>PCS</t>
  </si>
  <si>
    <t>Aseptic Room</t>
  </si>
  <si>
    <t>Night Set Back</t>
  </si>
  <si>
    <t>WINTER Temperature</t>
  </si>
  <si>
    <t>WINTER Temperature Tolerance</t>
  </si>
  <si>
    <t>WINTER Humidity</t>
  </si>
  <si>
    <t>WINTER Hum. Tolerance</t>
  </si>
  <si>
    <t xml:space="preserve">SUMMER Temperature </t>
  </si>
  <si>
    <t>SUMMER Temperature
Tolerance</t>
  </si>
  <si>
    <t>SUMMER Humidity</t>
  </si>
  <si>
    <t>SUMMER Hum. Tolerance</t>
  </si>
  <si>
    <t>Remarks - INFO HR
Facility Guideline
GSK</t>
  </si>
  <si>
    <t>Format xx/xx/xx</t>
  </si>
  <si>
    <t>Format xx:xx:xx</t>
  </si>
  <si>
    <t>FORM-0002-Room List / Physical Data Rooms (1)</t>
  </si>
  <si>
    <t>Menu déroulant</t>
  </si>
  <si>
    <t>Lonza</t>
  </si>
  <si>
    <t>En fonction Cln 13, 29, 50, 51, 53, 54 et CLIENT</t>
  </si>
  <si>
    <t>Exemple</t>
  </si>
  <si>
    <t>WN26-00-000</t>
  </si>
  <si>
    <t>Exterior</t>
  </si>
  <si>
    <t>-</t>
  </si>
  <si>
    <t>NCT</t>
  </si>
  <si>
    <t>30-70</t>
  </si>
  <si>
    <t>END OF LIST - PLEASE LET THE 2 LAST LINES EMPTY</t>
  </si>
  <si>
    <t>Index des locaux</t>
  </si>
  <si>
    <t>New</t>
  </si>
  <si>
    <t>+/- 2°C</t>
  </si>
  <si>
    <t>+/- 10%</t>
  </si>
  <si>
    <t>VLOOKUP sur base de l'index et des infos se trouvant dans le fichier Room List / folder Physical Data Rooms</t>
  </si>
  <si>
    <t>Introduction de données complémentaires</t>
  </si>
  <si>
    <t xml:space="preserve"> 2°C / 8°C</t>
  </si>
  <si>
    <t>+/- 1°C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</si>
</sst>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/mm/yy\ hh:mm:ss"/>
    <numFmt numFmtId="166" formatCode="0&quot;°C&quot;"/>
    <numFmt numFmtId="168" formatCode="[&lt;1]General&quot; m/s&quot;;General&quot; ACH&quot;"/>
    <numFmt numFmtId="169" formatCode="0&quot; % &quot;"/>
  </numFmts>
  <fonts count="34">
    <font>
      <sz val="11"/>
      <color theme="1"/>
      <name val="Calibri"/>
      <family val="2"/>
      <scheme val="minor"/>
    </font>
    <font>
      <sz val="8"/>
      <color rgb="FF0070C0"/>
      <name val="Arial"/>
      <family val="2"/>
    </font>
    <font>
      <i/>
      <sz val="8"/>
      <color rgb="FF0070C0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0"/>
      <color rgb="FFFFFF00"/>
      <name val="Arial"/>
      <family val="2"/>
    </font>
    <font>
      <b/>
      <sz val="10"/>
      <name val="Arial"/>
      <family val="2"/>
    </font>
    <font>
      <b/>
      <sz val="10"/>
      <color rgb="FF0070C0"/>
      <name val="Arial"/>
      <family val="2"/>
    </font>
    <font>
      <sz val="10"/>
      <color indexed="8"/>
      <name val="MS Sans Serif"/>
      <family val="2"/>
    </font>
    <font>
      <b/>
      <sz val="8"/>
      <color rgb="FFFF0000"/>
      <name val="Arial"/>
      <family val="2"/>
    </font>
    <font>
      <sz val="8"/>
      <color theme="9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b/>
      <sz val="8"/>
      <color theme="1"/>
      <name val="Arial"/>
      <family val="2"/>
    </font>
    <font>
      <sz val="10"/>
      <name val="Univers"/>
      <family val="2"/>
    </font>
    <font>
      <sz val="8"/>
      <color theme="0" tint="-0.249977111117893"/>
      <name val="Arial"/>
      <family val="2"/>
    </font>
    <font>
      <sz val="8"/>
      <color theme="0" tint="-0.499984740745262"/>
      <name val="Arial"/>
      <family val="2"/>
    </font>
    <font>
      <sz val="10"/>
      <name val="Arial"/>
      <family val="2"/>
    </font>
    <font>
      <b/>
      <sz val="8"/>
      <color theme="0" tint="-0.499984740745262"/>
      <name val="Arial"/>
      <family val="2"/>
    </font>
    <font>
      <sz val="8"/>
      <color theme="0" tint="-0.499984740745262"/>
      <name val="Calibri"/>
      <family val="2"/>
      <scheme val="minor"/>
    </font>
    <font>
      <sz val="11"/>
      <color theme="9"/>
      <name val="Calibri"/>
      <family val="2"/>
      <scheme val="minor"/>
    </font>
    <font>
      <sz val="10"/>
      <color rgb="FFFFFF00"/>
      <name val="Arial"/>
      <family val="2"/>
    </font>
    <font>
      <sz val="10"/>
      <color theme="9"/>
      <name val="Arial"/>
      <family val="2"/>
    </font>
    <font>
      <sz val="10"/>
      <color theme="4" tint="-0.249977111117893"/>
      <name val="Arial"/>
      <family val="2"/>
    </font>
    <font>
      <sz val="10"/>
      <color theme="3"/>
      <name val="Arial"/>
      <family val="2"/>
    </font>
    <font>
      <sz val="10"/>
      <color rgb="FF0070C0"/>
      <name val="Arial"/>
      <family val="2"/>
    </font>
    <font>
      <i/>
      <sz val="10"/>
      <color theme="4" tint="-0.249977111117893"/>
      <name val="Arial"/>
      <family val="2"/>
    </font>
    <font>
      <b/>
      <sz val="10"/>
      <color rgb="FF00B05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0" fillId="0" borderId="0" applyNumberFormat="0" applyFont="0" applyFill="0" applyBorder="0" applyAlignment="0" applyProtection="0"/>
    <xf numFmtId="0" fontId="20" fillId="0" borderId="0" applyNumberFormat="0" applyFont="0" applyFill="0" applyBorder="0" applyAlignment="0" applyProtection="0">
      <alignment vertical="top"/>
    </xf>
  </cellStyleXfs>
  <cellXfs count="133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vertical="center" wrapText="1"/>
    </xf>
    <xf numFmtId="0" fontId="0" fillId="0" borderId="0" xfId="0" applyAlignment="1" applyProtection="1">
      <alignment vertical="center"/>
    </xf>
    <xf numFmtId="0" fontId="7" fillId="4" borderId="4" xfId="0" applyFont="1" applyFill="1" applyBorder="1" applyAlignment="1" applyProtection="1">
      <alignment horizontal="center" vertical="center" textRotation="90"/>
    </xf>
    <xf numFmtId="0" fontId="7" fillId="4" borderId="4" xfId="0" applyNumberFormat="1" applyFont="1" applyFill="1" applyBorder="1" applyAlignment="1" applyProtection="1">
      <alignment horizontal="center" vertical="center"/>
    </xf>
    <xf numFmtId="0" fontId="7" fillId="4" borderId="2" xfId="0" applyFont="1" applyFill="1" applyBorder="1" applyAlignment="1" applyProtection="1">
      <alignment horizontal="center" vertical="center"/>
    </xf>
    <xf numFmtId="0" fontId="7" fillId="4" borderId="5" xfId="0" applyFont="1" applyFill="1" applyBorder="1" applyAlignment="1" applyProtection="1">
      <alignment horizontal="center" vertical="center"/>
    </xf>
    <xf numFmtId="0" fontId="8" fillId="3" borderId="6" xfId="0" applyFont="1" applyFill="1" applyBorder="1" applyAlignment="1" applyProtection="1">
      <alignment horizontal="center" vertical="center" wrapText="1"/>
    </xf>
    <xf numFmtId="0" fontId="8" fillId="3" borderId="7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9" fillId="3" borderId="6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7" xfId="0" applyFont="1" applyFill="1" applyBorder="1" applyAlignment="1" applyProtection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 wrapText="1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vertical="center"/>
    </xf>
    <xf numFmtId="0" fontId="13" fillId="5" borderId="10" xfId="1" applyNumberFormat="1" applyFont="1" applyFill="1" applyBorder="1" applyAlignment="1" applyProtection="1">
      <alignment horizontal="center" vertical="center" wrapText="1"/>
      <protection locked="0"/>
    </xf>
    <xf numFmtId="0" fontId="14" fillId="5" borderId="11" xfId="0" applyFont="1" applyFill="1" applyBorder="1" applyAlignment="1" applyProtection="1">
      <alignment horizontal="center" vertical="center"/>
    </xf>
    <xf numFmtId="0" fontId="14" fillId="5" borderId="12" xfId="0" applyFont="1" applyFill="1" applyBorder="1" applyAlignment="1" applyProtection="1">
      <alignment horizontal="left" vertical="center"/>
    </xf>
    <xf numFmtId="0" fontId="14" fillId="5" borderId="12" xfId="0" applyFont="1" applyFill="1" applyBorder="1" applyAlignment="1" applyProtection="1">
      <alignment horizontal="center" vertical="center"/>
    </xf>
    <xf numFmtId="0" fontId="11" fillId="6" borderId="10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Fill="1" applyBorder="1" applyAlignment="1" applyProtection="1">
      <alignment horizontal="center" vertical="center"/>
    </xf>
    <xf numFmtId="0" fontId="15" fillId="0" borderId="11" xfId="0" applyFont="1" applyFill="1" applyBorder="1" applyAlignment="1" applyProtection="1">
      <alignment horizontal="center" vertical="center"/>
    </xf>
    <xf numFmtId="0" fontId="15" fillId="0" borderId="12" xfId="0" applyFont="1" applyFill="1" applyBorder="1" applyAlignment="1" applyProtection="1">
      <alignment horizontal="center" vertical="center"/>
    </xf>
    <xf numFmtId="0" fontId="15" fillId="0" borderId="13" xfId="0" applyFont="1" applyFill="1" applyBorder="1" applyAlignment="1" applyProtection="1">
      <alignment horizontal="center" vertical="center"/>
    </xf>
    <xf numFmtId="0" fontId="16" fillId="0" borderId="14" xfId="0" applyFont="1" applyFill="1" applyBorder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15" fillId="0" borderId="0" xfId="1" applyNumberFormat="1" applyFont="1" applyFill="1" applyBorder="1" applyAlignment="1" applyProtection="1">
      <alignment horizontal="center" vertical="center" wrapText="1"/>
    </xf>
    <xf numFmtId="0" fontId="18" fillId="4" borderId="2" xfId="0" applyNumberFormat="1" applyFont="1" applyFill="1" applyBorder="1" applyAlignment="1" applyProtection="1">
      <alignment horizontal="center" vertical="center" wrapText="1"/>
    </xf>
    <xf numFmtId="164" fontId="18" fillId="4" borderId="2" xfId="0" applyNumberFormat="1" applyFont="1" applyFill="1" applyBorder="1" applyAlignment="1" applyProtection="1">
      <alignment horizontal="center" vertical="center"/>
    </xf>
    <xf numFmtId="14" fontId="18" fillId="4" borderId="6" xfId="0" applyNumberFormat="1" applyFont="1" applyFill="1" applyBorder="1" applyAlignment="1" applyProtection="1">
      <alignment horizontal="center" vertical="center"/>
      <protection locked="0"/>
    </xf>
    <xf numFmtId="20" fontId="18" fillId="4" borderId="5" xfId="0" applyNumberFormat="1" applyFont="1" applyFill="1" applyBorder="1" applyAlignment="1" applyProtection="1">
      <alignment horizontal="center" vertical="center"/>
      <protection locked="0"/>
    </xf>
    <xf numFmtId="0" fontId="19" fillId="0" borderId="6" xfId="0" applyFont="1" applyFill="1" applyBorder="1" applyAlignment="1" applyProtection="1">
      <alignment horizontal="center" vertical="center"/>
    </xf>
    <xf numFmtId="0" fontId="19" fillId="0" borderId="9" xfId="0" applyFont="1" applyFill="1" applyBorder="1" applyAlignment="1" applyProtection="1">
      <alignment horizontal="left" vertical="center"/>
    </xf>
    <xf numFmtId="2" fontId="19" fillId="0" borderId="7" xfId="2" applyNumberFormat="1" applyFont="1" applyFill="1" applyBorder="1" applyAlignment="1" applyProtection="1">
      <alignment horizontal="center" vertical="center" wrapText="1"/>
    </xf>
    <xf numFmtId="0" fontId="19" fillId="7" borderId="6" xfId="0" applyFont="1" applyFill="1" applyBorder="1" applyAlignment="1" applyProtection="1">
      <alignment horizontal="center" vertical="center"/>
      <protection locked="0"/>
    </xf>
    <xf numFmtId="0" fontId="19" fillId="7" borderId="7" xfId="0" applyFont="1" applyFill="1" applyBorder="1" applyAlignment="1" applyProtection="1">
      <alignment horizontal="center" vertical="center"/>
      <protection locked="0"/>
    </xf>
    <xf numFmtId="0" fontId="19" fillId="7" borderId="5" xfId="0" applyFont="1" applyFill="1" applyBorder="1" applyAlignment="1" applyProtection="1">
      <alignment horizontal="center" vertical="center"/>
      <protection locked="0"/>
    </xf>
    <xf numFmtId="0" fontId="21" fillId="0" borderId="0" xfId="0" applyFont="1" applyFill="1" applyBorder="1" applyAlignment="1" applyProtection="1">
      <alignment horizontal="center" vertical="center"/>
    </xf>
    <xf numFmtId="0" fontId="19" fillId="0" borderId="7" xfId="0" applyFont="1" applyFill="1" applyBorder="1" applyAlignment="1" applyProtection="1">
      <alignment horizontal="center" vertical="center"/>
    </xf>
    <xf numFmtId="0" fontId="21" fillId="0" borderId="7" xfId="0" applyFont="1" applyFill="1" applyBorder="1" applyAlignment="1" applyProtection="1">
      <alignment horizontal="left" vertical="center"/>
    </xf>
    <xf numFmtId="0" fontId="21" fillId="8" borderId="5" xfId="0" applyFont="1" applyFill="1" applyBorder="1" applyAlignment="1" applyProtection="1">
      <alignment horizontal="left" vertical="center"/>
    </xf>
    <xf numFmtId="0" fontId="19" fillId="7" borderId="7" xfId="0" applyFont="1" applyFill="1" applyBorder="1" applyAlignment="1" applyProtection="1">
      <alignment horizontal="center" vertical="center" wrapText="1"/>
      <protection locked="0"/>
    </xf>
    <xf numFmtId="166" fontId="19" fillId="7" borderId="6" xfId="0" applyNumberFormat="1" applyFont="1" applyFill="1" applyBorder="1" applyAlignment="1" applyProtection="1">
      <alignment horizontal="center" vertical="center"/>
      <protection locked="0"/>
    </xf>
    <xf numFmtId="166" fontId="19" fillId="7" borderId="7" xfId="0" applyNumberFormat="1" applyFont="1" applyFill="1" applyBorder="1" applyAlignment="1" applyProtection="1">
      <alignment horizontal="center" vertical="center"/>
      <protection locked="0"/>
    </xf>
    <xf numFmtId="0" fontId="21" fillId="0" borderId="4" xfId="0" applyFont="1" applyFill="1" applyBorder="1" applyAlignment="1" applyProtection="1">
      <alignment horizontal="center" vertical="center" wrapText="1"/>
    </xf>
    <xf numFmtId="0" fontId="22" fillId="0" borderId="0" xfId="0" applyFont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horizontal="center" vertical="center" wrapText="1"/>
    </xf>
    <xf numFmtId="0" fontId="23" fillId="0" borderId="0" xfId="0" applyFont="1" applyAlignment="1" applyProtection="1">
      <alignment vertical="center"/>
    </xf>
    <xf numFmtId="0" fontId="8" fillId="0" borderId="0" xfId="1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vertical="center"/>
    </xf>
    <xf numFmtId="0" fontId="4" fillId="0" borderId="0" xfId="0" quotePrefix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vertical="center" wrapText="1"/>
    </xf>
    <xf numFmtId="0" fontId="20" fillId="0" borderId="0" xfId="1" applyNumberFormat="1" applyFont="1" applyFill="1" applyBorder="1" applyAlignment="1" applyProtection="1">
      <alignment horizontal="center" vertical="center" wrapText="1"/>
    </xf>
    <xf numFmtId="0" fontId="20" fillId="0" borderId="0" xfId="1" applyNumberFormat="1" applyFont="1" applyFill="1" applyBorder="1" applyAlignment="1" applyProtection="1">
      <alignment horizontal="left" vertical="center" wrapText="1"/>
    </xf>
    <xf numFmtId="0" fontId="24" fillId="5" borderId="17" xfId="0" applyNumberFormat="1" applyFont="1" applyFill="1" applyBorder="1" applyAlignment="1" applyProtection="1">
      <alignment horizontal="center" vertical="center"/>
    </xf>
    <xf numFmtId="164" fontId="25" fillId="5" borderId="17" xfId="0" applyNumberFormat="1" applyFont="1" applyFill="1" applyBorder="1" applyAlignment="1" applyProtection="1">
      <alignment horizontal="center" vertical="center"/>
    </xf>
    <xf numFmtId="0" fontId="24" fillId="5" borderId="18" xfId="0" applyNumberFormat="1" applyFont="1" applyFill="1" applyBorder="1" applyAlignment="1" applyProtection="1">
      <alignment horizontal="center" vertical="center"/>
    </xf>
    <xf numFmtId="0" fontId="24" fillId="5" borderId="19" xfId="0" applyNumberFormat="1" applyFont="1" applyFill="1" applyBorder="1" applyAlignment="1" applyProtection="1">
      <alignment horizontal="center" vertical="center"/>
    </xf>
    <xf numFmtId="0" fontId="26" fillId="5" borderId="18" xfId="0" applyFont="1" applyFill="1" applyBorder="1" applyAlignment="1" applyProtection="1">
      <alignment horizontal="center" vertical="center"/>
    </xf>
    <xf numFmtId="0" fontId="26" fillId="5" borderId="11" xfId="0" applyFont="1" applyFill="1" applyBorder="1" applyAlignment="1" applyProtection="1">
      <alignment horizontal="left" vertical="center"/>
    </xf>
    <xf numFmtId="0" fontId="20" fillId="5" borderId="10" xfId="0" applyFont="1" applyFill="1" applyBorder="1" applyAlignment="1" applyProtection="1">
      <alignment horizontal="center" vertical="center"/>
    </xf>
    <xf numFmtId="0" fontId="20" fillId="5" borderId="12" xfId="0" applyFont="1" applyFill="1" applyBorder="1" applyAlignment="1" applyProtection="1">
      <alignment horizontal="center" vertical="center"/>
    </xf>
    <xf numFmtId="0" fontId="20" fillId="5" borderId="18" xfId="0" applyFont="1" applyFill="1" applyBorder="1" applyAlignment="1" applyProtection="1">
      <alignment horizontal="center" vertical="center"/>
    </xf>
    <xf numFmtId="0" fontId="20" fillId="5" borderId="19" xfId="0" applyFont="1" applyFill="1" applyBorder="1" applyAlignment="1" applyProtection="1">
      <alignment horizontal="center" vertical="center"/>
    </xf>
    <xf numFmtId="0" fontId="20" fillId="0" borderId="0" xfId="0" applyFont="1" applyFill="1" applyBorder="1" applyAlignment="1" applyProtection="1">
      <alignment horizontal="center" vertical="center"/>
    </xf>
    <xf numFmtId="2" fontId="27" fillId="5" borderId="18" xfId="2" applyNumberFormat="1" applyFont="1" applyFill="1" applyBorder="1" applyAlignment="1" applyProtection="1">
      <alignment horizontal="center" vertical="center"/>
    </xf>
    <xf numFmtId="0" fontId="20" fillId="5" borderId="10" xfId="0" applyFont="1" applyFill="1" applyBorder="1" applyAlignment="1" applyProtection="1">
      <alignment horizontal="left" vertical="center"/>
    </xf>
    <xf numFmtId="0" fontId="20" fillId="5" borderId="19" xfId="0" applyFont="1" applyFill="1" applyBorder="1" applyAlignment="1" applyProtection="1">
      <alignment horizontal="left" vertical="center"/>
    </xf>
    <xf numFmtId="0" fontId="20" fillId="5" borderId="10" xfId="0" applyFont="1" applyFill="1" applyBorder="1" applyAlignment="1" applyProtection="1">
      <alignment horizontal="center" vertical="center" wrapText="1"/>
    </xf>
    <xf numFmtId="0" fontId="24" fillId="4" borderId="20" xfId="0" applyNumberFormat="1" applyFont="1" applyFill="1" applyBorder="1" applyAlignment="1" applyProtection="1">
      <alignment horizontal="center" vertical="center" wrapText="1"/>
    </xf>
    <xf numFmtId="164" fontId="24" fillId="4" borderId="21" xfId="0" applyNumberFormat="1" applyFont="1" applyFill="1" applyBorder="1" applyAlignment="1" applyProtection="1">
      <alignment horizontal="center" vertical="center"/>
    </xf>
    <xf numFmtId="14" fontId="24" fillId="4" borderId="22" xfId="0" applyNumberFormat="1" applyFont="1" applyFill="1" applyBorder="1" applyAlignment="1" applyProtection="1">
      <alignment horizontal="center" vertical="center"/>
      <protection locked="0"/>
    </xf>
    <xf numFmtId="21" fontId="24" fillId="4" borderId="16" xfId="0" applyNumberFormat="1" applyFont="1" applyFill="1" applyBorder="1" applyAlignment="1" applyProtection="1">
      <alignment horizontal="center" vertical="center"/>
      <protection locked="0"/>
    </xf>
    <xf numFmtId="0" fontId="28" fillId="0" borderId="23" xfId="0" applyFont="1" applyFill="1" applyBorder="1" applyAlignment="1" applyProtection="1">
      <alignment horizontal="center" vertical="center"/>
    </xf>
    <xf numFmtId="0" fontId="28" fillId="0" borderId="15" xfId="0" applyFont="1" applyFill="1" applyBorder="1" applyAlignment="1" applyProtection="1">
      <alignment horizontal="center" vertical="center"/>
    </xf>
    <xf numFmtId="0" fontId="20" fillId="7" borderId="23" xfId="0" applyFont="1" applyFill="1" applyBorder="1" applyAlignment="1" applyProtection="1">
      <alignment horizontal="center" vertical="center"/>
      <protection locked="0"/>
    </xf>
    <xf numFmtId="0" fontId="20" fillId="7" borderId="15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</xf>
    <xf numFmtId="0" fontId="29" fillId="0" borderId="15" xfId="0" applyFont="1" applyFill="1" applyBorder="1" applyAlignment="1" applyProtection="1">
      <alignment horizontal="center" vertical="center"/>
    </xf>
    <xf numFmtId="0" fontId="11" fillId="0" borderId="15" xfId="0" applyFont="1" applyFill="1" applyBorder="1" applyAlignment="1" applyProtection="1">
      <alignment horizontal="left" vertical="center"/>
    </xf>
    <xf numFmtId="0" fontId="11" fillId="8" borderId="16" xfId="0" applyFont="1" applyFill="1" applyBorder="1" applyAlignment="1" applyProtection="1">
      <alignment horizontal="left" vertical="center"/>
    </xf>
    <xf numFmtId="166" fontId="20" fillId="7" borderId="23" xfId="0" applyNumberFormat="1" applyFont="1" applyFill="1" applyBorder="1" applyAlignment="1" applyProtection="1">
      <alignment horizontal="center" vertical="center"/>
      <protection locked="0"/>
    </xf>
    <xf numFmtId="166" fontId="28" fillId="0" borderId="15" xfId="0" applyNumberFormat="1" applyFont="1" applyFill="1" applyBorder="1" applyAlignment="1" applyProtection="1">
      <alignment horizontal="center" vertical="center"/>
      <protection locked="0"/>
    </xf>
    <xf numFmtId="169" fontId="20" fillId="7" borderId="15" xfId="0" applyNumberFormat="1" applyFont="1" applyFill="1" applyBorder="1" applyAlignment="1" applyProtection="1">
      <alignment horizontal="center" vertical="center"/>
      <protection locked="0"/>
    </xf>
    <xf numFmtId="0" fontId="28" fillId="0" borderId="15" xfId="0" applyFont="1" applyFill="1" applyBorder="1" applyAlignment="1" applyProtection="1">
      <alignment horizontal="center" vertical="center"/>
      <protection locked="0"/>
    </xf>
    <xf numFmtId="166" fontId="20" fillId="7" borderId="15" xfId="0" applyNumberFormat="1" applyFont="1" applyFill="1" applyBorder="1" applyAlignment="1" applyProtection="1">
      <alignment horizontal="center" vertical="center"/>
      <protection locked="0"/>
    </xf>
    <xf numFmtId="0" fontId="28" fillId="0" borderId="16" xfId="0" applyFont="1" applyFill="1" applyBorder="1" applyAlignment="1" applyProtection="1">
      <alignment horizontal="center" vertical="center"/>
      <protection locked="0"/>
    </xf>
    <xf numFmtId="168" fontId="30" fillId="0" borderId="20" xfId="0" applyNumberFormat="1" applyFont="1" applyFill="1" applyBorder="1" applyAlignment="1" applyProtection="1">
      <alignment horizontal="center" vertical="center" wrapText="1"/>
    </xf>
    <xf numFmtId="0" fontId="11" fillId="0" borderId="16" xfId="0" applyFont="1" applyFill="1" applyBorder="1" applyAlignment="1" applyProtection="1">
      <alignment horizontal="left" vertical="center"/>
    </xf>
    <xf numFmtId="0" fontId="24" fillId="4" borderId="20" xfId="0" applyNumberFormat="1" applyFont="1" applyFill="1" applyBorder="1" applyAlignment="1" applyProtection="1">
      <alignment horizontal="center" vertical="center"/>
    </xf>
    <xf numFmtId="0" fontId="6" fillId="5" borderId="21" xfId="0" applyFont="1" applyFill="1" applyBorder="1" applyAlignment="1" applyProtection="1">
      <alignment horizontal="left" vertical="center"/>
    </xf>
    <xf numFmtId="0" fontId="4" fillId="5" borderId="25" xfId="0" applyFont="1" applyFill="1" applyBorder="1" applyAlignment="1" applyProtection="1">
      <alignment horizontal="center" vertical="center"/>
    </xf>
    <xf numFmtId="0" fontId="4" fillId="5" borderId="20" xfId="0" applyFont="1" applyFill="1" applyBorder="1" applyAlignment="1" applyProtection="1">
      <alignment horizontal="center" vertical="center"/>
    </xf>
    <xf numFmtId="0" fontId="4" fillId="5" borderId="25" xfId="0" applyFont="1" applyFill="1" applyBorder="1" applyAlignment="1" applyProtection="1">
      <alignment horizontal="left" vertical="center"/>
    </xf>
    <xf numFmtId="0" fontId="4" fillId="5" borderId="25" xfId="0" applyFont="1" applyFill="1" applyBorder="1" applyAlignment="1" applyProtection="1">
      <alignment vertical="center"/>
    </xf>
    <xf numFmtId="0" fontId="4" fillId="5" borderId="24" xfId="0" applyFont="1" applyFill="1" applyBorder="1" applyAlignment="1" applyProtection="1">
      <alignment vertical="center"/>
    </xf>
    <xf numFmtId="49" fontId="4" fillId="5" borderId="24" xfId="0" applyNumberFormat="1" applyFont="1" applyFill="1" applyBorder="1" applyAlignment="1" applyProtection="1">
      <alignment horizontal="center" vertical="center"/>
    </xf>
    <xf numFmtId="0" fontId="4" fillId="5" borderId="20" xfId="0" applyFont="1" applyFill="1" applyBorder="1" applyAlignment="1" applyProtection="1">
      <alignment vertical="center"/>
    </xf>
    <xf numFmtId="0" fontId="4" fillId="5" borderId="24" xfId="0" applyFont="1" applyFill="1" applyBorder="1" applyAlignment="1" applyProtection="1">
      <alignment horizontal="left" vertical="center"/>
    </xf>
    <xf numFmtId="0" fontId="4" fillId="5" borderId="25" xfId="0" applyFont="1" applyFill="1" applyBorder="1" applyAlignment="1" applyProtection="1">
      <alignment vertical="center" wrapText="1"/>
    </xf>
    <xf numFmtId="49" fontId="4" fillId="5" borderId="26" xfId="0" applyNumberFormat="1" applyFont="1" applyFill="1" applyBorder="1" applyAlignment="1" applyProtection="1">
      <alignment horizontal="center" vertical="center"/>
    </xf>
    <xf numFmtId="0" fontId="26" fillId="5" borderId="27" xfId="0" applyFont="1" applyFill="1" applyBorder="1" applyAlignment="1" applyProtection="1">
      <alignment horizontal="center" vertical="center"/>
    </xf>
    <xf numFmtId="0" fontId="26" fillId="5" borderId="28" xfId="0" applyFont="1" applyFill="1" applyBorder="1" applyAlignment="1" applyProtection="1">
      <alignment horizontal="left" vertical="center"/>
    </xf>
    <xf numFmtId="0" fontId="26" fillId="5" borderId="29" xfId="0" applyFont="1" applyFill="1" applyBorder="1" applyAlignment="1" applyProtection="1">
      <alignment horizontal="left" vertical="center"/>
    </xf>
    <xf numFmtId="2" fontId="27" fillId="5" borderId="30" xfId="2" applyNumberFormat="1" applyFont="1" applyFill="1" applyBorder="1" applyAlignment="1" applyProtection="1">
      <alignment horizontal="center" vertical="center"/>
    </xf>
    <xf numFmtId="2" fontId="27" fillId="5" borderId="31" xfId="2" applyNumberFormat="1" applyFont="1" applyFill="1" applyBorder="1" applyAlignment="1" applyProtection="1">
      <alignment horizontal="center" vertical="center"/>
    </xf>
    <xf numFmtId="0" fontId="20" fillId="5" borderId="27" xfId="0" applyFont="1" applyFill="1" applyBorder="1" applyAlignment="1" applyProtection="1">
      <alignment horizontal="center" vertical="center"/>
    </xf>
    <xf numFmtId="0" fontId="20" fillId="5" borderId="32" xfId="0" applyFont="1" applyFill="1" applyBorder="1" applyAlignment="1" applyProtection="1">
      <alignment horizontal="center" vertical="center"/>
    </xf>
    <xf numFmtId="0" fontId="20" fillId="5" borderId="34" xfId="0" applyFont="1" applyFill="1" applyBorder="1" applyAlignment="1" applyProtection="1">
      <alignment horizontal="center" vertical="center"/>
    </xf>
    <xf numFmtId="2" fontId="27" fillId="5" borderId="28" xfId="2" applyNumberFormat="1" applyFont="1" applyFill="1" applyBorder="1" applyAlignment="1" applyProtection="1">
      <alignment horizontal="center" vertical="center"/>
    </xf>
    <xf numFmtId="0" fontId="20" fillId="5" borderId="30" xfId="0" applyFont="1" applyFill="1" applyBorder="1" applyAlignment="1" applyProtection="1">
      <alignment horizontal="center" vertical="center"/>
    </xf>
    <xf numFmtId="2" fontId="27" fillId="5" borderId="29" xfId="2" applyNumberFormat="1" applyFont="1" applyFill="1" applyBorder="1" applyAlignment="1" applyProtection="1">
      <alignment horizontal="left" vertical="center"/>
    </xf>
    <xf numFmtId="2" fontId="27" fillId="5" borderId="33" xfId="2" applyNumberFormat="1" applyFont="1" applyFill="1" applyBorder="1" applyAlignment="1" applyProtection="1">
      <alignment horizontal="left" vertical="center"/>
    </xf>
    <xf numFmtId="0" fontId="20" fillId="5" borderId="32" xfId="0" applyFont="1" applyFill="1" applyBorder="1" applyAlignment="1" applyProtection="1">
      <alignment horizontal="center" vertical="center" wrapText="1"/>
    </xf>
    <xf numFmtId="0" fontId="6" fillId="0" borderId="0" xfId="0" applyFont="1" applyAlignment="1" applyProtection="1">
      <alignment vertical="center"/>
    </xf>
    <xf numFmtId="0" fontId="5" fillId="2" borderId="3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33" fillId="0" borderId="0" xfId="0" applyFont="1" applyAlignment="1" applyProtection="1">
      <alignment horizontal="left" vertical="center"/>
    </xf>
    <xf numFmtId="0" fontId="33" fillId="0" borderId="0" xfId="0" applyFont="1" applyAlignment="1" applyProtection="1">
      <alignment vertical="center"/>
    </xf>
    <xf numFmtId="166" fontId="28" fillId="0" borderId="15" xfId="0" quotePrefix="1" applyNumberFormat="1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_SA03H031004 NNE 02b" xfId="1"/>
    <cellStyle name="Normal_URB Lab_B2_ rev1" xfId="2"/>
  </cellStyles>
  <dxfs count="4"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23</xdr:row>
      <xdr:rowOff>180975</xdr:rowOff>
    </xdr:from>
    <xdr:to>
      <xdr:col>0</xdr:col>
      <xdr:colOff>381000</xdr:colOff>
      <xdr:row>26</xdr:row>
      <xdr:rowOff>133350</xdr:rowOff>
    </xdr:to>
    <xdr:sp macro="" textlink="">
      <xdr:nvSpPr>
        <xdr:cNvPr id="2" name="Arrow: Up 1">
          <a:extLst>
            <a:ext uri="{FF2B5EF4-FFF2-40B4-BE49-F238E27FC236}">
              <a16:creationId xmlns:a16="http://schemas.microsoft.com/office/drawing/2014/main" id="{401B7E4D-D09D-4428-A66F-13160597C33A}"/>
            </a:ext>
          </a:extLst>
        </xdr:cNvPr>
        <xdr:cNvSpPr/>
      </xdr:nvSpPr>
      <xdr:spPr>
        <a:xfrm>
          <a:off x="209550" y="5200650"/>
          <a:ext cx="171450" cy="523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514350</xdr:colOff>
      <xdr:row>23</xdr:row>
      <xdr:rowOff>161925</xdr:rowOff>
    </xdr:from>
    <xdr:to>
      <xdr:col>4</xdr:col>
      <xdr:colOff>695325</xdr:colOff>
      <xdr:row>27</xdr:row>
      <xdr:rowOff>28575</xdr:rowOff>
    </xdr:to>
    <xdr:sp macro="" textlink="">
      <xdr:nvSpPr>
        <xdr:cNvPr id="3" name="Arrow: Up 2">
          <a:extLst>
            <a:ext uri="{FF2B5EF4-FFF2-40B4-BE49-F238E27FC236}">
              <a16:creationId xmlns:a16="http://schemas.microsoft.com/office/drawing/2014/main" id="{C3DE1319-016B-4323-AD4D-F2C9FAE708B8}"/>
            </a:ext>
          </a:extLst>
        </xdr:cNvPr>
        <xdr:cNvSpPr/>
      </xdr:nvSpPr>
      <xdr:spPr>
        <a:xfrm>
          <a:off x="3943350" y="5181600"/>
          <a:ext cx="180975" cy="6286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266700</xdr:colOff>
      <xdr:row>23</xdr:row>
      <xdr:rowOff>161925</xdr:rowOff>
    </xdr:from>
    <xdr:to>
      <xdr:col>5</xdr:col>
      <xdr:colOff>447675</xdr:colOff>
      <xdr:row>27</xdr:row>
      <xdr:rowOff>28575</xdr:rowOff>
    </xdr:to>
    <xdr:sp macro="" textlink="">
      <xdr:nvSpPr>
        <xdr:cNvPr id="4" name="Arrow: Up 3">
          <a:extLst>
            <a:ext uri="{FF2B5EF4-FFF2-40B4-BE49-F238E27FC236}">
              <a16:creationId xmlns:a16="http://schemas.microsoft.com/office/drawing/2014/main" id="{5FCB71D6-0238-493C-BD34-16F7A8B36D1B}"/>
            </a:ext>
          </a:extLst>
        </xdr:cNvPr>
        <xdr:cNvSpPr/>
      </xdr:nvSpPr>
      <xdr:spPr>
        <a:xfrm>
          <a:off x="4924425" y="5181600"/>
          <a:ext cx="180975" cy="6286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17</xdr:col>
      <xdr:colOff>504825</xdr:colOff>
      <xdr:row>23</xdr:row>
      <xdr:rowOff>152400</xdr:rowOff>
    </xdr:from>
    <xdr:to>
      <xdr:col>17</xdr:col>
      <xdr:colOff>704850</xdr:colOff>
      <xdr:row>25</xdr:row>
      <xdr:rowOff>76200</xdr:rowOff>
    </xdr:to>
    <xdr:sp macro="" textlink="">
      <xdr:nvSpPr>
        <xdr:cNvPr id="5" name="Arrow: Up 4">
          <a:extLst>
            <a:ext uri="{FF2B5EF4-FFF2-40B4-BE49-F238E27FC236}">
              <a16:creationId xmlns:a16="http://schemas.microsoft.com/office/drawing/2014/main" id="{440E6821-17F3-4D9D-9D8E-F9BBC5B8A114}"/>
            </a:ext>
          </a:extLst>
        </xdr:cNvPr>
        <xdr:cNvSpPr/>
      </xdr:nvSpPr>
      <xdr:spPr>
        <a:xfrm>
          <a:off x="7496175" y="5172075"/>
          <a:ext cx="200025" cy="3048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19</xdr:col>
      <xdr:colOff>0</xdr:colOff>
      <xdr:row>24</xdr:row>
      <xdr:rowOff>0</xdr:rowOff>
    </xdr:from>
    <xdr:to>
      <xdr:col>19</xdr:col>
      <xdr:colOff>200025</xdr:colOff>
      <xdr:row>25</xdr:row>
      <xdr:rowOff>114300</xdr:rowOff>
    </xdr:to>
    <xdr:sp macro="" textlink="">
      <xdr:nvSpPr>
        <xdr:cNvPr id="6" name="Arrow: Up 5">
          <a:extLst>
            <a:ext uri="{FF2B5EF4-FFF2-40B4-BE49-F238E27FC236}">
              <a16:creationId xmlns:a16="http://schemas.microsoft.com/office/drawing/2014/main" id="{95AC241D-47B8-4EE4-BAF2-9E81393292A3}"/>
            </a:ext>
          </a:extLst>
        </xdr:cNvPr>
        <xdr:cNvSpPr/>
      </xdr:nvSpPr>
      <xdr:spPr>
        <a:xfrm>
          <a:off x="8982075" y="5210175"/>
          <a:ext cx="200025" cy="3048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4pe.sharepoint.com/G170162/0010%20Calculation/G170162-04.00-FORM-0001-Base%20de%20Calcul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4pe.sharepoint.com/G170162/0010%20Calculation/G170162-04.00-FORM-0002-Rooms%20HVAC%20DAT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00.00-FORM-0002-Room%20Li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BASE CALCULS"/>
      <sheetName val="Température de base"/>
      <sheetName val="Liste des communes"/>
      <sheetName val="G170162-04"/>
    </sheetNames>
    <definedNames>
      <definedName name="CLIENT_NAME1" refersTo="='BASE CALCULS'!$F$11"/>
    </definedNames>
    <sheetDataSet>
      <sheetData sheetId="0"/>
      <sheetData sheetId="1">
        <row r="10">
          <cell r="A10">
            <v>1</v>
          </cell>
        </row>
        <row r="11">
          <cell r="F11" t="str">
            <v>ZOETIS</v>
          </cell>
          <cell r="G11"/>
        </row>
      </sheetData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Documents References"/>
      <sheetName val="Existing HVAC Rooms DATA"/>
      <sheetName val="Existing Rooms HVAC Synthesis"/>
      <sheetName val="HVAC Rooms DATA"/>
      <sheetName val="Rooms HVAC Synthesis"/>
      <sheetName val="Synthesis for Control"/>
    </sheetNames>
    <sheetDataSet>
      <sheetData sheetId="0">
        <row r="2">
          <cell r="A2" t="str">
            <v>LS1</v>
          </cell>
          <cell r="C2" t="str">
            <v>A</v>
          </cell>
          <cell r="F2" t="str">
            <v>Yes</v>
          </cell>
          <cell r="I2">
            <v>20</v>
          </cell>
          <cell r="K2">
            <v>35</v>
          </cell>
          <cell r="M2" t="str">
            <v>30-50</v>
          </cell>
          <cell r="P2">
            <v>-45</v>
          </cell>
          <cell r="R2" t="str">
            <v>Ouvert</v>
          </cell>
          <cell r="T2">
            <v>1</v>
          </cell>
          <cell r="V2">
            <v>0</v>
          </cell>
          <cell r="X2" t="str">
            <v>Gris</v>
          </cell>
        </row>
        <row r="3">
          <cell r="A3" t="str">
            <v>LS2</v>
          </cell>
          <cell r="C3" t="str">
            <v>B</v>
          </cell>
          <cell r="F3" t="str">
            <v>No</v>
          </cell>
          <cell r="I3">
            <v>40</v>
          </cell>
          <cell r="K3">
            <v>30</v>
          </cell>
          <cell r="M3" t="str">
            <v>30-60</v>
          </cell>
          <cell r="P3">
            <v>-30</v>
          </cell>
          <cell r="R3" t="str">
            <v>Fermé</v>
          </cell>
          <cell r="T3">
            <v>2</v>
          </cell>
          <cell r="V3">
            <v>1</v>
          </cell>
          <cell r="X3" t="str">
            <v>Bleu</v>
          </cell>
        </row>
        <row r="4">
          <cell r="A4" t="str">
            <v>LS2+</v>
          </cell>
          <cell r="C4" t="str">
            <v>C</v>
          </cell>
          <cell r="F4" t="str">
            <v>-</v>
          </cell>
          <cell r="I4">
            <v>60</v>
          </cell>
          <cell r="K4">
            <v>28</v>
          </cell>
          <cell r="M4" t="str">
            <v>30-70</v>
          </cell>
          <cell r="P4">
            <v>-15</v>
          </cell>
          <cell r="R4" t="str">
            <v>-</v>
          </cell>
          <cell r="T4">
            <v>3</v>
          </cell>
          <cell r="V4">
            <v>2</v>
          </cell>
          <cell r="X4" t="str">
            <v>Vert</v>
          </cell>
        </row>
        <row r="5">
          <cell r="A5" t="str">
            <v>LS3</v>
          </cell>
          <cell r="C5" t="str">
            <v>D</v>
          </cell>
          <cell r="I5">
            <v>200</v>
          </cell>
          <cell r="K5">
            <v>25</v>
          </cell>
          <cell r="M5" t="str">
            <v>&lt; 90</v>
          </cell>
          <cell r="P5" t="str">
            <v>+0</v>
          </cell>
          <cell r="T5">
            <v>4</v>
          </cell>
          <cell r="V5">
            <v>20</v>
          </cell>
          <cell r="X5" t="str">
            <v>Mauve</v>
          </cell>
        </row>
        <row r="6">
          <cell r="A6" t="str">
            <v>-</v>
          </cell>
          <cell r="C6" t="str">
            <v>NC</v>
          </cell>
          <cell r="I6">
            <v>600</v>
          </cell>
          <cell r="K6">
            <v>22</v>
          </cell>
          <cell r="M6" t="str">
            <v>&lt; 80</v>
          </cell>
          <cell r="P6">
            <v>15</v>
          </cell>
          <cell r="T6">
            <v>5</v>
          </cell>
          <cell r="V6">
            <v>21</v>
          </cell>
          <cell r="X6" t="str">
            <v>Rouge</v>
          </cell>
        </row>
        <row r="7">
          <cell r="A7" t="str">
            <v>BL1</v>
          </cell>
          <cell r="C7" t="str">
            <v>CNC</v>
          </cell>
          <cell r="I7">
            <v>0.45</v>
          </cell>
          <cell r="K7">
            <v>20</v>
          </cell>
          <cell r="M7" t="str">
            <v>≤ 60</v>
          </cell>
          <cell r="P7">
            <v>30</v>
          </cell>
          <cell r="T7" t="str">
            <v>-</v>
          </cell>
          <cell r="V7">
            <v>22</v>
          </cell>
          <cell r="X7" t="str">
            <v>Orange</v>
          </cell>
        </row>
        <row r="8">
          <cell r="A8" t="str">
            <v>BL2</v>
          </cell>
          <cell r="C8" t="str">
            <v>-</v>
          </cell>
          <cell r="I8">
            <v>5</v>
          </cell>
          <cell r="K8">
            <v>18</v>
          </cell>
          <cell r="M8" t="str">
            <v>≤ 70</v>
          </cell>
          <cell r="P8">
            <v>45</v>
          </cell>
          <cell r="V8" t="str">
            <v>-</v>
          </cell>
          <cell r="X8" t="str">
            <v>-</v>
          </cell>
        </row>
        <row r="9">
          <cell r="A9" t="str">
            <v>BL2+</v>
          </cell>
          <cell r="C9" t="str">
            <v>LAF Gr A</v>
          </cell>
          <cell r="I9">
            <v>8</v>
          </cell>
          <cell r="K9">
            <v>12</v>
          </cell>
          <cell r="M9" t="str">
            <v>NCT</v>
          </cell>
          <cell r="P9">
            <v>60</v>
          </cell>
          <cell r="X9" t="str">
            <v>NC</v>
          </cell>
        </row>
        <row r="10">
          <cell r="A10" t="str">
            <v>BL3</v>
          </cell>
          <cell r="C10" t="str">
            <v>LAF Gr C</v>
          </cell>
          <cell r="I10">
            <v>10</v>
          </cell>
          <cell r="K10">
            <v>4</v>
          </cell>
          <cell r="M10">
            <v>40</v>
          </cell>
          <cell r="P10">
            <v>75</v>
          </cell>
          <cell r="X10" t="str">
            <v>CNC</v>
          </cell>
          <cell r="AB10" t="str">
            <v>Changing Room C1</v>
          </cell>
        </row>
        <row r="11">
          <cell r="C11" t="str">
            <v>UDF Gr A</v>
          </cell>
          <cell r="I11">
            <v>2</v>
          </cell>
          <cell r="K11">
            <v>-20</v>
          </cell>
          <cell r="M11">
            <v>50</v>
          </cell>
          <cell r="P11" t="str">
            <v>NCT</v>
          </cell>
          <cell r="AB11" t="str">
            <v>Changing Room C2</v>
          </cell>
        </row>
        <row r="12">
          <cell r="C12" t="str">
            <v>UDF Gr C</v>
          </cell>
          <cell r="K12">
            <v>-45</v>
          </cell>
          <cell r="M12" t="str">
            <v>40-60</v>
          </cell>
          <cell r="P12" t="str">
            <v>PAtm</v>
          </cell>
          <cell r="AB12" t="str">
            <v>Personnel Airlock P-1</v>
          </cell>
        </row>
        <row r="13">
          <cell r="C13" t="str">
            <v>BioB</v>
          </cell>
          <cell r="K13" t="str">
            <v>18/25</v>
          </cell>
          <cell r="M13">
            <v>90</v>
          </cell>
          <cell r="P13" t="str">
            <v>Eq</v>
          </cell>
          <cell r="AB13" t="str">
            <v>Personnel Airlock P-1 ( FDC )</v>
          </cell>
        </row>
        <row r="14">
          <cell r="C14" t="str">
            <v>RABS Gr A</v>
          </cell>
          <cell r="K14">
            <v>-10</v>
          </cell>
          <cell r="M14" t="str">
            <v>-</v>
          </cell>
          <cell r="AB14" t="str">
            <v>Personnel Airlock P-2A-1</v>
          </cell>
        </row>
        <row r="15">
          <cell r="K15" t="str">
            <v>15/25</v>
          </cell>
          <cell r="AB15" t="str">
            <v>Personnel Airlock P-2A-2</v>
          </cell>
        </row>
        <row r="16">
          <cell r="AB16" t="str">
            <v>Personnel Airlock P-2B</v>
          </cell>
        </row>
        <row r="17">
          <cell r="AB17" t="str">
            <v>Personnel Airlock P-2B ( FDC )</v>
          </cell>
        </row>
        <row r="18">
          <cell r="F18">
            <v>1</v>
          </cell>
          <cell r="AB18" t="str">
            <v>Personnel Airlock P-3</v>
          </cell>
        </row>
        <row r="19">
          <cell r="F19">
            <v>2</v>
          </cell>
          <cell r="AB19" t="str">
            <v>Personnel Airlock P-4</v>
          </cell>
        </row>
        <row r="20">
          <cell r="F20">
            <v>3</v>
          </cell>
          <cell r="AB20" t="str">
            <v>Personnel Airlock P-5</v>
          </cell>
        </row>
        <row r="21">
          <cell r="F21">
            <v>4</v>
          </cell>
          <cell r="AB21" t="str">
            <v>Personnel Airlock P-5 ( FDC )</v>
          </cell>
        </row>
        <row r="22">
          <cell r="F22">
            <v>5</v>
          </cell>
          <cell r="AB22" t="str">
            <v>Personnel Airlock P-6</v>
          </cell>
        </row>
        <row r="23">
          <cell r="F23" t="str">
            <v>-</v>
          </cell>
          <cell r="K23" t="str">
            <v>NCT</v>
          </cell>
          <cell r="AB23" t="str">
            <v>MAL Type M-1.1</v>
          </cell>
        </row>
        <row r="24">
          <cell r="K24" t="str">
            <v>-</v>
          </cell>
          <cell r="AB24" t="str">
            <v>MAL Type M-1.2</v>
          </cell>
        </row>
        <row r="25">
          <cell r="AB25" t="str">
            <v>MAL Type M-1.3</v>
          </cell>
        </row>
        <row r="26">
          <cell r="F26" t="str">
            <v>PCS1</v>
          </cell>
          <cell r="AB26" t="str">
            <v>MAL Type M-1.4</v>
          </cell>
        </row>
        <row r="27">
          <cell r="F27" t="str">
            <v>PCS2</v>
          </cell>
          <cell r="AB27" t="str">
            <v>MAL Type M-1.5</v>
          </cell>
        </row>
        <row r="28">
          <cell r="F28" t="str">
            <v>PCS3</v>
          </cell>
          <cell r="AB28" t="str">
            <v>MAL Type M-2.1 ( FDC )</v>
          </cell>
        </row>
        <row r="29">
          <cell r="F29" t="str">
            <v>PCS4</v>
          </cell>
          <cell r="AB29" t="str">
            <v>MAL Type M-2.2 ( FDC )</v>
          </cell>
        </row>
        <row r="30">
          <cell r="F30" t="str">
            <v>-</v>
          </cell>
          <cell r="AB30" t="str">
            <v>MAL Type M-3.1 ( FDC )</v>
          </cell>
        </row>
        <row r="31">
          <cell r="AB31" t="str">
            <v>MAL Type M-3.2 ( FDC )</v>
          </cell>
        </row>
        <row r="32">
          <cell r="AB32" t="str">
            <v>MAL Type M-4 ( FDC )</v>
          </cell>
        </row>
        <row r="33">
          <cell r="AB33" t="str">
            <v>MAL Type M-5.1 ( FDC )</v>
          </cell>
        </row>
        <row r="34">
          <cell r="AB34" t="str">
            <v>MAL Type M-5.2 ( FDC )</v>
          </cell>
        </row>
        <row r="35">
          <cell r="AB35" t="str">
            <v>MAL Type M-5.3</v>
          </cell>
        </row>
        <row r="36">
          <cell r="AB36" t="str">
            <v>MAL Type M-5.4</v>
          </cell>
        </row>
        <row r="37">
          <cell r="AB37" t="str">
            <v>MAL Type M-5.5</v>
          </cell>
        </row>
        <row r="38">
          <cell r="AB38" t="str">
            <v>MAL Type M-5.6</v>
          </cell>
        </row>
        <row r="39">
          <cell r="AB39" t="str">
            <v>-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om List"/>
      <sheetName val="Physical Data Rooms"/>
    </sheetNames>
    <sheetDataSet>
      <sheetData sheetId="0"/>
      <sheetData sheetId="1">
        <row r="10">
          <cell r="A10">
            <v>1</v>
          </cell>
          <cell r="E10" t="str">
            <v xml:space="preserve">000 </v>
          </cell>
          <cell r="F10" t="str">
            <v>a</v>
          </cell>
        </row>
        <row r="11">
          <cell r="A11">
            <v>2</v>
          </cell>
          <cell r="E11" t="str">
            <v xml:space="preserve">273 </v>
          </cell>
          <cell r="F11" t="str">
            <v>b</v>
          </cell>
        </row>
        <row r="12">
          <cell r="A12">
            <v>3</v>
          </cell>
          <cell r="E12" t="str">
            <v xml:space="preserve">283 </v>
          </cell>
          <cell r="F12" t="str">
            <v>c</v>
          </cell>
        </row>
        <row r="13">
          <cell r="A13">
            <v>4</v>
          </cell>
          <cell r="E13" t="str">
            <v xml:space="preserve">281 </v>
          </cell>
          <cell r="F13" t="str">
            <v>d</v>
          </cell>
        </row>
        <row r="14">
          <cell r="A14">
            <v>5</v>
          </cell>
          <cell r="E14" t="str">
            <v xml:space="preserve">282 </v>
          </cell>
          <cell r="F14" t="str">
            <v>e</v>
          </cell>
        </row>
        <row r="15">
          <cell r="A15">
            <v>6</v>
          </cell>
          <cell r="E15" t="str">
            <v xml:space="preserve">272 </v>
          </cell>
          <cell r="F15" t="str">
            <v>f</v>
          </cell>
        </row>
        <row r="16">
          <cell r="A16">
            <v>7</v>
          </cell>
          <cell r="E16" t="str">
            <v xml:space="preserve">275 </v>
          </cell>
          <cell r="F16" t="str">
            <v>g</v>
          </cell>
        </row>
        <row r="17">
          <cell r="A17">
            <v>8</v>
          </cell>
          <cell r="E17" t="str">
            <v xml:space="preserve">276 </v>
          </cell>
          <cell r="F17" t="str">
            <v>h</v>
          </cell>
        </row>
        <row r="18">
          <cell r="A18">
            <v>9</v>
          </cell>
          <cell r="E18" t="str">
            <v xml:space="preserve">277 </v>
          </cell>
          <cell r="F18" t="str">
            <v>i</v>
          </cell>
        </row>
        <row r="19">
          <cell r="A19">
            <v>10</v>
          </cell>
          <cell r="E19" t="str">
            <v xml:space="preserve">280 </v>
          </cell>
          <cell r="F19" t="str">
            <v>j</v>
          </cell>
          <cell r="I19" t="str">
            <v xml:space="preserve">A l'ouverture 10 locaux dans ce folder, il devrait en fait s'ouvrir et augmenter de 10 unités l'index et afficher les données de la </v>
          </cell>
        </row>
        <row r="20">
          <cell r="A20" t="str">
            <v>-</v>
          </cell>
          <cell r="B20" t="str">
            <v>-</v>
          </cell>
          <cell r="E20" t="str">
            <v>-</v>
          </cell>
          <cell r="F20" t="str">
            <v>-</v>
          </cell>
          <cell r="I20" t="str">
            <v>VLOOKUP sur base de l'index et du numéro de Cln où se trouve l'info dans le folder Room List</v>
          </cell>
        </row>
        <row r="21">
          <cell r="A21" t="str">
            <v>-</v>
          </cell>
          <cell r="B21" t="str">
            <v>-</v>
          </cell>
          <cell r="E21" t="str">
            <v>-</v>
          </cell>
          <cell r="F21" t="str">
            <v>-</v>
          </cell>
        </row>
        <row r="22">
          <cell r="A22" t="str">
            <v>END OF LIST - PLEASE LET THE 2 LAST LINES EMPTY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V29"/>
  <sheetViews>
    <sheetView showGridLines="0" tabSelected="1" workbookViewId="0">
      <selection activeCell="S15" sqref="S15"/>
    </sheetView>
  </sheetViews>
  <sheetFormatPr defaultColWidth="8.85546875" defaultRowHeight="15" outlineLevelCol="1"/>
  <cols>
    <col min="1" max="1" width="8.140625" style="127" customWidth="1" outlineLevel="1"/>
    <col min="2" max="2" width="17.42578125" style="8" customWidth="1" outlineLevel="1"/>
    <col min="3" max="3" width="13.7109375" style="5" customWidth="1" outlineLevel="1"/>
    <col min="4" max="4" width="12.140625" style="5" customWidth="1" outlineLevel="1"/>
    <col min="5" max="5" width="18.42578125" style="3" customWidth="1"/>
    <col min="6" max="6" width="12.140625" style="4" bestFit="1" customWidth="1"/>
    <col min="7" max="7" width="21.5703125" style="4" customWidth="1" outlineLevel="1"/>
    <col min="8" max="8" width="1.28515625" style="6" customWidth="1"/>
    <col min="9" max="9" width="11.140625" style="5" hidden="1" customWidth="1" outlineLevel="1"/>
    <col min="10" max="10" width="11.42578125" style="5" hidden="1" customWidth="1" outlineLevel="1"/>
    <col min="11" max="13" width="9.85546875" style="5" hidden="1" customWidth="1" outlineLevel="1"/>
    <col min="14" max="14" width="33" style="4" hidden="1" customWidth="1" outlineLevel="1"/>
    <col min="15" max="15" width="30.85546875" style="4" hidden="1" customWidth="1" outlineLevel="1"/>
    <col min="16" max="16" width="10.28515625" style="4" hidden="1" customWidth="1" collapsed="1"/>
    <col min="17" max="17" width="9.85546875" style="7" hidden="1" customWidth="1"/>
    <col min="18" max="18" width="15" style="5" customWidth="1"/>
    <col min="19" max="19" width="14.85546875" style="5" customWidth="1"/>
    <col min="20" max="20" width="12.7109375" style="5" customWidth="1"/>
    <col min="21" max="21" width="12" style="5" customWidth="1"/>
    <col min="22" max="22" width="13.85546875" style="5" customWidth="1"/>
    <col min="23" max="23" width="14.85546875" style="5" customWidth="1"/>
    <col min="24" max="25" width="12" style="5" customWidth="1"/>
    <col min="26" max="26" width="1.28515625" style="6" customWidth="1"/>
    <col min="27" max="27" width="49.42578125" style="4" hidden="1" customWidth="1" outlineLevel="1"/>
    <col min="28" max="28" width="8.85546875" style="8" collapsed="1"/>
    <col min="29" max="16384" width="8.85546875" style="8"/>
  </cols>
  <sheetData>
    <row r="1" spans="1:27" ht="25.5" customHeight="1" thickBot="1">
      <c r="A1" s="1" t="s">
        <v>0</v>
      </c>
      <c r="B1" s="2"/>
      <c r="C1" s="2"/>
      <c r="D1" s="2"/>
      <c r="G1" s="128"/>
    </row>
    <row r="2" spans="1:27" ht="54.75" customHeight="1" thickBot="1">
      <c r="A2" s="9" t="s">
        <v>1</v>
      </c>
      <c r="B2" s="10" t="s">
        <v>2</v>
      </c>
      <c r="C2" s="11" t="s">
        <v>3</v>
      </c>
      <c r="D2" s="12" t="s">
        <v>4</v>
      </c>
      <c r="E2" s="13" t="s">
        <v>5</v>
      </c>
      <c r="F2" s="14" t="s">
        <v>6</v>
      </c>
      <c r="G2" s="14" t="s">
        <v>7</v>
      </c>
      <c r="H2" s="15"/>
      <c r="I2" s="13" t="s">
        <v>9</v>
      </c>
      <c r="J2" s="14" t="s">
        <v>10</v>
      </c>
      <c r="K2" s="14" t="s">
        <v>11</v>
      </c>
      <c r="L2" s="14" t="s">
        <v>12</v>
      </c>
      <c r="M2" s="14" t="s">
        <v>13</v>
      </c>
      <c r="N2" s="16" t="s">
        <v>8</v>
      </c>
      <c r="O2" s="17" t="s">
        <v>8</v>
      </c>
      <c r="P2" s="14" t="s">
        <v>14</v>
      </c>
      <c r="Q2" s="18" t="s">
        <v>15</v>
      </c>
      <c r="R2" s="19" t="s">
        <v>16</v>
      </c>
      <c r="S2" s="20" t="s">
        <v>17</v>
      </c>
      <c r="T2" s="21" t="s">
        <v>18</v>
      </c>
      <c r="U2" s="21" t="s">
        <v>19</v>
      </c>
      <c r="V2" s="16" t="s">
        <v>20</v>
      </c>
      <c r="W2" s="16" t="s">
        <v>21</v>
      </c>
      <c r="X2" s="16" t="s">
        <v>22</v>
      </c>
      <c r="Y2" s="17" t="s">
        <v>23</v>
      </c>
      <c r="Z2" s="15"/>
      <c r="AA2" s="22" t="s">
        <v>24</v>
      </c>
    </row>
    <row r="3" spans="1:27" s="35" customFormat="1" ht="33.75" customHeight="1">
      <c r="A3" s="23"/>
      <c r="B3" s="24"/>
      <c r="C3" s="25" t="s">
        <v>25</v>
      </c>
      <c r="D3" s="25" t="s">
        <v>26</v>
      </c>
      <c r="E3" s="26" t="s">
        <v>27</v>
      </c>
      <c r="F3" s="27"/>
      <c r="G3" s="28"/>
      <c r="H3" s="30"/>
      <c r="I3" s="31" t="s">
        <v>29</v>
      </c>
      <c r="J3" s="32"/>
      <c r="K3" s="32"/>
      <c r="L3" s="32"/>
      <c r="M3" s="32"/>
      <c r="N3" s="32"/>
      <c r="O3" s="33"/>
      <c r="P3" s="29" t="s">
        <v>28</v>
      </c>
      <c r="Q3" s="29" t="s">
        <v>28</v>
      </c>
      <c r="R3" s="29" t="s">
        <v>28</v>
      </c>
      <c r="S3" s="34"/>
      <c r="T3" s="29" t="s">
        <v>28</v>
      </c>
      <c r="U3" s="34"/>
      <c r="V3" s="29" t="s">
        <v>28</v>
      </c>
      <c r="W3" s="34"/>
      <c r="X3" s="29" t="s">
        <v>28</v>
      </c>
      <c r="Y3" s="34"/>
      <c r="Z3" s="30"/>
      <c r="AA3" s="30" t="s">
        <v>30</v>
      </c>
    </row>
    <row r="4" spans="1:27" ht="14.45" customHeight="1" thickBot="1">
      <c r="A4" s="36" t="s">
        <v>31</v>
      </c>
    </row>
    <row r="5" spans="1:27" s="55" customFormat="1" ht="12" thickBot="1">
      <c r="A5" s="37">
        <v>1</v>
      </c>
      <c r="B5" s="38">
        <v>42121.427083333336</v>
      </c>
      <c r="C5" s="39"/>
      <c r="D5" s="40"/>
      <c r="E5" s="41" t="s">
        <v>32</v>
      </c>
      <c r="F5" s="42" t="s">
        <v>33</v>
      </c>
      <c r="G5" s="43">
        <v>0</v>
      </c>
      <c r="H5" s="47"/>
      <c r="I5" s="44" t="s">
        <v>34</v>
      </c>
      <c r="J5" s="48" t="s">
        <v>34</v>
      </c>
      <c r="K5" s="45" t="s">
        <v>34</v>
      </c>
      <c r="L5" s="45" t="s">
        <v>34</v>
      </c>
      <c r="M5" s="45" t="s">
        <v>34</v>
      </c>
      <c r="N5" s="49" t="s">
        <v>34</v>
      </c>
      <c r="O5" s="50" t="s">
        <v>34</v>
      </c>
      <c r="P5" s="45" t="s">
        <v>34</v>
      </c>
      <c r="Q5" s="51"/>
      <c r="R5" s="52">
        <v>-10</v>
      </c>
      <c r="S5" s="45" t="s">
        <v>34</v>
      </c>
      <c r="T5" s="45">
        <v>90</v>
      </c>
      <c r="U5" s="45">
        <v>90</v>
      </c>
      <c r="V5" s="53">
        <v>30</v>
      </c>
      <c r="W5" s="45" t="s">
        <v>34</v>
      </c>
      <c r="X5" s="46">
        <v>50</v>
      </c>
      <c r="Y5" s="46">
        <v>50</v>
      </c>
      <c r="Z5" s="47"/>
      <c r="AA5" s="54" t="s">
        <v>34</v>
      </c>
    </row>
    <row r="6" spans="1:27" ht="15.75" hidden="1" customHeight="1">
      <c r="A6" s="56"/>
      <c r="B6" s="57"/>
      <c r="C6" s="58"/>
      <c r="D6" s="58"/>
      <c r="E6" s="6"/>
      <c r="F6" s="6"/>
      <c r="G6" s="59"/>
      <c r="H6" s="62"/>
      <c r="I6" s="60"/>
      <c r="J6" s="61"/>
      <c r="K6" s="61"/>
      <c r="L6" s="61"/>
      <c r="M6" s="61"/>
      <c r="N6" s="63"/>
      <c r="O6" s="63"/>
      <c r="P6" s="59"/>
      <c r="Q6" s="64"/>
      <c r="R6" s="61"/>
      <c r="S6" s="61"/>
      <c r="T6" s="61"/>
      <c r="U6" s="61"/>
      <c r="V6" s="61"/>
      <c r="W6" s="61"/>
      <c r="X6" s="61"/>
      <c r="Y6" s="61"/>
      <c r="Z6" s="62"/>
      <c r="AA6" s="59"/>
    </row>
    <row r="7" spans="1:27" ht="15.75" hidden="1" customHeight="1">
      <c r="A7" s="56"/>
      <c r="B7" s="57"/>
      <c r="C7" s="58"/>
      <c r="D7" s="58"/>
      <c r="E7" s="6"/>
      <c r="F7" s="6"/>
      <c r="G7" s="59"/>
      <c r="H7" s="62"/>
      <c r="I7" s="60"/>
      <c r="J7" s="61"/>
      <c r="K7" s="61"/>
      <c r="L7" s="61"/>
      <c r="M7" s="61"/>
      <c r="N7" s="63"/>
      <c r="O7" s="63"/>
      <c r="P7" s="59"/>
      <c r="Q7" s="64"/>
      <c r="R7" s="61"/>
      <c r="S7" s="61"/>
      <c r="T7" s="61"/>
      <c r="U7" s="61"/>
      <c r="V7" s="61"/>
      <c r="W7" s="61"/>
      <c r="X7" s="61"/>
      <c r="Y7" s="61"/>
      <c r="Z7" s="62"/>
      <c r="AA7" s="59"/>
    </row>
    <row r="8" spans="1:27" ht="15.75" thickBot="1">
      <c r="A8" s="65">
        <f>COLUMN(A8)</f>
        <v>1</v>
      </c>
      <c r="B8" s="65">
        <f t="shared" ref="B8:O8" si="0">COLUMN(B8)</f>
        <v>2</v>
      </c>
      <c r="C8" s="65">
        <f t="shared" si="0"/>
        <v>3</v>
      </c>
      <c r="D8" s="65">
        <f t="shared" si="0"/>
        <v>4</v>
      </c>
      <c r="E8" s="65">
        <f t="shared" si="0"/>
        <v>5</v>
      </c>
      <c r="F8" s="66">
        <f t="shared" si="0"/>
        <v>6</v>
      </c>
      <c r="G8" s="65">
        <f t="shared" si="0"/>
        <v>7</v>
      </c>
      <c r="H8" s="65"/>
      <c r="I8" s="65">
        <f t="shared" si="0"/>
        <v>9</v>
      </c>
      <c r="J8" s="65">
        <f t="shared" si="0"/>
        <v>10</v>
      </c>
      <c r="K8" s="65">
        <f t="shared" si="0"/>
        <v>11</v>
      </c>
      <c r="L8" s="65">
        <f t="shared" si="0"/>
        <v>12</v>
      </c>
      <c r="M8" s="65">
        <f t="shared" si="0"/>
        <v>13</v>
      </c>
      <c r="N8" s="65">
        <f t="shared" si="0"/>
        <v>14</v>
      </c>
      <c r="O8" s="65">
        <f t="shared" si="0"/>
        <v>15</v>
      </c>
      <c r="P8" s="65">
        <f>COLUMN(P8)</f>
        <v>16</v>
      </c>
      <c r="Q8" s="65">
        <f t="shared" ref="Q8:U8" si="1">COLUMN(Q8)</f>
        <v>17</v>
      </c>
      <c r="R8" s="65">
        <f t="shared" si="1"/>
        <v>18</v>
      </c>
      <c r="S8" s="65">
        <f t="shared" si="1"/>
        <v>19</v>
      </c>
      <c r="T8" s="65">
        <f t="shared" si="1"/>
        <v>20</v>
      </c>
      <c r="U8" s="65">
        <f t="shared" si="1"/>
        <v>21</v>
      </c>
      <c r="V8" s="65">
        <f>COLUMN(V8)</f>
        <v>22</v>
      </c>
      <c r="W8" s="65">
        <f>COLUMN(W8)</f>
        <v>23</v>
      </c>
      <c r="X8" s="65">
        <f>COLUMN(X8)</f>
        <v>24</v>
      </c>
      <c r="Y8" s="65">
        <f>COLUMN(Y8)</f>
        <v>25</v>
      </c>
      <c r="Z8" s="65"/>
      <c r="AA8" s="65">
        <f t="shared" ref="AA8" si="2">COLUMN(AA8)</f>
        <v>27</v>
      </c>
    </row>
    <row r="9" spans="1:27">
      <c r="A9" s="67"/>
      <c r="B9" s="68"/>
      <c r="C9" s="69"/>
      <c r="D9" s="70"/>
      <c r="E9" s="71"/>
      <c r="F9" s="72"/>
      <c r="G9" s="74"/>
      <c r="H9" s="77"/>
      <c r="I9" s="78"/>
      <c r="J9" s="73"/>
      <c r="K9" s="73"/>
      <c r="L9" s="73"/>
      <c r="M9" s="73"/>
      <c r="N9" s="79"/>
      <c r="O9" s="80"/>
      <c r="P9" s="74"/>
      <c r="Q9" s="81"/>
      <c r="R9" s="75"/>
      <c r="S9" s="73"/>
      <c r="T9" s="73"/>
      <c r="U9" s="73"/>
      <c r="V9" s="73"/>
      <c r="W9" s="73"/>
      <c r="X9" s="73"/>
      <c r="Y9" s="76"/>
      <c r="Z9" s="77"/>
      <c r="AA9" s="75"/>
    </row>
    <row r="10" spans="1:27">
      <c r="A10" s="82">
        <f ca="1">OFFSET(A10,-1,0,1,1)+1</f>
        <v>1</v>
      </c>
      <c r="B10" s="83"/>
      <c r="C10" s="84"/>
      <c r="D10" s="85"/>
      <c r="E10" s="86" t="str">
        <f ca="1">IF($A10="-","-",VLOOKUP($A10,'[3]Physical Data Rooms'!$A$10:$AO$867,5))</f>
        <v xml:space="preserve">000 </v>
      </c>
      <c r="F10" s="86" t="str">
        <f ca="1">IF($A10="-","-",VLOOKUP($A10,'[3]Physical Data Rooms'!$A$10:$AO$867,6))</f>
        <v>a</v>
      </c>
      <c r="G10" s="87">
        <v>0</v>
      </c>
      <c r="H10" s="90"/>
      <c r="I10" s="88" t="s">
        <v>34</v>
      </c>
      <c r="J10" s="91" t="str">
        <f ca="1">IF($A10="-","-",IF(I10="-","-",IF(I10="","-",IF(I10="Gris","-",IF(I10="Mauve","Ouvert",IF(I10="Vert","Fermé",IF(I10="Bleu","Ouvert",IF(I10="Vert Purif","Fermé",IF(I10="Rouge","Ouvert",IF(I10="Orange","Fermé","-"))))))))))</f>
        <v>-</v>
      </c>
      <c r="K10" s="89" t="s">
        <v>34</v>
      </c>
      <c r="L10" s="89" t="s">
        <v>34</v>
      </c>
      <c r="M10" s="89" t="s">
        <v>34</v>
      </c>
      <c r="N10" s="92" t="str">
        <f ca="1">IF($A10="-","-",IF('[1]BASE CALCULS'!$G$11="LONZA",IF($I10="-","Entry an CLIENT Class",IF($I10="","Entry an Client Class in Cln 20 or -",IF($I10="Gris",IF(OR(L10&lt;&gt;"-",M10&lt;&gt;"-"),"Entry - Cln 23 or/and Cln 24","-"),IF(AND($L10="-",#REF!&lt;&gt;"-"),"Entry AHSK Classification",IF(AND($L10=5,OR($I10="Rouge",$I10="Bleu",$I10="Mauve")),"This AHSK is not possible",IF(AND($L10&lt;&gt;"-",$M10="-"),"Entry PCS Classification or -",IF(OR($I10="Orange",$I10="Rouge",$I10="Vert Purif",$I10="Bleu",$I10="Vert",$I10="Mauve"),IF(AND($L10=1,$M10&lt;&gt;"PCS1",$M10&lt;&gt;"PCS2"),"Only PCS1 or PCS2","-")))))))),"-"))</f>
        <v>-</v>
      </c>
      <c r="O10" s="93" t="str">
        <f ca="1">IF($A10="-","-",IF('[1]BASE CALCULS'!$G$11="LONZA",IF(AND(M10&lt;&gt;"PCS2",OR(I10="Mauve",I10="Bleu",I10="Rouge",OR(L10=2,L10=3,L10=4))),"Only PCS2",IF(AND(OR(M10&lt;&gt;"PCS2",M10&lt;&gt;"PCS3",OR(I10="Vert",I10="Vert Purif",I10="Orange",OR(L10=2,L10=3)))),"Only PCS2 or PCS3","titi")),"-"))</f>
        <v>-</v>
      </c>
      <c r="P10" s="89" t="s">
        <v>34</v>
      </c>
      <c r="Q10" s="89" t="s">
        <v>34</v>
      </c>
      <c r="R10" s="94">
        <v>-10</v>
      </c>
      <c r="S10" s="95" t="s">
        <v>40</v>
      </c>
      <c r="T10" s="96">
        <v>90</v>
      </c>
      <c r="U10" s="97" t="s">
        <v>41</v>
      </c>
      <c r="V10" s="98">
        <v>30</v>
      </c>
      <c r="W10" s="95" t="s">
        <v>40</v>
      </c>
      <c r="X10" s="96">
        <v>50</v>
      </c>
      <c r="Y10" s="99" t="s">
        <v>41</v>
      </c>
      <c r="Z10" s="90"/>
      <c r="AA10" s="100" t="str">
        <f ca="1">IF($A10="-","-",IF(AND($G10="Existing",OR(R10&lt;&gt;"-",T10&lt;&gt;"-",V10&lt;&gt;"-",X10&lt;&gt;"-")),"Remove value Cln 47, 49, 51, 53 AND replace per -",IF(OR([1]!CLIENT_NAME1="GSK",[1]!CLIENT_NAME1="NOVASEP"),IF(#REF!="-",IF(OR(R10="4°C",R10="-20°C",R10="-45°C"),"&lt;90% HR",IF(EUDRALEX="B","30-50% HR",IF(OR(EUDRALEX="C",EUDRALEX="D"),"30-60% HR","-"))),"HR = NCT"),"OK")))</f>
        <v>OK</v>
      </c>
    </row>
    <row r="11" spans="1:27">
      <c r="A11" s="82">
        <f ca="1">OFFSET(A11,-1,0,1,1)+1</f>
        <v>2</v>
      </c>
      <c r="B11" s="83"/>
      <c r="C11" s="84"/>
      <c r="D11" s="85"/>
      <c r="E11" s="86" t="str">
        <f ca="1">IF($A11="-","-",VLOOKUP($A11,'[3]Physical Data Rooms'!$A$10:$AO$867,5))</f>
        <v xml:space="preserve">273 </v>
      </c>
      <c r="F11" s="86" t="str">
        <f ca="1">IF($A11="-","-",VLOOKUP($A11,'[3]Physical Data Rooms'!$A$10:$AO$867,6))</f>
        <v>b</v>
      </c>
      <c r="G11" s="87" t="s">
        <v>39</v>
      </c>
      <c r="H11" s="90"/>
      <c r="I11" s="88" t="s">
        <v>34</v>
      </c>
      <c r="J11" s="91" t="str">
        <f ca="1">IF($A11="-","-",IF(I11="-","-",IF(I11="","-",IF(I11="Gris","-",IF(I11="Mauve","Ouvert",IF(I11="Vert","Fermé",IF(I11="Bleu","Ouvert",IF(I11="Vert Purif","Fermé",IF(I11="Rouge","Ouvert",IF(I11="Orange","Fermé","-"))))))))))</f>
        <v>-</v>
      </c>
      <c r="K11" s="89" t="s">
        <v>34</v>
      </c>
      <c r="L11" s="89" t="s">
        <v>34</v>
      </c>
      <c r="M11" s="89" t="s">
        <v>34</v>
      </c>
      <c r="N11" s="92" t="str">
        <f ca="1">IF($A11="-","-",IF('[1]BASE CALCULS'!$G$11="LONZA",IF($I11="-","Entry an CLIENT Class",IF($I11="","Entry an Client Class in Cln 20 or -",IF($I11="Gris",IF(OR(L11&lt;&gt;"-",M11&lt;&gt;"-"),"Entry - Cln 23 or/and Cln 24","-"),IF(AND($L11="-",#REF!&lt;&gt;"-"),"Entry AHSK Classification",IF(AND($L11=5,OR($I11="Rouge",$I11="Bleu",$I11="Mauve")),"This AHSK is not possible",IF(AND($L11&lt;&gt;"-",$M11="-"),"Entry PCS Classification or -",IF(OR($I11="Orange",$I11="Rouge",$I11="Vert Purif",$I11="Bleu",$I11="Vert",$I11="Mauve"),IF(AND($L11=1,$M11&lt;&gt;"PCS1",$M11&lt;&gt;"PCS2"),"Only PCS1 or PCS2","-")))))))),"-"))</f>
        <v>-</v>
      </c>
      <c r="O11" s="101" t="str">
        <f ca="1">IF($A11="-","-",IF('[1]BASE CALCULS'!$G$11="LONZA",IF(AND(M11&lt;&gt;"PCS2",OR(I11="Mauve",I11="Bleu",I11="Rouge",OR(L11=2,L11=3,L11=4))),"Only PCS2",IF(AND(OR(M11&lt;&gt;"PCS2",M11&lt;&gt;"PCS3",OR(I11="Vert",I11="Vert Purif",I11="Orange",OR(L11=2,L11=3)))),"Only PCS2 or PCS3","titi")),"-"))</f>
        <v>-</v>
      </c>
      <c r="P11" s="89" t="s">
        <v>34</v>
      </c>
      <c r="Q11" s="89" t="s">
        <v>34</v>
      </c>
      <c r="R11" s="94">
        <v>20</v>
      </c>
      <c r="S11" s="95" t="s">
        <v>40</v>
      </c>
      <c r="T11" s="96">
        <v>40</v>
      </c>
      <c r="U11" s="97" t="s">
        <v>41</v>
      </c>
      <c r="V11" s="98" t="s">
        <v>34</v>
      </c>
      <c r="W11" s="95" t="s">
        <v>34</v>
      </c>
      <c r="X11" s="96" t="s">
        <v>34</v>
      </c>
      <c r="Y11" s="99" t="s">
        <v>34</v>
      </c>
      <c r="Z11" s="90"/>
      <c r="AA11" s="100" t="str">
        <f ca="1">IF($A11="-","-",IF(AND($G11="Existing",OR(R11&lt;&gt;"-",T11&lt;&gt;"-",V11&lt;&gt;"-",X11&lt;&gt;"-")),"Remove value Cln 47, 49, 51, 53 AND replace per -",IF(OR([1]!CLIENT_NAME1="GSK",[1]!CLIENT_NAME1="NOVASEP"),IF(#REF!="-",IF(OR(R11="4°C",R11="-20°C",R11="-45°C"),"&lt;90% HR",IF(EUDRALEX="B","30-50% HR",IF(OR(EUDRALEX="C",EUDRALEX="D"),"30-60% HR","-"))),"HR = NCT"),"OK")))</f>
        <v>OK</v>
      </c>
    </row>
    <row r="12" spans="1:27">
      <c r="A12" s="82">
        <f ca="1">OFFSET(A12,-1,0,1,1)+1</f>
        <v>3</v>
      </c>
      <c r="B12" s="83"/>
      <c r="C12" s="84"/>
      <c r="D12" s="85"/>
      <c r="E12" s="86" t="str">
        <f ca="1">IF($A12="-","-",VLOOKUP($A12,'[3]Physical Data Rooms'!$A$10:$AO$867,5))</f>
        <v xml:space="preserve">283 </v>
      </c>
      <c r="F12" s="86" t="str">
        <f ca="1">IF($A12="-","-",VLOOKUP($A12,'[3]Physical Data Rooms'!$A$10:$AO$867,6))</f>
        <v>c</v>
      </c>
      <c r="G12" s="87" t="s">
        <v>39</v>
      </c>
      <c r="H12" s="90"/>
      <c r="I12" s="88" t="s">
        <v>34</v>
      </c>
      <c r="J12" s="91" t="str">
        <f ca="1">IF($A12="-","-",IF(I12="-","-",IF(I12="","-",IF(I12="Gris","-",IF(I12="Mauve","Ouvert",IF(I12="Vert","Fermé",IF(I12="Bleu","Ouvert",IF(I12="Vert Purif","Fermé",IF(I12="Rouge","Ouvert",IF(I12="Orange","Fermé","-"))))))))))</f>
        <v>-</v>
      </c>
      <c r="K12" s="89" t="s">
        <v>34</v>
      </c>
      <c r="L12" s="89" t="s">
        <v>34</v>
      </c>
      <c r="M12" s="89" t="s">
        <v>34</v>
      </c>
      <c r="N12" s="92" t="str">
        <f ca="1">IF($A12="-","-",IF('[1]BASE CALCULS'!$G$11="LONZA",IF($I12="-","Entry an CLIENT Class",IF($I12="","Entry an Client Class in Cln 20 or -",IF($I12="Gris",IF(OR(L12&lt;&gt;"-",M12&lt;&gt;"-"),"Entry - Cln 23 or/and Cln 24","-"),IF(AND($L12="-",#REF!&lt;&gt;"-"),"Entry AHSK Classification",IF(AND($L12=5,OR($I12="Rouge",$I12="Bleu",$I12="Mauve")),"This AHSK is not possible",IF(AND($L12&lt;&gt;"-",$M12="-"),"Entry PCS Classification or -",IF(OR($I12="Orange",$I12="Rouge",$I12="Vert Purif",$I12="Bleu",$I12="Vert",$I12="Mauve"),IF(AND($L12=1,$M12&lt;&gt;"PCS1",$M12&lt;&gt;"PCS2"),"Only PCS1 or PCS2","-")))))))),"-"))</f>
        <v>-</v>
      </c>
      <c r="O12" s="101" t="str">
        <f ca="1">IF($A12="-","-",IF('[1]BASE CALCULS'!$G$11="LONZA",IF(AND(M12&lt;&gt;"PCS2",OR(I12="Mauve",I12="Bleu",I12="Rouge",OR(L12=2,L12=3,L12=4))),"Only PCS2",IF(AND(OR(M12&lt;&gt;"PCS2",M12&lt;&gt;"PCS3",OR(I12="Vert",I12="Vert Purif",I12="Orange",OR(L12=2,L12=3)))),"Only PCS2 or PCS3","titi")),"-"))</f>
        <v>-</v>
      </c>
      <c r="P12" s="89" t="s">
        <v>34</v>
      </c>
      <c r="Q12" s="89" t="s">
        <v>34</v>
      </c>
      <c r="R12" s="94">
        <v>20</v>
      </c>
      <c r="S12" s="95" t="s">
        <v>40</v>
      </c>
      <c r="T12" s="96" t="s">
        <v>35</v>
      </c>
      <c r="U12" s="97" t="s">
        <v>34</v>
      </c>
      <c r="V12" s="98" t="s">
        <v>34</v>
      </c>
      <c r="W12" s="95" t="s">
        <v>34</v>
      </c>
      <c r="X12" s="96" t="s">
        <v>34</v>
      </c>
      <c r="Y12" s="99" t="s">
        <v>34</v>
      </c>
      <c r="Z12" s="90"/>
      <c r="AA12" s="100" t="str">
        <f ca="1">IF($A12="-","-",IF(AND($G12="Existing",OR(R12&lt;&gt;"-",T12&lt;&gt;"-",V12&lt;&gt;"-",X12&lt;&gt;"-")),"Remove value Cln 47, 49, 51, 53 AND replace per -",IF(OR([1]!CLIENT_NAME1="GSK",[1]!CLIENT_NAME1="NOVASEP"),IF(#REF!="-",IF(OR(R12="4°C",R12="-20°C",R12="-45°C"),"&lt;90% HR",IF(EUDRALEX="B","30-50% HR",IF(OR(EUDRALEX="C",EUDRALEX="D"),"30-60% HR","-"))),"HR = NCT"),"OK")))</f>
        <v>OK</v>
      </c>
    </row>
    <row r="13" spans="1:27">
      <c r="A13" s="82">
        <f t="shared" ref="A13:A19" ca="1" si="3">OFFSET(A13,-1,0,1,1)+1</f>
        <v>4</v>
      </c>
      <c r="B13" s="83"/>
      <c r="C13" s="84"/>
      <c r="D13" s="85"/>
      <c r="E13" s="86" t="str">
        <f ca="1">IF($A13="-","-",VLOOKUP($A13,'[3]Physical Data Rooms'!$A$10:$AO$867,5))</f>
        <v xml:space="preserve">281 </v>
      </c>
      <c r="F13" s="86" t="str">
        <f ca="1">IF($A13="-","-",VLOOKUP($A13,'[3]Physical Data Rooms'!$A$10:$AO$867,6))</f>
        <v>d</v>
      </c>
      <c r="G13" s="87" t="s">
        <v>39</v>
      </c>
      <c r="H13" s="90"/>
      <c r="I13" s="88" t="s">
        <v>34</v>
      </c>
      <c r="J13" s="91" t="str">
        <f t="shared" ref="J13:J19" ca="1" si="4">IF($A13="-","-",IF(I13="-","-",IF(I13="","-",IF(I13="Gris","-",IF(I13="Mauve","Ouvert",IF(I13="Vert","Fermé",IF(I13="Bleu","Ouvert",IF(I13="Vert Purif","Fermé",IF(I13="Rouge","Ouvert",IF(I13="Orange","Fermé","-"))))))))))</f>
        <v>-</v>
      </c>
      <c r="K13" s="89" t="s">
        <v>34</v>
      </c>
      <c r="L13" s="89" t="s">
        <v>34</v>
      </c>
      <c r="M13" s="89" t="s">
        <v>34</v>
      </c>
      <c r="N13" s="92" t="str">
        <f ca="1">IF($A13="-","-",IF('[1]BASE CALCULS'!$G$11="LONZA",IF($I13="-","Entry an CLIENT Class",IF($I13="","Entry an Client Class in Cln 20 or -",IF($I13="Gris",IF(OR(L13&lt;&gt;"-",M13&lt;&gt;"-"),"Entry - Cln 23 or/and Cln 24","-"),IF(AND($L13="-",#REF!&lt;&gt;"-"),"Entry AHSK Classification",IF(AND($L13=5,OR($I13="Rouge",$I13="Bleu",$I13="Mauve")),"This AHSK is not possible",IF(AND($L13&lt;&gt;"-",$M13="-"),"Entry PCS Classification or -",IF(OR($I13="Orange",$I13="Rouge",$I13="Vert Purif",$I13="Bleu",$I13="Vert",$I13="Mauve"),IF(AND($L13=1,$M13&lt;&gt;"PCS1",$M13&lt;&gt;"PCS2"),"Only PCS1 or PCS2","-")))))))),"-"))</f>
        <v>-</v>
      </c>
      <c r="O13" s="101" t="str">
        <f ca="1">IF($A13="-","-",IF('[1]BASE CALCULS'!$G$11="LONZA",IF(AND(M13&lt;&gt;"PCS2",OR(I13="Mauve",I13="Bleu",I13="Rouge",OR(L13=2,L13=3,L13=4))),"Only PCS2",IF(AND(OR(M13&lt;&gt;"PCS2",M13&lt;&gt;"PCS3",OR(I13="Vert",I13="Vert Purif",I13="Orange",OR(L13=2,L13=3)))),"Only PCS2 or PCS3","titi")),"-"))</f>
        <v>-</v>
      </c>
      <c r="P13" s="89" t="s">
        <v>34</v>
      </c>
      <c r="Q13" s="89" t="s">
        <v>34</v>
      </c>
      <c r="R13" s="94">
        <v>20</v>
      </c>
      <c r="S13" s="95" t="s">
        <v>40</v>
      </c>
      <c r="T13" s="96" t="s">
        <v>35</v>
      </c>
      <c r="U13" s="97" t="s">
        <v>34</v>
      </c>
      <c r="V13" s="98" t="s">
        <v>34</v>
      </c>
      <c r="W13" s="95" t="s">
        <v>34</v>
      </c>
      <c r="X13" s="96" t="s">
        <v>34</v>
      </c>
      <c r="Y13" s="99" t="s">
        <v>34</v>
      </c>
      <c r="Z13" s="90"/>
      <c r="AA13" s="100" t="str">
        <f ca="1">IF($A13="-","-",IF(AND($G13="Existing",OR(R13&lt;&gt;"-",T13&lt;&gt;"-",V13&lt;&gt;"-",X13&lt;&gt;"-")),"Remove value Cln 47, 49, 51, 53 AND replace per -",IF(OR([1]!CLIENT_NAME1="GSK",[1]!CLIENT_NAME1="NOVASEP"),IF(#REF!="-",IF(OR(R13="4°C",R13="-20°C",R13="-45°C"),"&lt;90% HR",IF(EUDRALEX="B","30-50% HR",IF(OR(EUDRALEX="C",EUDRALEX="D"),"30-60% HR","-"))),"HR = NCT"),"OK")))</f>
        <v>OK</v>
      </c>
    </row>
    <row r="14" spans="1:27" ht="29.25" customHeight="1">
      <c r="A14" s="82">
        <f t="shared" ca="1" si="3"/>
        <v>5</v>
      </c>
      <c r="B14" s="83"/>
      <c r="C14" s="84"/>
      <c r="D14" s="85"/>
      <c r="E14" s="86" t="str">
        <f ca="1">IF($A14="-","-",VLOOKUP($A14,'[3]Physical Data Rooms'!$A$10:$AO$867,5))</f>
        <v xml:space="preserve">282 </v>
      </c>
      <c r="F14" s="86" t="str">
        <f ca="1">IF($A14="-","-",VLOOKUP($A14,'[3]Physical Data Rooms'!$A$10:$AO$867,6))</f>
        <v>e</v>
      </c>
      <c r="G14" s="87" t="s">
        <v>39</v>
      </c>
      <c r="H14" s="90"/>
      <c r="I14" s="88" t="s">
        <v>34</v>
      </c>
      <c r="J14" s="91" t="str">
        <f t="shared" ca="1" si="4"/>
        <v>-</v>
      </c>
      <c r="K14" s="89" t="s">
        <v>34</v>
      </c>
      <c r="L14" s="89" t="s">
        <v>34</v>
      </c>
      <c r="M14" s="89" t="s">
        <v>34</v>
      </c>
      <c r="N14" s="92" t="str">
        <f ca="1">IF($A14="-","-",IF('[1]BASE CALCULS'!$G$11="LONZA",IF($I14="-","Entry an CLIENT Class",IF($I14="","Entry an Client Class in Cln 20 or -",IF($I14="Gris",IF(OR(L14&lt;&gt;"-",M14&lt;&gt;"-"),"Entry - Cln 23 or/and Cln 24","-"),IF(AND($L14="-",#REF!&lt;&gt;"-"),"Entry AHSK Classification",IF(AND($L14=5,OR($I14="Rouge",$I14="Bleu",$I14="Mauve")),"This AHSK is not possible",IF(AND($L14&lt;&gt;"-",$M14="-"),"Entry PCS Classification or -",IF(OR($I14="Orange",$I14="Rouge",$I14="Vert Purif",$I14="Bleu",$I14="Vert",$I14="Mauve"),IF(AND($L14=1,$M14&lt;&gt;"PCS1",$M14&lt;&gt;"PCS2"),"Only PCS1 or PCS2","-")))))))),"-"))</f>
        <v>-</v>
      </c>
      <c r="O14" s="101" t="str">
        <f ca="1">IF($A14="-","-",IF('[1]BASE CALCULS'!$G$11="LONZA",IF(AND(M14&lt;&gt;"PCS2",OR(I14="Mauve",I14="Bleu",I14="Rouge",OR(L14=2,L14=3,L14=4))),"Only PCS2",IF(AND(OR(M14&lt;&gt;"PCS2",M14&lt;&gt;"PCS3",OR(I14="Vert",I14="Vert Purif",I14="Orange",OR(L14=2,L14=3)))),"Only PCS2 or PCS3","titi")),"-"))</f>
        <v>-</v>
      </c>
      <c r="P14" s="89" t="s">
        <v>34</v>
      </c>
      <c r="Q14" s="89" t="s">
        <v>34</v>
      </c>
      <c r="R14" s="94">
        <v>-20</v>
      </c>
      <c r="S14" s="132" t="s">
        <v>45</v>
      </c>
      <c r="T14" s="96" t="s">
        <v>35</v>
      </c>
      <c r="U14" s="97" t="s">
        <v>34</v>
      </c>
      <c r="V14" s="98" t="s">
        <v>34</v>
      </c>
      <c r="W14" s="95" t="s">
        <v>34</v>
      </c>
      <c r="X14" s="96" t="s">
        <v>34</v>
      </c>
      <c r="Y14" s="99" t="s">
        <v>34</v>
      </c>
      <c r="Z14" s="90"/>
      <c r="AA14" s="100" t="str">
        <f ca="1">IF($A14="-","-",IF(AND($G14="Existing",OR(R14&lt;&gt;"-",T14&lt;&gt;"-",V14&lt;&gt;"-",X14&lt;&gt;"-")),"Remove value Cln 47, 49, 51, 53 AND replace per -",IF(OR([1]!CLIENT_NAME1="GSK",[1]!CLIENT_NAME1="NOVASEP"),IF(#REF!="-",IF(OR(R14="4°C",R14="-20°C",R14="-45°C"),"&lt;90% HR",IF(EUDRALEX="B","30-50% HR",IF(OR(EUDRALEX="C",EUDRALEX="D"),"30-60% HR","-"))),"HR = NCT"),"OK")))</f>
        <v>OK</v>
      </c>
    </row>
    <row r="15" spans="1:27">
      <c r="A15" s="82">
        <f t="shared" ca="1" si="3"/>
        <v>6</v>
      </c>
      <c r="B15" s="83"/>
      <c r="C15" s="84"/>
      <c r="D15" s="85"/>
      <c r="E15" s="86" t="str">
        <f ca="1">IF($A15="-","-",VLOOKUP($A15,'[3]Physical Data Rooms'!$A$10:$AO$867,5))</f>
        <v xml:space="preserve">272 </v>
      </c>
      <c r="F15" s="86" t="str">
        <f ca="1">IF($A15="-","-",VLOOKUP($A15,'[3]Physical Data Rooms'!$A$10:$AO$867,6))</f>
        <v>f</v>
      </c>
      <c r="G15" s="87" t="s">
        <v>39</v>
      </c>
      <c r="H15" s="90"/>
      <c r="I15" s="88" t="s">
        <v>34</v>
      </c>
      <c r="J15" s="91" t="str">
        <f t="shared" ca="1" si="4"/>
        <v>-</v>
      </c>
      <c r="K15" s="89" t="s">
        <v>34</v>
      </c>
      <c r="L15" s="89" t="s">
        <v>34</v>
      </c>
      <c r="M15" s="89" t="s">
        <v>34</v>
      </c>
      <c r="N15" s="92" t="str">
        <f ca="1">IF($A15="-","-",IF('[1]BASE CALCULS'!$G$11="LONZA",IF($I15="-","Entry an CLIENT Class",IF($I15="","Entry an Client Class in Cln 20 or -",IF($I15="Gris",IF(OR(L15&lt;&gt;"-",M15&lt;&gt;"-"),"Entry - Cln 23 or/and Cln 24","-"),IF(AND($L15="-",#REF!&lt;&gt;"-"),"Entry AHSK Classification",IF(AND($L15=5,OR($I15="Rouge",$I15="Bleu",$I15="Mauve")),"This AHSK is not possible",IF(AND($L15&lt;&gt;"-",$M15="-"),"Entry PCS Classification or -",IF(OR($I15="Orange",$I15="Rouge",$I15="Vert Purif",$I15="Bleu",$I15="Vert",$I15="Mauve"),IF(AND($L15=1,$M15&lt;&gt;"PCS1",$M15&lt;&gt;"PCS2"),"Only PCS1 or PCS2","-")))))))),"-"))</f>
        <v>-</v>
      </c>
      <c r="O15" s="101" t="str">
        <f ca="1">IF($A15="-","-",IF('[1]BASE CALCULS'!$G$11="LONZA",IF(AND(M15&lt;&gt;"PCS2",OR(I15="Mauve",I15="Bleu",I15="Rouge",OR(L15=2,L15=3,L15=4))),"Only PCS2",IF(AND(OR(M15&lt;&gt;"PCS2",M15&lt;&gt;"PCS3",OR(I15="Vert",I15="Vert Purif",I15="Orange",OR(L15=2,L15=3)))),"Only PCS2 or PCS3","titi")),"-"))</f>
        <v>-</v>
      </c>
      <c r="P15" s="89" t="s">
        <v>34</v>
      </c>
      <c r="Q15" s="89" t="s">
        <v>34</v>
      </c>
      <c r="R15" s="94">
        <v>4</v>
      </c>
      <c r="S15" s="95" t="s">
        <v>44</v>
      </c>
      <c r="T15" s="96">
        <v>40</v>
      </c>
      <c r="U15" s="97" t="s">
        <v>41</v>
      </c>
      <c r="V15" s="98" t="s">
        <v>34</v>
      </c>
      <c r="W15" s="95" t="s">
        <v>34</v>
      </c>
      <c r="X15" s="96" t="s">
        <v>34</v>
      </c>
      <c r="Y15" s="99" t="s">
        <v>34</v>
      </c>
      <c r="Z15" s="90"/>
      <c r="AA15" s="100" t="str">
        <f ca="1">IF($A15="-","-",IF(AND($G15="Existing",OR(R15&lt;&gt;"-",T15&lt;&gt;"-",V15&lt;&gt;"-",X15&lt;&gt;"-")),"Remove value Cln 47, 49, 51, 53 AND replace per -",IF(OR([1]!CLIENT_NAME1="GSK",[1]!CLIENT_NAME1="NOVASEP"),IF(#REF!="-",IF(OR(R15="4°C",R15="-20°C",R15="-45°C"),"&lt;90% HR",IF(EUDRALEX="B","30-50% HR",IF(OR(EUDRALEX="C",EUDRALEX="D"),"30-60% HR","-"))),"HR = NCT"),"OK")))</f>
        <v>OK</v>
      </c>
    </row>
    <row r="16" spans="1:27">
      <c r="A16" s="82">
        <f t="shared" ca="1" si="3"/>
        <v>7</v>
      </c>
      <c r="B16" s="83"/>
      <c r="C16" s="84"/>
      <c r="D16" s="85"/>
      <c r="E16" s="86" t="str">
        <f ca="1">IF($A16="-","-",VLOOKUP($A16,'[3]Physical Data Rooms'!$A$10:$AO$867,5))</f>
        <v xml:space="preserve">275 </v>
      </c>
      <c r="F16" s="86" t="str">
        <f ca="1">IF($A16="-","-",VLOOKUP($A16,'[3]Physical Data Rooms'!$A$10:$AO$867,6))</f>
        <v>g</v>
      </c>
      <c r="G16" s="87" t="s">
        <v>39</v>
      </c>
      <c r="H16" s="90"/>
      <c r="I16" s="88" t="s">
        <v>34</v>
      </c>
      <c r="J16" s="91" t="str">
        <f t="shared" ca="1" si="4"/>
        <v>-</v>
      </c>
      <c r="K16" s="89" t="s">
        <v>34</v>
      </c>
      <c r="L16" s="89" t="s">
        <v>34</v>
      </c>
      <c r="M16" s="89" t="s">
        <v>34</v>
      </c>
      <c r="N16" s="92" t="str">
        <f ca="1">IF($A16="-","-",IF('[1]BASE CALCULS'!$G$11="LONZA",IF($I16="-","Entry an CLIENT Class",IF($I16="","Entry an Client Class in Cln 20 or -",IF($I16="Gris",IF(OR(L16&lt;&gt;"-",M16&lt;&gt;"-"),"Entry - Cln 23 or/and Cln 24","-"),IF(AND($L16="-",#REF!&lt;&gt;"-"),"Entry AHSK Classification",IF(AND($L16=5,OR($I16="Rouge",$I16="Bleu",$I16="Mauve")),"This AHSK is not possible",IF(AND($L16&lt;&gt;"-",$M16="-"),"Entry PCS Classification or -",IF(OR($I16="Orange",$I16="Rouge",$I16="Vert Purif",$I16="Bleu",$I16="Vert",$I16="Mauve"),IF(AND($L16=1,$M16&lt;&gt;"PCS1",$M16&lt;&gt;"PCS2"),"Only PCS1 or PCS2","-")))))))),"-"))</f>
        <v>-</v>
      </c>
      <c r="O16" s="101" t="str">
        <f ca="1">IF($A16="-","-",IF('[1]BASE CALCULS'!$G$11="LONZA",IF(AND(M16&lt;&gt;"PCS2",OR(I16="Mauve",I16="Bleu",I16="Rouge",OR(L16=2,L16=3,L16=4))),"Only PCS2",IF(AND(OR(M16&lt;&gt;"PCS2",M16&lt;&gt;"PCS3",OR(I16="Vert",I16="Vert Purif",I16="Orange",OR(L16=2,L16=3)))),"Only PCS2 or PCS3","titi")),"-"))</f>
        <v>-</v>
      </c>
      <c r="P16" s="89" t="s">
        <v>34</v>
      </c>
      <c r="Q16" s="89" t="s">
        <v>34</v>
      </c>
      <c r="R16" s="94">
        <v>20</v>
      </c>
      <c r="S16" s="95" t="s">
        <v>40</v>
      </c>
      <c r="T16" s="96" t="s">
        <v>35</v>
      </c>
      <c r="U16" s="97" t="s">
        <v>34</v>
      </c>
      <c r="V16" s="98" t="s">
        <v>34</v>
      </c>
      <c r="W16" s="95" t="s">
        <v>34</v>
      </c>
      <c r="X16" s="96" t="s">
        <v>34</v>
      </c>
      <c r="Y16" s="99" t="s">
        <v>34</v>
      </c>
      <c r="Z16" s="90"/>
      <c r="AA16" s="100" t="str">
        <f ca="1">IF($A16="-","-",IF(AND($G16="Existing",OR(R16&lt;&gt;"-",T16&lt;&gt;"-",V16&lt;&gt;"-",X16&lt;&gt;"-")),"Remove value Cln 47, 49, 51, 53 AND replace per -",IF(OR([1]!CLIENT_NAME1="GSK",[1]!CLIENT_NAME1="NOVASEP"),IF(#REF!="-",IF(OR(R16="4°C",R16="-20°C",R16="-45°C"),"&lt;90% HR",IF(EUDRALEX="B","30-50% HR",IF(OR(EUDRALEX="C",EUDRALEX="D"),"30-60% HR","-"))),"HR = NCT"),"OK")))</f>
        <v>OK</v>
      </c>
    </row>
    <row r="17" spans="1:27">
      <c r="A17" s="82">
        <f t="shared" ca="1" si="3"/>
        <v>8</v>
      </c>
      <c r="B17" s="83"/>
      <c r="C17" s="84"/>
      <c r="D17" s="85"/>
      <c r="E17" s="86" t="str">
        <f ca="1">IF($A17="-","-",VLOOKUP($A17,'[3]Physical Data Rooms'!$A$10:$AO$867,5))</f>
        <v xml:space="preserve">276 </v>
      </c>
      <c r="F17" s="86" t="str">
        <f ca="1">IF($A17="-","-",VLOOKUP($A17,'[3]Physical Data Rooms'!$A$10:$AO$867,6))</f>
        <v>h</v>
      </c>
      <c r="G17" s="87" t="s">
        <v>39</v>
      </c>
      <c r="H17" s="90"/>
      <c r="I17" s="88" t="s">
        <v>34</v>
      </c>
      <c r="J17" s="91" t="str">
        <f t="shared" ca="1" si="4"/>
        <v>-</v>
      </c>
      <c r="K17" s="89" t="s">
        <v>34</v>
      </c>
      <c r="L17" s="89" t="s">
        <v>34</v>
      </c>
      <c r="M17" s="89" t="s">
        <v>34</v>
      </c>
      <c r="N17" s="92" t="str">
        <f ca="1">IF($A17="-","-",IF('[1]BASE CALCULS'!$G$11="LONZA",IF($I17="-","Entry an CLIENT Class",IF($I17="","Entry an Client Class in Cln 20 or -",IF($I17="Gris",IF(OR(L17&lt;&gt;"-",M17&lt;&gt;"-"),"Entry - Cln 23 or/and Cln 24","-"),IF(AND($L17="-",#REF!&lt;&gt;"-"),"Entry AHSK Classification",IF(AND($L17=5,OR($I17="Rouge",$I17="Bleu",$I17="Mauve")),"This AHSK is not possible",IF(AND($L17&lt;&gt;"-",$M17="-"),"Entry PCS Classification or -",IF(OR($I17="Orange",$I17="Rouge",$I17="Vert Purif",$I17="Bleu",$I17="Vert",$I17="Mauve"),IF(AND($L17=1,$M17&lt;&gt;"PCS1",$M17&lt;&gt;"PCS2"),"Only PCS1 or PCS2","-")))))))),"-"))</f>
        <v>-</v>
      </c>
      <c r="O17" s="101" t="str">
        <f ca="1">IF($A17="-","-",IF('[1]BASE CALCULS'!$G$11="LONZA",IF(AND(M17&lt;&gt;"PCS2",OR(I17="Mauve",I17="Bleu",I17="Rouge",OR(L17=2,L17=3,L17=4))),"Only PCS2",IF(AND(OR(M17&lt;&gt;"PCS2",M17&lt;&gt;"PCS3",OR(I17="Vert",I17="Vert Purif",I17="Orange",OR(L17=2,L17=3)))),"Only PCS2 or PCS3","titi")),"-"))</f>
        <v>-</v>
      </c>
      <c r="P17" s="89" t="s">
        <v>34</v>
      </c>
      <c r="Q17" s="89" t="s">
        <v>34</v>
      </c>
      <c r="R17" s="94">
        <v>20</v>
      </c>
      <c r="S17" s="95" t="s">
        <v>40</v>
      </c>
      <c r="T17" s="96" t="s">
        <v>35</v>
      </c>
      <c r="U17" s="97" t="s">
        <v>34</v>
      </c>
      <c r="V17" s="98" t="s">
        <v>34</v>
      </c>
      <c r="W17" s="95" t="s">
        <v>34</v>
      </c>
      <c r="X17" s="96" t="s">
        <v>34</v>
      </c>
      <c r="Y17" s="99" t="s">
        <v>34</v>
      </c>
      <c r="Z17" s="90"/>
      <c r="AA17" s="100" t="str">
        <f ca="1">IF($A17="-","-",IF(AND($G17="Existing",OR(R17&lt;&gt;"-",T17&lt;&gt;"-",V17&lt;&gt;"-",X17&lt;&gt;"-")),"Remove value Cln 47, 49, 51, 53 AND replace per -",IF(OR([1]!CLIENT_NAME1="GSK",[1]!CLIENT_NAME1="NOVASEP"),IF(#REF!="-",IF(OR(R17="4°C",R17="-20°C",R17="-45°C"),"&lt;90% HR",IF(EUDRALEX="B","30-50% HR",IF(OR(EUDRALEX="C",EUDRALEX="D"),"30-60% HR","-"))),"HR = NCT"),"OK")))</f>
        <v>OK</v>
      </c>
    </row>
    <row r="18" spans="1:27">
      <c r="A18" s="82">
        <f t="shared" ca="1" si="3"/>
        <v>9</v>
      </c>
      <c r="B18" s="83"/>
      <c r="C18" s="84"/>
      <c r="D18" s="85"/>
      <c r="E18" s="86" t="str">
        <f ca="1">IF($A18="-","-",VLOOKUP($A18,'[3]Physical Data Rooms'!$A$10:$AO$867,5))</f>
        <v xml:space="preserve">277 </v>
      </c>
      <c r="F18" s="86" t="str">
        <f ca="1">IF($A18="-","-",VLOOKUP($A18,'[3]Physical Data Rooms'!$A$10:$AO$867,6))</f>
        <v>i</v>
      </c>
      <c r="G18" s="87" t="s">
        <v>39</v>
      </c>
      <c r="H18" s="90"/>
      <c r="I18" s="88" t="s">
        <v>34</v>
      </c>
      <c r="J18" s="91" t="str">
        <f t="shared" ca="1" si="4"/>
        <v>-</v>
      </c>
      <c r="K18" s="89" t="s">
        <v>34</v>
      </c>
      <c r="L18" s="89" t="s">
        <v>34</v>
      </c>
      <c r="M18" s="89" t="s">
        <v>34</v>
      </c>
      <c r="N18" s="92" t="str">
        <f ca="1">IF($A18="-","-",IF('[1]BASE CALCULS'!$G$11="LONZA",IF($I18="-","Entry an CLIENT Class",IF($I18="","Entry an Client Class in Cln 20 or -",IF($I18="Gris",IF(OR(L18&lt;&gt;"-",M18&lt;&gt;"-"),"Entry - Cln 23 or/and Cln 24","-"),IF(AND($L18="-",#REF!&lt;&gt;"-"),"Entry AHSK Classification",IF(AND($L18=5,OR($I18="Rouge",$I18="Bleu",$I18="Mauve")),"This AHSK is not possible",IF(AND($L18&lt;&gt;"-",$M18="-"),"Entry PCS Classification or -",IF(OR($I18="Orange",$I18="Rouge",$I18="Vert Purif",$I18="Bleu",$I18="Vert",$I18="Mauve"),IF(AND($L18=1,$M18&lt;&gt;"PCS1",$M18&lt;&gt;"PCS2"),"Only PCS1 or PCS2","-")))))))),"-"))</f>
        <v>-</v>
      </c>
      <c r="O18" s="101" t="str">
        <f ca="1">IF($A18="-","-",IF('[1]BASE CALCULS'!$G$11="LONZA",IF(AND(M18&lt;&gt;"PCS2",OR(I18="Mauve",I18="Bleu",I18="Rouge",OR(L18=2,L18=3,L18=4))),"Only PCS2",IF(AND(OR(M18&lt;&gt;"PCS2",M18&lt;&gt;"PCS3",OR(I18="Vert",I18="Vert Purif",I18="Orange",OR(L18=2,L18=3)))),"Only PCS2 or PCS3","titi")),"-"))</f>
        <v>-</v>
      </c>
      <c r="P18" s="89" t="s">
        <v>34</v>
      </c>
      <c r="Q18" s="89" t="s">
        <v>34</v>
      </c>
      <c r="R18" s="94">
        <v>20</v>
      </c>
      <c r="S18" s="95" t="s">
        <v>40</v>
      </c>
      <c r="T18" s="96" t="s">
        <v>35</v>
      </c>
      <c r="U18" s="97" t="s">
        <v>34</v>
      </c>
      <c r="V18" s="98" t="s">
        <v>34</v>
      </c>
      <c r="W18" s="95" t="s">
        <v>34</v>
      </c>
      <c r="X18" s="96" t="s">
        <v>34</v>
      </c>
      <c r="Y18" s="99" t="s">
        <v>34</v>
      </c>
      <c r="Z18" s="90"/>
      <c r="AA18" s="100" t="str">
        <f ca="1">IF($A18="-","-",IF(AND($G18="Existing",OR(R18&lt;&gt;"-",T18&lt;&gt;"-",V18&lt;&gt;"-",X18&lt;&gt;"-")),"Remove value Cln 47, 49, 51, 53 AND replace per -",IF(OR([1]!CLIENT_NAME1="GSK",[1]!CLIENT_NAME1="NOVASEP"),IF(#REF!="-",IF(OR(R18="4°C",R18="-20°C",R18="-45°C"),"&lt;90% HR",IF(EUDRALEX="B","30-50% HR",IF(OR(EUDRALEX="C",EUDRALEX="D"),"30-60% HR","-"))),"HR = NCT"),"OK")))</f>
        <v>OK</v>
      </c>
    </row>
    <row r="19" spans="1:27" ht="14.45" customHeight="1">
      <c r="A19" s="82">
        <f t="shared" ca="1" si="3"/>
        <v>10</v>
      </c>
      <c r="B19" s="83"/>
      <c r="C19" s="84"/>
      <c r="D19" s="85"/>
      <c r="E19" s="86" t="str">
        <f ca="1">IF($A19="-","-",VLOOKUP($A19,'[3]Physical Data Rooms'!$A$10:$AO$867,5))</f>
        <v xml:space="preserve">280 </v>
      </c>
      <c r="F19" s="86" t="str">
        <f ca="1">IF($A19="-","-",VLOOKUP($A19,'[3]Physical Data Rooms'!$A$10:$AO$867,6))</f>
        <v>j</v>
      </c>
      <c r="G19" s="87" t="s">
        <v>39</v>
      </c>
      <c r="H19" s="90"/>
      <c r="I19" s="88" t="s">
        <v>34</v>
      </c>
      <c r="J19" s="91" t="str">
        <f t="shared" ca="1" si="4"/>
        <v>-</v>
      </c>
      <c r="K19" s="89" t="s">
        <v>34</v>
      </c>
      <c r="L19" s="89" t="s">
        <v>34</v>
      </c>
      <c r="M19" s="89" t="s">
        <v>34</v>
      </c>
      <c r="N19" s="92" t="str">
        <f ca="1">IF($A19="-","-",IF('[1]BASE CALCULS'!$G$11="LONZA",IF($I19="-","Entry an CLIENT Class",IF($I19="","Entry an Client Class in Cln 20 or -",IF($I19="Gris",IF(OR(L19&lt;&gt;"-",M19&lt;&gt;"-"),"Entry - Cln 23 or/and Cln 24","-"),IF(AND($L19="-",#REF!&lt;&gt;"-"),"Entry AHSK Classification",IF(AND($L19=5,OR($I19="Rouge",$I19="Bleu",$I19="Mauve")),"This AHSK is not possible",IF(AND($L19&lt;&gt;"-",$M19="-"),"Entry PCS Classification or -",IF(OR($I19="Orange",$I19="Rouge",$I19="Vert Purif",$I19="Bleu",$I19="Vert",$I19="Mauve"),IF(AND($L19=1,$M19&lt;&gt;"PCS1",$M19&lt;&gt;"PCS2"),"Only PCS1 or PCS2","-")))))))),"-"))</f>
        <v>-</v>
      </c>
      <c r="O19" s="101" t="str">
        <f ca="1">IF($A19="-","-",IF('[1]BASE CALCULS'!$G$11="LONZA",IF(AND(M19&lt;&gt;"PCS2",OR(I19="Mauve",I19="Bleu",I19="Rouge",OR(L19=2,L19=3,L19=4))),"Only PCS2",IF(AND(OR(M19&lt;&gt;"PCS2",M19&lt;&gt;"PCS3",OR(I19="Vert",I19="Vert Purif",I19="Orange",OR(L19=2,L19=3)))),"Only PCS2 or PCS3","titi")),"-"))</f>
        <v>-</v>
      </c>
      <c r="P19" s="89" t="s">
        <v>34</v>
      </c>
      <c r="Q19" s="89" t="s">
        <v>34</v>
      </c>
      <c r="R19" s="94">
        <v>20</v>
      </c>
      <c r="S19" s="95" t="s">
        <v>40</v>
      </c>
      <c r="T19" s="96" t="s">
        <v>36</v>
      </c>
      <c r="U19" s="97" t="s">
        <v>41</v>
      </c>
      <c r="V19" s="98" t="s">
        <v>34</v>
      </c>
      <c r="W19" s="95" t="s">
        <v>34</v>
      </c>
      <c r="X19" s="96" t="s">
        <v>34</v>
      </c>
      <c r="Y19" s="99" t="s">
        <v>34</v>
      </c>
      <c r="Z19" s="90"/>
      <c r="AA19" s="100" t="str">
        <f ca="1">IF($A19="-","-",IF(AND($G19="Existing",OR(R19&lt;&gt;"-",T19&lt;&gt;"-",V19&lt;&gt;"-",X19&lt;&gt;"-")),"Remove value Cln 47, 49, 51, 53 AND replace per -",IF(OR([1]!CLIENT_NAME1="GSK",[1]!CLIENT_NAME1="NOVASEP"),IF(#REF!="-",IF(OR(R19="4°C",R19="-20°C",R19="-45°C"),"&lt;90% HR",IF(EUDRALEX="B","30-50% HR",IF(OR(EUDRALEX="C",EUDRALEX="D"),"30-60% HR","-"))),"HR = NCT"),"OK")))</f>
        <v>OK</v>
      </c>
    </row>
    <row r="20" spans="1:27" ht="15" customHeight="1">
      <c r="A20" s="102" t="s">
        <v>34</v>
      </c>
      <c r="B20" s="83" t="str">
        <f>IF($A20="-","-",MAX(#REF!))</f>
        <v>-</v>
      </c>
      <c r="C20" s="84"/>
      <c r="D20" s="85"/>
      <c r="E20" s="86" t="str">
        <f>IF($A20="-","-",VLOOKUP($A20,'[3]Physical Data Rooms'!$A$10:$AO$867,5))</f>
        <v>-</v>
      </c>
      <c r="F20" s="86" t="str">
        <f>IF($A20="-","-",VLOOKUP($A20,'[3]Physical Data Rooms'!$A$10:$AO$867,6))</f>
        <v>-</v>
      </c>
      <c r="G20" s="87" t="s">
        <v>34</v>
      </c>
      <c r="H20" s="90"/>
      <c r="I20" s="88" t="s">
        <v>34</v>
      </c>
      <c r="J20" s="91" t="str">
        <f t="shared" ref="J20:J21" si="5">IF($A20="-","-",IF(I20="-","-",IF(I20="","-",IF(I20="Gris","-",IF(I20="Mauve","Ouvert",IF(I20="Vert","Fermé",IF(I20="Bleu","Ouvert",IF(I20="Vert Purif","Fermé",IF(I20="Rouge","Ouvert",IF(I20="Orange","Fermé","-"))))))))))</f>
        <v>-</v>
      </c>
      <c r="K20" s="89" t="s">
        <v>34</v>
      </c>
      <c r="L20" s="89" t="s">
        <v>34</v>
      </c>
      <c r="M20" s="89" t="s">
        <v>34</v>
      </c>
      <c r="N20" s="92" t="str">
        <f>IF($A20="-","-",IF('[1]BASE CALCULS'!$G$11="LONZA",IF($I20="-","Entry an CLIENT Class",IF($I20="","Entry an Client Class in Cln 20 or -",IF($I20="Gris",IF(OR(L20&lt;&gt;"-",M20&lt;&gt;"-"),"Entry - Cln 23 or/and Cln 24","-"),IF(AND($L20="-",#REF!&lt;&gt;"-"),"Entry AHSK Classification",IF(AND($L20=5,OR($I20="Rouge",$I20="Bleu",$I20="Mauve")),"This AHSK is not possible",IF(AND($L20&lt;&gt;"-",$M20="-"),"Entry PCS Classification or -",IF(OR($I20="Orange",$I20="Rouge",$I20="Vert Purif",$I20="Bleu",$I20="Vert",$I20="Mauve"),IF(AND($L20=1,$M20&lt;&gt;"PCS1",$M20&lt;&gt;"PCS2"),"Only PCS1 or PCS2","-")))))))),"-"))</f>
        <v>-</v>
      </c>
      <c r="O20" s="101" t="str">
        <f>IF($A20="-","-",IF('[1]BASE CALCULS'!$G$11="LONZA",IF(AND(M20&lt;&gt;"PCS2",OR(I20="Mauve",I20="Bleu",I20="Rouge",OR(L20=2,L20=3,L20=4))),"Only PCS2",IF(AND(OR(M20&lt;&gt;"PCS2",M20&lt;&gt;"PCS3",OR(I20="Vert",I20="Vert Purif",I20="Orange",OR(L20=2,L20=3)))),"Only PCS2 or PCS3","titi")),"-"))</f>
        <v>-</v>
      </c>
      <c r="P20" s="89" t="s">
        <v>34</v>
      </c>
      <c r="Q20" s="89" t="s">
        <v>34</v>
      </c>
      <c r="R20" s="94"/>
      <c r="S20" s="95" t="s">
        <v>34</v>
      </c>
      <c r="T20" s="96" t="s">
        <v>34</v>
      </c>
      <c r="U20" s="97" t="s">
        <v>34</v>
      </c>
      <c r="V20" s="98" t="s">
        <v>34</v>
      </c>
      <c r="W20" s="95" t="s">
        <v>34</v>
      </c>
      <c r="X20" s="96" t="s">
        <v>34</v>
      </c>
      <c r="Y20" s="99" t="s">
        <v>34</v>
      </c>
      <c r="Z20" s="90"/>
      <c r="AA20" s="100" t="str">
        <f>IF($A20="-","-",IF(AND($G20="Existing",OR(R20&lt;&gt;"-",T20&lt;&gt;"-",V20&lt;&gt;"-",X20&lt;&gt;"-")),"Remove value Cln 47, 49, 51, 53 AND replace per -",IF(OR([1]!CLIENT_NAME1="GSK",[1]!CLIENT_NAME1="NOVASEP"),IF(#REF!="-",IF(OR(R20="4°C",R20="-20°C",R20="-45°C"),"&lt;90% HR",IF(EUDRALEX="B","30-50% HR",IF(OR(EUDRALEX="C",EUDRALEX="D"),"30-60% HR","-"))),"HR = NCT"),"OK")))</f>
        <v>-</v>
      </c>
    </row>
    <row r="21" spans="1:27">
      <c r="A21" s="102" t="s">
        <v>34</v>
      </c>
      <c r="B21" s="83" t="str">
        <f>IF($A21="-","-",MAX(#REF!))</f>
        <v>-</v>
      </c>
      <c r="C21" s="84"/>
      <c r="D21" s="85"/>
      <c r="E21" s="86" t="str">
        <f>IF($A21="-","-",VLOOKUP($A21,'[3]Physical Data Rooms'!$A$10:$AO$867,5))</f>
        <v>-</v>
      </c>
      <c r="F21" s="86" t="str">
        <f>IF($A21="-","-",VLOOKUP($A21,'[3]Physical Data Rooms'!$A$10:$AO$867,6))</f>
        <v>-</v>
      </c>
      <c r="G21" s="87" t="s">
        <v>34</v>
      </c>
      <c r="H21" s="90"/>
      <c r="I21" s="88" t="s">
        <v>34</v>
      </c>
      <c r="J21" s="91" t="str">
        <f t="shared" si="5"/>
        <v>-</v>
      </c>
      <c r="K21" s="89" t="s">
        <v>34</v>
      </c>
      <c r="L21" s="89" t="s">
        <v>34</v>
      </c>
      <c r="M21" s="89" t="s">
        <v>34</v>
      </c>
      <c r="N21" s="92" t="str">
        <f>IF($A21="-","-",IF('[1]BASE CALCULS'!$G$11="LONZA",IF($I21="-","Entry an CLIENT Class",IF($I21="","Entry an Client Class in Cln 20 or -",IF($I21="Gris",IF(OR(L21&lt;&gt;"-",M21&lt;&gt;"-"),"Entry - Cln 23 or/and Cln 24","-"),IF(AND($L21="-",#REF!&lt;&gt;"-"),"Entry AHSK Classification",IF(AND($L21=5,OR($I21="Rouge",$I21="Bleu",$I21="Mauve")),"This AHSK is not possible",IF(AND($L21&lt;&gt;"-",$M21="-"),"Entry PCS Classification or -",IF(OR($I21="Orange",$I21="Rouge",$I21="Vert Purif",$I21="Bleu",$I21="Vert",$I21="Mauve"),IF(AND($L21=1,$M21&lt;&gt;"PCS1",$M21&lt;&gt;"PCS2"),"Only PCS1 or PCS2","-")))))))),"-"))</f>
        <v>-</v>
      </c>
      <c r="O21" s="101" t="str">
        <f>IF($A21="-","-",IF('[1]BASE CALCULS'!$G$11="LONZA",IF(AND(M21&lt;&gt;"PCS2",OR(I21="Mauve",I21="Bleu",I21="Rouge",OR(L21=2,L21=3,L21=4))),"Only PCS2",IF(AND(OR(M21&lt;&gt;"PCS2",M21&lt;&gt;"PCS3",OR(I21="Vert",I21="Vert Purif",I21="Orange",OR(L21=2,L21=3)))),"Only PCS2 or PCS3","titi")),"-"))</f>
        <v>-</v>
      </c>
      <c r="P21" s="89" t="s">
        <v>34</v>
      </c>
      <c r="Q21" s="89" t="s">
        <v>34</v>
      </c>
      <c r="R21" s="94"/>
      <c r="S21" s="95" t="s">
        <v>34</v>
      </c>
      <c r="T21" s="96" t="s">
        <v>34</v>
      </c>
      <c r="U21" s="97" t="s">
        <v>34</v>
      </c>
      <c r="V21" s="98" t="s">
        <v>34</v>
      </c>
      <c r="W21" s="95" t="s">
        <v>34</v>
      </c>
      <c r="X21" s="96" t="s">
        <v>34</v>
      </c>
      <c r="Y21" s="99" t="s">
        <v>34</v>
      </c>
      <c r="Z21" s="90"/>
      <c r="AA21" s="100" t="str">
        <f>IF($A21="-","-",IF(AND($G21="Existing",OR(R21&lt;&gt;"-",T21&lt;&gt;"-",V21&lt;&gt;"-",X21&lt;&gt;"-")),"Remove value Cln 47, 49, 51, 53 AND replace per -",IF(OR([1]!CLIENT_NAME1="GSK",[1]!CLIENT_NAME1="NOVASEP"),IF(#REF!="-",IF(OR(R21="4°C",R21="-20°C",R21="-45°C"),"&lt;90% HR",IF(EUDRALEX="B","30-50% HR",IF(OR(EUDRALEX="C",EUDRALEX="D"),"30-60% HR","-"))),"HR = NCT"),"OK")))</f>
        <v>-</v>
      </c>
    </row>
    <row r="22" spans="1:27">
      <c r="A22" s="103" t="s">
        <v>37</v>
      </c>
      <c r="B22" s="104"/>
      <c r="C22" s="104"/>
      <c r="D22" s="104"/>
      <c r="E22" s="105"/>
      <c r="F22" s="106"/>
      <c r="G22" s="107"/>
      <c r="I22" s="110"/>
      <c r="J22" s="108"/>
      <c r="K22" s="108"/>
      <c r="L22" s="108"/>
      <c r="M22" s="108"/>
      <c r="N22" s="111"/>
      <c r="O22" s="111"/>
      <c r="P22" s="107"/>
      <c r="Q22" s="112"/>
      <c r="R22" s="109"/>
      <c r="S22" s="109"/>
      <c r="T22" s="109"/>
      <c r="U22" s="109"/>
      <c r="V22" s="109"/>
      <c r="W22" s="109"/>
      <c r="X22" s="109"/>
      <c r="Y22" s="113"/>
      <c r="AA22" s="110"/>
    </row>
    <row r="23" spans="1:27" ht="15.75" thickBot="1">
      <c r="A23" s="114"/>
      <c r="B23" s="115"/>
      <c r="C23" s="115"/>
      <c r="D23" s="116"/>
      <c r="E23" s="115"/>
      <c r="F23" s="116"/>
      <c r="G23" s="117"/>
      <c r="H23" s="77"/>
      <c r="I23" s="122"/>
      <c r="J23" s="123"/>
      <c r="K23" s="120"/>
      <c r="L23" s="120"/>
      <c r="M23" s="120"/>
      <c r="N23" s="124"/>
      <c r="O23" s="125"/>
      <c r="P23" s="118"/>
      <c r="Q23" s="126"/>
      <c r="R23" s="119"/>
      <c r="S23" s="120"/>
      <c r="T23" s="120"/>
      <c r="U23" s="120"/>
      <c r="V23" s="120"/>
      <c r="W23" s="120"/>
      <c r="X23" s="121"/>
      <c r="Y23" s="121"/>
      <c r="Z23" s="77"/>
      <c r="AA23" s="122"/>
    </row>
    <row r="27" spans="1:27">
      <c r="R27" s="131" t="s">
        <v>43</v>
      </c>
    </row>
    <row r="28" spans="1:27">
      <c r="A28" s="129" t="s">
        <v>38</v>
      </c>
    </row>
    <row r="29" spans="1:27">
      <c r="E29" s="130" t="s">
        <v>42</v>
      </c>
    </row>
  </sheetData>
  <mergeCells count="3">
    <mergeCell ref="A1:D1"/>
    <mergeCell ref="E3:G3"/>
    <mergeCell ref="I3:O3"/>
  </mergeCells>
  <conditionalFormatting sqref="AA10:AA21">
    <cfRule type="cellIs" dxfId="3" priority="155" operator="equal">
      <formula>"Remove value Cln 47, 49, 51, 53 AND replace per -"</formula>
    </cfRule>
  </conditionalFormatting>
  <conditionalFormatting sqref="E10:G21">
    <cfRule type="cellIs" dxfId="2" priority="149" stopIfTrue="1" operator="equal">
      <formula>"Y"</formula>
    </cfRule>
    <cfRule type="cellIs" dxfId="1" priority="150" stopIfTrue="1" operator="equal">
      <formula>"N"</formula>
    </cfRule>
    <cfRule type="cellIs" dxfId="0" priority="151" stopIfTrue="1" operator="equal">
      <formula>"?"</formula>
    </cfRule>
  </conditionalFormatting>
  <dataValidations count="19">
    <dataValidation type="list" errorStyle="warning" allowBlank="1" showInputMessage="1" showErrorMessage="1" errorTitle="ERREUR2" error="La donnée introduite n'est pas reprise dans la liste.Toutefois il vous est loisible de la modifier._x000a_En cliquant sur &quot; YES &quot; vous confirmer votre introduction." promptTitle="Room HR Gsk" prompt="Veuillez indiquer votre choix dans le menu déoulant." sqref="T9:U9 T23:U23 X9:Y9 X23:Y23">
      <formula1>Menu_Déroulant_Room_HR_Gsk</formula1>
    </dataValidation>
    <dataValidation type="list" errorStyle="warning" allowBlank="1" showInputMessage="1" showErrorMessage="1" errorTitle="ERREUR2" error="La donnée introduite n'est pas reprise dans la liste.Toutefois il vous est loisible de la modifier._x000a_En cliquant sur &quot; YES &quot; vous confirmer votre introduction." promptTitle="Room HR" prompt="Veuillez indiquer votre choix dans le menu déoulant." sqref="S23 W23 S9 W9">
      <formula1>Menu_Déroulant_Room_HR</formula1>
    </dataValidation>
    <dataValidation type="list" allowBlank="1" showInputMessage="1" showErrorMessage="1" errorTitle="ERREUR1" error="La donnée introduite n'est pas reprise dans la liste. Merci de vous y conformer." promptTitle="CHOIX Type Process" prompt="Veuillez indiquer votre choix dans le menu déoulant." sqref="Q9 Q23">
      <formula1>Menu_Déroulant_Process_Type</formula1>
    </dataValidation>
    <dataValidation allowBlank="1" sqref="J23:M23 J9:M9 W10:W21 S10:S21"/>
    <dataValidation type="list" allowBlank="1" showInputMessage="1" showErrorMessage="1" errorTitle="ERREUR1" error="La donnée introduite n'est pas reprise dans la liste. Merci de vous y conformer." promptTitle="CHOIX classification ATEX" prompt="Veuillez indiquer votre choix dans le menu déoulant." sqref="Z9 Z23 H23 H9">
      <formula1>Menu_Déroulant_Ex_Zone</formula1>
    </dataValidation>
    <dataValidation type="decimal" allowBlank="1" showInputMessage="1" showErrorMessage="1" prompt="Entrez une valeur numérique SVP" sqref="J916845:M916852 J982381:M982388 J64877:M64884 J130413:M130420 J195949:M195956 J261485:M261492 J327021:M327028 J392557:M392564 J458093:M458100 J523629:M523636 J589165:M589172 J654701:M654708 J720237:M720244 J785773:M785780 J851309:M851316 R982382:R982388 V916846:V916852 R64878:R64884 R130414:R130420 R195950:R195956 R261486:R261492 R327022:R327028 R392558:R392564 R458094:R458100 R523630:R523636 R589166:R589172 R654702:R654708 R720238:R720244 R785774:R785780 R851310:R851316 R916846:R916852 V982382:V982388 S851309:U851316 V64878:V64884 V130414:V130420 V195950:V195956 V261486:V261492 V327022:V327028 V392558:V392564 V458094:V458100 V523630:V523636 V589166:V589172 V654702:V654708 V720238:V720244 V785774:V785780 V851310:V851316 S785773:U785780 S720237:U720244 S654701:U654708 S589165:U589172 S523629:U523636 S458093:U458100 S392557:U392564 S327021:U327028 S261485:U261492 S195949:U195956 S130413:U130420 S64877:U64884 S982381:U982388 S916845:U916852 Q785773:Q785780 Q851309:Q851316 Q916845:Q916852 Q982381:Q982388 Q64877:Q64884 Q130413:Q130420 Q195949:Q195956 Q261485:Q261492 Q327021:Q327028 Q392557:Q392564 Q458093:Q458100 Q523629:Q523636 Q589165:Q589172 Q654701:Q654708 Q720237:Q720244 W916845:Z916852 W64877:Z64884 W130413:Z130420 W195949:Z195956 W261485:Z261492 W327021:Z327028 W392557:Z392564 W458093:Z458100 W523629:Z523636 W589165:Z589172 W654701:Z654708 W720237:Z720244 W785773:Z785780 W851309:Z851316 W982381:Z982388 H916845:H916852 H851309:H851316 H785773:H785780 H720237:H720244 H654701:H654708 H589165:H589172 H523629:H523636 H458093:H458100 H392557:H392564 H327021:H327028 H261485:H261492 H195949:H195956 H130413:H130420 H64877:H64884 H982381:H982388">
      <formula1>0</formula1>
      <formula2>5000</formula2>
    </dataValidation>
    <dataValidation type="decimal" allowBlank="1" showInputMessage="1" showErrorMessage="1" error="La valeur introduite n'est pas numérique." prompt="Entrez une valeur numérique SVP" sqref="R982381 R64877 R130413 R195949 R261485 R327021 R392557 R458093 R523629 R589165 R654701 R720237 R785773 R851309 R916845 V982381 V64877 V130413 V195949 V261485 V327021 V392557 V458093 V523629 V589165 V654701 V720237 V785773 V851309 V916845">
      <formula1>0</formula1>
      <formula2>5000</formula2>
    </dataValidation>
    <dataValidation type="list" allowBlank="1" showInputMessage="1" promptTitle="Menue déroulant HR" prompt="Introduce HR value or range" sqref="T10:T21 X10:X21">
      <formula1>Menu_Déroulant_HR</formula1>
    </dataValidation>
    <dataValidation errorStyle="warning" allowBlank="1" errorTitle="ERREUR2" error="La donnée introduite n'est pas reprise dans la liste.Toutefois il vous est loisible de la modifier._x000a_En cliquant sur &quot; YES &quot; vous confirmer votre introduction." promptTitle="Room HR Gsk" prompt="Veuillez indiquer votre choix dans le menu déoulant." sqref="Y10:Y21 U10:U21"/>
    <dataValidation type="list" allowBlank="1" showInputMessage="1" showErrorMessage="1" sqref="R10:R21 V10:V21">
      <formula1>Menu_Déroulant_Room_Temp</formula1>
    </dataValidation>
    <dataValidation type="list" allowBlank="1" showInputMessage="1" showErrorMessage="1" errorTitle="ERREUR1" error="La donnée introduite n'est pas reprise dans la liste. Merci de vous y conformer." promptTitle="CHOIX NSB" prompt="Veuillez indiquer votre choix dans le menu déoulant." sqref="Q10:Q21">
      <formula1>Menu_Déroulant_Condition</formula1>
    </dataValidation>
    <dataValidation type="list" allowBlank="1" showInputMessage="1" showErrorMessage="1" errorTitle="ERREUR1" error="La donnée introduite n'est pas reprise dans la liste. Merci de vous y conformer." promptTitle="CHOIX Local Aseptique" prompt="Veuillez indiquer votre choix dans le menu déoulant." sqref="P10:P21">
      <formula1>Menu_Déroulant_Condition</formula1>
    </dataValidation>
    <dataValidation allowBlank="1" errorTitle="ERREUR1" error="La donnée introduite n'est pas reprise dans la liste. Merci de vous y conformer." promptTitle="CHOIX Type Process" prompt="Veuillez indiquer votre choix dans le menu déoulant." sqref="J10:J21"/>
    <dataValidation type="list" allowBlank="1" showInputMessage="1" showErrorMessage="1" errorTitle="ERREUR1" error="La donnée introduite n'est pas reprise dans la liste. Merci de vous y conformer." promptTitle="CHOIX Classification PCS" prompt="Veuillez indiquer votre choix dans le menu déroulant." sqref="M10:M21">
      <formula1>Menu_Déroulant_PCS</formula1>
    </dataValidation>
    <dataValidation type="list" allowBlank="1" showInputMessage="1" showErrorMessage="1" errorTitle="ERREUR1" error="La donnée introduite n'est pas reprise dans la liste. Merci de vous y conformer." promptTitle="CHOIX Classification AHSK" prompt="Veuillez indiquer votre choix dans le menu déroulant." sqref="L10:L21">
      <formula1>Menu_Déroulant_AHSK</formula1>
    </dataValidation>
    <dataValidation type="date" allowBlank="1" showInputMessage="1" showErrorMessage="1" sqref="C10:C21">
      <formula1>41609</formula1>
      <formula2>55123</formula2>
    </dataValidation>
    <dataValidation type="time" allowBlank="1" showInputMessage="1" showErrorMessage="1" sqref="D10:D21">
      <formula1>0</formula1>
      <formula2>0.999988425925926</formula2>
    </dataValidation>
    <dataValidation type="list" allowBlank="1" showInputMessage="1" showErrorMessage="1" sqref="I10:I21">
      <formula1>Menu_Déroulant_CLIENT_Class1</formula1>
    </dataValidation>
    <dataValidation type="list" allowBlank="1" showInputMessage="1" showErrorMessage="1" errorTitle="ERREUR1" error="La donnée introduite n'est pas reprise dans la liste. Merci de vous y conformer." promptTitle="CHOIX Classification TOX" prompt="Veuillez indiquer votre choix dans le menu déoulant." sqref="K10:K21">
      <formula1>Menu_Déroulant_TOX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2017-09-26T12:44:46Z</dcterms:created>
  <dcterms:modified xsi:type="dcterms:W3CDTF">2017-09-26T12:58:42Z</dcterms:modified>
</cp:coreProperties>
</file>