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pivotCache/pivotCacheRecords1.xml" ContentType="application/vnd.openxmlformats-officedocument.spreadsheetml.pivotCacheRecord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hidePivotFieldList="1" defaultThemeVersion="124226"/>
  <bookViews>
    <workbookView showSheetTabs="0" xWindow="480" yWindow="300" windowWidth="18495" windowHeight="11700" tabRatio="828"/>
  </bookViews>
  <sheets>
    <sheet name="base de données" sheetId="1" r:id="rId1"/>
    <sheet name="anniversaire a souhaiter" sheetId="2" r:id="rId2"/>
    <sheet name="Synthèse de l'effectif" sheetId="8" r:id="rId3"/>
    <sheet name="synthése de l' effectif 2 " sheetId="9" r:id="rId4"/>
    <sheet name="graphique " sheetId="5" r:id="rId5"/>
    <sheet name="fiche individuelle par personne" sheetId="6" r:id="rId6"/>
    <sheet name="fiche individuelle vierge a rem" sheetId="7" r:id="rId7"/>
    <sheet name="sommaire" sheetId="12" r:id="rId8"/>
  </sheets>
  <definedNames>
    <definedName name="_xlnm._FilterDatabase" localSheetId="1" hidden="1">'anniversaire a souhaiter'!$B$4:$F$12</definedName>
    <definedName name="_xlnm._FilterDatabase" localSheetId="0" hidden="1">'base de données'!$A$2:$A$10</definedName>
  </definedNames>
  <calcPr calcId="125725"/>
  <pivotCaches>
    <pivotCache cacheId="0" r:id="rId9"/>
  </pivotCaches>
</workbook>
</file>

<file path=xl/calcChain.xml><?xml version="1.0" encoding="utf-8"?>
<calcChain xmlns="http://schemas.openxmlformats.org/spreadsheetml/2006/main">
  <c r="I12" i="1"/>
  <c r="E12"/>
  <c r="F12"/>
  <c r="I4"/>
  <c r="I5"/>
  <c r="I6"/>
  <c r="I7"/>
  <c r="I8"/>
  <c r="I9"/>
  <c r="I10"/>
  <c r="I11"/>
  <c r="I3"/>
  <c r="F4"/>
  <c r="F5"/>
  <c r="F6"/>
  <c r="F7"/>
  <c r="F8"/>
  <c r="F9"/>
  <c r="F10"/>
  <c r="F11"/>
  <c r="F3"/>
  <c r="X3"/>
  <c r="C115" i="5" l="1"/>
  <c r="D115"/>
  <c r="D99"/>
  <c r="D88"/>
  <c r="C99"/>
  <c r="C88"/>
  <c r="C104"/>
  <c r="C113"/>
  <c r="C111"/>
  <c r="C109"/>
  <c r="C107"/>
  <c r="C105"/>
  <c r="D113"/>
  <c r="D111"/>
  <c r="D109"/>
  <c r="D107"/>
  <c r="D105"/>
  <c r="C112"/>
  <c r="C110"/>
  <c r="C108"/>
  <c r="C106"/>
  <c r="D112"/>
  <c r="D110"/>
  <c r="D108"/>
  <c r="D106"/>
  <c r="D104"/>
  <c r="D89"/>
  <c r="D98"/>
  <c r="D94"/>
  <c r="D90"/>
  <c r="D95"/>
  <c r="D91"/>
  <c r="D96"/>
  <c r="D92"/>
  <c r="D97"/>
  <c r="D93"/>
  <c r="C95"/>
  <c r="C92"/>
  <c r="C98"/>
  <c r="C94"/>
  <c r="C90"/>
  <c r="C91"/>
  <c r="C96"/>
  <c r="C97"/>
  <c r="C93"/>
  <c r="C89"/>
  <c r="C35" i="9"/>
  <c r="C34"/>
  <c r="C32"/>
  <c r="C31"/>
  <c r="C29"/>
  <c r="C28"/>
  <c r="C26"/>
  <c r="C25"/>
  <c r="C23"/>
  <c r="C22"/>
  <c r="C33"/>
  <c r="C30"/>
  <c r="C27"/>
  <c r="C24"/>
  <c r="C21"/>
  <c r="E11" i="1" l="1"/>
  <c r="C6" i="9"/>
  <c r="C9"/>
  <c r="C16"/>
  <c r="C15"/>
  <c r="C10"/>
  <c r="C18"/>
  <c r="C14"/>
  <c r="C13"/>
  <c r="C17"/>
  <c r="F32" l="1"/>
  <c r="F34"/>
  <c r="F26"/>
  <c r="F35"/>
  <c r="F28"/>
  <c r="F21"/>
  <c r="F29"/>
  <c r="F30"/>
  <c r="F31"/>
  <c r="F25"/>
  <c r="F24"/>
  <c r="F22"/>
  <c r="F27"/>
  <c r="F23"/>
  <c r="F33"/>
  <c r="F17"/>
  <c r="F15"/>
  <c r="F14"/>
  <c r="F18"/>
  <c r="F16"/>
  <c r="F13"/>
  <c r="F9"/>
  <c r="F10"/>
  <c r="A18" i="2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17" a="1"/>
  <c r="A17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5" a="1"/>
  <c r="H5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E8" i="1"/>
  <c r="E7"/>
  <c r="E9"/>
  <c r="E4"/>
  <c r="E10"/>
  <c r="E3"/>
  <c r="E5"/>
  <c r="E6"/>
  <c r="D24" i="2" l="1"/>
  <c r="G24"/>
  <c r="C24"/>
  <c r="F24"/>
  <c r="B24"/>
  <c r="E24"/>
  <c r="G23"/>
  <c r="F23"/>
  <c r="B23"/>
  <c r="E23"/>
  <c r="D23"/>
  <c r="C23"/>
  <c r="G17"/>
  <c r="F17"/>
  <c r="B17"/>
  <c r="E17"/>
  <c r="D17"/>
  <c r="C17"/>
  <c r="G25"/>
  <c r="F25"/>
  <c r="B25"/>
  <c r="E25"/>
  <c r="D25"/>
  <c r="C25"/>
  <c r="G21"/>
  <c r="F21"/>
  <c r="B21"/>
  <c r="E21"/>
  <c r="D21"/>
  <c r="C21"/>
  <c r="D28"/>
  <c r="G28"/>
  <c r="C28"/>
  <c r="F28"/>
  <c r="B28"/>
  <c r="E28"/>
  <c r="B20"/>
  <c r="D20"/>
  <c r="G20"/>
  <c r="C20"/>
  <c r="F20"/>
  <c r="E20"/>
  <c r="F27"/>
  <c r="B27"/>
  <c r="E27"/>
  <c r="D27"/>
  <c r="G27"/>
  <c r="C27"/>
  <c r="G19"/>
  <c r="F19"/>
  <c r="B19"/>
  <c r="E19"/>
  <c r="D19"/>
  <c r="C19"/>
  <c r="D26"/>
  <c r="G26"/>
  <c r="C26"/>
  <c r="F26"/>
  <c r="B26"/>
  <c r="E26"/>
  <c r="D22"/>
  <c r="G22"/>
  <c r="C22"/>
  <c r="F22"/>
  <c r="B22"/>
  <c r="E22"/>
  <c r="D18"/>
  <c r="G18"/>
  <c r="C18"/>
  <c r="F18"/>
  <c r="B18"/>
  <c r="E18"/>
  <c r="L9"/>
  <c r="N9"/>
  <c r="J9"/>
  <c r="I9"/>
  <c r="K9"/>
  <c r="M9"/>
  <c r="N8"/>
  <c r="J8"/>
  <c r="M8"/>
  <c r="I8"/>
  <c r="L8"/>
  <c r="K8"/>
  <c r="L11"/>
  <c r="J11"/>
  <c r="I11"/>
  <c r="K11"/>
  <c r="N11"/>
  <c r="M11"/>
  <c r="L7"/>
  <c r="J7"/>
  <c r="M7"/>
  <c r="I7"/>
  <c r="K7"/>
  <c r="N7"/>
  <c r="L5"/>
  <c r="N5"/>
  <c r="M5"/>
  <c r="K5"/>
  <c r="J5"/>
  <c r="I5"/>
  <c r="N12"/>
  <c r="J12"/>
  <c r="L12"/>
  <c r="K12"/>
  <c r="M12"/>
  <c r="I12"/>
  <c r="N10"/>
  <c r="J10"/>
  <c r="K10"/>
  <c r="M10"/>
  <c r="I10"/>
  <c r="L10"/>
  <c r="N6"/>
  <c r="J6"/>
  <c r="M6"/>
  <c r="I6"/>
  <c r="L6"/>
  <c r="K6"/>
  <c r="F12"/>
  <c r="B12"/>
  <c r="D12"/>
  <c r="E12"/>
  <c r="C12"/>
  <c r="C7"/>
  <c r="E7"/>
  <c r="D7"/>
  <c r="F7"/>
  <c r="B7"/>
  <c r="D10"/>
  <c r="F10"/>
  <c r="C10"/>
  <c r="B10"/>
  <c r="E10"/>
  <c r="D6"/>
  <c r="B6"/>
  <c r="C6"/>
  <c r="F6"/>
  <c r="E6"/>
  <c r="F8"/>
  <c r="B8"/>
  <c r="E8"/>
  <c r="D8"/>
  <c r="C8"/>
  <c r="C11"/>
  <c r="D11"/>
  <c r="F11"/>
  <c r="B11"/>
  <c r="E11"/>
  <c r="E9"/>
  <c r="C9"/>
  <c r="B9"/>
  <c r="D9"/>
  <c r="F9"/>
  <c r="G12"/>
  <c r="G11"/>
  <c r="G10"/>
  <c r="G6"/>
  <c r="G8"/>
  <c r="G7"/>
  <c r="G9"/>
  <c r="F5"/>
  <c r="G5"/>
  <c r="D5"/>
  <c r="E5"/>
  <c r="B5"/>
  <c r="C5"/>
</calcChain>
</file>

<file path=xl/sharedStrings.xml><?xml version="1.0" encoding="utf-8"?>
<sst xmlns="http://schemas.openxmlformats.org/spreadsheetml/2006/main" count="246" uniqueCount="112">
  <si>
    <t>NOM</t>
  </si>
  <si>
    <t>PRENOM</t>
  </si>
  <si>
    <t>DATE DE NAISSANCE</t>
  </si>
  <si>
    <t>MOIS ANNIVERSAIRE</t>
  </si>
  <si>
    <t>AGE</t>
  </si>
  <si>
    <t>SEXE</t>
  </si>
  <si>
    <t>DATE D'ENTREE</t>
  </si>
  <si>
    <t>ANCIENNETEE</t>
  </si>
  <si>
    <t>POSTE</t>
  </si>
  <si>
    <t>STATUT</t>
  </si>
  <si>
    <t>Magalie</t>
  </si>
  <si>
    <t>F</t>
  </si>
  <si>
    <t>Laurent</t>
  </si>
  <si>
    <t>M</t>
  </si>
  <si>
    <t>2eme COLLEGE</t>
  </si>
  <si>
    <t>1er COLLEGE</t>
  </si>
  <si>
    <t>GARAGE</t>
  </si>
  <si>
    <t>CHAUFFEUR</t>
  </si>
  <si>
    <t>ADMINISTRATIF</t>
  </si>
  <si>
    <t>QUAI</t>
  </si>
  <si>
    <t>DIRECTEUR</t>
  </si>
  <si>
    <t>Isabelle</t>
  </si>
  <si>
    <t>Nathalie</t>
  </si>
  <si>
    <t>Liliane</t>
  </si>
  <si>
    <t>Camille</t>
  </si>
  <si>
    <t xml:space="preserve">Julie </t>
  </si>
  <si>
    <t>Stéphane</t>
  </si>
  <si>
    <t>a</t>
  </si>
  <si>
    <t>d</t>
  </si>
  <si>
    <t>g</t>
  </si>
  <si>
    <t xml:space="preserve">ANNIVERSAIRE CE JOUR </t>
  </si>
  <si>
    <t>ANNIVERSAIRE DANS LA SEMAINE</t>
  </si>
  <si>
    <t>ANNIVERSAIRE DANS LE MOIS</t>
  </si>
  <si>
    <t>ADRESSE MAIL</t>
  </si>
  <si>
    <t>FICHE N°</t>
  </si>
  <si>
    <t>N° PORTABLE</t>
  </si>
  <si>
    <t>NOMBRE D ENFANTS</t>
  </si>
  <si>
    <t>DATE DE NAISSANCE ENFANTS</t>
  </si>
  <si>
    <t>ENFANT 6</t>
  </si>
  <si>
    <t>ENFANT 5</t>
  </si>
  <si>
    <t>ENFANT 4</t>
  </si>
  <si>
    <t>ENFANT 3</t>
  </si>
  <si>
    <t>ENFANT 2</t>
  </si>
  <si>
    <t>ENFANT 1</t>
  </si>
  <si>
    <t>mm@mmposte,net</t>
  </si>
  <si>
    <t>ADRESSE POSTALE</t>
  </si>
  <si>
    <t xml:space="preserve">VILLE </t>
  </si>
  <si>
    <t>SECTEUR GEOGRAPHIQUE</t>
  </si>
  <si>
    <t>LA PYRAMIDE DES ÂGES</t>
  </si>
  <si>
    <t>Homme</t>
  </si>
  <si>
    <t>Femme</t>
  </si>
  <si>
    <t>AGE MOYEN</t>
  </si>
  <si>
    <t>date d'embauche</t>
  </si>
  <si>
    <t>date de naissance</t>
  </si>
  <si>
    <t>adresse postale</t>
  </si>
  <si>
    <t>nom</t>
  </si>
  <si>
    <t>prénom</t>
  </si>
  <si>
    <t>n°portable</t>
  </si>
  <si>
    <t>nombre d'enfants</t>
  </si>
  <si>
    <t>enfants 1</t>
  </si>
  <si>
    <t>enfants 2</t>
  </si>
  <si>
    <t>enfants 3</t>
  </si>
  <si>
    <t>enfants 4</t>
  </si>
  <si>
    <t>enfants 5</t>
  </si>
  <si>
    <t>sports pratiquer</t>
  </si>
  <si>
    <t xml:space="preserve">LOISIRS BRICOLAGE HABILLEMENT </t>
  </si>
  <si>
    <t>magasin de sport habituel</t>
  </si>
  <si>
    <t>magazin de bricolage habituel</t>
  </si>
  <si>
    <t>magazin vestimentaire habituel</t>
  </si>
  <si>
    <t>souhait que vous aimeriez voir fait par vos représentant du personnel</t>
  </si>
  <si>
    <t>commentaire</t>
  </si>
  <si>
    <t>Étiquettes de lignes</t>
  </si>
  <si>
    <t>(vide)</t>
  </si>
  <si>
    <t>Total général</t>
  </si>
  <si>
    <t>Étiquettes de colonnes</t>
  </si>
  <si>
    <t>Nombre de NOM</t>
  </si>
  <si>
    <t>Nombre de NOM 1er COLLEGE</t>
  </si>
  <si>
    <t>Nombre de NOM2 1er COLLEGE</t>
  </si>
  <si>
    <t>Nombre de NOM 2eme COLLEGE</t>
  </si>
  <si>
    <t>Nombre de NOM2 2eme COLLEGE</t>
  </si>
  <si>
    <t>Total Nombre de NOM</t>
  </si>
  <si>
    <t>Total Nombre de NOM2</t>
  </si>
  <si>
    <t>Nombre de NOM2</t>
  </si>
  <si>
    <t>SYNTHESE DE L EFFECTIF</t>
  </si>
  <si>
    <t>TOTAL</t>
  </si>
  <si>
    <t>EFFECTIF TOTAL</t>
  </si>
  <si>
    <t>PAR SEXE</t>
  </si>
  <si>
    <t>PART DE L'EFFECTIF</t>
  </si>
  <si>
    <t>FEMMES</t>
  </si>
  <si>
    <t>HOMMES</t>
  </si>
  <si>
    <t>PAR STATUT</t>
  </si>
  <si>
    <t>PAR FONCTION ET SEXE</t>
  </si>
  <si>
    <t xml:space="preserve"> Femmes</t>
  </si>
  <si>
    <t xml:space="preserve"> Hommes</t>
  </si>
  <si>
    <t>DIR</t>
  </si>
  <si>
    <t>y</t>
  </si>
  <si>
    <t>u</t>
  </si>
  <si>
    <t>km</t>
  </si>
  <si>
    <t>o</t>
  </si>
  <si>
    <t>michel</t>
  </si>
  <si>
    <t>mic.tt@laposte.net</t>
  </si>
  <si>
    <t>Nombre de NOM (vide)</t>
  </si>
  <si>
    <t>Nombre de NOM2 (vide)</t>
  </si>
  <si>
    <t>sexe pour pyramide</t>
  </si>
  <si>
    <t>LA PYRAMIDE ANCIENNETEE</t>
  </si>
  <si>
    <t>moyenne anciennete</t>
  </si>
  <si>
    <t>COLLEGE</t>
  </si>
  <si>
    <t>RH</t>
  </si>
  <si>
    <t>06/00/00/00/00</t>
  </si>
  <si>
    <t>33 rue des hhhh 30000 iouytr</t>
  </si>
  <si>
    <t>bb</t>
  </si>
  <si>
    <t>f</t>
  </si>
</sst>
</file>

<file path=xl/styles.xml><?xml version="1.0" encoding="utf-8"?>
<styleSheet xmlns="http://schemas.openxmlformats.org/spreadsheetml/2006/main">
  <numFmts count="18">
    <numFmt numFmtId="164" formatCode="General\ &quot; - Ans&quot;"/>
    <numFmt numFmtId="165" formatCode="&quot;Moins de &quot;\ General\ &quot; Ans&quot;"/>
    <numFmt numFmtId="166" formatCode="General;;"/>
    <numFmt numFmtId="167" formatCode="0;[Red]0;"/>
    <numFmt numFmtId="168" formatCode="&quot;20 - &quot;\ General\ &quot; Ans&quot;"/>
    <numFmt numFmtId="169" formatCode="&quot;25 - &quot;\ General\ &quot; Ans&quot;"/>
    <numFmt numFmtId="170" formatCode="&quot;30 - &quot;\ General\ &quot; Ans&quot;"/>
    <numFmt numFmtId="171" formatCode="&quot;35 - &quot;\ General\ &quot; Ans&quot;"/>
    <numFmt numFmtId="172" formatCode="&quot;40 - &quot;\ General\ &quot; Ans&quot;"/>
    <numFmt numFmtId="173" formatCode="&quot;45 - &quot;\ General\ &quot; Ans&quot;"/>
    <numFmt numFmtId="174" formatCode="&quot;50 - &quot;\ General\ &quot; Ans&quot;"/>
    <numFmt numFmtId="175" formatCode="&quot;55 - &quot;\ General\ &quot; Ans&quot;"/>
    <numFmt numFmtId="176" formatCode="&quot;60 - &quot;\ General\ &quot; Ans&quot;"/>
    <numFmt numFmtId="177" formatCode="&quot;65 - &quot;\ General\ &quot; Ans&quot;"/>
    <numFmt numFmtId="178" formatCode="&quot;5 - &quot;\ General\ &quot; Ans&quot;"/>
    <numFmt numFmtId="179" formatCode="&quot;10 - &quot;\ General\ &quot; Ans&quot;"/>
    <numFmt numFmtId="180" formatCode="&quot;15 - &quot;\ General\ &quot; Ans&quot;"/>
    <numFmt numFmtId="181" formatCode="General\ &quot; Ans&quot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outline/>
      <shadow/>
      <sz val="10"/>
      <color theme="3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b/>
      <u/>
      <sz val="12"/>
      <color theme="3"/>
      <name val="Calibri"/>
      <family val="2"/>
      <scheme val="minor"/>
    </font>
    <font>
      <b/>
      <sz val="8"/>
      <color theme="3"/>
      <name val="Calibri"/>
      <family val="2"/>
      <scheme val="minor"/>
    </font>
    <font>
      <i/>
      <sz val="8"/>
      <color theme="3"/>
      <name val="Calibri"/>
      <family val="2"/>
      <scheme val="minor"/>
    </font>
    <font>
      <i/>
      <sz val="10"/>
      <color theme="3"/>
      <name val="Calibri"/>
      <family val="2"/>
      <scheme val="minor"/>
    </font>
    <font>
      <outline/>
      <shadow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outline/>
      <shadow/>
      <sz val="10"/>
      <color theme="3"/>
      <name val="Calibri"/>
      <scheme val="minor"/>
    </font>
    <font>
      <sz val="10"/>
      <color theme="3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1" applyNumberFormat="0" applyFill="0" applyAlignment="0" applyProtection="0"/>
    <xf numFmtId="0" fontId="2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5">
      <alignment horizontal="left" vertical="center"/>
    </xf>
    <xf numFmtId="9" fontId="1" fillId="0" borderId="0" applyFont="0" applyFill="0" applyBorder="0" applyAlignment="0" applyProtection="0"/>
  </cellStyleXfs>
  <cellXfs count="123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3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3" borderId="2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1" fillId="3" borderId="4" xfId="0" applyFont="1" applyFill="1" applyBorder="1" applyAlignment="1">
      <alignment horizontal="left" vertical="center"/>
    </xf>
    <xf numFmtId="0" fontId="11" fillId="3" borderId="4" xfId="5" applyFont="1" applyFill="1" applyBorder="1">
      <alignment horizontal="left" vertical="center"/>
    </xf>
    <xf numFmtId="9" fontId="4" fillId="0" borderId="4" xfId="6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12" fillId="0" borderId="4" xfId="5" applyFont="1" applyFill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1" fillId="0" borderId="4" xfId="5" applyFont="1" applyFill="1" applyBorder="1">
      <alignment horizontal="left" vertical="center"/>
    </xf>
    <xf numFmtId="0" fontId="11" fillId="0" borderId="4" xfId="5" applyFont="1" applyBorder="1">
      <alignment horizontal="left" vertical="center"/>
    </xf>
    <xf numFmtId="0" fontId="4" fillId="7" borderId="4" xfId="0" applyFont="1" applyFill="1" applyBorder="1" applyAlignment="1">
      <alignment horizontal="center" vertical="center"/>
    </xf>
    <xf numFmtId="9" fontId="4" fillId="7" borderId="4" xfId="6" applyFont="1" applyFill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0" fillId="0" borderId="15" xfId="0" applyBorder="1"/>
    <xf numFmtId="0" fontId="0" fillId="0" borderId="18" xfId="0" applyBorder="1"/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0" xfId="0" applyBorder="1"/>
    <xf numFmtId="0" fontId="0" fillId="8" borderId="6" xfId="0" applyFill="1" applyBorder="1"/>
    <xf numFmtId="0" fontId="0" fillId="8" borderId="0" xfId="0" applyFill="1" applyBorder="1"/>
    <xf numFmtId="0" fontId="4" fillId="8" borderId="12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right" vertical="center"/>
    </xf>
    <xf numFmtId="0" fontId="5" fillId="0" borderId="23" xfId="0" applyFont="1" applyBorder="1" applyAlignment="1">
      <alignment horizontal="center" vertical="center" wrapText="1"/>
    </xf>
    <xf numFmtId="165" fontId="4" fillId="0" borderId="8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167" fontId="4" fillId="0" borderId="21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8" fontId="4" fillId="0" borderId="8" xfId="0" applyNumberFormat="1" applyFont="1" applyBorder="1" applyAlignment="1">
      <alignment horizontal="center" vertical="center" wrapText="1"/>
    </xf>
    <xf numFmtId="169" fontId="4" fillId="0" borderId="8" xfId="0" applyNumberFormat="1" applyFont="1" applyBorder="1" applyAlignment="1">
      <alignment horizontal="center" vertical="center" wrapText="1"/>
    </xf>
    <xf numFmtId="170" fontId="4" fillId="0" borderId="8" xfId="0" applyNumberFormat="1" applyFont="1" applyBorder="1" applyAlignment="1">
      <alignment horizontal="center" vertical="center" wrapText="1"/>
    </xf>
    <xf numFmtId="171" fontId="4" fillId="0" borderId="8" xfId="0" applyNumberFormat="1" applyFont="1" applyBorder="1" applyAlignment="1">
      <alignment horizontal="center" vertical="center" wrapText="1"/>
    </xf>
    <xf numFmtId="172" fontId="4" fillId="0" borderId="8" xfId="0" applyNumberFormat="1" applyFont="1" applyBorder="1" applyAlignment="1">
      <alignment horizontal="center" vertical="center" wrapText="1"/>
    </xf>
    <xf numFmtId="173" fontId="4" fillId="0" borderId="8" xfId="0" applyNumberFormat="1" applyFont="1" applyBorder="1" applyAlignment="1">
      <alignment horizontal="center" vertical="center" wrapText="1"/>
    </xf>
    <xf numFmtId="174" fontId="4" fillId="0" borderId="8" xfId="0" applyNumberFormat="1" applyFont="1" applyBorder="1" applyAlignment="1">
      <alignment horizontal="center" vertical="center" wrapText="1"/>
    </xf>
    <xf numFmtId="175" fontId="4" fillId="0" borderId="8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178" fontId="4" fillId="0" borderId="8" xfId="0" applyNumberFormat="1" applyFont="1" applyBorder="1" applyAlignment="1">
      <alignment horizontal="center" vertical="center" wrapText="1"/>
    </xf>
    <xf numFmtId="179" fontId="4" fillId="0" borderId="8" xfId="0" applyNumberFormat="1" applyFont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" fontId="4" fillId="0" borderId="24" xfId="0" applyNumberFormat="1" applyFont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4" fillId="0" borderId="9" xfId="0" applyFont="1" applyFill="1" applyBorder="1" applyAlignment="1">
      <alignment horizontal="center" vertical="center" wrapText="1"/>
    </xf>
    <xf numFmtId="1" fontId="5" fillId="0" borderId="11" xfId="0" applyNumberFormat="1" applyFont="1" applyBorder="1" applyAlignment="1">
      <alignment vertical="center"/>
    </xf>
    <xf numFmtId="14" fontId="5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81" fontId="5" fillId="0" borderId="2" xfId="0" applyNumberFormat="1" applyFont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7" fillId="0" borderId="2" xfId="4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4" fontId="14" fillId="0" borderId="2" xfId="0" applyNumberFormat="1" applyFont="1" applyBorder="1" applyAlignment="1">
      <alignment horizontal="center" vertical="center" wrapText="1"/>
    </xf>
    <xf numFmtId="14" fontId="15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16" fillId="0" borderId="2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14" fontId="16" fillId="0" borderId="3" xfId="0" applyNumberFormat="1" applyFont="1" applyBorder="1" applyAlignment="1">
      <alignment horizontal="center" vertical="center" wrapText="1"/>
    </xf>
    <xf numFmtId="14" fontId="17" fillId="0" borderId="3" xfId="0" applyNumberFormat="1" applyFont="1" applyBorder="1" applyAlignment="1">
      <alignment horizontal="center" vertical="center" wrapText="1"/>
    </xf>
    <xf numFmtId="0" fontId="17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</cellXfs>
  <cellStyles count="7">
    <cellStyle name="20 % - Accent2" xfId="3" builtinId="34"/>
    <cellStyle name="Data Labels" xfId="5"/>
    <cellStyle name="Lien hypertexte" xfId="4" builtinId="8"/>
    <cellStyle name="Normal" xfId="0" builtinId="0"/>
    <cellStyle name="Pourcentage" xfId="6" builtinId="5"/>
    <cellStyle name="Titre 3" xfId="1" builtinId="18"/>
    <cellStyle name="Titre 4" xfId="2" builtinId="19"/>
  </cellStyles>
  <dxfs count="37"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82" formatCode="dd/mm/yyyy\ &quot; Ans&quot;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0" formatCode="General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numFmt numFmtId="19" formatCode="dd/mm/yyyy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/>
        <shadow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/>
    </dxf>
    <dxf>
      <font>
        <strike val="0"/>
        <u val="none"/>
        <vertAlign val="baseline"/>
        <sz val="10"/>
        <color theme="3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répartition des femmes et des hommes dans l'éffectif </a:t>
            </a: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3.7037037037037056E-2"/>
          <c:y val="0.28331784525077741"/>
          <c:w val="0.71577613404385065"/>
          <c:h val="0.62848621529614213"/>
        </c:manualLayout>
      </c:layout>
      <c:pieChart>
        <c:varyColors val="1"/>
        <c:ser>
          <c:idx val="0"/>
          <c:order val="0"/>
          <c:dLbls>
            <c:showVal val="1"/>
            <c:showLeaderLines val="1"/>
          </c:dLbls>
          <c:cat>
            <c:strRef>
              <c:f>'synthése de l'' effectif 2 '!$E$9:$E$10</c:f>
              <c:strCache>
                <c:ptCount val="2"/>
                <c:pt idx="0">
                  <c:v>FEMMES</c:v>
                </c:pt>
                <c:pt idx="1">
                  <c:v>HOMMES</c:v>
                </c:pt>
              </c:strCache>
            </c:strRef>
          </c:cat>
          <c:val>
            <c:numRef>
              <c:f>'synthése de l'' effectif 2 '!$F$9:$F$10</c:f>
              <c:numCache>
                <c:formatCode>0%</c:formatCode>
                <c:ptCount val="2"/>
                <c:pt idx="0">
                  <c:v>0.44444444444444442</c:v>
                </c:pt>
                <c:pt idx="1">
                  <c:v>0.55555555555555558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entre les colleges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cat>
            <c:strRef>
              <c:f>('synthése de l'' effectif 2 '!$E$13,'synthése de l'' effectif 2 '!$E$16)</c:f>
              <c:strCache>
                <c:ptCount val="2"/>
                <c:pt idx="0">
                  <c:v>2eme COLLEGE</c:v>
                </c:pt>
                <c:pt idx="1">
                  <c:v>1er COLLEGE</c:v>
                </c:pt>
              </c:strCache>
            </c:strRef>
          </c:cat>
          <c:val>
            <c:numRef>
              <c:f>('synthése de l'' effectif 2 '!$F$13,'synthése de l'' effectif 2 '!$F$16)</c:f>
              <c:numCache>
                <c:formatCode>0%</c:formatCode>
                <c:ptCount val="2"/>
                <c:pt idx="0">
                  <c:v>0.55555555555555558</c:v>
                </c:pt>
                <c:pt idx="1">
                  <c:v>0.44444444444444442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</a:t>
            </a:r>
            <a:r>
              <a:rPr lang="fr-FR" baseline="0"/>
              <a:t> femme dans le 2eme college</a:t>
            </a:r>
            <a:endParaRPr lang="fr-FR"/>
          </a:p>
        </c:rich>
      </c:tx>
      <c:layout>
        <c:manualLayout>
          <c:xMode val="edge"/>
          <c:yMode val="edge"/>
          <c:x val="0.14871631046119285"/>
          <c:y val="3.2407249769454576E-2"/>
        </c:manualLayout>
      </c:layout>
    </c:title>
    <c:plotArea>
      <c:layout/>
      <c:pieChart>
        <c:varyColors val="1"/>
        <c:ser>
          <c:idx val="0"/>
          <c:order val="0"/>
          <c:cat>
            <c:strRef>
              <c:f>'synthése de l'' effectif 2 '!$E$14:$E$15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'!$F$14:$F$15</c:f>
              <c:numCache>
                <c:formatCode>0%</c:formatCode>
                <c:ptCount val="2"/>
                <c:pt idx="0">
                  <c:v>0.22222222222222221</c:v>
                </c:pt>
                <c:pt idx="1">
                  <c:v>0.33333333333333331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dans le 1er college</a:t>
            </a:r>
          </a:p>
        </c:rich>
      </c:tx>
      <c:layout/>
    </c:title>
    <c:plotArea>
      <c:layout/>
      <c:pieChart>
        <c:varyColors val="1"/>
        <c:ser>
          <c:idx val="0"/>
          <c:order val="0"/>
          <c:cat>
            <c:strRef>
              <c:f>'synthése de l'' effectif 2 '!$E$17:$E$18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'!$F$17:$F$18</c:f>
              <c:numCache>
                <c:formatCode>0%</c:formatCode>
                <c:ptCount val="2"/>
                <c:pt idx="0">
                  <c:v>0.22222222222222221</c:v>
                </c:pt>
                <c:pt idx="1">
                  <c:v>0.22222222222222221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par fonction</a:t>
            </a:r>
          </a:p>
        </c:rich>
      </c:tx>
      <c:layout/>
    </c:title>
    <c:plotArea>
      <c:layout/>
      <c:pieChart>
        <c:varyColors val="1"/>
        <c:ser>
          <c:idx val="0"/>
          <c:order val="0"/>
          <c:cat>
            <c:strRef>
              <c:f>('synthése de l'' effectif 2 '!$E$21,'synthése de l'' effectif 2 '!$E$24,'synthése de l'' effectif 2 '!$E$27,'synthése de l'' effectif 2 '!$E$30,'synthése de l'' effectif 2 '!$E$33)</c:f>
              <c:strCache>
                <c:ptCount val="5"/>
                <c:pt idx="0">
                  <c:v>ADMINISTRATIF</c:v>
                </c:pt>
                <c:pt idx="1">
                  <c:v>QUAI</c:v>
                </c:pt>
                <c:pt idx="2">
                  <c:v>GARAGE</c:v>
                </c:pt>
                <c:pt idx="3">
                  <c:v>CHAUFFEUR</c:v>
                </c:pt>
                <c:pt idx="4">
                  <c:v>DIR</c:v>
                </c:pt>
              </c:strCache>
            </c:strRef>
          </c:cat>
          <c:val>
            <c:numRef>
              <c:f>('synthése de l'' effectif 2 '!$F$21,'synthése de l'' effectif 2 '!$F$24,'synthése de l'' effectif 2 '!$F$27,'synthése de l'' effectif 2 '!$F$30,'synthése de l'' effectif 2 '!$F$33)</c:f>
              <c:numCache>
                <c:formatCode>0%</c:formatCode>
                <c:ptCount val="5"/>
                <c:pt idx="0">
                  <c:v>0.22222222222222221</c:v>
                </c:pt>
                <c:pt idx="1">
                  <c:v>0.22222222222222221</c:v>
                </c:pt>
                <c:pt idx="2">
                  <c:v>0.22222222222222221</c:v>
                </c:pt>
                <c:pt idx="3">
                  <c:v>0.1111111111111111</c:v>
                </c:pt>
                <c:pt idx="4">
                  <c:v>0.22222222222222221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homme femme administratif</a:t>
            </a:r>
            <a:endParaRPr lang="fr-FR"/>
          </a:p>
        </c:rich>
      </c:tx>
      <c:layout>
        <c:manualLayout>
          <c:xMode val="edge"/>
          <c:yMode val="edge"/>
          <c:x val="7.7204267377025654E-2"/>
          <c:y val="9.9964248654964998E-4"/>
        </c:manualLayout>
      </c:layout>
    </c:title>
    <c:plotArea>
      <c:layout/>
      <c:pieChart>
        <c:varyColors val="1"/>
        <c:ser>
          <c:idx val="0"/>
          <c:order val="0"/>
          <c:cat>
            <c:strRef>
              <c:f>'synthése de l'' effectif 2 '!$E$22:$E$23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'!$F$22:$F$23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quai</a:t>
            </a:r>
          </a:p>
        </c:rich>
      </c:tx>
    </c:title>
    <c:plotArea>
      <c:layout>
        <c:manualLayout>
          <c:layoutTarget val="inner"/>
          <c:xMode val="edge"/>
          <c:yMode val="edge"/>
          <c:x val="0.16329861033659746"/>
          <c:y val="0.3432432925051031"/>
          <c:w val="0.45578431591235274"/>
          <c:h val="0.55865230387868181"/>
        </c:manualLayout>
      </c:layout>
      <c:pieChart>
        <c:varyColors val="1"/>
        <c:ser>
          <c:idx val="0"/>
          <c:order val="0"/>
          <c:cat>
            <c:strRef>
              <c:f>'synthése de l'' effectif 2 '!$E$25:$E$26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'!$F$25:$F$26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garage</a:t>
            </a:r>
          </a:p>
        </c:rich>
      </c:tx>
    </c:title>
    <c:plotArea>
      <c:layout/>
      <c:pieChart>
        <c:varyColors val="1"/>
        <c:ser>
          <c:idx val="0"/>
          <c:order val="0"/>
          <c:cat>
            <c:strRef>
              <c:f>'synthése de l'' effectif 2 '!$E$28:$E$29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'!$F$28:$F$29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 homme femme chauffeur</a:t>
            </a:r>
          </a:p>
        </c:rich>
      </c:tx>
      <c:layout>
        <c:manualLayout>
          <c:xMode val="edge"/>
          <c:yMode val="edge"/>
          <c:x val="0.14609523809523847"/>
          <c:y val="2.7777777777777853E-2"/>
        </c:manualLayout>
      </c:layout>
    </c:title>
    <c:plotArea>
      <c:layout/>
      <c:pieChart>
        <c:varyColors val="1"/>
        <c:ser>
          <c:idx val="0"/>
          <c:order val="0"/>
          <c:cat>
            <c:strRef>
              <c:f>'synthése de l'' effectif 2 '!$E$31:$E$32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'!$F$31:$F$32</c:f>
              <c:numCache>
                <c:formatCode>0%</c:formatCode>
                <c:ptCount val="2"/>
                <c:pt idx="0">
                  <c:v>0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homme femme directeur</a:t>
            </a:r>
            <a:endParaRPr lang="fr-FR"/>
          </a:p>
        </c:rich>
      </c:tx>
      <c:layout/>
    </c:title>
    <c:plotArea>
      <c:layout/>
      <c:pieChart>
        <c:varyColors val="1"/>
        <c:ser>
          <c:idx val="0"/>
          <c:order val="0"/>
          <c:cat>
            <c:strRef>
              <c:f>'synthése de l'' effectif 2 '!$E$34:$E$35</c:f>
              <c:strCache>
                <c:ptCount val="2"/>
                <c:pt idx="0">
                  <c:v> Femmes</c:v>
                </c:pt>
                <c:pt idx="1">
                  <c:v> Hommes</c:v>
                </c:pt>
              </c:strCache>
            </c:strRef>
          </c:cat>
          <c:val>
            <c:numRef>
              <c:f>'synthése de l'' effectif 2 '!$F$34:$F$35</c:f>
              <c:numCache>
                <c:formatCode>0%</c:formatCode>
                <c:ptCount val="2"/>
                <c:pt idx="0">
                  <c:v>0.1111111111111111</c:v>
                </c:pt>
                <c:pt idx="1">
                  <c:v>0.1111111111111111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clustered"/>
        <c:ser>
          <c:idx val="0"/>
          <c:order val="0"/>
          <c:tx>
            <c:strRef>
              <c:f>'graphique '!$C$87</c:f>
              <c:strCache>
                <c:ptCount val="1"/>
                <c:pt idx="0">
                  <c:v>Homme</c:v>
                </c:pt>
              </c:strCache>
            </c:strRef>
          </c:tx>
          <c:cat>
            <c:strRef>
              <c:f>'graphique '!$B$88:$B$99</c:f>
              <c:strCache>
                <c:ptCount val="12"/>
                <c:pt idx="0">
                  <c:v>Moins de  20  Ans</c:v>
                </c:pt>
                <c:pt idx="1">
                  <c:v>20 -  25  Ans</c:v>
                </c:pt>
                <c:pt idx="2">
                  <c:v>25 -  30  Ans</c:v>
                </c:pt>
                <c:pt idx="3">
                  <c:v>30 -  35  Ans</c:v>
                </c:pt>
                <c:pt idx="4">
                  <c:v>35 -  40  Ans</c:v>
                </c:pt>
                <c:pt idx="5">
                  <c:v>40 -  45  Ans</c:v>
                </c:pt>
                <c:pt idx="6">
                  <c:v>45 -  50  Ans</c:v>
                </c:pt>
                <c:pt idx="7">
                  <c:v>50 -  55  Ans</c:v>
                </c:pt>
                <c:pt idx="8">
                  <c:v>55 -  60  Ans</c:v>
                </c:pt>
                <c:pt idx="9">
                  <c:v>60 -  65  Ans</c:v>
                </c:pt>
                <c:pt idx="10">
                  <c:v>65 -  70  Ans</c:v>
                </c:pt>
                <c:pt idx="11">
                  <c:v>AGE MOYEN</c:v>
                </c:pt>
              </c:strCache>
            </c:strRef>
          </c:cat>
          <c:val>
            <c:numRef>
              <c:f>'graphique '!$C$88:$C$98</c:f>
              <c:numCache>
                <c:formatCode>General;;</c:formatCode>
                <c:ptCount val="11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'graphique '!$D$87</c:f>
              <c:strCache>
                <c:ptCount val="1"/>
                <c:pt idx="0">
                  <c:v>Femme</c:v>
                </c:pt>
              </c:strCache>
            </c:strRef>
          </c:tx>
          <c:cat>
            <c:numRef>
              <c:f>'graphique '!$B$88:$B$98</c:f>
              <c:numCache>
                <c:formatCode>"20 - "\ General\ " Ans"</c:formatCode>
                <c:ptCount val="11"/>
                <c:pt idx="0" formatCode="&quot;Moins de &quot;\ General\ &quot; Ans&quot;">
                  <c:v>20</c:v>
                </c:pt>
                <c:pt idx="1">
                  <c:v>25</c:v>
                </c:pt>
                <c:pt idx="2" formatCode="&quot;25 - &quot;\ General\ &quot; Ans&quot;">
                  <c:v>30</c:v>
                </c:pt>
                <c:pt idx="3" formatCode="&quot;30 - &quot;\ General\ &quot; Ans&quot;">
                  <c:v>35</c:v>
                </c:pt>
                <c:pt idx="4" formatCode="&quot;35 - &quot;\ General\ &quot; Ans&quot;">
                  <c:v>40</c:v>
                </c:pt>
                <c:pt idx="5" formatCode="&quot;40 - &quot;\ General\ &quot; Ans&quot;">
                  <c:v>45</c:v>
                </c:pt>
                <c:pt idx="6" formatCode="&quot;45 - &quot;\ General\ &quot; Ans&quot;">
                  <c:v>50</c:v>
                </c:pt>
                <c:pt idx="7" formatCode="&quot;50 - &quot;\ General\ &quot; Ans&quot;">
                  <c:v>55</c:v>
                </c:pt>
                <c:pt idx="8" formatCode="&quot;55 - &quot;\ General\ &quot; Ans&quot;">
                  <c:v>60</c:v>
                </c:pt>
                <c:pt idx="9" formatCode="&quot;60 - &quot;\ General\ &quot; Ans&quot;">
                  <c:v>65</c:v>
                </c:pt>
                <c:pt idx="10" formatCode="&quot;65 - &quot;\ General\ &quot; Ans&quot;">
                  <c:v>70</c:v>
                </c:pt>
              </c:numCache>
            </c:numRef>
          </c:cat>
          <c:val>
            <c:numRef>
              <c:f>'graphique '!$D$88:$D$98</c:f>
              <c:numCache>
                <c:formatCode>0;[Red]0;</c:formatCode>
                <c:ptCount val="11"/>
                <c:pt idx="0">
                  <c:v>-1</c:v>
                </c:pt>
                <c:pt idx="1">
                  <c:v>-2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</c:v>
                </c:pt>
                <c:pt idx="7">
                  <c:v>-1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gapWidth val="103"/>
        <c:overlap val="100"/>
        <c:axId val="147703680"/>
        <c:axId val="147705216"/>
      </c:barChart>
      <c:catAx>
        <c:axId val="147703680"/>
        <c:scaling>
          <c:orientation val="minMax"/>
        </c:scaling>
        <c:axPos val="l"/>
        <c:tickLblPos val="low"/>
        <c:crossAx val="147705216"/>
        <c:crosses val="autoZero"/>
        <c:auto val="1"/>
        <c:lblAlgn val="ctr"/>
        <c:lblOffset val="100"/>
      </c:catAx>
      <c:valAx>
        <c:axId val="147705216"/>
        <c:scaling>
          <c:orientation val="minMax"/>
        </c:scaling>
        <c:axPos val="b"/>
        <c:majorGridlines/>
        <c:numFmt formatCode="#,##0;#,##0" sourceLinked="0"/>
        <c:tickLblPos val="nextTo"/>
        <c:crossAx val="14770368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8539089021966783"/>
          <c:y val="0.89367367158575373"/>
          <c:w val="0.44057291320878345"/>
          <c:h val="7.9836262189080756E-2"/>
        </c:manualLayout>
      </c:layout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clustered"/>
        <c:ser>
          <c:idx val="0"/>
          <c:order val="0"/>
          <c:tx>
            <c:strRef>
              <c:f>'graphique '!$C$103</c:f>
              <c:strCache>
                <c:ptCount val="1"/>
                <c:pt idx="0">
                  <c:v>Homme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'graphique '!$B$104:$B$113</c:f>
              <c:numCache>
                <c:formatCode>"5 - "\ General\ " Ans"</c:formatCode>
                <c:ptCount val="10"/>
                <c:pt idx="0" formatCode="&quot;Moins de &quot;\ General\ &quot; Ans&quot;">
                  <c:v>5</c:v>
                </c:pt>
                <c:pt idx="1">
                  <c:v>10</c:v>
                </c:pt>
                <c:pt idx="2" formatCode="&quot;10 - &quot;\ General\ &quot; Ans&quot;">
                  <c:v>15</c:v>
                </c:pt>
                <c:pt idx="3" formatCode="&quot;15 - &quot;\ General\ &quot; Ans&quot;">
                  <c:v>20</c:v>
                </c:pt>
                <c:pt idx="4" formatCode="&quot;20 - &quot;\ General\ &quot; Ans&quot;">
                  <c:v>25</c:v>
                </c:pt>
                <c:pt idx="5" formatCode="&quot;25 - &quot;\ General\ &quot; Ans&quot;">
                  <c:v>30</c:v>
                </c:pt>
                <c:pt idx="6" formatCode="&quot;30 - &quot;\ General\ &quot; Ans&quot;">
                  <c:v>35</c:v>
                </c:pt>
                <c:pt idx="7" formatCode="&quot;35 - &quot;\ General\ &quot; Ans&quot;">
                  <c:v>40</c:v>
                </c:pt>
                <c:pt idx="8" formatCode="&quot;40 - &quot;\ General\ &quot; Ans&quot;">
                  <c:v>45</c:v>
                </c:pt>
                <c:pt idx="9" formatCode="&quot;45 - &quot;\ General\ &quot; Ans&quot;">
                  <c:v>50</c:v>
                </c:pt>
              </c:numCache>
            </c:numRef>
          </c:cat>
          <c:val>
            <c:numRef>
              <c:f>'graphique '!$C$104:$C$113</c:f>
              <c:numCache>
                <c:formatCode>General;;</c:formatCode>
                <c:ptCount val="10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'graphique '!$D$103</c:f>
              <c:strCache>
                <c:ptCount val="1"/>
                <c:pt idx="0">
                  <c:v>Femme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cat>
            <c:numRef>
              <c:f>'graphique '!$B$104:$B$113</c:f>
              <c:numCache>
                <c:formatCode>"5 - "\ General\ " Ans"</c:formatCode>
                <c:ptCount val="10"/>
                <c:pt idx="0" formatCode="&quot;Moins de &quot;\ General\ &quot; Ans&quot;">
                  <c:v>5</c:v>
                </c:pt>
                <c:pt idx="1">
                  <c:v>10</c:v>
                </c:pt>
                <c:pt idx="2" formatCode="&quot;10 - &quot;\ General\ &quot; Ans&quot;">
                  <c:v>15</c:v>
                </c:pt>
                <c:pt idx="3" formatCode="&quot;15 - &quot;\ General\ &quot; Ans&quot;">
                  <c:v>20</c:v>
                </c:pt>
                <c:pt idx="4" formatCode="&quot;20 - &quot;\ General\ &quot; Ans&quot;">
                  <c:v>25</c:v>
                </c:pt>
                <c:pt idx="5" formatCode="&quot;25 - &quot;\ General\ &quot; Ans&quot;">
                  <c:v>30</c:v>
                </c:pt>
                <c:pt idx="6" formatCode="&quot;30 - &quot;\ General\ &quot; Ans&quot;">
                  <c:v>35</c:v>
                </c:pt>
                <c:pt idx="7" formatCode="&quot;35 - &quot;\ General\ &quot; Ans&quot;">
                  <c:v>40</c:v>
                </c:pt>
                <c:pt idx="8" formatCode="&quot;40 - &quot;\ General\ &quot; Ans&quot;">
                  <c:v>45</c:v>
                </c:pt>
                <c:pt idx="9" formatCode="&quot;45 - &quot;\ General\ &quot; Ans&quot;">
                  <c:v>50</c:v>
                </c:pt>
              </c:numCache>
            </c:numRef>
          </c:cat>
          <c:val>
            <c:numRef>
              <c:f>'graphique '!$D$104:$D$113</c:f>
              <c:numCache>
                <c:formatCode>0;[Red]0;</c:formatCode>
                <c:ptCount val="10"/>
                <c:pt idx="0">
                  <c:v>-1</c:v>
                </c:pt>
                <c:pt idx="1">
                  <c:v>0</c:v>
                </c:pt>
                <c:pt idx="2">
                  <c:v>0</c:v>
                </c:pt>
                <c:pt idx="3">
                  <c:v>-2</c:v>
                </c:pt>
                <c:pt idx="4">
                  <c:v>0</c:v>
                </c:pt>
                <c:pt idx="5">
                  <c:v>-1</c:v>
                </c:pt>
                <c:pt idx="6">
                  <c:v>-1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gapWidth val="73"/>
        <c:overlap val="100"/>
        <c:axId val="147721600"/>
        <c:axId val="147735680"/>
      </c:barChart>
      <c:catAx>
        <c:axId val="147721600"/>
        <c:scaling>
          <c:orientation val="minMax"/>
        </c:scaling>
        <c:axPos val="l"/>
        <c:numFmt formatCode="&quot;Moins de &quot;\ General\ &quot; Ans&quot;" sourceLinked="1"/>
        <c:tickLblPos val="low"/>
        <c:crossAx val="147735680"/>
        <c:crosses val="autoZero"/>
        <c:auto val="1"/>
        <c:lblAlgn val="ctr"/>
        <c:lblOffset val="100"/>
      </c:catAx>
      <c:valAx>
        <c:axId val="147735680"/>
        <c:scaling>
          <c:orientation val="minMax"/>
        </c:scaling>
        <c:axPos val="b"/>
        <c:majorGridlines/>
        <c:numFmt formatCode="#,##0;#,##0" sourceLinked="0"/>
        <c:tickLblPos val="nextTo"/>
        <c:crossAx val="14772160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38539089021966816"/>
          <c:y val="0.89367367158575373"/>
          <c:w val="0.44057291320878356"/>
          <c:h val="7.9836262189080784E-2"/>
        </c:manualLayout>
      </c:layout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moyenne</a:t>
            </a:r>
            <a:r>
              <a:rPr lang="fr-FR" baseline="0"/>
              <a:t> d'age par sexe</a:t>
            </a:r>
            <a:endParaRPr lang="fr-FR"/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'graphique '!$C$87:$D$87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'graphique '!$C$99:$D$99</c:f>
              <c:numCache>
                <c:formatCode>0</c:formatCode>
                <c:ptCount val="2"/>
                <c:pt idx="0" formatCode="General">
                  <c:v>26.4</c:v>
                </c:pt>
                <c:pt idx="1">
                  <c:v>30.2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anciennetée moyenne</a:t>
            </a:r>
            <a:r>
              <a:rPr lang="fr-FR" baseline="0"/>
              <a:t> par sexe</a:t>
            </a:r>
            <a:endParaRPr lang="fr-FR"/>
          </a:p>
        </c:rich>
      </c:tx>
      <c:layout/>
    </c:title>
    <c:plotArea>
      <c:layout/>
      <c:pie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'graphique '!$C$103:$D$103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'graphique '!$C$115:$D$115</c:f>
              <c:numCache>
                <c:formatCode>0</c:formatCode>
                <c:ptCount val="2"/>
                <c:pt idx="0">
                  <c:v>10.6</c:v>
                </c:pt>
                <c:pt idx="1">
                  <c:v>19.8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hyperlink" Target="#sommaire!A1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synth&#233;se de l'' effectif 2 '!A1"/><Relationship Id="rId7" Type="http://schemas.openxmlformats.org/officeDocument/2006/relationships/hyperlink" Target="#'fiche individuelle vierge a rem'!A1"/><Relationship Id="rId2" Type="http://schemas.openxmlformats.org/officeDocument/2006/relationships/hyperlink" Target="#'anniversaire a souhaiter'!A1"/><Relationship Id="rId1" Type="http://schemas.openxmlformats.org/officeDocument/2006/relationships/hyperlink" Target="#'base de donn&#233;es'!A1"/><Relationship Id="rId6" Type="http://schemas.openxmlformats.org/officeDocument/2006/relationships/hyperlink" Target="#'fiche individuelle par personne'!A1"/><Relationship Id="rId5" Type="http://schemas.openxmlformats.org/officeDocument/2006/relationships/hyperlink" Target="#'Synth&#232;se de l''effectif'!A1"/><Relationship Id="rId4" Type="http://schemas.openxmlformats.org/officeDocument/2006/relationships/hyperlink" Target="#'graphique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28575</xdr:rowOff>
    </xdr:from>
    <xdr:to>
      <xdr:col>2</xdr:col>
      <xdr:colOff>0</xdr:colOff>
      <xdr:row>0</xdr:row>
      <xdr:rowOff>238125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71475" y="28575"/>
          <a:ext cx="1123950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15</xdr:row>
      <xdr:rowOff>0</xdr:rowOff>
    </xdr:from>
    <xdr:to>
      <xdr:col>9</xdr:col>
      <xdr:colOff>1123950</xdr:colOff>
      <xdr:row>15</xdr:row>
      <xdr:rowOff>209550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181975" y="3124200"/>
          <a:ext cx="1123950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1123950</xdr:colOff>
      <xdr:row>1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0" y="0"/>
          <a:ext cx="1123950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361950</xdr:colOff>
      <xdr:row>1</xdr:row>
      <xdr:rowOff>19050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42875" y="0"/>
          <a:ext cx="1123950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9527</xdr:rowOff>
    </xdr:from>
    <xdr:to>
      <xdr:col>6</xdr:col>
      <xdr:colOff>304800</xdr:colOff>
      <xdr:row>17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561975</xdr:colOff>
      <xdr:row>1</xdr:row>
      <xdr:rowOff>0</xdr:rowOff>
    </xdr:from>
    <xdr:to>
      <xdr:col>11</xdr:col>
      <xdr:colOff>581026</xdr:colOff>
      <xdr:row>17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95251</xdr:colOff>
      <xdr:row>18</xdr:row>
      <xdr:rowOff>152400</xdr:rowOff>
    </xdr:from>
    <xdr:to>
      <xdr:col>6</xdr:col>
      <xdr:colOff>333375</xdr:colOff>
      <xdr:row>33</xdr:row>
      <xdr:rowOff>171450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542925</xdr:colOff>
      <xdr:row>18</xdr:row>
      <xdr:rowOff>180975</xdr:rowOff>
    </xdr:from>
    <xdr:to>
      <xdr:col>11</xdr:col>
      <xdr:colOff>590550</xdr:colOff>
      <xdr:row>33</xdr:row>
      <xdr:rowOff>180975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19050</xdr:colOff>
      <xdr:row>1</xdr:row>
      <xdr:rowOff>9524</xdr:rowOff>
    </xdr:from>
    <xdr:to>
      <xdr:col>17</xdr:col>
      <xdr:colOff>533400</xdr:colOff>
      <xdr:row>16</xdr:row>
      <xdr:rowOff>190499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9525</xdr:colOff>
      <xdr:row>19</xdr:row>
      <xdr:rowOff>19050</xdr:rowOff>
    </xdr:from>
    <xdr:to>
      <xdr:col>17</xdr:col>
      <xdr:colOff>28575</xdr:colOff>
      <xdr:row>34</xdr:row>
      <xdr:rowOff>28575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</xdr:colOff>
      <xdr:row>34</xdr:row>
      <xdr:rowOff>171450</xdr:rowOff>
    </xdr:from>
    <xdr:to>
      <xdr:col>6</xdr:col>
      <xdr:colOff>238125</xdr:colOff>
      <xdr:row>49</xdr:row>
      <xdr:rowOff>142875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561976</xdr:colOff>
      <xdr:row>35</xdr:row>
      <xdr:rowOff>1</xdr:rowOff>
    </xdr:from>
    <xdr:to>
      <xdr:col>11</xdr:col>
      <xdr:colOff>619126</xdr:colOff>
      <xdr:row>49</xdr:row>
      <xdr:rowOff>171451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761999</xdr:colOff>
      <xdr:row>35</xdr:row>
      <xdr:rowOff>19049</xdr:rowOff>
    </xdr:from>
    <xdr:to>
      <xdr:col>17</xdr:col>
      <xdr:colOff>485774</xdr:colOff>
      <xdr:row>49</xdr:row>
      <xdr:rowOff>28574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19051</xdr:colOff>
      <xdr:row>50</xdr:row>
      <xdr:rowOff>85725</xdr:rowOff>
    </xdr:from>
    <xdr:to>
      <xdr:col>5</xdr:col>
      <xdr:colOff>571501</xdr:colOff>
      <xdr:row>64</xdr:row>
      <xdr:rowOff>76200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171449</xdr:colOff>
      <xdr:row>84</xdr:row>
      <xdr:rowOff>28575</xdr:rowOff>
    </xdr:from>
    <xdr:to>
      <xdr:col>11</xdr:col>
      <xdr:colOff>485774</xdr:colOff>
      <xdr:row>99</xdr:row>
      <xdr:rowOff>9525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257174</xdr:colOff>
      <xdr:row>100</xdr:row>
      <xdr:rowOff>19050</xdr:rowOff>
    </xdr:from>
    <xdr:to>
      <xdr:col>11</xdr:col>
      <xdr:colOff>571499</xdr:colOff>
      <xdr:row>115</xdr:row>
      <xdr:rowOff>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</xdr:colOff>
      <xdr:row>65</xdr:row>
      <xdr:rowOff>0</xdr:rowOff>
    </xdr:from>
    <xdr:to>
      <xdr:col>5</xdr:col>
      <xdr:colOff>714375</xdr:colOff>
      <xdr:row>79</xdr:row>
      <xdr:rowOff>76200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666750</xdr:colOff>
      <xdr:row>66</xdr:row>
      <xdr:rowOff>9525</xdr:rowOff>
    </xdr:from>
    <xdr:to>
      <xdr:col>12</xdr:col>
      <xdr:colOff>257175</xdr:colOff>
      <xdr:row>80</xdr:row>
      <xdr:rowOff>85725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0</xdr:colOff>
      <xdr:row>0</xdr:row>
      <xdr:rowOff>0</xdr:rowOff>
    </xdr:from>
    <xdr:to>
      <xdr:col>2</xdr:col>
      <xdr:colOff>133350</xdr:colOff>
      <xdr:row>2</xdr:row>
      <xdr:rowOff>66675</xdr:rowOff>
    </xdr:to>
    <xdr:sp macro="" textlink="">
      <xdr:nvSpPr>
        <xdr:cNvPr id="18" name="Rectangle à coins arrondis 17">
          <a:hlinkClick xmlns:r="http://schemas.openxmlformats.org/officeDocument/2006/relationships" r:id="rId15"/>
        </xdr:cNvPr>
        <xdr:cNvSpPr/>
      </xdr:nvSpPr>
      <xdr:spPr>
        <a:xfrm>
          <a:off x="114300" y="0"/>
          <a:ext cx="1123950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13</xdr:col>
      <xdr:colOff>361950</xdr:colOff>
      <xdr:row>1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382000" y="0"/>
          <a:ext cx="1123950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13</xdr:col>
      <xdr:colOff>361950</xdr:colOff>
      <xdr:row>1</xdr:row>
      <xdr:rowOff>9525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8382000" y="0"/>
          <a:ext cx="1123950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57150</xdr:rowOff>
    </xdr:from>
    <xdr:to>
      <xdr:col>18</xdr:col>
      <xdr:colOff>0</xdr:colOff>
      <xdr:row>6</xdr:row>
      <xdr:rowOff>38100</xdr:rowOff>
    </xdr:to>
    <xdr:sp macro="" textlink="">
      <xdr:nvSpPr>
        <xdr:cNvPr id="2" name="Rectangle à coins arrondis 1"/>
        <xdr:cNvSpPr/>
      </xdr:nvSpPr>
      <xdr:spPr>
        <a:xfrm>
          <a:off x="771525" y="247650"/>
          <a:ext cx="12944475" cy="933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800" b="1">
              <a:latin typeface="AR CHRISTY" pitchFamily="2" charset="0"/>
            </a:rPr>
            <a:t>SOMMAIRE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4</xdr:col>
      <xdr:colOff>57150</xdr:colOff>
      <xdr:row>11</xdr:row>
      <xdr:rowOff>85725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762000" y="1524000"/>
          <a:ext cx="2343150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AR ESSENCE" pitchFamily="2" charset="0"/>
            </a:rPr>
            <a:t>base de donnéés</a:t>
          </a:r>
        </a:p>
      </xdr:txBody>
    </xdr:sp>
    <xdr:clientData/>
  </xdr:twoCellAnchor>
  <xdr:twoCellAnchor>
    <xdr:from>
      <xdr:col>4</xdr:col>
      <xdr:colOff>752475</xdr:colOff>
      <xdr:row>7</xdr:row>
      <xdr:rowOff>161925</xdr:rowOff>
    </xdr:from>
    <xdr:to>
      <xdr:col>8</xdr:col>
      <xdr:colOff>47625</xdr:colOff>
      <xdr:row>11</xdr:row>
      <xdr:rowOff>57150</xdr:rowOff>
    </xdr:to>
    <xdr:sp macro="" textlink="">
      <xdr:nvSpPr>
        <xdr:cNvPr id="14" name="Rectangle à coins arrondis 13">
          <a:hlinkClick xmlns:r="http://schemas.openxmlformats.org/officeDocument/2006/relationships" r:id="rId2"/>
        </xdr:cNvPr>
        <xdr:cNvSpPr/>
      </xdr:nvSpPr>
      <xdr:spPr>
        <a:xfrm>
          <a:off x="3800475" y="1495425"/>
          <a:ext cx="2343150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AR ESSENCE" pitchFamily="2" charset="0"/>
            </a:rPr>
            <a:t>anniversaire a venir</a:t>
          </a:r>
        </a:p>
      </xdr:txBody>
    </xdr:sp>
    <xdr:clientData/>
  </xdr:twoCellAnchor>
  <xdr:twoCellAnchor>
    <xdr:from>
      <xdr:col>2</xdr:col>
      <xdr:colOff>733425</xdr:colOff>
      <xdr:row>13</xdr:row>
      <xdr:rowOff>9525</xdr:rowOff>
    </xdr:from>
    <xdr:to>
      <xdr:col>6</xdr:col>
      <xdr:colOff>28575</xdr:colOff>
      <xdr:row>16</xdr:row>
      <xdr:rowOff>95250</xdr:rowOff>
    </xdr:to>
    <xdr:sp macro="" textlink="">
      <xdr:nvSpPr>
        <xdr:cNvPr id="15" name="Rectangle à coins arrondis 14"/>
        <xdr:cNvSpPr/>
      </xdr:nvSpPr>
      <xdr:spPr>
        <a:xfrm>
          <a:off x="2257425" y="2486025"/>
          <a:ext cx="2343150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AR ESSENCE" pitchFamily="2" charset="0"/>
            </a:rPr>
            <a:t>base de donnéés</a:t>
          </a:r>
        </a:p>
      </xdr:txBody>
    </xdr:sp>
    <xdr:clientData/>
  </xdr:twoCellAnchor>
  <xdr:twoCellAnchor>
    <xdr:from>
      <xdr:col>13</xdr:col>
      <xdr:colOff>714375</xdr:colOff>
      <xdr:row>7</xdr:row>
      <xdr:rowOff>180975</xdr:rowOff>
    </xdr:from>
    <xdr:to>
      <xdr:col>17</xdr:col>
      <xdr:colOff>9525</xdr:colOff>
      <xdr:row>11</xdr:row>
      <xdr:rowOff>76200</xdr:rowOff>
    </xdr:to>
    <xdr:sp macro="" textlink="">
      <xdr:nvSpPr>
        <xdr:cNvPr id="16" name="Rectangle à coins arrondis 15">
          <a:hlinkClick xmlns:r="http://schemas.openxmlformats.org/officeDocument/2006/relationships" r:id="rId3"/>
        </xdr:cNvPr>
        <xdr:cNvSpPr/>
      </xdr:nvSpPr>
      <xdr:spPr>
        <a:xfrm>
          <a:off x="10620375" y="1514475"/>
          <a:ext cx="2343150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AR ESSENCE" pitchFamily="2" charset="0"/>
            </a:rPr>
            <a:t>synthese de l effectif 2</a:t>
          </a:r>
        </a:p>
      </xdr:txBody>
    </xdr:sp>
    <xdr:clientData/>
  </xdr:twoCellAnchor>
  <xdr:twoCellAnchor>
    <xdr:from>
      <xdr:col>9</xdr:col>
      <xdr:colOff>504825</xdr:colOff>
      <xdr:row>7</xdr:row>
      <xdr:rowOff>171450</xdr:rowOff>
    </xdr:from>
    <xdr:to>
      <xdr:col>12</xdr:col>
      <xdr:colOff>561975</xdr:colOff>
      <xdr:row>11</xdr:row>
      <xdr:rowOff>66675</xdr:rowOff>
    </xdr:to>
    <xdr:sp macro="" textlink="">
      <xdr:nvSpPr>
        <xdr:cNvPr id="17" name="Rectangle à coins arrondis 16"/>
        <xdr:cNvSpPr/>
      </xdr:nvSpPr>
      <xdr:spPr>
        <a:xfrm>
          <a:off x="7362825" y="1504950"/>
          <a:ext cx="2343150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AR ESSENCE" pitchFamily="2" charset="0"/>
            </a:rPr>
            <a:t>base de donnéés</a:t>
          </a:r>
        </a:p>
      </xdr:txBody>
    </xdr:sp>
    <xdr:clientData/>
  </xdr:twoCellAnchor>
  <xdr:twoCellAnchor>
    <xdr:from>
      <xdr:col>2</xdr:col>
      <xdr:colOff>723900</xdr:colOff>
      <xdr:row>13</xdr:row>
      <xdr:rowOff>9525</xdr:rowOff>
    </xdr:from>
    <xdr:to>
      <xdr:col>6</xdr:col>
      <xdr:colOff>19050</xdr:colOff>
      <xdr:row>16</xdr:row>
      <xdr:rowOff>95250</xdr:rowOff>
    </xdr:to>
    <xdr:sp macro="" textlink="">
      <xdr:nvSpPr>
        <xdr:cNvPr id="18" name="Rectangle à coins arrondis 17">
          <a:hlinkClick xmlns:r="http://schemas.openxmlformats.org/officeDocument/2006/relationships" r:id="rId4"/>
        </xdr:cNvPr>
        <xdr:cNvSpPr/>
      </xdr:nvSpPr>
      <xdr:spPr>
        <a:xfrm>
          <a:off x="2247900" y="2486025"/>
          <a:ext cx="2343150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AR ESSENCE" pitchFamily="2" charset="0"/>
            </a:rPr>
            <a:t>graphique</a:t>
          </a:r>
        </a:p>
      </xdr:txBody>
    </xdr:sp>
    <xdr:clientData/>
  </xdr:twoCellAnchor>
  <xdr:twoCellAnchor>
    <xdr:from>
      <xdr:col>9</xdr:col>
      <xdr:colOff>495300</xdr:colOff>
      <xdr:row>7</xdr:row>
      <xdr:rowOff>171450</xdr:rowOff>
    </xdr:from>
    <xdr:to>
      <xdr:col>12</xdr:col>
      <xdr:colOff>552450</xdr:colOff>
      <xdr:row>11</xdr:row>
      <xdr:rowOff>66675</xdr:rowOff>
    </xdr:to>
    <xdr:sp macro="" textlink="">
      <xdr:nvSpPr>
        <xdr:cNvPr id="19" name="Rectangle à coins arrondis 18">
          <a:hlinkClick xmlns:r="http://schemas.openxmlformats.org/officeDocument/2006/relationships" r:id="rId5"/>
        </xdr:cNvPr>
        <xdr:cNvSpPr/>
      </xdr:nvSpPr>
      <xdr:spPr>
        <a:xfrm>
          <a:off x="7353300" y="1504950"/>
          <a:ext cx="2343150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AR ESSENCE" pitchFamily="2" charset="0"/>
            </a:rPr>
            <a:t>synthese de l effectif 1</a:t>
          </a:r>
        </a:p>
      </xdr:txBody>
    </xdr:sp>
    <xdr:clientData/>
  </xdr:twoCellAnchor>
  <xdr:twoCellAnchor>
    <xdr:from>
      <xdr:col>7</xdr:col>
      <xdr:colOff>390525</xdr:colOff>
      <xdr:row>13</xdr:row>
      <xdr:rowOff>0</xdr:rowOff>
    </xdr:from>
    <xdr:to>
      <xdr:col>10</xdr:col>
      <xdr:colOff>447675</xdr:colOff>
      <xdr:row>18</xdr:row>
      <xdr:rowOff>47625</xdr:rowOff>
    </xdr:to>
    <xdr:sp macro="" textlink="">
      <xdr:nvSpPr>
        <xdr:cNvPr id="20" name="Rectangle à coins arrondis 19">
          <a:hlinkClick xmlns:r="http://schemas.openxmlformats.org/officeDocument/2006/relationships" r:id="rId6"/>
        </xdr:cNvPr>
        <xdr:cNvSpPr/>
      </xdr:nvSpPr>
      <xdr:spPr>
        <a:xfrm>
          <a:off x="5724525" y="2476500"/>
          <a:ext cx="2343150" cy="1000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AR ESSENCE" pitchFamily="2" charset="0"/>
            </a:rPr>
            <a:t>fiche individuelle par personne</a:t>
          </a:r>
        </a:p>
      </xdr:txBody>
    </xdr:sp>
    <xdr:clientData/>
  </xdr:twoCellAnchor>
  <xdr:twoCellAnchor>
    <xdr:from>
      <xdr:col>12</xdr:col>
      <xdr:colOff>228600</xdr:colOff>
      <xdr:row>13</xdr:row>
      <xdr:rowOff>9525</xdr:rowOff>
    </xdr:from>
    <xdr:to>
      <xdr:col>15</xdr:col>
      <xdr:colOff>285750</xdr:colOff>
      <xdr:row>16</xdr:row>
      <xdr:rowOff>95250</xdr:rowOff>
    </xdr:to>
    <xdr:sp macro="" textlink="">
      <xdr:nvSpPr>
        <xdr:cNvPr id="21" name="Rectangle à coins arrondis 20">
          <a:hlinkClick xmlns:r="http://schemas.openxmlformats.org/officeDocument/2006/relationships" r:id="rId7"/>
        </xdr:cNvPr>
        <xdr:cNvSpPr/>
      </xdr:nvSpPr>
      <xdr:spPr>
        <a:xfrm>
          <a:off x="9372600" y="2486025"/>
          <a:ext cx="2343150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latin typeface="AR ESSENCE" pitchFamily="2" charset="0"/>
            </a:rPr>
            <a:t>fiche individuelle vierge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848.834685879629" createdVersion="4" refreshedVersion="3" minRefreshableVersion="3" recordCount="10">
  <cacheSource type="worksheet">
    <worksheetSource name="Données4"/>
  </cacheSource>
  <cacheFields count="23">
    <cacheField name="NOM" numFmtId="0">
      <sharedItems containsBlank="1"/>
    </cacheField>
    <cacheField name="PRENOM" numFmtId="0">
      <sharedItems containsBlank="1"/>
    </cacheField>
    <cacheField name="DATE DE NAISSANCE" numFmtId="14">
      <sharedItems containsSemiMixedTypes="0" containsNonDate="0" containsDate="1" containsString="0" minDate="1965-11-04T00:00:00" maxDate="2005-02-07T00:00:00"/>
    </cacheField>
    <cacheField name="MOIS ANNIVERSAIRE" numFmtId="14">
      <sharedItems/>
    </cacheField>
    <cacheField name="AGE" numFmtId="164">
      <sharedItems containsSemiMixedTypes="0" containsString="0" containsNumber="1" containsInteger="1" minValue="14" maxValue="54"/>
    </cacheField>
    <cacheField name="SEXE" numFmtId="0">
      <sharedItems containsBlank="1" count="3">
        <s v="M"/>
        <s v="F"/>
        <m u="1"/>
      </sharedItems>
    </cacheField>
    <cacheField name="DATE D'ENTREE" numFmtId="14">
      <sharedItems containsSemiMixedTypes="0" containsNonDate="0" containsDate="1" containsString="0" minDate="1990-05-06T00:00:00" maxDate="2019-02-03T00:00:00"/>
    </cacheField>
    <cacheField name="ANCIENNETEE" numFmtId="181">
      <sharedItems containsSemiMixedTypes="0" containsString="0" containsNumber="1" containsInteger="1" minValue="0" maxValue="29"/>
    </cacheField>
    <cacheField name="POSTE" numFmtId="0">
      <sharedItems containsBlank="1" count="6">
        <s v="ADMINISTRATIF"/>
        <s v="GARAGE"/>
        <s v="DIRECTEUR"/>
        <s v="QUAI"/>
        <s v="CHAUFFEUR"/>
        <m/>
      </sharedItems>
    </cacheField>
    <cacheField name="STATUT" numFmtId="0">
      <sharedItems containsBlank="1" count="3">
        <s v="1er COLLEGE"/>
        <s v="2eme COLLEGE"/>
        <m/>
      </sharedItems>
    </cacheField>
    <cacheField name="ADRESSE MAIL" numFmtId="0">
      <sharedItems containsBlank="1"/>
    </cacheField>
    <cacheField name="N° PORTABLE" numFmtId="0">
      <sharedItems containsString="0" containsBlank="1" containsNumber="1" containsInteger="1" minValue="2020202020" maxValue="2020202020"/>
    </cacheField>
    <cacheField name="NOMBRE D ENFANTS" numFmtId="0">
      <sharedItems containsString="0" containsBlank="1" containsNumber="1" containsInteger="1" minValue="0" maxValue="4"/>
    </cacheField>
    <cacheField name="ENFANT 1" numFmtId="0">
      <sharedItems containsNonDate="0" containsString="0" containsBlank="1"/>
    </cacheField>
    <cacheField name="ENFANT 2" numFmtId="0">
      <sharedItems containsNonDate="0" containsString="0" containsBlank="1"/>
    </cacheField>
    <cacheField name="ENFANT 3" numFmtId="0">
      <sharedItems containsNonDate="0" containsString="0" containsBlank="1"/>
    </cacheField>
    <cacheField name="ENFANT 4" numFmtId="0">
      <sharedItems containsNonDate="0" containsString="0" containsBlank="1"/>
    </cacheField>
    <cacheField name="ENFANT 5" numFmtId="0">
      <sharedItems containsNonDate="0" containsString="0" containsBlank="1"/>
    </cacheField>
    <cacheField name="ENFANT 6" numFmtId="0">
      <sharedItems containsNonDate="0" containsString="0" containsBlank="1"/>
    </cacheField>
    <cacheField name="ADRESSE POSTALE" numFmtId="0">
      <sharedItems containsNonDate="0" containsString="0" containsBlank="1"/>
    </cacheField>
    <cacheField name="VILLE " numFmtId="0">
      <sharedItems containsNonDate="0" containsString="0" containsBlank="1"/>
    </cacheField>
    <cacheField name="SECTEUR GEOGRAPHIQUE" numFmtId="0">
      <sharedItems containsNonDate="0" containsString="0" containsBlank="1"/>
    </cacheField>
    <cacheField name="sexe pour pyramid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a"/>
    <s v="Isabelle"/>
    <d v="2000-01-23T00:00:00"/>
    <s v="Janvier"/>
    <n v="19"/>
    <x v="0"/>
    <d v="2008-05-03T00:00:00"/>
    <n v="11"/>
    <x v="0"/>
    <x v="0"/>
    <m/>
    <m/>
    <n v="2"/>
    <m/>
    <m/>
    <m/>
    <m/>
    <m/>
    <m/>
    <m/>
    <m/>
    <m/>
    <e v="#VALUE!"/>
  </r>
  <r>
    <s v="d"/>
    <s v="Liliane"/>
    <d v="2000-01-18T00:00:00"/>
    <s v="Janvier"/>
    <n v="20"/>
    <x v="1"/>
    <d v="2018-05-05T00:00:00"/>
    <n v="1"/>
    <x v="1"/>
    <x v="0"/>
    <m/>
    <m/>
    <n v="0"/>
    <m/>
    <m/>
    <m/>
    <m/>
    <m/>
    <m/>
    <m/>
    <m/>
    <m/>
    <m/>
  </r>
  <r>
    <s v="g"/>
    <s v="Laurent"/>
    <d v="1970-01-19T00:00:00"/>
    <s v="Janvier"/>
    <n v="49"/>
    <x v="1"/>
    <d v="2000-05-02T00:00:00"/>
    <n v="19"/>
    <x v="0"/>
    <x v="0"/>
    <m/>
    <m/>
    <n v="4"/>
    <m/>
    <m/>
    <m/>
    <m/>
    <m/>
    <m/>
    <m/>
    <m/>
    <m/>
    <m/>
  </r>
  <r>
    <s v="d"/>
    <s v="Magalie"/>
    <d v="1999-02-22T00:00:00"/>
    <s v="Février"/>
    <n v="20"/>
    <x v="0"/>
    <d v="2019-02-02T00:00:00"/>
    <n v="0"/>
    <x v="1"/>
    <x v="1"/>
    <s v="mm@mmposte,net"/>
    <n v="2020202020"/>
    <n v="1"/>
    <m/>
    <m/>
    <m/>
    <m/>
    <m/>
    <m/>
    <m/>
    <m/>
    <m/>
    <m/>
  </r>
  <r>
    <s v="km"/>
    <s v="Julie "/>
    <d v="1999-08-07T00:00:00"/>
    <s v="Août"/>
    <n v="20"/>
    <x v="1"/>
    <d v="2000-05-07T00:00:00"/>
    <n v="19"/>
    <x v="2"/>
    <x v="1"/>
    <m/>
    <m/>
    <m/>
    <m/>
    <m/>
    <m/>
    <m/>
    <m/>
    <m/>
    <m/>
    <m/>
    <m/>
    <m/>
  </r>
  <r>
    <s v="o"/>
    <s v="Stéphane"/>
    <d v="1999-09-08T00:00:00"/>
    <s v="Septembre"/>
    <n v="20"/>
    <x v="0"/>
    <d v="2000-05-08T00:00:00"/>
    <n v="19"/>
    <x v="3"/>
    <x v="1"/>
    <m/>
    <m/>
    <m/>
    <m/>
    <m/>
    <m/>
    <m/>
    <m/>
    <m/>
    <m/>
    <m/>
    <m/>
    <m/>
  </r>
  <r>
    <s v="u"/>
    <s v="Camille"/>
    <d v="2005-02-06T00:00:00"/>
    <s v="Février"/>
    <n v="14"/>
    <x v="1"/>
    <d v="1990-05-06T00:00:00"/>
    <n v="29"/>
    <x v="3"/>
    <x v="1"/>
    <m/>
    <m/>
    <m/>
    <m/>
    <m/>
    <m/>
    <m/>
    <m/>
    <m/>
    <m/>
    <m/>
    <m/>
    <m/>
  </r>
  <r>
    <s v="y"/>
    <s v="Nathalie"/>
    <d v="1965-11-04T00:00:00"/>
    <s v="Novembre"/>
    <n v="54"/>
    <x v="0"/>
    <d v="2015-05-04T00:00:00"/>
    <n v="4"/>
    <x v="2"/>
    <x v="1"/>
    <m/>
    <m/>
    <n v="3"/>
    <m/>
    <m/>
    <m/>
    <m/>
    <m/>
    <m/>
    <m/>
    <m/>
    <m/>
    <m/>
  </r>
  <r>
    <s v="d"/>
    <s v="michel"/>
    <d v="2000-03-02T00:00:00"/>
    <s v="Mars"/>
    <n v="19"/>
    <x v="0"/>
    <d v="2000-05-04T00:00:00"/>
    <n v="19"/>
    <x v="4"/>
    <x v="0"/>
    <s v="mic.tt@laposte.net"/>
    <m/>
    <m/>
    <m/>
    <m/>
    <m/>
    <m/>
    <m/>
    <m/>
    <m/>
    <m/>
    <m/>
    <m/>
  </r>
  <r>
    <m/>
    <m/>
    <d v="2000-05-02T00:00:00"/>
    <s v="Mai"/>
    <n v="19"/>
    <x v="1"/>
    <d v="2000-05-05T00:00:00"/>
    <n v="19"/>
    <x v="5"/>
    <x v="2"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A3:S13" firstHeaderRow="1" firstDataRow="4" firstDataCol="1"/>
  <pivotFields count="23">
    <pivotField dataField="1" showAll="0"/>
    <pivotField showAll="0"/>
    <pivotField numFmtId="14" showAll="0"/>
    <pivotField showAll="0"/>
    <pivotField showAll="0"/>
    <pivotField axis="axisCol" showAll="0">
      <items count="4">
        <item x="1"/>
        <item x="0"/>
        <item m="1" x="2"/>
        <item t="default"/>
      </items>
    </pivotField>
    <pivotField numFmtId="14" showAll="0"/>
    <pivotField showAll="0"/>
    <pivotField axis="axisRow" showAll="0">
      <items count="7">
        <item x="0"/>
        <item x="4"/>
        <item x="2"/>
        <item x="1"/>
        <item x="3"/>
        <item x="5"/>
        <item t="default"/>
      </items>
    </pivotField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</pivotFields>
  <rowFields count="1"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3">
    <field x="9"/>
    <field x="-2"/>
    <field x="5"/>
  </colFields>
  <colItems count="18">
    <i>
      <x/>
      <x/>
      <x/>
    </i>
    <i r="2">
      <x v="1"/>
    </i>
    <i r="1" i="1">
      <x v="1"/>
      <x/>
    </i>
    <i r="2" i="1">
      <x v="1"/>
    </i>
    <i t="default">
      <x/>
    </i>
    <i t="default" i="1">
      <x/>
    </i>
    <i>
      <x v="1"/>
      <x/>
      <x/>
    </i>
    <i r="2">
      <x v="1"/>
    </i>
    <i r="1" i="1">
      <x v="1"/>
      <x/>
    </i>
    <i r="2" i="1">
      <x v="1"/>
    </i>
    <i t="default">
      <x v="1"/>
    </i>
    <i t="default" i="1">
      <x v="1"/>
    </i>
    <i>
      <x v="2"/>
      <x/>
      <x/>
    </i>
    <i r="1" i="1">
      <x v="1"/>
      <x/>
    </i>
    <i t="default">
      <x v="2"/>
    </i>
    <i t="default" i="1">
      <x v="2"/>
    </i>
    <i t="grand">
      <x/>
    </i>
    <i t="grand" i="1">
      <x/>
    </i>
  </colItems>
  <dataFields count="2">
    <dataField name="Nombre de NOM" fld="0" subtotal="count" baseField="0" baseItem="0"/>
    <dataField name="Nombre de NOM2" fld="0" subtotal="count" showDataAs="percentOfTotal" baseField="8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Données4" displayName="Données4" ref="B2:X12" headerRowDxfId="36" dataDxfId="35" totalsRowDxfId="34">
  <autoFilter ref="B2:X12">
    <filterColumn colId="22"/>
  </autoFilter>
  <sortState ref="B3:W10">
    <sortCondition ref="K2:K10"/>
  </sortState>
  <tableColumns count="23">
    <tableColumn id="1" name="NOM" totalsRowLabel="Total" dataDxfId="33"/>
    <tableColumn id="2" name="PRENOM" dataDxfId="32"/>
    <tableColumn id="3" name="DATE DE NAISSANCE" dataDxfId="31"/>
    <tableColumn id="11" name="MOIS ANNIVERSAIRE" dataDxfId="30">
      <calculatedColumnFormula>PROPER(TEXT($D3,"mmmm"))</calculatedColumnFormula>
    </tableColumn>
    <tableColumn id="13" name="AGE" dataDxfId="29">
      <calculatedColumnFormula>DATEDIF(Données4[[#This Row],[DATE DE NAISSANCE]],TODAY(), "y")</calculatedColumnFormula>
    </tableColumn>
    <tableColumn id="4" name="SEXE" dataDxfId="28"/>
    <tableColumn id="5" name="DATE D'ENTREE" dataDxfId="27"/>
    <tableColumn id="12" name="ANCIENNETEE" dataDxfId="26">
      <calculatedColumnFormula>DATEDIF(H3,TODAY(),"y")</calculatedColumnFormula>
    </tableColumn>
    <tableColumn id="7" name="POSTE" dataDxfId="25"/>
    <tableColumn id="8" name="STATUT" dataDxfId="24"/>
    <tableColumn id="9" name="ADRESSE MAIL" dataDxfId="23"/>
    <tableColumn id="10" name="N° PORTABLE" dataDxfId="22"/>
    <tableColumn id="6" name="NOMBRE D ENFANTS" dataDxfId="21" totalsRowDxfId="20"/>
    <tableColumn id="14" name="ENFANT 1" dataDxfId="19" totalsRowDxfId="18"/>
    <tableColumn id="15" name="ENFANT 2" dataDxfId="17" totalsRowDxfId="16"/>
    <tableColumn id="16" name="ENFANT 3" dataDxfId="15" totalsRowDxfId="14"/>
    <tableColumn id="17" name="ENFANT 4" dataDxfId="13" totalsRowDxfId="12"/>
    <tableColumn id="18" name="ENFANT 5" dataDxfId="11" totalsRowDxfId="10"/>
    <tableColumn id="19" name="ENFANT 6" dataDxfId="9" totalsRowDxfId="8"/>
    <tableColumn id="21" name="ADRESSE POSTALE" dataDxfId="7" totalsRowDxfId="6"/>
    <tableColumn id="22" name="VILLE " dataDxfId="5" totalsRowDxfId="4"/>
    <tableColumn id="23" name="SECTEUR GEOGRAPHIQUE" dataDxfId="3" totalsRowDxfId="2"/>
    <tableColumn id="20" name="sexe pour pyramide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mic.tt@laposte.net" TargetMode="External"/><Relationship Id="rId1" Type="http://schemas.openxmlformats.org/officeDocument/2006/relationships/hyperlink" Target="mailto:mm@mmposte,net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602"/>
  <sheetViews>
    <sheetView tabSelected="1" workbookViewId="0">
      <pane ySplit="2" topLeftCell="A3" activePane="bottomLeft" state="frozen"/>
      <selection pane="bottomLeft" activeCell="I13" sqref="I13"/>
    </sheetView>
  </sheetViews>
  <sheetFormatPr baseColWidth="10" defaultColWidth="10.28515625" defaultRowHeight="20.25" customHeight="1"/>
  <cols>
    <col min="1" max="1" width="5.42578125" style="1" customWidth="1"/>
    <col min="2" max="2" width="17" style="1" customWidth="1"/>
    <col min="3" max="3" width="15.28515625" style="1" customWidth="1"/>
    <col min="4" max="4" width="13.140625" style="1" customWidth="1"/>
    <col min="5" max="5" width="11.5703125" style="1" customWidth="1"/>
    <col min="6" max="6" width="7.85546875" style="1" customWidth="1"/>
    <col min="7" max="7" width="5.42578125" style="1" customWidth="1"/>
    <col min="8" max="8" width="13.5703125" style="1" customWidth="1"/>
    <col min="9" max="9" width="13.85546875" style="1" customWidth="1"/>
    <col min="10" max="10" width="14" style="1" customWidth="1"/>
    <col min="11" max="11" width="13.28515625" style="1" customWidth="1"/>
    <col min="12" max="12" width="18.7109375" style="1" customWidth="1"/>
    <col min="13" max="13" width="16" style="1" customWidth="1"/>
    <col min="14" max="14" width="9.42578125" style="1" customWidth="1"/>
    <col min="15" max="15" width="10.140625" style="1" customWidth="1"/>
    <col min="16" max="20" width="10.28515625" style="1"/>
    <col min="21" max="21" width="19.42578125" style="1" customWidth="1"/>
    <col min="22" max="22" width="10.28515625" style="1"/>
    <col min="23" max="23" width="13.42578125" style="1" customWidth="1"/>
    <col min="24" max="24" width="10" style="1" customWidth="1"/>
    <col min="25" max="29" width="10.28515625" style="1"/>
    <col min="30" max="30" width="0.85546875" style="1" customWidth="1"/>
    <col min="31" max="31" width="10.28515625" style="1"/>
    <col min="32" max="32" width="1.85546875" style="1" customWidth="1"/>
    <col min="33" max="33" width="12.5703125" style="1" customWidth="1"/>
    <col min="34" max="16384" width="10.28515625" style="1"/>
  </cols>
  <sheetData>
    <row r="1" spans="1:33" ht="20.25" customHeight="1">
      <c r="O1" s="90" t="s">
        <v>37</v>
      </c>
      <c r="P1" s="90"/>
      <c r="Q1" s="90"/>
      <c r="R1" s="90"/>
      <c r="S1" s="90"/>
      <c r="T1" s="90"/>
    </row>
    <row r="2" spans="1:33" ht="63.75" customHeight="1">
      <c r="A2" s="11" t="s">
        <v>34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33</v>
      </c>
      <c r="M2" s="11" t="s">
        <v>35</v>
      </c>
      <c r="N2" s="15" t="s">
        <v>36</v>
      </c>
      <c r="O2" s="16" t="s">
        <v>43</v>
      </c>
      <c r="P2" s="16" t="s">
        <v>42</v>
      </c>
      <c r="Q2" s="16" t="s">
        <v>41</v>
      </c>
      <c r="R2" s="16" t="s">
        <v>40</v>
      </c>
      <c r="S2" s="16" t="s">
        <v>39</v>
      </c>
      <c r="T2" s="16" t="s">
        <v>38</v>
      </c>
      <c r="U2" s="17" t="s">
        <v>45</v>
      </c>
      <c r="V2" s="17" t="s">
        <v>46</v>
      </c>
      <c r="W2" s="17" t="s">
        <v>47</v>
      </c>
      <c r="X2" s="49" t="s">
        <v>103</v>
      </c>
      <c r="AB2" s="89"/>
      <c r="AC2" s="89" t="s">
        <v>5</v>
      </c>
      <c r="AD2" s="89"/>
      <c r="AE2" s="89" t="s">
        <v>106</v>
      </c>
      <c r="AF2" s="89"/>
      <c r="AG2" s="89" t="s">
        <v>8</v>
      </c>
    </row>
    <row r="3" spans="1:33" ht="24" customHeight="1">
      <c r="A3" s="17">
        <v>1</v>
      </c>
      <c r="B3" s="17" t="s">
        <v>27</v>
      </c>
      <c r="C3" s="17" t="s">
        <v>21</v>
      </c>
      <c r="D3" s="76">
        <v>36548</v>
      </c>
      <c r="E3" s="76" t="str">
        <f t="shared" ref="E3:E10" si="0">PROPER(TEXT($D3,"mmmm"))</f>
        <v>Janvier</v>
      </c>
      <c r="F3" s="77">
        <f ca="1">DATEDIF(Données4[[#This Row],[DATE DE NAISSANCE]],TODAY(), "y")</f>
        <v>19</v>
      </c>
      <c r="G3" s="17" t="s">
        <v>13</v>
      </c>
      <c r="H3" s="76">
        <v>39571</v>
      </c>
      <c r="I3" s="78">
        <f t="shared" ref="I3:I12" ca="1" si="1">DATEDIF(H3,TODAY(),"y")</f>
        <v>11</v>
      </c>
      <c r="J3" s="17" t="s">
        <v>18</v>
      </c>
      <c r="K3" s="17" t="s">
        <v>15</v>
      </c>
      <c r="L3" s="17"/>
      <c r="M3" s="79"/>
      <c r="N3" s="17">
        <v>2</v>
      </c>
      <c r="O3" s="17"/>
      <c r="P3" s="17"/>
      <c r="Q3" s="17"/>
      <c r="R3" s="17"/>
      <c r="S3" s="17"/>
      <c r="T3" s="17"/>
      <c r="U3" s="17" t="s">
        <v>109</v>
      </c>
      <c r="V3" s="17"/>
      <c r="W3" s="17"/>
      <c r="X3" s="80" t="e">
        <f>IF(G:G,-1,0)</f>
        <v>#VALUE!</v>
      </c>
      <c r="AB3"/>
      <c r="AC3" s="88" t="s">
        <v>13</v>
      </c>
      <c r="AD3"/>
      <c r="AE3" s="17" t="s">
        <v>15</v>
      </c>
      <c r="AF3"/>
      <c r="AG3" s="17" t="s">
        <v>18</v>
      </c>
    </row>
    <row r="4" spans="1:33" ht="20.25" customHeight="1">
      <c r="A4" s="17">
        <v>2</v>
      </c>
      <c r="B4" s="17" t="s">
        <v>28</v>
      </c>
      <c r="C4" s="17" t="s">
        <v>23</v>
      </c>
      <c r="D4" s="76">
        <v>36543</v>
      </c>
      <c r="E4" s="76" t="str">
        <f t="shared" si="0"/>
        <v>Janvier</v>
      </c>
      <c r="F4" s="77">
        <f ca="1">DATEDIF(Données4[[#This Row],[DATE DE NAISSANCE]],TODAY(), "y")</f>
        <v>20</v>
      </c>
      <c r="G4" s="17" t="s">
        <v>11</v>
      </c>
      <c r="H4" s="76">
        <v>43225</v>
      </c>
      <c r="I4" s="78">
        <f t="shared" ca="1" si="1"/>
        <v>1</v>
      </c>
      <c r="J4" s="17" t="s">
        <v>16</v>
      </c>
      <c r="K4" s="17" t="s">
        <v>15</v>
      </c>
      <c r="L4" s="17"/>
      <c r="M4" s="79"/>
      <c r="N4" s="17">
        <v>0</v>
      </c>
      <c r="O4" s="17"/>
      <c r="P4" s="17"/>
      <c r="Q4" s="17"/>
      <c r="R4" s="17"/>
      <c r="S4" s="17"/>
      <c r="T4" s="17"/>
      <c r="U4" s="17"/>
      <c r="V4" s="17"/>
      <c r="W4" s="17"/>
      <c r="X4" s="17"/>
      <c r="AB4"/>
      <c r="AC4" s="88" t="s">
        <v>11</v>
      </c>
      <c r="AD4"/>
      <c r="AE4" s="17" t="s">
        <v>14</v>
      </c>
      <c r="AF4"/>
      <c r="AG4" s="17" t="s">
        <v>16</v>
      </c>
    </row>
    <row r="5" spans="1:33" ht="20.25" customHeight="1">
      <c r="A5" s="17">
        <v>3</v>
      </c>
      <c r="B5" s="17" t="s">
        <v>29</v>
      </c>
      <c r="C5" s="17" t="s">
        <v>12</v>
      </c>
      <c r="D5" s="76">
        <v>25587</v>
      </c>
      <c r="E5" s="76" t="str">
        <f t="shared" si="0"/>
        <v>Janvier</v>
      </c>
      <c r="F5" s="77">
        <f ca="1">DATEDIF(Données4[[#This Row],[DATE DE NAISSANCE]],TODAY(), "y")</f>
        <v>50</v>
      </c>
      <c r="G5" s="17" t="s">
        <v>11</v>
      </c>
      <c r="H5" s="76">
        <v>36648</v>
      </c>
      <c r="I5" s="78">
        <f t="shared" ca="1" si="1"/>
        <v>19</v>
      </c>
      <c r="J5" s="17" t="s">
        <v>18</v>
      </c>
      <c r="K5" s="17" t="s">
        <v>15</v>
      </c>
      <c r="L5" s="17"/>
      <c r="M5" s="79"/>
      <c r="N5" s="17">
        <v>4</v>
      </c>
      <c r="O5" s="17"/>
      <c r="P5" s="17"/>
      <c r="Q5" s="17"/>
      <c r="R5" s="17"/>
      <c r="S5" s="17"/>
      <c r="T5" s="17"/>
      <c r="U5" s="17"/>
      <c r="V5" s="17"/>
      <c r="W5" s="17"/>
      <c r="X5" s="17"/>
      <c r="AB5"/>
      <c r="AC5"/>
      <c r="AD5"/>
      <c r="AE5"/>
      <c r="AF5"/>
      <c r="AG5" s="17" t="s">
        <v>20</v>
      </c>
    </row>
    <row r="6" spans="1:33" ht="20.25" customHeight="1">
      <c r="A6" s="17">
        <v>4</v>
      </c>
      <c r="B6" s="17" t="s">
        <v>28</v>
      </c>
      <c r="C6" s="17" t="s">
        <v>10</v>
      </c>
      <c r="D6" s="76">
        <v>36213</v>
      </c>
      <c r="E6" s="76" t="str">
        <f t="shared" si="0"/>
        <v>Février</v>
      </c>
      <c r="F6" s="77">
        <f ca="1">DATEDIF(Données4[[#This Row],[DATE DE NAISSANCE]],TODAY(), "y")</f>
        <v>20</v>
      </c>
      <c r="G6" s="17" t="s">
        <v>13</v>
      </c>
      <c r="H6" s="76">
        <v>43498</v>
      </c>
      <c r="I6" s="78">
        <f t="shared" ca="1" si="1"/>
        <v>0</v>
      </c>
      <c r="J6" s="17" t="s">
        <v>16</v>
      </c>
      <c r="K6" s="17" t="s">
        <v>14</v>
      </c>
      <c r="L6" s="81" t="s">
        <v>44</v>
      </c>
      <c r="M6" s="79" t="s">
        <v>108</v>
      </c>
      <c r="N6" s="17">
        <v>1</v>
      </c>
      <c r="O6" s="17"/>
      <c r="P6" s="17"/>
      <c r="Q6" s="17"/>
      <c r="R6" s="17"/>
      <c r="S6" s="17"/>
      <c r="T6" s="17"/>
      <c r="U6" s="17"/>
      <c r="V6" s="17"/>
      <c r="W6" s="17"/>
      <c r="X6" s="17"/>
      <c r="AB6"/>
      <c r="AC6"/>
      <c r="AD6"/>
      <c r="AE6"/>
      <c r="AF6"/>
      <c r="AG6" s="17" t="s">
        <v>19</v>
      </c>
    </row>
    <row r="7" spans="1:33" ht="20.25" customHeight="1">
      <c r="A7" s="17">
        <v>5</v>
      </c>
      <c r="B7" s="17" t="s">
        <v>97</v>
      </c>
      <c r="C7" s="17" t="s">
        <v>25</v>
      </c>
      <c r="D7" s="76">
        <v>36379</v>
      </c>
      <c r="E7" s="76" t="str">
        <f t="shared" si="0"/>
        <v>Août</v>
      </c>
      <c r="F7" s="77">
        <f ca="1">DATEDIF(Données4[[#This Row],[DATE DE NAISSANCE]],TODAY(), "y")</f>
        <v>20</v>
      </c>
      <c r="G7" s="17" t="s">
        <v>11</v>
      </c>
      <c r="H7" s="76">
        <v>36653</v>
      </c>
      <c r="I7" s="78">
        <f t="shared" ca="1" si="1"/>
        <v>19</v>
      </c>
      <c r="J7" s="17" t="s">
        <v>20</v>
      </c>
      <c r="K7" s="17" t="s">
        <v>14</v>
      </c>
      <c r="L7" s="17"/>
      <c r="M7" s="79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AB7"/>
      <c r="AC7"/>
      <c r="AD7"/>
      <c r="AE7"/>
      <c r="AF7"/>
      <c r="AG7" s="85" t="s">
        <v>17</v>
      </c>
    </row>
    <row r="8" spans="1:33" ht="20.25" customHeight="1">
      <c r="A8" s="17">
        <v>6</v>
      </c>
      <c r="B8" s="17" t="s">
        <v>98</v>
      </c>
      <c r="C8" s="17" t="s">
        <v>26</v>
      </c>
      <c r="D8" s="76">
        <v>36411</v>
      </c>
      <c r="E8" s="76" t="str">
        <f t="shared" si="0"/>
        <v>Septembre</v>
      </c>
      <c r="F8" s="77">
        <f ca="1">DATEDIF(Données4[[#This Row],[DATE DE NAISSANCE]],TODAY(), "y")</f>
        <v>20</v>
      </c>
      <c r="G8" s="17" t="s">
        <v>13</v>
      </c>
      <c r="H8" s="76">
        <v>36654</v>
      </c>
      <c r="I8" s="78">
        <f t="shared" ca="1" si="1"/>
        <v>19</v>
      </c>
      <c r="J8" s="17" t="s">
        <v>19</v>
      </c>
      <c r="K8" s="17" t="s">
        <v>14</v>
      </c>
      <c r="L8" s="17"/>
      <c r="M8" s="79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AB8"/>
      <c r="AC8"/>
      <c r="AD8"/>
      <c r="AE8"/>
      <c r="AF8"/>
      <c r="AG8" s="17" t="s">
        <v>20</v>
      </c>
    </row>
    <row r="9" spans="1:33" ht="20.25" customHeight="1">
      <c r="A9" s="17">
        <v>7</v>
      </c>
      <c r="B9" s="17" t="s">
        <v>96</v>
      </c>
      <c r="C9" s="17" t="s">
        <v>24</v>
      </c>
      <c r="D9" s="76">
        <v>38389</v>
      </c>
      <c r="E9" s="76" t="str">
        <f t="shared" si="0"/>
        <v>Février</v>
      </c>
      <c r="F9" s="77">
        <f ca="1">DATEDIF(Données4[[#This Row],[DATE DE NAISSANCE]],TODAY(), "y")</f>
        <v>14</v>
      </c>
      <c r="G9" s="17" t="s">
        <v>11</v>
      </c>
      <c r="H9" s="76">
        <v>32999</v>
      </c>
      <c r="I9" s="78">
        <f t="shared" ca="1" si="1"/>
        <v>29</v>
      </c>
      <c r="J9" s="17" t="s">
        <v>19</v>
      </c>
      <c r="K9" s="17" t="s">
        <v>14</v>
      </c>
      <c r="L9" s="17"/>
      <c r="M9" s="79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AB9"/>
      <c r="AC9"/>
      <c r="AD9"/>
      <c r="AE9"/>
      <c r="AF9"/>
      <c r="AG9" s="87" t="s">
        <v>107</v>
      </c>
    </row>
    <row r="10" spans="1:33" ht="20.25" customHeight="1">
      <c r="A10" s="17">
        <v>8</v>
      </c>
      <c r="B10" s="17" t="s">
        <v>95</v>
      </c>
      <c r="C10" s="17" t="s">
        <v>22</v>
      </c>
      <c r="D10" s="76">
        <v>24050</v>
      </c>
      <c r="E10" s="76" t="str">
        <f t="shared" si="0"/>
        <v>Novembre</v>
      </c>
      <c r="F10" s="77">
        <f ca="1">DATEDIF(Données4[[#This Row],[DATE DE NAISSANCE]],TODAY(), "y")</f>
        <v>54</v>
      </c>
      <c r="G10" s="17" t="s">
        <v>13</v>
      </c>
      <c r="H10" s="76">
        <v>42128</v>
      </c>
      <c r="I10" s="78">
        <f t="shared" ca="1" si="1"/>
        <v>4</v>
      </c>
      <c r="J10" s="17" t="s">
        <v>20</v>
      </c>
      <c r="K10" s="17" t="s">
        <v>14</v>
      </c>
      <c r="L10" s="17"/>
      <c r="M10" s="79"/>
      <c r="N10" s="17">
        <v>3</v>
      </c>
      <c r="O10" s="17"/>
      <c r="P10" s="17"/>
      <c r="Q10" s="17"/>
      <c r="R10" s="17"/>
      <c r="S10" s="17"/>
      <c r="T10" s="17"/>
      <c r="U10" s="17"/>
      <c r="V10" s="17"/>
      <c r="W10" s="17"/>
      <c r="X10" s="17"/>
    </row>
    <row r="11" spans="1:33" ht="20.25" customHeight="1">
      <c r="A11" s="17">
        <v>9</v>
      </c>
      <c r="B11" s="82" t="s">
        <v>28</v>
      </c>
      <c r="C11" s="82" t="s">
        <v>99</v>
      </c>
      <c r="D11" s="83">
        <v>36587</v>
      </c>
      <c r="E11" s="84" t="str">
        <f>PROPER(TEXT($D11,"mmmm"))</f>
        <v>Mars</v>
      </c>
      <c r="F11" s="77">
        <f ca="1">DATEDIF(Données4[[#This Row],[DATE DE NAISSANCE]],TODAY(), "y")</f>
        <v>19</v>
      </c>
      <c r="G11" s="85" t="s">
        <v>13</v>
      </c>
      <c r="H11" s="84">
        <v>36650</v>
      </c>
      <c r="I11" s="78">
        <f t="shared" ca="1" si="1"/>
        <v>19</v>
      </c>
      <c r="J11" s="85" t="s">
        <v>17</v>
      </c>
      <c r="K11" s="85" t="s">
        <v>15</v>
      </c>
      <c r="L11" s="81" t="s">
        <v>100</v>
      </c>
      <c r="M11" s="86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17"/>
    </row>
    <row r="12" spans="1:33" ht="20.25" customHeight="1">
      <c r="A12" s="17"/>
      <c r="B12" s="115" t="s">
        <v>110</v>
      </c>
      <c r="C12" s="116">
        <v>22</v>
      </c>
      <c r="D12" s="117">
        <v>26564</v>
      </c>
      <c r="E12" s="118" t="str">
        <f>PROPER(TEXT($D12,"mmmm"))</f>
        <v>Septembre</v>
      </c>
      <c r="F12" s="119">
        <f ca="1">DATEDIF(Données4[[#This Row],[DATE DE NAISSANCE]],TODAY(), "y")</f>
        <v>47</v>
      </c>
      <c r="G12" s="120" t="s">
        <v>111</v>
      </c>
      <c r="H12" s="118">
        <v>32408</v>
      </c>
      <c r="I12" s="78">
        <f t="shared" ca="1" si="1"/>
        <v>31</v>
      </c>
      <c r="J12" s="120"/>
      <c r="K12" s="120"/>
      <c r="L12" s="120"/>
      <c r="M12" s="121"/>
      <c r="N12" s="120"/>
      <c r="O12" s="120"/>
      <c r="P12" s="120"/>
      <c r="Q12" s="120"/>
      <c r="R12" s="120"/>
      <c r="S12" s="120"/>
      <c r="T12" s="120"/>
      <c r="U12" s="120"/>
      <c r="V12" s="120"/>
      <c r="W12" s="122"/>
      <c r="X12" s="119"/>
    </row>
    <row r="13" spans="1:33" ht="20.25" customHeigh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</row>
    <row r="14" spans="1:33" ht="20.25" customHeight="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</row>
    <row r="15" spans="1:33" ht="20.25" customHeigh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</row>
    <row r="16" spans="1:33" ht="20.25" customHeight="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</row>
    <row r="17" spans="1:24" ht="20.25" customHeight="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</row>
    <row r="18" spans="1:24" ht="20.25" customHeight="1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ht="20.25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</row>
    <row r="20" spans="1:24" ht="20.25" customHeight="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</row>
    <row r="21" spans="1:24" ht="20.25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</row>
    <row r="22" spans="1:24" ht="20.2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</row>
    <row r="23" spans="1:24" ht="20.25" customHeigh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1:24" ht="20.25" customHeight="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</row>
    <row r="25" spans="1:24" ht="20.25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</row>
    <row r="26" spans="1:24" ht="20.25" customHeight="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</row>
    <row r="27" spans="1:24" ht="20.25" customHeight="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1:24" ht="20.25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</row>
    <row r="29" spans="1:24" ht="20.25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  <row r="30" spans="1:24" ht="20.2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</row>
    <row r="31" spans="1:24" ht="20.2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</row>
    <row r="32" spans="1:24" ht="20.25" customHeight="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</row>
    <row r="33" spans="1:24" ht="20.25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</row>
    <row r="34" spans="1:24" ht="20.2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</row>
    <row r="35" spans="1:24" ht="20.25" customHeigh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</row>
    <row r="36" spans="1:24" ht="20.25" customHeight="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</row>
    <row r="37" spans="1:24" ht="20.25" customHeight="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</row>
    <row r="38" spans="1:24" ht="20.25" customHeight="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</row>
    <row r="39" spans="1:24" ht="20.25" customHeight="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</row>
    <row r="40" spans="1:24" ht="20.25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</row>
    <row r="41" spans="1:24" ht="20.2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</row>
    <row r="42" spans="1:24" ht="20.2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</row>
    <row r="43" spans="1:24" ht="20.2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</row>
    <row r="44" spans="1:24" ht="20.2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</row>
    <row r="45" spans="1:24" ht="20.2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</row>
    <row r="46" spans="1:24" ht="20.2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</row>
    <row r="47" spans="1:24" ht="20.2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</row>
    <row r="48" spans="1:24" ht="20.25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</row>
    <row r="49" spans="1:24" ht="20.25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</row>
    <row r="50" spans="1:24" ht="20.25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</row>
    <row r="51" spans="1:24" ht="20.2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</row>
    <row r="52" spans="1:24" ht="20.2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</row>
    <row r="53" spans="1:24" ht="20.2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</row>
    <row r="54" spans="1:24" ht="20.25" customHeight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</row>
    <row r="55" spans="1:24" ht="20.2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</row>
    <row r="56" spans="1:24" ht="20.2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</row>
    <row r="57" spans="1:24" ht="20.2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</row>
    <row r="58" spans="1:24" ht="20.2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</row>
    <row r="59" spans="1:24" ht="20.2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</row>
    <row r="60" spans="1:24" ht="20.2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</row>
    <row r="61" spans="1:24" ht="20.2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</row>
    <row r="62" spans="1:24" ht="20.2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</row>
    <row r="63" spans="1:24" ht="20.25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</row>
    <row r="64" spans="1:24" ht="20.2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</row>
    <row r="65" spans="1:24" ht="20.25" customHeigh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</row>
    <row r="66" spans="1:24" ht="20.2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</row>
    <row r="67" spans="1:24" ht="20.2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</row>
    <row r="68" spans="1:24" ht="20.2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</row>
    <row r="69" spans="1:24" ht="20.2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</row>
    <row r="70" spans="1:24" ht="20.2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</row>
    <row r="71" spans="1:24" ht="20.25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</row>
    <row r="72" spans="1:24" ht="20.25" customHeight="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</row>
    <row r="73" spans="1:24" ht="20.2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</row>
    <row r="74" spans="1:24" ht="20.25" customHeigh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</row>
    <row r="75" spans="1:24" ht="20.25" customHeigh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</row>
    <row r="76" spans="1:24" ht="20.2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</row>
    <row r="77" spans="1:24" ht="20.25" customHeight="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</row>
    <row r="78" spans="1:24" ht="20.25" customHeight="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</row>
    <row r="79" spans="1:24" ht="20.25" customHeigh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</row>
    <row r="80" spans="1:24" ht="20.25" customHeight="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:24" ht="20.2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:24" ht="20.25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</row>
    <row r="83" spans="1:24" ht="20.25" customHeigh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</row>
    <row r="84" spans="1:24" ht="20.25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</row>
    <row r="85" spans="1:24" ht="20.25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</row>
    <row r="86" spans="1:24" ht="20.25" customHeight="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</row>
    <row r="87" spans="1:24" ht="20.25" customHeigh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</row>
    <row r="88" spans="1:24" ht="20.25" customHeight="1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</row>
    <row r="89" spans="1:24" ht="20.25" customHeight="1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</row>
    <row r="90" spans="1:24" ht="20.25" customHeight="1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</row>
    <row r="91" spans="1:24" ht="20.25" customHeight="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</row>
    <row r="92" spans="1:24" ht="20.25" customHeight="1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</row>
    <row r="93" spans="1:24" ht="20.25" customHeight="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</row>
    <row r="94" spans="1:24" ht="20.25" customHeight="1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</row>
    <row r="95" spans="1:24" ht="20.25" customHeight="1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</row>
    <row r="96" spans="1:24" ht="20.25" customHeight="1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</row>
    <row r="97" spans="1:24" ht="20.25" customHeight="1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</row>
    <row r="98" spans="1:24" ht="20.25" customHeight="1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</row>
    <row r="99" spans="1:24" ht="20.25" customHeight="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</row>
    <row r="100" spans="1:24" ht="20.25" customHeight="1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</row>
    <row r="101" spans="1:24" ht="20.25" customHeight="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</row>
    <row r="102" spans="1:24" ht="20.25" customHeight="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</row>
    <row r="103" spans="1:24" ht="20.25" customHeight="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</row>
    <row r="104" spans="1:24" ht="20.25" customHeigh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</row>
    <row r="105" spans="1:24" ht="20.25" customHeigh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</row>
    <row r="106" spans="1:24" ht="20.25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</row>
    <row r="107" spans="1:24" ht="20.25" customHeight="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</row>
    <row r="108" spans="1:24" ht="20.25" customHeigh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</row>
    <row r="109" spans="1:24" ht="20.25" customHeight="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</row>
    <row r="110" spans="1:24" ht="20.25" customHeigh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</row>
    <row r="111" spans="1:24" ht="20.25" customHeigh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</row>
    <row r="112" spans="1:24" ht="20.25" customHeigh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</row>
    <row r="113" spans="1:24" ht="20.25" customHeigh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</row>
    <row r="114" spans="1:24" ht="20.25" customHeigh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</row>
    <row r="115" spans="1:24" ht="20.25" customHeigh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</row>
    <row r="116" spans="1:24" ht="20.25" customHeigh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</row>
    <row r="117" spans="1:24" ht="20.25" customHeigh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</row>
    <row r="118" spans="1:24" ht="20.25" customHeigh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</row>
    <row r="119" spans="1:24" ht="20.25" customHeigh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</row>
    <row r="120" spans="1:24" ht="20.25" customHeigh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</row>
    <row r="121" spans="1:24" ht="20.25" customHeigh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</row>
    <row r="122" spans="1:24" ht="20.25" customHeight="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</row>
    <row r="123" spans="1:24" ht="20.25" customHeight="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</row>
    <row r="124" spans="1:24" ht="20.25" customHeight="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</row>
    <row r="125" spans="1:24" ht="20.25" customHeight="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</row>
    <row r="126" spans="1:24" ht="20.25" customHeigh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</row>
    <row r="127" spans="1:24" ht="20.25" customHeight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</row>
    <row r="128" spans="1:24" ht="20.25" customHeigh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</row>
    <row r="129" spans="1:24" ht="20.25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</row>
    <row r="130" spans="1:24" ht="20.25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</row>
    <row r="131" spans="1:24" ht="20.25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</row>
    <row r="132" spans="1:24" ht="20.25" customHeigh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</row>
    <row r="133" spans="1:24" ht="20.25" customHeigh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</row>
    <row r="134" spans="1:24" ht="20.25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</row>
    <row r="135" spans="1:24" ht="20.25" customHeigh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</row>
    <row r="136" spans="1:24" ht="20.25" customHeigh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</row>
    <row r="137" spans="1:24" ht="20.25" customHeigh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</row>
    <row r="138" spans="1:24" ht="20.25" customHeigh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</row>
    <row r="139" spans="1:24" ht="20.25" customHeigh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</row>
    <row r="140" spans="1:24" ht="20.25" customHeigh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</row>
    <row r="141" spans="1:24" ht="20.25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</row>
    <row r="142" spans="1:24" ht="20.25" customHeigh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</row>
    <row r="143" spans="1:24" ht="20.25" customHeigh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</row>
    <row r="144" spans="1:24" ht="20.25" customHeigh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</row>
    <row r="145" spans="1:24" ht="20.25" customHeigh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</row>
    <row r="146" spans="1:24" ht="20.25" customHeigh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</row>
    <row r="147" spans="1:24" ht="20.25" customHeigh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</row>
    <row r="148" spans="1:24" ht="20.25" customHeigh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</row>
    <row r="149" spans="1:24" ht="20.25" customHeigh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</row>
    <row r="150" spans="1:24" ht="20.25" customHeigh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</row>
    <row r="151" spans="1:24" ht="20.25" customHeigh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</row>
    <row r="152" spans="1:24" ht="20.25" customHeigh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</row>
    <row r="153" spans="1:24" ht="20.25" customHeigh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</row>
    <row r="154" spans="1:24" ht="20.25" customHeigh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</row>
    <row r="155" spans="1:24" ht="20.25" customHeigh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</row>
    <row r="156" spans="1:24" ht="20.25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</row>
    <row r="157" spans="1:24" ht="20.25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</row>
    <row r="158" spans="1:24" ht="20.25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</row>
    <row r="159" spans="1:24" ht="20.25" customHeigh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</row>
    <row r="160" spans="1:24" ht="20.25" customHeigh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</row>
    <row r="161" spans="1:24" ht="20.25" customHeigh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</row>
    <row r="162" spans="1:24" ht="20.25" customHeigh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</row>
    <row r="163" spans="1:24" ht="20.25" customHeight="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</row>
    <row r="164" spans="1:24" ht="20.25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</row>
    <row r="165" spans="1:24" ht="20.25" customHeigh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</row>
    <row r="166" spans="1:24" ht="20.25" customHeight="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</row>
    <row r="167" spans="1:24" ht="20.25" customHeigh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</row>
    <row r="168" spans="1:24" ht="20.25" customHeight="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</row>
    <row r="169" spans="1:24" ht="20.25" customHeight="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</row>
    <row r="170" spans="1:24" ht="20.25" customHeight="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</row>
    <row r="171" spans="1:24" ht="20.25" customHeight="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</row>
    <row r="172" spans="1:24" ht="20.25" customHeight="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</row>
    <row r="173" spans="1:24" ht="20.25" customHeight="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</row>
    <row r="174" spans="1:24" ht="20.25" customHeight="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</row>
    <row r="175" spans="1:24" ht="20.25" customHeigh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</row>
    <row r="176" spans="1:24" ht="20.25" customHeight="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</row>
    <row r="177" spans="1:24" ht="20.25" customHeight="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</row>
    <row r="178" spans="1:24" ht="20.25" customHeight="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</row>
    <row r="179" spans="1:24" ht="20.25" customHeigh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</row>
    <row r="180" spans="1:24" ht="20.25" customHeigh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</row>
    <row r="181" spans="1:24" ht="20.25" customHeight="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</row>
    <row r="182" spans="1:24" ht="20.25" customHeight="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</row>
    <row r="183" spans="1:24" ht="20.25" customHeight="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</row>
    <row r="184" spans="1:24" ht="20.25" customHeight="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</row>
    <row r="185" spans="1:24" ht="20.25" customHeight="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</row>
    <row r="186" spans="1:24" ht="20.25" customHeight="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</row>
    <row r="187" spans="1:24" ht="20.25" customHeight="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</row>
    <row r="188" spans="1:24" ht="20.25" customHeight="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</row>
    <row r="189" spans="1:24" ht="20.25" customHeight="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</row>
    <row r="190" spans="1:24" ht="20.25" customHeight="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</row>
    <row r="191" spans="1:24" ht="20.25" customHeight="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</row>
    <row r="192" spans="1:24" ht="20.25" customHeight="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</row>
    <row r="193" spans="1:24" ht="20.25" customHeight="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</row>
    <row r="194" spans="1:24" ht="20.25" customHeight="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</row>
    <row r="195" spans="1:24" ht="20.25" customHeight="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</row>
    <row r="196" spans="1:24" ht="20.25" customHeigh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</row>
    <row r="197" spans="1:24" ht="20.25" customHeigh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</row>
    <row r="198" spans="1:24" ht="20.25" customHeight="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</row>
    <row r="199" spans="1:24" ht="20.25" customHeight="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</row>
    <row r="200" spans="1:24" ht="20.25" customHeigh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</row>
    <row r="201" spans="1:24" ht="20.25" customHeight="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</row>
    <row r="202" spans="1:24" ht="20.25" customHeight="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</row>
    <row r="203" spans="1:24" ht="20.25" customHeight="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</row>
    <row r="204" spans="1:24" ht="20.25" customHeight="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</row>
    <row r="205" spans="1:24" ht="20.25" customHeight="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</row>
    <row r="206" spans="1:24" ht="20.25" customHeigh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</row>
    <row r="207" spans="1:24" ht="20.25" customHeight="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</row>
    <row r="208" spans="1:24" ht="20.25" customHeigh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</row>
    <row r="209" spans="1:24" ht="20.25" customHeigh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</row>
    <row r="210" spans="1:24" ht="20.25" customHeight="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</row>
    <row r="211" spans="1:24" ht="20.25" customHeigh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</row>
    <row r="212" spans="1:24" ht="20.25" customHeight="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</row>
    <row r="213" spans="1:24" ht="20.25" customHeight="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</row>
    <row r="214" spans="1:24" ht="20.25" customHeigh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</row>
    <row r="215" spans="1:24" ht="20.25" customHeight="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</row>
    <row r="216" spans="1:24" ht="20.25" customHeight="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</row>
    <row r="217" spans="1:24" ht="20.25" customHeight="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</row>
    <row r="218" spans="1:24" ht="20.25" customHeight="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</row>
    <row r="219" spans="1:24" ht="20.25" customHeight="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</row>
    <row r="220" spans="1:24" ht="20.25" customHeight="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</row>
    <row r="221" spans="1:24" ht="20.2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</row>
    <row r="222" spans="1:24" ht="20.2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</row>
    <row r="223" spans="1:24" ht="20.2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</row>
    <row r="224" spans="1:24" ht="20.2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</row>
    <row r="225" spans="1:24" ht="20.2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</row>
    <row r="226" spans="1:24" ht="20.2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</row>
    <row r="227" spans="1:24" ht="20.2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</row>
    <row r="228" spans="1:24" ht="20.2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</row>
    <row r="229" spans="1:24" ht="20.2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</row>
    <row r="230" spans="1:24" ht="20.2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</row>
    <row r="231" spans="1:24" ht="20.2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</row>
    <row r="232" spans="1:24" ht="20.2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</row>
    <row r="233" spans="1:24" ht="20.2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</row>
    <row r="234" spans="1:24" ht="20.2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</row>
    <row r="235" spans="1:24" ht="20.2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</row>
    <row r="236" spans="1:24" ht="20.2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</row>
    <row r="237" spans="1:24" ht="20.2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</row>
    <row r="238" spans="1:24" ht="20.2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</row>
    <row r="239" spans="1:24" ht="20.2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</row>
    <row r="240" spans="1:24" ht="20.2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</row>
    <row r="241" spans="1:24" ht="20.2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</row>
    <row r="242" spans="1:24" ht="20.2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</row>
    <row r="243" spans="1:24" ht="20.2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</row>
    <row r="244" spans="1:24" ht="20.2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</row>
    <row r="245" spans="1:24" ht="20.2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</row>
    <row r="246" spans="1:24" ht="20.2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</row>
    <row r="247" spans="1:24" ht="20.2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</row>
    <row r="248" spans="1:24" ht="20.2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</row>
    <row r="249" spans="1:24" ht="20.2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</row>
    <row r="250" spans="1:24" ht="20.2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</row>
    <row r="251" spans="1:24" ht="20.2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</row>
    <row r="252" spans="1:24" ht="20.2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</row>
    <row r="253" spans="1:24" ht="20.2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</row>
    <row r="254" spans="1:24" ht="20.2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</row>
    <row r="255" spans="1:24" ht="20.2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</row>
    <row r="256" spans="1:24" ht="20.2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</row>
    <row r="257" spans="1:24" ht="20.2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</row>
    <row r="258" spans="1:24" ht="20.2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</row>
    <row r="259" spans="1:24" ht="20.2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</row>
    <row r="260" spans="1:24" ht="20.2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</row>
    <row r="261" spans="1:24" ht="20.2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</row>
    <row r="262" spans="1:24" ht="20.2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</row>
    <row r="263" spans="1:24" ht="20.2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</row>
    <row r="264" spans="1:24" ht="20.2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</row>
    <row r="265" spans="1:24" ht="20.2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</row>
    <row r="266" spans="1:24" ht="20.2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</row>
    <row r="267" spans="1:24" ht="20.2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</row>
    <row r="268" spans="1:24" ht="20.2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</row>
    <row r="269" spans="1:24" ht="20.2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</row>
    <row r="270" spans="1:24" ht="20.2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</row>
    <row r="271" spans="1:24" ht="20.2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</row>
    <row r="272" spans="1:24" ht="20.2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</row>
    <row r="273" spans="1:24" ht="20.2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</row>
    <row r="274" spans="1:24" ht="20.2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</row>
    <row r="275" spans="1:24" ht="20.2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</row>
    <row r="276" spans="1:24" ht="20.2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</row>
    <row r="277" spans="1:24" ht="20.2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</row>
    <row r="278" spans="1:24" ht="20.2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</row>
    <row r="279" spans="1:24" ht="20.2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</row>
    <row r="280" spans="1:24" ht="20.2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</row>
    <row r="281" spans="1:24" ht="20.2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</row>
    <row r="282" spans="1:24" ht="20.2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</row>
    <row r="283" spans="1:24" ht="20.2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</row>
    <row r="284" spans="1:24" ht="20.2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</row>
    <row r="285" spans="1:24" ht="20.2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</row>
    <row r="286" spans="1:24" ht="20.2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</row>
    <row r="287" spans="1:24" ht="20.2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</row>
    <row r="288" spans="1:24" ht="20.2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</row>
    <row r="289" spans="1:24" ht="20.2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</row>
    <row r="290" spans="1:24" ht="20.2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</row>
    <row r="291" spans="1:24" ht="20.2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</row>
    <row r="292" spans="1:24" ht="20.2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</row>
    <row r="293" spans="1:24" ht="20.2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</row>
    <row r="294" spans="1:24" ht="20.2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</row>
    <row r="295" spans="1:24" ht="20.2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</row>
    <row r="296" spans="1:24" ht="20.2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</row>
    <row r="297" spans="1:24" ht="20.2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</row>
    <row r="298" spans="1:24" ht="20.2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</row>
    <row r="299" spans="1:24" ht="20.2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</row>
    <row r="300" spans="1:24" ht="20.2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</row>
    <row r="301" spans="1:24" ht="20.2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</row>
    <row r="302" spans="1:24" ht="20.2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</row>
    <row r="303" spans="1:24" ht="20.2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</row>
    <row r="304" spans="1:24" ht="20.2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</row>
    <row r="305" spans="1:24" ht="20.2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</row>
    <row r="306" spans="1:24" ht="20.2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</row>
    <row r="307" spans="1:24" ht="20.2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</row>
    <row r="308" spans="1:24" ht="20.2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</row>
    <row r="309" spans="1:24" ht="20.2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</row>
    <row r="310" spans="1:24" ht="20.2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</row>
    <row r="311" spans="1:24" ht="20.2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</row>
    <row r="312" spans="1:24" ht="20.2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</row>
    <row r="313" spans="1:24" ht="20.2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</row>
    <row r="314" spans="1:24" ht="20.2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</row>
    <row r="315" spans="1:24" ht="20.2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</row>
    <row r="316" spans="1:24" ht="20.2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</row>
    <row r="317" spans="1:24" ht="20.2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</row>
    <row r="318" spans="1:24" ht="20.2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</row>
    <row r="319" spans="1:24" ht="20.2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</row>
    <row r="320" spans="1:24" ht="20.2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</row>
    <row r="321" spans="1:24" ht="20.2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</row>
    <row r="322" spans="1:24" ht="20.2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</row>
    <row r="323" spans="1:24" ht="20.2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</row>
    <row r="324" spans="1:24" ht="20.2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</row>
    <row r="325" spans="1:24" ht="20.2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</row>
    <row r="326" spans="1:24" ht="20.2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</row>
    <row r="327" spans="1:24" ht="20.2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</row>
    <row r="328" spans="1:24" ht="20.2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</row>
    <row r="329" spans="1:24" ht="20.2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</row>
    <row r="330" spans="1:24" ht="20.2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</row>
    <row r="331" spans="1:24" ht="20.2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</row>
    <row r="332" spans="1:24" ht="20.2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</row>
    <row r="333" spans="1:24" ht="20.2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</row>
    <row r="334" spans="1:24" ht="20.2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</row>
    <row r="335" spans="1:24" ht="20.2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</row>
    <row r="336" spans="1:24" ht="20.2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</row>
    <row r="337" spans="1:24" ht="20.2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</row>
    <row r="338" spans="1:24" ht="20.2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</row>
    <row r="339" spans="1:24" ht="20.2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</row>
    <row r="340" spans="1:24" ht="20.2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</row>
    <row r="341" spans="1:24" ht="20.2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</row>
    <row r="342" spans="1:24" ht="20.2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</row>
    <row r="343" spans="1:24" ht="20.2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</row>
    <row r="344" spans="1:24" ht="20.2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</row>
    <row r="345" spans="1:24" ht="20.2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</row>
    <row r="346" spans="1:24" ht="20.2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</row>
    <row r="347" spans="1:24" ht="20.2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</row>
    <row r="348" spans="1:24" ht="20.2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</row>
    <row r="349" spans="1:24" ht="20.2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</row>
    <row r="350" spans="1:24" ht="20.2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</row>
    <row r="351" spans="1:24" ht="20.2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</row>
    <row r="352" spans="1:24" ht="20.2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</row>
    <row r="353" spans="1:24" ht="20.2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</row>
    <row r="354" spans="1:24" ht="20.2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</row>
    <row r="355" spans="1:24" ht="20.2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</row>
    <row r="356" spans="1:24" ht="20.2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</row>
    <row r="357" spans="1:24" ht="20.2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</row>
    <row r="358" spans="1:24" ht="20.2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</row>
    <row r="359" spans="1:24" ht="20.2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</row>
    <row r="360" spans="1:24" ht="20.2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</row>
    <row r="361" spans="1:24" ht="20.2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</row>
    <row r="362" spans="1:24" ht="20.2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</row>
    <row r="363" spans="1:24" ht="20.2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</row>
    <row r="364" spans="1:24" ht="20.2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</row>
    <row r="365" spans="1:24" ht="20.2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</row>
    <row r="366" spans="1:24" ht="20.2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</row>
    <row r="367" spans="1:24" ht="20.2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</row>
    <row r="368" spans="1:24" ht="20.2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</row>
    <row r="369" spans="1:24" ht="20.2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</row>
    <row r="370" spans="1:24" ht="20.2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</row>
    <row r="371" spans="1:24" ht="20.2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</row>
    <row r="372" spans="1:24" ht="20.2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</row>
    <row r="373" spans="1:24" ht="20.2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</row>
    <row r="374" spans="1:24" ht="20.2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</row>
    <row r="375" spans="1:24" ht="20.2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</row>
    <row r="376" spans="1:24" ht="20.2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</row>
    <row r="377" spans="1:24" ht="20.2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</row>
    <row r="378" spans="1:24" ht="20.2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</row>
    <row r="379" spans="1:24" ht="20.2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</row>
    <row r="380" spans="1:24" ht="20.2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</row>
    <row r="381" spans="1:24" ht="20.2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</row>
    <row r="382" spans="1:24" ht="20.2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</row>
    <row r="383" spans="1:24" ht="20.2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</row>
    <row r="384" spans="1:24" ht="20.2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</row>
    <row r="385" spans="1:24" ht="20.2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</row>
    <row r="386" spans="1:24" ht="20.2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</row>
    <row r="387" spans="1:24" ht="20.2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</row>
    <row r="388" spans="1:24" ht="20.2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</row>
    <row r="389" spans="1:24" ht="20.2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</row>
    <row r="390" spans="1:24" ht="20.2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</row>
    <row r="391" spans="1:24" ht="20.2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</row>
    <row r="392" spans="1:24" ht="20.2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</row>
    <row r="393" spans="1:24" ht="20.2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</row>
    <row r="394" spans="1:24" ht="20.2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</row>
    <row r="395" spans="1:24" ht="20.2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</row>
    <row r="396" spans="1:24" ht="20.2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</row>
    <row r="397" spans="1:24" ht="20.2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</row>
    <row r="398" spans="1:24" ht="20.2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</row>
    <row r="399" spans="1:24" ht="20.2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</row>
    <row r="400" spans="1:24" ht="20.2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</row>
    <row r="401" spans="1:24" ht="20.2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</row>
    <row r="402" spans="1:24" ht="20.2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</row>
    <row r="403" spans="1:24" ht="20.2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</row>
    <row r="404" spans="1:24" ht="20.2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</row>
    <row r="405" spans="1:24" ht="20.2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</row>
    <row r="406" spans="1:24" ht="20.2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</row>
    <row r="407" spans="1:24" ht="20.2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</row>
    <row r="408" spans="1:24" ht="20.2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</row>
    <row r="409" spans="1:24" ht="20.2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</row>
    <row r="410" spans="1:24" ht="20.2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</row>
    <row r="411" spans="1:24" ht="20.2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</row>
    <row r="412" spans="1:24" ht="20.2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</row>
    <row r="413" spans="1:24" ht="20.2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</row>
    <row r="414" spans="1:24" ht="20.2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</row>
    <row r="415" spans="1:24" ht="20.2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</row>
    <row r="416" spans="1:24" ht="20.2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</row>
    <row r="417" spans="1:24" ht="20.2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</row>
    <row r="418" spans="1:24" ht="20.2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</row>
    <row r="419" spans="1:24" ht="20.2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</row>
    <row r="420" spans="1:24" ht="20.2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</row>
    <row r="421" spans="1:24" ht="20.2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</row>
    <row r="422" spans="1:24" ht="20.2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</row>
    <row r="423" spans="1:24" ht="20.2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</row>
    <row r="424" spans="1:24" ht="20.2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</row>
    <row r="425" spans="1:24" ht="20.2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</row>
    <row r="426" spans="1:24" ht="20.2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</row>
    <row r="427" spans="1:24" ht="20.2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</row>
    <row r="428" spans="1:24" ht="20.2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</row>
    <row r="429" spans="1:24" ht="20.2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</row>
    <row r="430" spans="1:24" ht="20.2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</row>
    <row r="431" spans="1:24" ht="20.2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</row>
    <row r="432" spans="1:24" ht="20.2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</row>
    <row r="433" spans="1:24" ht="20.2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</row>
    <row r="434" spans="1:24" ht="20.2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</row>
    <row r="435" spans="1:24" ht="20.2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</row>
    <row r="436" spans="1:24" ht="20.2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</row>
    <row r="437" spans="1:24" ht="20.2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</row>
    <row r="438" spans="1:24" ht="20.2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</row>
    <row r="439" spans="1:24" ht="20.2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</row>
    <row r="440" spans="1:24" ht="20.2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</row>
    <row r="441" spans="1:24" ht="20.2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</row>
    <row r="442" spans="1:24" ht="20.2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</row>
    <row r="443" spans="1:24" ht="20.2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</row>
    <row r="444" spans="1:24" ht="20.2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</row>
    <row r="445" spans="1:24" ht="20.2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</row>
    <row r="446" spans="1:24" ht="20.2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</row>
    <row r="447" spans="1:24" ht="20.2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</row>
    <row r="448" spans="1:24" ht="20.2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</row>
    <row r="449" spans="1:24" ht="20.2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</row>
    <row r="450" spans="1:24" ht="20.2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</row>
    <row r="451" spans="1:24" ht="20.2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</row>
    <row r="452" spans="1:24" ht="20.2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</row>
    <row r="453" spans="1:24" ht="20.2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</row>
    <row r="454" spans="1:24" ht="20.2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</row>
    <row r="455" spans="1:24" ht="20.2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</row>
    <row r="456" spans="1:24" ht="20.2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</row>
    <row r="457" spans="1:24" ht="20.2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</row>
    <row r="458" spans="1:24" ht="20.2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</row>
    <row r="459" spans="1:24" ht="20.2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</row>
    <row r="460" spans="1:24" ht="20.2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</row>
    <row r="461" spans="1:24" ht="20.2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</row>
    <row r="462" spans="1:24" ht="20.2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</row>
    <row r="463" spans="1:24" ht="20.2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</row>
    <row r="464" spans="1:24" ht="20.2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</row>
    <row r="465" spans="1:24" ht="20.2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</row>
    <row r="466" spans="1:24" ht="20.2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</row>
    <row r="467" spans="1:24" ht="20.2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</row>
    <row r="468" spans="1:24" ht="20.2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</row>
    <row r="469" spans="1:24" ht="20.2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</row>
    <row r="470" spans="1:24" ht="20.2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</row>
    <row r="471" spans="1:24" ht="20.2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</row>
    <row r="472" spans="1:24" ht="20.2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</row>
    <row r="473" spans="1:24" ht="20.2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</row>
    <row r="474" spans="1:24" ht="20.2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</row>
    <row r="475" spans="1:24" ht="20.2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</row>
    <row r="476" spans="1:24" ht="20.2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</row>
    <row r="477" spans="1:24" ht="20.2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</row>
    <row r="478" spans="1:24" ht="20.2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</row>
    <row r="479" spans="1:24" ht="20.2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</row>
    <row r="480" spans="1:24" ht="20.2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</row>
    <row r="481" spans="1:24" ht="20.2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</row>
    <row r="482" spans="1:24" ht="20.2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</row>
    <row r="483" spans="1:24" ht="20.2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</row>
    <row r="484" spans="1:24" ht="20.2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</row>
    <row r="485" spans="1:24" ht="20.2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</row>
    <row r="486" spans="1:24" ht="20.2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</row>
    <row r="487" spans="1:24" ht="20.2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</row>
    <row r="488" spans="1:24" ht="20.2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</row>
    <row r="489" spans="1:24" ht="20.2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</row>
    <row r="490" spans="1:24" ht="20.2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</row>
    <row r="491" spans="1:24" ht="20.2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</row>
    <row r="492" spans="1:24" ht="20.2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</row>
    <row r="493" spans="1:24" ht="20.2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</row>
    <row r="494" spans="1:24" ht="20.2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</row>
    <row r="495" spans="1:24" ht="20.2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</row>
    <row r="496" spans="1:24" ht="20.2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</row>
    <row r="497" spans="1:24" ht="20.2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</row>
    <row r="498" spans="1:24" ht="20.2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</row>
    <row r="499" spans="1:24" ht="20.2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</row>
    <row r="500" spans="1:24" ht="20.2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</row>
    <row r="501" spans="1:24" ht="20.2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</row>
    <row r="502" spans="1:24" ht="20.2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</row>
    <row r="503" spans="1:24" ht="20.2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</row>
    <row r="504" spans="1:24" ht="20.2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</row>
    <row r="505" spans="1:24" ht="20.2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</row>
    <row r="506" spans="1:24" ht="20.2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</row>
    <row r="507" spans="1:24" ht="20.2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</row>
    <row r="508" spans="1:24" ht="20.2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</row>
    <row r="509" spans="1:24" ht="20.2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</row>
    <row r="510" spans="1:24" ht="20.2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</row>
    <row r="511" spans="1:24" ht="20.2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</row>
    <row r="512" spans="1:24" ht="20.2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</row>
    <row r="513" spans="1:24" ht="20.2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</row>
    <row r="514" spans="1:24" ht="20.2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</row>
    <row r="515" spans="1:24" ht="20.2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</row>
    <row r="516" spans="1:24" ht="20.2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</row>
    <row r="517" spans="1:24" ht="20.2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</row>
    <row r="518" spans="1:24" ht="20.2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</row>
    <row r="519" spans="1:24" ht="20.2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</row>
    <row r="520" spans="1:24" ht="20.2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</row>
    <row r="521" spans="1:24" ht="20.2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</row>
    <row r="522" spans="1:24" ht="20.2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</row>
    <row r="523" spans="1:24" ht="20.2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</row>
    <row r="524" spans="1:24" ht="20.2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</row>
    <row r="525" spans="1:24" ht="20.2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</row>
    <row r="526" spans="1:24" ht="20.2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</row>
    <row r="527" spans="1:24" ht="20.2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</row>
    <row r="528" spans="1:24" ht="20.2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</row>
    <row r="529" spans="1:24" ht="20.2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</row>
    <row r="530" spans="1:24" ht="20.2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</row>
    <row r="531" spans="1:24" ht="20.2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</row>
    <row r="532" spans="1:24" ht="20.2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</row>
    <row r="533" spans="1:24" ht="20.2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</row>
    <row r="534" spans="1:24" ht="20.2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</row>
    <row r="535" spans="1:24" ht="20.2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</row>
    <row r="536" spans="1:24" ht="20.2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</row>
    <row r="537" spans="1:24" ht="20.2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</row>
    <row r="538" spans="1:24" ht="20.2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</row>
    <row r="539" spans="1:24" ht="20.2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</row>
    <row r="540" spans="1:24" ht="20.2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</row>
    <row r="541" spans="1:24" ht="20.2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</row>
    <row r="542" spans="1:24" ht="20.2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</row>
    <row r="543" spans="1:24" ht="20.2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</row>
    <row r="544" spans="1:24" ht="20.2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</row>
    <row r="545" spans="1:24" ht="20.2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</row>
    <row r="546" spans="1:24" ht="20.2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</row>
    <row r="547" spans="1:24" ht="20.2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</row>
    <row r="548" spans="1:24" ht="20.2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</row>
    <row r="549" spans="1:24" ht="20.2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</row>
    <row r="550" spans="1:24" ht="20.2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</row>
    <row r="551" spans="1:24" ht="20.2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</row>
    <row r="552" spans="1:24" ht="20.2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</row>
    <row r="553" spans="1:24" ht="20.2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</row>
    <row r="554" spans="1:24" ht="20.2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</row>
    <row r="555" spans="1:24" ht="20.2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</row>
    <row r="556" spans="1:24" ht="20.2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</row>
    <row r="557" spans="1:24" ht="20.2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</row>
    <row r="558" spans="1:24" ht="20.2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</row>
    <row r="559" spans="1:24" ht="20.2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</row>
    <row r="560" spans="1:24" ht="20.2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</row>
    <row r="561" spans="1:24" ht="20.2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</row>
    <row r="562" spans="1:24" ht="20.2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</row>
    <row r="563" spans="1:24" ht="20.2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</row>
    <row r="564" spans="1:24" ht="20.2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</row>
    <row r="565" spans="1:24" ht="20.2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</row>
    <row r="566" spans="1:24" ht="20.2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</row>
    <row r="567" spans="1:24" ht="20.2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</row>
    <row r="568" spans="1:24" ht="20.2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</row>
    <row r="569" spans="1:24" ht="20.2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</row>
    <row r="570" spans="1:24" ht="20.2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</row>
    <row r="571" spans="1:24" ht="20.2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</row>
    <row r="572" spans="1:24" ht="20.2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</row>
    <row r="573" spans="1:24" ht="20.2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</row>
    <row r="574" spans="1:24" ht="20.2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</row>
    <row r="575" spans="1:24" ht="20.2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</row>
    <row r="576" spans="1:24" ht="20.2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</row>
    <row r="577" spans="1:24" ht="20.2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</row>
    <row r="578" spans="1:24" ht="20.2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</row>
    <row r="579" spans="1:24" ht="20.2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</row>
    <row r="580" spans="1:24" ht="20.2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</row>
    <row r="581" spans="1:24" ht="20.2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</row>
    <row r="582" spans="1:24" ht="20.2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</row>
    <row r="583" spans="1:24" ht="20.2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</row>
    <row r="584" spans="1:24" ht="20.2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</row>
    <row r="585" spans="1:24" ht="20.2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</row>
    <row r="586" spans="1:24" ht="20.2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</row>
    <row r="587" spans="1:24" ht="20.2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</row>
    <row r="588" spans="1:24" ht="20.2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</row>
    <row r="589" spans="1:24" ht="20.2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</row>
    <row r="590" spans="1:24" ht="20.2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</row>
    <row r="591" spans="1:24" ht="20.2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</row>
    <row r="592" spans="1:24" ht="20.2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</row>
    <row r="593" spans="1:24" ht="20.2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</row>
    <row r="594" spans="1:24" ht="20.2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</row>
    <row r="595" spans="1:24" ht="20.2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</row>
    <row r="596" spans="1:24" ht="20.2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</row>
    <row r="597" spans="1:24" ht="20.2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</row>
    <row r="598" spans="1:24" ht="20.2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</row>
    <row r="599" spans="1:24" ht="20.2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</row>
    <row r="600" spans="1:24" ht="20.2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</row>
    <row r="601" spans="1:24" ht="20.2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</row>
    <row r="602" spans="1:24" ht="20.2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</row>
  </sheetData>
  <autoFilter ref="A2:A10"/>
  <mergeCells count="1">
    <mergeCell ref="O1:T1"/>
  </mergeCells>
  <dataValidations count="3">
    <dataValidation type="list" allowBlank="1" showInputMessage="1" showErrorMessage="1" sqref="G1:G1048576">
      <formula1>$AC$3:$AC$4</formula1>
    </dataValidation>
    <dataValidation type="list" allowBlank="1" showInputMessage="1" showErrorMessage="1" sqref="K1:K1048576">
      <formula1>$AE$3:$AE$4</formula1>
    </dataValidation>
    <dataValidation type="list" allowBlank="1" showInputMessage="1" showErrorMessage="1" sqref="J1:J1048576">
      <formula1>$AG$3:$AG$9</formula1>
    </dataValidation>
  </dataValidations>
  <hyperlinks>
    <hyperlink ref="L6" r:id="rId1"/>
    <hyperlink ref="L11" r:id="rId2"/>
  </hyperlinks>
  <pageMargins left="0.7" right="0.7" top="0.75" bottom="0.75" header="0.3" footer="0.3"/>
  <pageSetup paperSize="0" orientation="portrait" horizontalDpi="0" verticalDpi="0" copies="0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65"/>
  <sheetViews>
    <sheetView workbookViewId="0"/>
  </sheetViews>
  <sheetFormatPr baseColWidth="10" defaultColWidth="10.28515625" defaultRowHeight="20.25" customHeight="1"/>
  <cols>
    <col min="1" max="1" width="7.28515625" style="2" customWidth="1"/>
    <col min="2" max="2" width="19.140625" style="2" customWidth="1"/>
    <col min="3" max="3" width="15.28515625" style="2" customWidth="1"/>
    <col min="4" max="4" width="22.28515625" style="2" customWidth="1"/>
    <col min="5" max="6" width="9.42578125" style="2" customWidth="1"/>
    <col min="7" max="7" width="19.85546875" style="2" customWidth="1"/>
    <col min="8" max="8" width="2.85546875" style="2" customWidth="1"/>
    <col min="9" max="10" width="17.140625" style="2" customWidth="1"/>
    <col min="11" max="11" width="20.28515625" style="2" customWidth="1"/>
    <col min="12" max="13" width="9.42578125" style="2" customWidth="1"/>
    <col min="14" max="14" width="18.7109375" style="2" customWidth="1"/>
    <col min="15" max="15" width="21.28515625" style="2" bestFit="1" customWidth="1"/>
    <col min="16" max="16384" width="10.28515625" style="2"/>
  </cols>
  <sheetData>
    <row r="1" spans="1:15" ht="12" customHeight="1">
      <c r="C1" s="3"/>
      <c r="D1" s="4"/>
      <c r="E1" s="4"/>
      <c r="F1" s="5"/>
      <c r="G1" s="5"/>
      <c r="I1" s="4"/>
      <c r="J1" s="4"/>
      <c r="O1" s="6"/>
    </row>
    <row r="2" spans="1:15" ht="11.25" customHeight="1">
      <c r="B2" s="91" t="s">
        <v>30</v>
      </c>
      <c r="C2" s="91"/>
      <c r="D2" s="91"/>
      <c r="E2" s="91"/>
      <c r="F2" s="91"/>
      <c r="G2" s="91"/>
      <c r="I2" s="91" t="s">
        <v>31</v>
      </c>
      <c r="J2" s="91"/>
      <c r="K2" s="91"/>
      <c r="L2" s="91"/>
      <c r="M2" s="91"/>
      <c r="N2" s="91"/>
      <c r="O2" s="6"/>
    </row>
    <row r="3" spans="1:15" ht="11.25" customHeight="1">
      <c r="B3" s="91"/>
      <c r="C3" s="91"/>
      <c r="D3" s="91"/>
      <c r="E3" s="91"/>
      <c r="F3" s="91"/>
      <c r="G3" s="91"/>
      <c r="I3" s="91"/>
      <c r="J3" s="91"/>
      <c r="K3" s="91"/>
      <c r="L3" s="91"/>
      <c r="M3" s="91"/>
      <c r="N3" s="91"/>
      <c r="O3" s="6"/>
    </row>
    <row r="4" spans="1:15" ht="20.25" customHeight="1">
      <c r="B4" s="11" t="s">
        <v>0</v>
      </c>
      <c r="C4" s="11" t="s">
        <v>1</v>
      </c>
      <c r="D4" s="11" t="s">
        <v>2</v>
      </c>
      <c r="E4" s="11" t="s">
        <v>4</v>
      </c>
      <c r="F4" s="11" t="s">
        <v>5</v>
      </c>
      <c r="G4" s="11" t="s">
        <v>33</v>
      </c>
      <c r="I4" s="11" t="s">
        <v>0</v>
      </c>
      <c r="J4" s="11" t="s">
        <v>1</v>
      </c>
      <c r="K4" s="11" t="s">
        <v>2</v>
      </c>
      <c r="L4" s="11" t="s">
        <v>4</v>
      </c>
      <c r="M4" s="11" t="s">
        <v>5</v>
      </c>
      <c r="N4" s="11" t="s">
        <v>33</v>
      </c>
      <c r="O4" s="6"/>
    </row>
    <row r="5" spans="1:15" ht="20.25" customHeight="1">
      <c r="A5" s="2">
        <f t="array" aca="1" ref="A5" ca="1">IFERROR(SMALL(IF((DAY(Données4[DATE DE NAISSANCE])=DAY(TODAY()))*(MONTH(Données4[DATE DE NAISSANCE])=MONTH(TODAY())),ROW(Données4[DATE DE NAISSANCE]),""),ROW()-ROW($B$4)),"")</f>
        <v>5</v>
      </c>
      <c r="B5" s="12" t="str">
        <f ca="1">IF(A5="","",INDEX(Données4[NOM],A5-2))</f>
        <v>g</v>
      </c>
      <c r="C5" s="12" t="str">
        <f ca="1">IF(A5="","",INDEX(Données4[PRENOM],A5-2))</f>
        <v>Laurent</v>
      </c>
      <c r="D5" s="13">
        <f ca="1">IF(A5="","",INDEX(Données4[DATE DE NAISSANCE],A5-2))</f>
        <v>25587</v>
      </c>
      <c r="E5" s="14">
        <f ca="1">IF(A5="","",INDEX(Données4[AGE],A5-2))</f>
        <v>50</v>
      </c>
      <c r="F5" s="12" t="str">
        <f ca="1">IF(A5="","",INDEX(Données4[SEXE],A5-2))</f>
        <v>F</v>
      </c>
      <c r="G5" s="12">
        <f ca="1">IF(A5="","",INDEX(Données4[ADRESSE MAIL],A5-2))</f>
        <v>0</v>
      </c>
      <c r="H5" s="2">
        <f t="array" aca="1" ref="H5" ca="1">IFERROR(SMALL(IF((DAY(Données4[DATE DE NAISSANCE])&gt;=DAY(TODAY())-WEEKDAY(TODAY(),3))*(DAY(Données4[DATE DE NAISSANCE])&lt;=DAY(TODAY())+6-WEEKDAY(TODAY(),3)),ROW(Données4[DATE DE NAISSANCE]),""),ROW()-ROW($I$4)),"")</f>
        <v>4</v>
      </c>
      <c r="I5" s="12" t="str">
        <f ca="1">IF(H5="","",INDEX(Données4[NOM],H5-2))</f>
        <v>d</v>
      </c>
      <c r="J5" s="12" t="str">
        <f ca="1">IF(H5="","",INDEX(Données4[PRENOM],H5-2))</f>
        <v>Liliane</v>
      </c>
      <c r="K5" s="13">
        <f ca="1">IF(H5="","",INDEX(Données4[DATE DE NAISSANCE],H5-2))</f>
        <v>36543</v>
      </c>
      <c r="L5" s="14">
        <f ca="1">IF(H5="","",INDEX(Données4[AGE],H5-2))</f>
        <v>20</v>
      </c>
      <c r="M5" s="12" t="str">
        <f ca="1">IF(H5="","",INDEX(Données4[SEXE],H5-2))</f>
        <v>F</v>
      </c>
      <c r="N5" s="12">
        <f ca="1">IF(H5="","",INDEX(Données4[ADRESSE MAIL],H5-2))</f>
        <v>0</v>
      </c>
      <c r="O5" s="6"/>
    </row>
    <row r="6" spans="1:15" ht="20.25" customHeight="1">
      <c r="A6" s="2" t="str">
        <f t="array" aca="1" ref="A6" ca="1">IFERROR(SMALL(IF((DAY(Données4[DATE DE NAISSANCE])=DAY(TODAY()))*(MONTH(Données4[DATE DE NAISSANCE])=MONTH(TODAY())),ROW(Données4[DATE DE NAISSANCE]),""),ROW()-ROW($B$4)),"")</f>
        <v/>
      </c>
      <c r="B6" s="12" t="str">
        <f ca="1">IF(A6="","",INDEX(Données4[NOM],A6-2))</f>
        <v/>
      </c>
      <c r="C6" s="12" t="str">
        <f ca="1">IF(A6="","",INDEX(Données4[PRENOM],A6-2))</f>
        <v/>
      </c>
      <c r="D6" s="13" t="str">
        <f ca="1">IF(A6="","",INDEX(Données4[DATE DE NAISSANCE],A6-2))</f>
        <v/>
      </c>
      <c r="E6" s="14" t="str">
        <f ca="1">IF(A6="","",INDEX(Données4[AGE],A6-2))</f>
        <v/>
      </c>
      <c r="F6" s="12" t="str">
        <f ca="1">IF(A6="","",INDEX(Données4[SEXE],A6-2))</f>
        <v/>
      </c>
      <c r="G6" s="12" t="str">
        <f ca="1">IF(A6="","",INDEX(Données4[ADRESSE MAIL],A6-2))</f>
        <v/>
      </c>
      <c r="H6" s="2">
        <f t="array" aca="1" ref="H6" ca="1">IFERROR(SMALL(IF((DAY(Données4[DATE DE NAISSANCE])&gt;=DAY(TODAY())-WEEKDAY(TODAY(),3))*(DAY(Données4[DATE DE NAISSANCE])&lt;=DAY(TODAY())+6-WEEKDAY(TODAY(),3)),ROW(Données4[DATE DE NAISSANCE]),""),ROW()-ROW($I$4)),"")</f>
        <v>5</v>
      </c>
      <c r="I6" s="12" t="str">
        <f ca="1">IF(H6="","",INDEX(Données4[NOM],H6-2))</f>
        <v>g</v>
      </c>
      <c r="J6" s="12" t="str">
        <f ca="1">IF(H6="","",INDEX(Données4[PRENOM],H6-2))</f>
        <v>Laurent</v>
      </c>
      <c r="K6" s="13">
        <f ca="1">IF(H6="","",INDEX(Données4[DATE DE NAISSANCE],H6-2))</f>
        <v>25587</v>
      </c>
      <c r="L6" s="14">
        <f ca="1">IF(H6="","",INDEX(Données4[AGE],H6-2))</f>
        <v>50</v>
      </c>
      <c r="M6" s="12" t="str">
        <f ca="1">IF(H6="","",INDEX(Données4[SEXE],H6-2))</f>
        <v>F</v>
      </c>
      <c r="N6" s="12">
        <f ca="1">IF(H6="","",INDEX(Données4[ADRESSE MAIL],H6-2))</f>
        <v>0</v>
      </c>
      <c r="O6" s="6"/>
    </row>
    <row r="7" spans="1:15" ht="20.25" customHeight="1">
      <c r="A7" s="2" t="str">
        <f t="array" aca="1" ref="A7" ca="1">IFERROR(SMALL(IF((DAY(Données4[DATE DE NAISSANCE])=DAY(TODAY()))*(MONTH(Données4[DATE DE NAISSANCE])=MONTH(TODAY())),ROW(Données4[DATE DE NAISSANCE]),""),ROW()-ROW($B$4)),"")</f>
        <v/>
      </c>
      <c r="B7" s="12" t="str">
        <f ca="1">IF(A7="","",INDEX(Données4[NOM],A7-2))</f>
        <v/>
      </c>
      <c r="C7" s="12" t="str">
        <f ca="1">IF(A7="","",INDEX(Données4[PRENOM],A7-2))</f>
        <v/>
      </c>
      <c r="D7" s="13" t="str">
        <f ca="1">IF(A7="","",INDEX(Données4[DATE DE NAISSANCE],A7-2))</f>
        <v/>
      </c>
      <c r="E7" s="14" t="str">
        <f ca="1">IF(A7="","",INDEX(Données4[AGE],A7-2))</f>
        <v/>
      </c>
      <c r="F7" s="12" t="str">
        <f ca="1">IF(A7="","",INDEX(Données4[SEXE],A7-2))</f>
        <v/>
      </c>
      <c r="G7" s="12" t="str">
        <f ca="1">IF(A7="","",INDEX(Données4[ADRESSE MAIL],A7-2))</f>
        <v/>
      </c>
      <c r="H7" s="2" t="str">
        <f t="array" aca="1" ref="H7" ca="1">IFERROR(SMALL(IF((DAY(Données4[DATE DE NAISSANCE])&gt;=DAY(TODAY())-WEEKDAY(TODAY(),3))*(DAY(Données4[DATE DE NAISSANCE])&lt;=DAY(TODAY())+6-WEEKDAY(TODAY(),3)),ROW(Données4[DATE DE NAISSANCE]),""),ROW()-ROW($I$4)),"")</f>
        <v/>
      </c>
      <c r="I7" s="12" t="str">
        <f ca="1">IF(H7="","",INDEX(Données4[NOM],H7-2))</f>
        <v/>
      </c>
      <c r="J7" s="12" t="str">
        <f ca="1">IF(H7="","",INDEX(Données4[PRENOM],H7-2))</f>
        <v/>
      </c>
      <c r="K7" s="13" t="str">
        <f ca="1">IF(H7="","",INDEX(Données4[DATE DE NAISSANCE],H7-2))</f>
        <v/>
      </c>
      <c r="L7" s="14" t="str">
        <f ca="1">IF(H7="","",INDEX(Données4[AGE],H7-2))</f>
        <v/>
      </c>
      <c r="M7" s="12" t="str">
        <f ca="1">IF(H7="","",INDEX(Données4[SEXE],H7-2))</f>
        <v/>
      </c>
      <c r="N7" s="12" t="str">
        <f ca="1">IF(H7="","",INDEX(Données4[ADRESSE MAIL],H7-2))</f>
        <v/>
      </c>
      <c r="O7" s="6"/>
    </row>
    <row r="8" spans="1:15" ht="20.25" customHeight="1">
      <c r="A8" s="2" t="str">
        <f t="array" aca="1" ref="A8" ca="1">IFERROR(SMALL(IF((DAY(Données4[DATE DE NAISSANCE])=DAY(TODAY()))*(MONTH(Données4[DATE DE NAISSANCE])=MONTH(TODAY())),ROW(Données4[DATE DE NAISSANCE]),""),ROW()-ROW($B$4)),"")</f>
        <v/>
      </c>
      <c r="B8" s="12" t="str">
        <f ca="1">IF(A8="","",INDEX(Données4[NOM],A8-2))</f>
        <v/>
      </c>
      <c r="C8" s="12" t="str">
        <f ca="1">IF(A8="","",INDEX(Données4[PRENOM],A8-2))</f>
        <v/>
      </c>
      <c r="D8" s="13" t="str">
        <f ca="1">IF(A8="","",INDEX(Données4[DATE DE NAISSANCE],A8-2))</f>
        <v/>
      </c>
      <c r="E8" s="14" t="str">
        <f ca="1">IF(A8="","",INDEX(Données4[AGE],A8-2))</f>
        <v/>
      </c>
      <c r="F8" s="12" t="str">
        <f ca="1">IF(A8="","",INDEX(Données4[SEXE],A8-2))</f>
        <v/>
      </c>
      <c r="G8" s="12" t="str">
        <f ca="1">IF(A8="","",INDEX(Données4[ADRESSE MAIL],A8-2))</f>
        <v/>
      </c>
      <c r="H8" s="2" t="str">
        <f t="array" aca="1" ref="H8" ca="1">IFERROR(SMALL(IF((DAY(Données4[DATE DE NAISSANCE])&gt;=DAY(TODAY())-WEEKDAY(TODAY(),3))*(DAY(Données4[DATE DE NAISSANCE])&lt;=DAY(TODAY())+6-WEEKDAY(TODAY(),3)),ROW(Données4[DATE DE NAISSANCE]),""),ROW()-ROW($I$4)),"")</f>
        <v/>
      </c>
      <c r="I8" s="12" t="str">
        <f ca="1">IF(H8="","",INDEX(Données4[NOM],H8-2))</f>
        <v/>
      </c>
      <c r="J8" s="12" t="str">
        <f ca="1">IF(H8="","",INDEX(Données4[PRENOM],H8-2))</f>
        <v/>
      </c>
      <c r="K8" s="13" t="str">
        <f ca="1">IF(H8="","",INDEX(Données4[DATE DE NAISSANCE],H8-2))</f>
        <v/>
      </c>
      <c r="L8" s="14" t="str">
        <f ca="1">IF(H8="","",INDEX(Données4[AGE],H8-2))</f>
        <v/>
      </c>
      <c r="M8" s="12" t="str">
        <f ca="1">IF(H8="","",INDEX(Données4[SEXE],H8-2))</f>
        <v/>
      </c>
      <c r="N8" s="12" t="str">
        <f ca="1">IF(H8="","",INDEX(Données4[ADRESSE MAIL],H8-2))</f>
        <v/>
      </c>
      <c r="O8" s="6"/>
    </row>
    <row r="9" spans="1:15" ht="20.25" customHeight="1">
      <c r="A9" s="2" t="str">
        <f t="array" aca="1" ref="A9" ca="1">IFERROR(SMALL(IF((DAY(Données4[DATE DE NAISSANCE])=DAY(TODAY()))*(MONTH(Données4[DATE DE NAISSANCE])=MONTH(TODAY())),ROW(Données4[DATE DE NAISSANCE]),""),ROW()-ROW($B$4)),"")</f>
        <v/>
      </c>
      <c r="B9" s="12" t="str">
        <f ca="1">IF(A9="","",INDEX(Données4[NOM],A9-2))</f>
        <v/>
      </c>
      <c r="C9" s="12" t="str">
        <f ca="1">IF(A9="","",INDEX(Données4[PRENOM],A9-2))</f>
        <v/>
      </c>
      <c r="D9" s="13" t="str">
        <f ca="1">IF(A9="","",INDEX(Données4[DATE DE NAISSANCE],A9-2))</f>
        <v/>
      </c>
      <c r="E9" s="14" t="str">
        <f ca="1">IF(A9="","",INDEX(Données4[AGE],A9-2))</f>
        <v/>
      </c>
      <c r="F9" s="12" t="str">
        <f ca="1">IF(A9="","",INDEX(Données4[SEXE],A9-2))</f>
        <v/>
      </c>
      <c r="G9" s="12" t="str">
        <f ca="1">IF(A9="","",INDEX(Données4[ADRESSE MAIL],A9-2))</f>
        <v/>
      </c>
      <c r="H9" s="2" t="str">
        <f t="array" aca="1" ref="H9" ca="1">IFERROR(SMALL(IF((DAY(Données4[DATE DE NAISSANCE])&gt;=DAY(TODAY())-WEEKDAY(TODAY(),3))*(DAY(Données4[DATE DE NAISSANCE])&lt;=DAY(TODAY())+6-WEEKDAY(TODAY(),3)),ROW(Données4[DATE DE NAISSANCE]),""),ROW()-ROW($I$4)),"")</f>
        <v/>
      </c>
      <c r="I9" s="12" t="str">
        <f ca="1">IF(H9="","",INDEX(Données4[NOM],H9-2))</f>
        <v/>
      </c>
      <c r="J9" s="12" t="str">
        <f ca="1">IF(H9="","",INDEX(Données4[PRENOM],H9-2))</f>
        <v/>
      </c>
      <c r="K9" s="13" t="str">
        <f ca="1">IF(H9="","",INDEX(Données4[DATE DE NAISSANCE],H9-2))</f>
        <v/>
      </c>
      <c r="L9" s="14" t="str">
        <f ca="1">IF(H9="","",INDEX(Données4[AGE],H9-2))</f>
        <v/>
      </c>
      <c r="M9" s="12" t="str">
        <f ca="1">IF(H9="","",INDEX(Données4[SEXE],H9-2))</f>
        <v/>
      </c>
      <c r="N9" s="12" t="str">
        <f ca="1">IF(H9="","",INDEX(Données4[ADRESSE MAIL],H9-2))</f>
        <v/>
      </c>
      <c r="O9" s="6"/>
    </row>
    <row r="10" spans="1:15" ht="20.25" customHeight="1">
      <c r="A10" s="2" t="str">
        <f t="array" aca="1" ref="A10" ca="1">IFERROR(SMALL(IF((DAY(Données4[DATE DE NAISSANCE])=DAY(TODAY()))*(MONTH(Données4[DATE DE NAISSANCE])=MONTH(TODAY())),ROW(Données4[DATE DE NAISSANCE]),""),ROW()-ROW($B$4)),"")</f>
        <v/>
      </c>
      <c r="B10" s="12" t="str">
        <f ca="1">IF(A10="","",INDEX(Données4[NOM],A10-2))</f>
        <v/>
      </c>
      <c r="C10" s="12" t="str">
        <f ca="1">IF(A10="","",INDEX(Données4[PRENOM],A10-2))</f>
        <v/>
      </c>
      <c r="D10" s="13" t="str">
        <f ca="1">IF(A10="","",INDEX(Données4[DATE DE NAISSANCE],A10-2))</f>
        <v/>
      </c>
      <c r="E10" s="14" t="str">
        <f ca="1">IF(A10="","",INDEX(Données4[AGE],A10-2))</f>
        <v/>
      </c>
      <c r="F10" s="12" t="str">
        <f ca="1">IF(A10="","",INDEX(Données4[SEXE],A10-2))</f>
        <v/>
      </c>
      <c r="G10" s="12" t="str">
        <f ca="1">IF(A10="","",INDEX(Données4[ADRESSE MAIL],A10-2))</f>
        <v/>
      </c>
      <c r="H10" s="2" t="str">
        <f t="array" aca="1" ref="H10" ca="1">IFERROR(SMALL(IF((DAY(Données4[DATE DE NAISSANCE])&gt;=DAY(TODAY())-WEEKDAY(TODAY(),3))*(DAY(Données4[DATE DE NAISSANCE])&lt;=DAY(TODAY())+6-WEEKDAY(TODAY(),3)),ROW(Données4[DATE DE NAISSANCE]),""),ROW()-ROW($I$4)),"")</f>
        <v/>
      </c>
      <c r="I10" s="12" t="str">
        <f ca="1">IF(H10="","",INDEX(Données4[NOM],H10-2))</f>
        <v/>
      </c>
      <c r="J10" s="12" t="str">
        <f ca="1">IF(H10="","",INDEX(Données4[PRENOM],H10-2))</f>
        <v/>
      </c>
      <c r="K10" s="13" t="str">
        <f ca="1">IF(H10="","",INDEX(Données4[DATE DE NAISSANCE],H10-2))</f>
        <v/>
      </c>
      <c r="L10" s="14" t="str">
        <f ca="1">IF(H10="","",INDEX(Données4[AGE],H10-2))</f>
        <v/>
      </c>
      <c r="M10" s="12" t="str">
        <f ca="1">IF(H10="","",INDEX(Données4[SEXE],H10-2))</f>
        <v/>
      </c>
      <c r="N10" s="12" t="str">
        <f ca="1">IF(H10="","",INDEX(Données4[ADRESSE MAIL],H10-2))</f>
        <v/>
      </c>
      <c r="O10" s="6"/>
    </row>
    <row r="11" spans="1:15" ht="20.25" customHeight="1">
      <c r="A11" s="2" t="str">
        <f t="array" aca="1" ref="A11" ca="1">IFERROR(SMALL(IF((DAY(Données4[DATE DE NAISSANCE])=DAY(TODAY()))*(MONTH(Données4[DATE DE NAISSANCE])=MONTH(TODAY())),ROW(Données4[DATE DE NAISSANCE]),""),ROW()-ROW($B$4)),"")</f>
        <v/>
      </c>
      <c r="B11" s="12" t="str">
        <f ca="1">IF(A11="","",INDEX(Données4[NOM],A11-2))</f>
        <v/>
      </c>
      <c r="C11" s="12" t="str">
        <f ca="1">IF(A11="","",INDEX(Données4[PRENOM],A11-2))</f>
        <v/>
      </c>
      <c r="D11" s="13" t="str">
        <f ca="1">IF(A11="","",INDEX(Données4[DATE DE NAISSANCE],A11-2))</f>
        <v/>
      </c>
      <c r="E11" s="14" t="str">
        <f ca="1">IF(A11="","",INDEX(Données4[AGE],A11-2))</f>
        <v/>
      </c>
      <c r="F11" s="12" t="str">
        <f ca="1">IF(A11="","",INDEX(Données4[SEXE],A11-2))</f>
        <v/>
      </c>
      <c r="G11" s="12" t="str">
        <f ca="1">IF(A11="","",INDEX(Données4[ADRESSE MAIL],A11-2))</f>
        <v/>
      </c>
      <c r="H11" s="2" t="str">
        <f t="array" aca="1" ref="H11" ca="1">IFERROR(SMALL(IF((DAY(Données4[DATE DE NAISSANCE])&gt;=DAY(TODAY())-WEEKDAY(TODAY(),3))*(DAY(Données4[DATE DE NAISSANCE])&lt;=DAY(TODAY())+6-WEEKDAY(TODAY(),3)),ROW(Données4[DATE DE NAISSANCE]),""),ROW()-ROW($I$4)),"")</f>
        <v/>
      </c>
      <c r="I11" s="12" t="str">
        <f ca="1">IF(H11="","",INDEX(Données4[NOM],H11-2))</f>
        <v/>
      </c>
      <c r="J11" s="12" t="str">
        <f ca="1">IF(H11="","",INDEX(Données4[PRENOM],H11-2))</f>
        <v/>
      </c>
      <c r="K11" s="13" t="str">
        <f ca="1">IF(H11="","",INDEX(Données4[DATE DE NAISSANCE],H11-2))</f>
        <v/>
      </c>
      <c r="L11" s="14" t="str">
        <f ca="1">IF(H11="","",INDEX(Données4[AGE],H11-2))</f>
        <v/>
      </c>
      <c r="M11" s="12" t="str">
        <f ca="1">IF(H11="","",INDEX(Données4[SEXE],H11-2))</f>
        <v/>
      </c>
      <c r="N11" s="12" t="str">
        <f ca="1">IF(H11="","",INDEX(Données4[ADRESSE MAIL],H11-2))</f>
        <v/>
      </c>
      <c r="O11" s="6"/>
    </row>
    <row r="12" spans="1:15" ht="20.25" customHeight="1">
      <c r="A12" s="2" t="str">
        <f t="array" aca="1" ref="A12" ca="1">IFERROR(SMALL(IF((DAY(Données4[DATE DE NAISSANCE])=DAY(TODAY()))*(MONTH(Données4[DATE DE NAISSANCE])=MONTH(TODAY())),ROW(Données4[DATE DE NAISSANCE]),""),ROW()-ROW($B$4)),"")</f>
        <v/>
      </c>
      <c r="B12" s="12" t="str">
        <f ca="1">IF(A12="","",INDEX(Données4[NOM],A12-2))</f>
        <v/>
      </c>
      <c r="C12" s="12" t="str">
        <f ca="1">IF(A12="","",INDEX(Données4[PRENOM],A12-2))</f>
        <v/>
      </c>
      <c r="D12" s="13" t="str">
        <f ca="1">IF(A12="","",INDEX(Données4[DATE DE NAISSANCE],A12-2))</f>
        <v/>
      </c>
      <c r="E12" s="14" t="str">
        <f ca="1">IF(A12="","",INDEX(Données4[AGE],A12-2))</f>
        <v/>
      </c>
      <c r="F12" s="12" t="str">
        <f ca="1">IF(A12="","",INDEX(Données4[SEXE],A12-2))</f>
        <v/>
      </c>
      <c r="G12" s="12" t="str">
        <f ca="1">IF(A12="","",INDEX(Données4[ADRESSE MAIL],A12-2))</f>
        <v/>
      </c>
      <c r="H12" s="2" t="str">
        <f t="array" aca="1" ref="H12" ca="1">IFERROR(SMALL(IF((DAY(Données4[DATE DE NAISSANCE])&gt;=DAY(TODAY())-WEEKDAY(TODAY(),3))*(DAY(Données4[DATE DE NAISSANCE])&lt;=DAY(TODAY())+6-WEEKDAY(TODAY(),3)),ROW(Données4[DATE DE NAISSANCE]),""),ROW()-ROW($I$4)),"")</f>
        <v/>
      </c>
      <c r="I12" s="12" t="str">
        <f ca="1">IF(H12="","",INDEX(Données4[NOM],H12-2))</f>
        <v/>
      </c>
      <c r="J12" s="12" t="str">
        <f ca="1">IF(H12="","",INDEX(Données4[PRENOM],H12-2))</f>
        <v/>
      </c>
      <c r="K12" s="13" t="str">
        <f ca="1">IF(H12="","",INDEX(Données4[DATE DE NAISSANCE],H12-2))</f>
        <v/>
      </c>
      <c r="L12" s="14" t="str">
        <f ca="1">IF(H12="","",INDEX(Données4[AGE],H12-2))</f>
        <v/>
      </c>
      <c r="M12" s="12" t="str">
        <f ca="1">IF(H12="","",INDEX(Données4[SEXE],H12-2))</f>
        <v/>
      </c>
      <c r="N12" s="12" t="str">
        <f ca="1">IF(H12="","",INDEX(Données4[ADRESSE MAIL],H12-2))</f>
        <v/>
      </c>
      <c r="O12" s="6"/>
    </row>
    <row r="13" spans="1:15" ht="6.75" customHeight="1">
      <c r="C13" s="7"/>
      <c r="D13" s="4"/>
      <c r="E13" s="4"/>
      <c r="F13" s="5"/>
      <c r="G13" s="5"/>
      <c r="I13" s="4"/>
      <c r="J13" s="4"/>
      <c r="O13" s="6"/>
    </row>
    <row r="14" spans="1:15" ht="11.25" customHeight="1">
      <c r="B14" s="91" t="s">
        <v>32</v>
      </c>
      <c r="C14" s="91"/>
      <c r="D14" s="91"/>
      <c r="E14" s="91"/>
      <c r="F14" s="91"/>
      <c r="G14" s="91"/>
      <c r="I14" s="4"/>
      <c r="J14" s="4"/>
      <c r="O14" s="6"/>
    </row>
    <row r="15" spans="1:15" ht="11.25" customHeight="1">
      <c r="B15" s="91"/>
      <c r="C15" s="91"/>
      <c r="D15" s="91"/>
      <c r="E15" s="91"/>
      <c r="F15" s="91"/>
      <c r="G15" s="91"/>
      <c r="I15" s="4"/>
      <c r="J15" s="4"/>
      <c r="O15" s="6"/>
    </row>
    <row r="16" spans="1:15" ht="20.25" customHeight="1">
      <c r="B16" s="11" t="s">
        <v>0</v>
      </c>
      <c r="C16" s="11" t="s">
        <v>1</v>
      </c>
      <c r="D16" s="11" t="s">
        <v>2</v>
      </c>
      <c r="E16" s="11" t="s">
        <v>4</v>
      </c>
      <c r="F16" s="11" t="s">
        <v>5</v>
      </c>
      <c r="G16" s="11" t="s">
        <v>33</v>
      </c>
      <c r="I16" s="4"/>
      <c r="J16" s="4"/>
      <c r="O16" s="6"/>
    </row>
    <row r="17" spans="1:15" ht="20.25" customHeight="1">
      <c r="A17" s="2">
        <f t="array" aca="1" ref="A17" ca="1">IFERROR(SMALL(IF(MONTH(Données4[DATE DE NAISSANCE])=MONTH(TODAY()),ROW(Données4[DATE DE NAISSANCE]),""),ROW()-ROW($B$16)),"")</f>
        <v>3</v>
      </c>
      <c r="B17" s="12" t="str">
        <f ca="1">IF(A17="","",INDEX(Données4[NOM],A17-2))</f>
        <v>a</v>
      </c>
      <c r="C17" s="12" t="str">
        <f ca="1">IF(A17="","",INDEX(Données4[PRENOM],A17-2))</f>
        <v>Isabelle</v>
      </c>
      <c r="D17" s="13">
        <f ca="1">IF(A17="","",INDEX(Données4[DATE DE NAISSANCE],A17-2))</f>
        <v>36548</v>
      </c>
      <c r="E17" s="14">
        <f ca="1">IF(A17="","",INDEX(Données4[AGE],A17-2))</f>
        <v>19</v>
      </c>
      <c r="F17" s="12" t="str">
        <f ca="1">IF(A17="","",INDEX(Données4[SEXE],A17-2))</f>
        <v>M</v>
      </c>
      <c r="G17" s="12">
        <f ca="1">IF(A17="","",INDEX(Données4[ADRESSE MAIL],A17-2))</f>
        <v>0</v>
      </c>
      <c r="I17" s="4"/>
      <c r="J17" s="4"/>
      <c r="O17" s="6"/>
    </row>
    <row r="18" spans="1:15" ht="20.25" customHeight="1">
      <c r="A18" s="2">
        <f t="array" aca="1" ref="A18" ca="1">IFERROR(SMALL(IF(MONTH(Données4[DATE DE NAISSANCE])=MONTH(TODAY()),ROW(Données4[DATE DE NAISSANCE]),""),ROW()-ROW($B$16)),"")</f>
        <v>4</v>
      </c>
      <c r="B18" s="12" t="str">
        <f ca="1">IF(A18="","",INDEX(Données4[NOM],A18-2))</f>
        <v>d</v>
      </c>
      <c r="C18" s="12" t="str">
        <f ca="1">IF(A18="","",INDEX(Données4[PRENOM],A18-2))</f>
        <v>Liliane</v>
      </c>
      <c r="D18" s="13">
        <f ca="1">IF(A18="","",INDEX(Données4[DATE DE NAISSANCE],A18-2))</f>
        <v>36543</v>
      </c>
      <c r="E18" s="14">
        <f ca="1">IF(A18="","",INDEX(Données4[AGE],A18-2))</f>
        <v>20</v>
      </c>
      <c r="F18" s="12" t="str">
        <f ca="1">IF(A18="","",INDEX(Données4[SEXE],A18-2))</f>
        <v>F</v>
      </c>
      <c r="G18" s="12">
        <f ca="1">IF(A18="","",INDEX(Données4[ADRESSE MAIL],A18-2))</f>
        <v>0</v>
      </c>
      <c r="I18" s="4"/>
      <c r="J18" s="4"/>
      <c r="O18" s="6"/>
    </row>
    <row r="19" spans="1:15" ht="20.25" customHeight="1">
      <c r="A19" s="2">
        <f t="array" aca="1" ref="A19" ca="1">IFERROR(SMALL(IF(MONTH(Données4[DATE DE NAISSANCE])=MONTH(TODAY()),ROW(Données4[DATE DE NAISSANCE]),""),ROW()-ROW($B$16)),"")</f>
        <v>5</v>
      </c>
      <c r="B19" s="12" t="str">
        <f ca="1">IF(A19="","",INDEX(Données4[NOM],A19-2))</f>
        <v>g</v>
      </c>
      <c r="C19" s="12" t="str">
        <f ca="1">IF(A19="","",INDEX(Données4[PRENOM],A19-2))</f>
        <v>Laurent</v>
      </c>
      <c r="D19" s="13">
        <f ca="1">IF(A19="","",INDEX(Données4[DATE DE NAISSANCE],A19-2))</f>
        <v>25587</v>
      </c>
      <c r="E19" s="14">
        <f ca="1">IF(A19="","",INDEX(Données4[AGE],A19-2))</f>
        <v>50</v>
      </c>
      <c r="F19" s="12" t="str">
        <f ca="1">IF(A19="","",INDEX(Données4[SEXE],A19-2))</f>
        <v>F</v>
      </c>
      <c r="G19" s="12">
        <f ca="1">IF(A19="","",INDEX(Données4[ADRESSE MAIL],A19-2))</f>
        <v>0</v>
      </c>
      <c r="I19" s="4"/>
      <c r="J19" s="4"/>
      <c r="O19" s="6"/>
    </row>
    <row r="20" spans="1:15" ht="20.25" customHeight="1">
      <c r="A20" s="2" t="str">
        <f t="array" aca="1" ref="A20" ca="1">IFERROR(SMALL(IF(MONTH(Données4[DATE DE NAISSANCE])=MONTH(TODAY()),ROW(Données4[DATE DE NAISSANCE]),""),ROW()-ROW($B$16)),"")</f>
        <v/>
      </c>
      <c r="B20" s="12" t="str">
        <f ca="1">IF(A20="","",INDEX(Données4[NOM],A20-2))</f>
        <v/>
      </c>
      <c r="C20" s="12" t="str">
        <f ca="1">IF(A20="","",INDEX(Données4[PRENOM],A20-2))</f>
        <v/>
      </c>
      <c r="D20" s="13" t="str">
        <f ca="1">IF(A20="","",INDEX(Données4[DATE DE NAISSANCE],A20-2))</f>
        <v/>
      </c>
      <c r="E20" s="14" t="str">
        <f ca="1">IF(A20="","",INDEX(Données4[AGE],A20-2))</f>
        <v/>
      </c>
      <c r="F20" s="12" t="str">
        <f ca="1">IF(A20="","",INDEX(Données4[SEXE],A20-2))</f>
        <v/>
      </c>
      <c r="G20" s="12" t="str">
        <f ca="1">IF(A20="","",INDEX(Données4[ADRESSE MAIL],A20-2))</f>
        <v/>
      </c>
      <c r="I20" s="4"/>
      <c r="J20" s="4"/>
      <c r="O20" s="6"/>
    </row>
    <row r="21" spans="1:15" ht="20.25" customHeight="1">
      <c r="A21" s="2" t="str">
        <f t="array" aca="1" ref="A21" ca="1">IFERROR(SMALL(IF(MONTH(Données4[DATE DE NAISSANCE])=MONTH(TODAY()),ROW(Données4[DATE DE NAISSANCE]),""),ROW()-ROW($B$16)),"")</f>
        <v/>
      </c>
      <c r="B21" s="12" t="str">
        <f ca="1">IF(A21="","",INDEX(Données4[NOM],A21-2))</f>
        <v/>
      </c>
      <c r="C21" s="12" t="str">
        <f ca="1">IF(A21="","",INDEX(Données4[PRENOM],A21-2))</f>
        <v/>
      </c>
      <c r="D21" s="13" t="str">
        <f ca="1">IF(A21="","",INDEX(Données4[DATE DE NAISSANCE],A21-2))</f>
        <v/>
      </c>
      <c r="E21" s="14" t="str">
        <f ca="1">IF(A21="","",INDEX(Données4[AGE],A21-2))</f>
        <v/>
      </c>
      <c r="F21" s="12" t="str">
        <f ca="1">IF(A21="","",INDEX(Données4[SEXE],A21-2))</f>
        <v/>
      </c>
      <c r="G21" s="12" t="str">
        <f ca="1">IF(A21="","",INDEX(Données4[ADRESSE MAIL],A21-2))</f>
        <v/>
      </c>
      <c r="I21" s="4"/>
      <c r="J21" s="4"/>
      <c r="O21" s="6"/>
    </row>
    <row r="22" spans="1:15" ht="20.25" customHeight="1">
      <c r="A22" s="2" t="str">
        <f t="array" aca="1" ref="A22" ca="1">IFERROR(SMALL(IF(MONTH(Données4[DATE DE NAISSANCE])=MONTH(TODAY()),ROW(Données4[DATE DE NAISSANCE]),""),ROW()-ROW($B$16)),"")</f>
        <v/>
      </c>
      <c r="B22" s="12" t="str">
        <f ca="1">IF(A22="","",INDEX(Données4[NOM],A22-2))</f>
        <v/>
      </c>
      <c r="C22" s="12" t="str">
        <f ca="1">IF(A22="","",INDEX(Données4[PRENOM],A22-2))</f>
        <v/>
      </c>
      <c r="D22" s="13" t="str">
        <f ca="1">IF(A22="","",INDEX(Données4[DATE DE NAISSANCE],A22-2))</f>
        <v/>
      </c>
      <c r="E22" s="14" t="str">
        <f ca="1">IF(A22="","",INDEX(Données4[AGE],A22-2))</f>
        <v/>
      </c>
      <c r="F22" s="12" t="str">
        <f ca="1">IF(A22="","",INDEX(Données4[SEXE],A22-2))</f>
        <v/>
      </c>
      <c r="G22" s="12" t="str">
        <f ca="1">IF(A22="","",INDEX(Données4[ADRESSE MAIL],A22-2))</f>
        <v/>
      </c>
      <c r="I22" s="4"/>
      <c r="J22" s="4"/>
      <c r="O22" s="6"/>
    </row>
    <row r="23" spans="1:15" ht="20.25" customHeight="1">
      <c r="A23" s="2" t="str">
        <f t="array" aca="1" ref="A23" ca="1">IFERROR(SMALL(IF(MONTH(Données4[DATE DE NAISSANCE])=MONTH(TODAY()),ROW(Données4[DATE DE NAISSANCE]),""),ROW()-ROW($B$16)),"")</f>
        <v/>
      </c>
      <c r="B23" s="12" t="str">
        <f ca="1">IF(A23="","",INDEX(Données4[NOM],A23-2))</f>
        <v/>
      </c>
      <c r="C23" s="12" t="str">
        <f ca="1">IF(A23="","",INDEX(Données4[PRENOM],A23-2))</f>
        <v/>
      </c>
      <c r="D23" s="13" t="str">
        <f ca="1">IF(A23="","",INDEX(Données4[DATE DE NAISSANCE],A23-2))</f>
        <v/>
      </c>
      <c r="E23" s="14" t="str">
        <f ca="1">IF(A23="","",INDEX(Données4[AGE],A23-2))</f>
        <v/>
      </c>
      <c r="F23" s="12" t="str">
        <f ca="1">IF(A23="","",INDEX(Données4[SEXE],A23-2))</f>
        <v/>
      </c>
      <c r="G23" s="12" t="str">
        <f ca="1">IF(A23="","",INDEX(Données4[ADRESSE MAIL],A23-2))</f>
        <v/>
      </c>
      <c r="I23" s="4"/>
      <c r="J23" s="4"/>
      <c r="O23" s="6"/>
    </row>
    <row r="24" spans="1:15" ht="20.25" customHeight="1">
      <c r="A24" s="2" t="str">
        <f t="array" aca="1" ref="A24" ca="1">IFERROR(SMALL(IF(MONTH(Données4[DATE DE NAISSANCE])=MONTH(TODAY()),ROW(Données4[DATE DE NAISSANCE]),""),ROW()-ROW($B$16)),"")</f>
        <v/>
      </c>
      <c r="B24" s="12" t="str">
        <f ca="1">IF(A24="","",INDEX(Données4[NOM],A24-2))</f>
        <v/>
      </c>
      <c r="C24" s="12" t="str">
        <f ca="1">IF(A24="","",INDEX(Données4[PRENOM],A24-2))</f>
        <v/>
      </c>
      <c r="D24" s="13" t="str">
        <f ca="1">IF(A24="","",INDEX(Données4[DATE DE NAISSANCE],A24-2))</f>
        <v/>
      </c>
      <c r="E24" s="14" t="str">
        <f ca="1">IF(A24="","",INDEX(Données4[AGE],A24-2))</f>
        <v/>
      </c>
      <c r="F24" s="12" t="str">
        <f ca="1">IF(A24="","",INDEX(Données4[SEXE],A24-2))</f>
        <v/>
      </c>
      <c r="G24" s="12" t="str">
        <f ca="1">IF(A24="","",INDEX(Données4[ADRESSE MAIL],A24-2))</f>
        <v/>
      </c>
      <c r="I24" s="4"/>
      <c r="J24" s="4"/>
      <c r="O24" s="6"/>
    </row>
    <row r="25" spans="1:15" ht="20.25" customHeight="1">
      <c r="A25" s="2" t="str">
        <f t="array" aca="1" ref="A25" ca="1">IFERROR(SMALL(IF(MONTH(Données4[DATE DE NAISSANCE])=MONTH(TODAY()),ROW(Données4[DATE DE NAISSANCE]),""),ROW()-ROW($B$16)),"")</f>
        <v/>
      </c>
      <c r="B25" s="12" t="str">
        <f ca="1">IF(A25="","",INDEX(Données4[NOM],A25-2))</f>
        <v/>
      </c>
      <c r="C25" s="12" t="str">
        <f ca="1">IF(A25="","",INDEX(Données4[PRENOM],A25-2))</f>
        <v/>
      </c>
      <c r="D25" s="13" t="str">
        <f ca="1">IF(A25="","",INDEX(Données4[DATE DE NAISSANCE],A25-2))</f>
        <v/>
      </c>
      <c r="E25" s="14" t="str">
        <f ca="1">IF(A25="","",INDEX(Données4[AGE],A25-2))</f>
        <v/>
      </c>
      <c r="F25" s="12" t="str">
        <f ca="1">IF(A25="","",INDEX(Données4[SEXE],A25-2))</f>
        <v/>
      </c>
      <c r="G25" s="12" t="str">
        <f ca="1">IF(A25="","",INDEX(Données4[ADRESSE MAIL],A25-2))</f>
        <v/>
      </c>
      <c r="I25" s="4"/>
      <c r="J25" s="4"/>
      <c r="O25" s="6"/>
    </row>
    <row r="26" spans="1:15" ht="20.25" customHeight="1">
      <c r="A26" s="2" t="str">
        <f t="array" aca="1" ref="A26" ca="1">IFERROR(SMALL(IF(MONTH(Données4[DATE DE NAISSANCE])=MONTH(TODAY()),ROW(Données4[DATE DE NAISSANCE]),""),ROW()-ROW($B$16)),"")</f>
        <v/>
      </c>
      <c r="B26" s="12" t="str">
        <f ca="1">IF(A26="","",INDEX(Données4[NOM],A26-2))</f>
        <v/>
      </c>
      <c r="C26" s="12" t="str">
        <f ca="1">IF(A26="","",INDEX(Données4[PRENOM],A26-2))</f>
        <v/>
      </c>
      <c r="D26" s="13" t="str">
        <f ca="1">IF(A26="","",INDEX(Données4[DATE DE NAISSANCE],A26-2))</f>
        <v/>
      </c>
      <c r="E26" s="14" t="str">
        <f ca="1">IF(A26="","",INDEX(Données4[AGE],A26-2))</f>
        <v/>
      </c>
      <c r="F26" s="12" t="str">
        <f ca="1">IF(A26="","",INDEX(Données4[SEXE],A26-2))</f>
        <v/>
      </c>
      <c r="G26" s="12" t="str">
        <f ca="1">IF(A26="","",INDEX(Données4[ADRESSE MAIL],A26-2))</f>
        <v/>
      </c>
      <c r="I26" s="4"/>
      <c r="J26" s="4"/>
      <c r="O26" s="6"/>
    </row>
    <row r="27" spans="1:15" ht="20.25" customHeight="1">
      <c r="A27" s="2" t="str">
        <f t="array" aca="1" ref="A27" ca="1">IFERROR(SMALL(IF(MONTH(Données4[DATE DE NAISSANCE])=MONTH(TODAY()),ROW(Données4[DATE DE NAISSANCE]),""),ROW()-ROW($B$16)),"")</f>
        <v/>
      </c>
      <c r="B27" s="12" t="str">
        <f ca="1">IF(A27="","",INDEX(Données4[NOM],A27-2))</f>
        <v/>
      </c>
      <c r="C27" s="12" t="str">
        <f ca="1">IF(A27="","",INDEX(Données4[PRENOM],A27-2))</f>
        <v/>
      </c>
      <c r="D27" s="13" t="str">
        <f ca="1">IF(A27="","",INDEX(Données4[DATE DE NAISSANCE],A27-2))</f>
        <v/>
      </c>
      <c r="E27" s="14" t="str">
        <f ca="1">IF(A27="","",INDEX(Données4[AGE],A27-2))</f>
        <v/>
      </c>
      <c r="F27" s="12" t="str">
        <f ca="1">IF(A27="","",INDEX(Données4[SEXE],A27-2))</f>
        <v/>
      </c>
      <c r="G27" s="12" t="str">
        <f ca="1">IF(A27="","",INDEX(Données4[ADRESSE MAIL],A27-2))</f>
        <v/>
      </c>
      <c r="I27" s="4"/>
      <c r="J27" s="4"/>
      <c r="O27" s="6"/>
    </row>
    <row r="28" spans="1:15" ht="20.25" customHeight="1">
      <c r="A28" s="2" t="str">
        <f t="array" aca="1" ref="A28" ca="1">IFERROR(SMALL(IF(MONTH(Données4[DATE DE NAISSANCE])=MONTH(TODAY()),ROW(Données4[DATE DE NAISSANCE]),""),ROW()-ROW($B$16)),"")</f>
        <v/>
      </c>
      <c r="B28" s="12" t="str">
        <f ca="1">IF(A28="","",INDEX(Données4[NOM],A28-2))</f>
        <v/>
      </c>
      <c r="C28" s="12" t="str">
        <f ca="1">IF(A28="","",INDEX(Données4[PRENOM],A28-2))</f>
        <v/>
      </c>
      <c r="D28" s="13" t="str">
        <f ca="1">IF(A28="","",INDEX(Données4[DATE DE NAISSANCE],A28-2))</f>
        <v/>
      </c>
      <c r="E28" s="14" t="str">
        <f ca="1">IF(A28="","",INDEX(Données4[AGE],A28-2))</f>
        <v/>
      </c>
      <c r="F28" s="12" t="str">
        <f ca="1">IF(A28="","",INDEX(Données4[SEXE],A28-2))</f>
        <v/>
      </c>
      <c r="G28" s="12" t="str">
        <f ca="1">IF(A28="","",INDEX(Données4[ADRESSE MAIL],A28-2))</f>
        <v/>
      </c>
      <c r="I28" s="4"/>
      <c r="J28" s="4"/>
      <c r="O28" s="6"/>
    </row>
    <row r="29" spans="1:15" ht="20.25" customHeight="1">
      <c r="C29" s="7"/>
      <c r="D29" s="4"/>
      <c r="E29" s="4"/>
      <c r="F29" s="5"/>
      <c r="G29" s="5"/>
      <c r="I29" s="4"/>
      <c r="J29" s="4"/>
      <c r="O29" s="6"/>
    </row>
    <row r="30" spans="1:15" ht="20.25" customHeight="1">
      <c r="C30" s="7"/>
      <c r="D30" s="4"/>
      <c r="E30" s="4"/>
      <c r="F30" s="5"/>
      <c r="G30" s="5"/>
      <c r="I30" s="4"/>
      <c r="J30" s="4"/>
      <c r="O30" s="6"/>
    </row>
    <row r="31" spans="1:15" ht="20.25" customHeight="1">
      <c r="C31" s="7"/>
      <c r="D31" s="4"/>
      <c r="E31" s="4"/>
      <c r="F31" s="5"/>
      <c r="G31" s="5"/>
      <c r="I31" s="4"/>
      <c r="J31" s="4"/>
      <c r="O31" s="6"/>
    </row>
    <row r="32" spans="1:15" ht="20.25" customHeight="1">
      <c r="C32" s="7"/>
      <c r="D32" s="4"/>
      <c r="E32" s="4"/>
      <c r="F32" s="5"/>
      <c r="G32" s="5"/>
      <c r="I32" s="4"/>
      <c r="J32" s="4"/>
      <c r="O32" s="6"/>
    </row>
    <row r="33" spans="3:15" ht="20.25" customHeight="1">
      <c r="C33" s="7"/>
      <c r="D33" s="4"/>
      <c r="E33" s="4"/>
      <c r="F33" s="5"/>
      <c r="G33" s="5"/>
      <c r="I33" s="4"/>
      <c r="J33" s="4"/>
      <c r="O33" s="6"/>
    </row>
    <row r="34" spans="3:15" ht="20.25" customHeight="1">
      <c r="C34" s="7"/>
      <c r="D34" s="4"/>
      <c r="E34" s="4"/>
      <c r="F34" s="5"/>
      <c r="G34" s="5"/>
      <c r="I34" s="4"/>
      <c r="J34" s="4"/>
      <c r="O34" s="6"/>
    </row>
    <row r="35" spans="3:15" ht="20.25" customHeight="1">
      <c r="C35" s="7"/>
      <c r="D35" s="4"/>
      <c r="E35" s="4"/>
      <c r="F35" s="5"/>
      <c r="G35" s="5"/>
      <c r="I35" s="4"/>
      <c r="J35" s="4"/>
      <c r="O35" s="6"/>
    </row>
    <row r="36" spans="3:15" ht="20.25" customHeight="1">
      <c r="C36" s="7"/>
      <c r="D36" s="4"/>
      <c r="E36" s="4"/>
      <c r="F36" s="5"/>
      <c r="G36" s="5"/>
      <c r="I36" s="4"/>
      <c r="J36" s="4"/>
      <c r="O36" s="6"/>
    </row>
    <row r="37" spans="3:15" ht="20.25" customHeight="1">
      <c r="C37" s="7"/>
      <c r="D37" s="4"/>
      <c r="E37" s="4"/>
      <c r="F37" s="5"/>
      <c r="G37" s="5"/>
      <c r="I37" s="4"/>
      <c r="J37" s="4"/>
      <c r="O37" s="6"/>
    </row>
    <row r="38" spans="3:15" ht="20.25" customHeight="1">
      <c r="C38" s="7"/>
      <c r="D38" s="4"/>
      <c r="E38" s="4"/>
      <c r="F38" s="5"/>
      <c r="G38" s="5"/>
      <c r="I38" s="4"/>
      <c r="J38" s="4"/>
      <c r="O38" s="6"/>
    </row>
    <row r="39" spans="3:15" ht="20.25" customHeight="1">
      <c r="C39" s="7"/>
      <c r="D39" s="4"/>
      <c r="E39" s="4"/>
      <c r="F39" s="5"/>
      <c r="G39" s="5"/>
      <c r="I39" s="4"/>
      <c r="J39" s="4"/>
      <c r="O39" s="6"/>
    </row>
    <row r="40" spans="3:15" ht="20.25" customHeight="1">
      <c r="C40" s="7"/>
      <c r="D40" s="4"/>
      <c r="E40" s="4"/>
      <c r="F40" s="5"/>
      <c r="G40" s="5"/>
      <c r="I40" s="4"/>
      <c r="J40" s="4"/>
      <c r="O40" s="6"/>
    </row>
    <row r="41" spans="3:15" ht="20.25" customHeight="1">
      <c r="C41" s="7"/>
      <c r="D41" s="4"/>
      <c r="E41" s="4"/>
      <c r="F41" s="5"/>
      <c r="G41" s="5"/>
      <c r="I41" s="4"/>
      <c r="J41" s="4"/>
      <c r="O41" s="6"/>
    </row>
    <row r="42" spans="3:15" ht="20.25" customHeight="1">
      <c r="C42" s="7"/>
      <c r="D42" s="4"/>
      <c r="E42" s="4"/>
      <c r="F42" s="5"/>
      <c r="G42" s="5"/>
      <c r="I42" s="4"/>
      <c r="J42" s="4"/>
      <c r="O42" s="6"/>
    </row>
    <row r="43" spans="3:15" ht="20.25" customHeight="1">
      <c r="C43" s="7"/>
      <c r="D43" s="4"/>
      <c r="E43" s="4"/>
      <c r="F43" s="5"/>
      <c r="G43" s="5"/>
      <c r="I43" s="4"/>
      <c r="J43" s="4"/>
      <c r="O43" s="6"/>
    </row>
    <row r="44" spans="3:15" ht="20.25" customHeight="1">
      <c r="C44" s="7"/>
      <c r="D44" s="4"/>
      <c r="E44" s="4"/>
      <c r="F44" s="5"/>
      <c r="G44" s="5"/>
      <c r="I44" s="4"/>
      <c r="J44" s="4"/>
      <c r="O44" s="6"/>
    </row>
    <row r="45" spans="3:15" ht="20.25" customHeight="1">
      <c r="C45" s="7"/>
      <c r="D45" s="4"/>
      <c r="E45" s="4"/>
      <c r="F45" s="5"/>
      <c r="G45" s="5"/>
      <c r="I45" s="4"/>
      <c r="J45" s="4"/>
      <c r="O45" s="6"/>
    </row>
    <row r="46" spans="3:15" ht="20.25" customHeight="1">
      <c r="C46" s="7"/>
      <c r="D46" s="4"/>
      <c r="E46" s="4"/>
      <c r="F46" s="5"/>
      <c r="G46" s="5"/>
      <c r="I46" s="4"/>
      <c r="J46" s="4"/>
      <c r="O46" s="6"/>
    </row>
    <row r="47" spans="3:15" ht="20.25" customHeight="1">
      <c r="C47" s="7"/>
      <c r="D47" s="4"/>
      <c r="E47" s="4"/>
      <c r="F47" s="5"/>
      <c r="G47" s="5"/>
      <c r="I47" s="4"/>
      <c r="J47" s="4"/>
      <c r="O47" s="6"/>
    </row>
    <row r="48" spans="3:15" ht="20.25" customHeight="1">
      <c r="C48" s="7"/>
      <c r="D48" s="4"/>
      <c r="E48" s="4"/>
      <c r="F48" s="5"/>
      <c r="G48" s="5"/>
      <c r="I48" s="4"/>
      <c r="J48" s="4"/>
      <c r="O48" s="6"/>
    </row>
    <row r="49" spans="2:15" ht="20.25" customHeight="1">
      <c r="C49" s="7"/>
      <c r="D49" s="4"/>
      <c r="E49" s="4"/>
      <c r="F49" s="5"/>
      <c r="G49" s="5"/>
      <c r="I49" s="4"/>
      <c r="J49" s="4"/>
      <c r="O49" s="6"/>
    </row>
    <row r="50" spans="2:15" ht="20.25" customHeight="1">
      <c r="C50" s="7"/>
      <c r="D50" s="4"/>
      <c r="E50" s="4"/>
      <c r="F50" s="5"/>
      <c r="G50" s="5"/>
      <c r="I50" s="4"/>
      <c r="J50" s="4"/>
      <c r="O50" s="6"/>
    </row>
    <row r="51" spans="2:15" ht="20.25" customHeight="1">
      <c r="C51" s="7"/>
      <c r="D51" s="4"/>
      <c r="E51" s="4"/>
      <c r="F51" s="5"/>
      <c r="G51" s="5"/>
      <c r="I51" s="4"/>
      <c r="J51" s="4"/>
      <c r="O51" s="6"/>
    </row>
    <row r="52" spans="2:15" ht="20.25" customHeight="1">
      <c r="C52" s="7"/>
      <c r="D52" s="4"/>
      <c r="E52" s="4"/>
      <c r="F52" s="5"/>
      <c r="G52" s="5"/>
      <c r="I52" s="4"/>
      <c r="J52" s="4"/>
      <c r="O52" s="6"/>
    </row>
    <row r="53" spans="2:15" ht="20.25" customHeight="1">
      <c r="C53" s="7"/>
      <c r="D53" s="4"/>
      <c r="E53" s="4"/>
      <c r="F53" s="5"/>
      <c r="G53" s="5"/>
      <c r="I53" s="4"/>
      <c r="J53" s="4"/>
      <c r="O53" s="6"/>
    </row>
    <row r="54" spans="2:15" ht="20.25" customHeight="1">
      <c r="C54" s="7"/>
      <c r="D54" s="4"/>
      <c r="E54" s="4"/>
      <c r="F54" s="5"/>
      <c r="G54" s="5"/>
      <c r="I54" s="4"/>
      <c r="J54" s="4"/>
      <c r="O54" s="6"/>
    </row>
    <row r="55" spans="2:15" ht="20.25" customHeight="1">
      <c r="C55" s="7"/>
      <c r="D55" s="4"/>
      <c r="E55" s="4"/>
      <c r="F55" s="5"/>
      <c r="G55" s="5"/>
      <c r="I55" s="4"/>
      <c r="J55" s="4"/>
      <c r="O55" s="6"/>
    </row>
    <row r="56" spans="2:15" ht="20.25" customHeight="1">
      <c r="C56" s="7"/>
      <c r="D56" s="4"/>
      <c r="E56" s="4"/>
      <c r="F56" s="5"/>
      <c r="G56" s="5"/>
      <c r="I56" s="4"/>
      <c r="J56" s="4"/>
      <c r="O56" s="6"/>
    </row>
    <row r="57" spans="2:15" ht="20.25" customHeight="1">
      <c r="C57" s="7"/>
      <c r="D57" s="4"/>
      <c r="E57" s="4"/>
      <c r="F57" s="5"/>
      <c r="G57" s="5"/>
      <c r="I57" s="4"/>
      <c r="J57" s="4"/>
      <c r="O57" s="6"/>
    </row>
    <row r="58" spans="2:15" ht="20.25" customHeight="1">
      <c r="C58" s="7"/>
      <c r="D58" s="4"/>
      <c r="E58" s="4"/>
      <c r="F58" s="5"/>
      <c r="G58" s="5"/>
      <c r="I58" s="4"/>
      <c r="J58" s="4"/>
      <c r="O58" s="6"/>
    </row>
    <row r="59" spans="2:15" ht="20.25" customHeight="1">
      <c r="C59" s="7"/>
      <c r="D59" s="4"/>
      <c r="E59" s="4"/>
      <c r="F59" s="5"/>
      <c r="G59" s="5"/>
      <c r="I59" s="4"/>
      <c r="J59" s="4"/>
      <c r="O59" s="6"/>
    </row>
    <row r="60" spans="2:15" ht="20.25" customHeight="1">
      <c r="C60" s="7"/>
      <c r="D60" s="4"/>
      <c r="E60" s="4"/>
      <c r="F60" s="5"/>
      <c r="G60" s="5"/>
      <c r="I60" s="4"/>
      <c r="J60" s="4"/>
      <c r="O60" s="6"/>
    </row>
    <row r="61" spans="2:15" ht="20.25" customHeight="1">
      <c r="C61" s="7"/>
      <c r="D61" s="4"/>
      <c r="E61" s="4"/>
      <c r="F61" s="5"/>
      <c r="G61" s="5"/>
      <c r="I61" s="4"/>
      <c r="J61" s="4"/>
      <c r="O61" s="6"/>
    </row>
    <row r="62" spans="2:15" ht="20.25" customHeight="1">
      <c r="C62" s="7"/>
      <c r="D62" s="4"/>
      <c r="E62" s="4"/>
      <c r="F62" s="5"/>
      <c r="G62" s="5"/>
      <c r="I62" s="4"/>
      <c r="J62" s="4"/>
      <c r="O62" s="6"/>
    </row>
    <row r="63" spans="2:15" ht="20.25" customHeight="1">
      <c r="C63" s="7"/>
      <c r="D63" s="4"/>
      <c r="E63" s="4"/>
      <c r="F63" s="5"/>
      <c r="G63" s="5"/>
      <c r="I63" s="4"/>
      <c r="J63" s="4"/>
      <c r="O63" s="6"/>
    </row>
    <row r="64" spans="2:15" ht="20.25" customHeight="1">
      <c r="B64" s="8"/>
      <c r="C64" s="8"/>
      <c r="D64" s="9"/>
      <c r="E64" s="9"/>
      <c r="F64" s="9"/>
      <c r="G64" s="9"/>
      <c r="I64" s="4"/>
      <c r="J64" s="4"/>
      <c r="O64" s="10"/>
    </row>
    <row r="65" spans="2:15" ht="20.25" customHeight="1">
      <c r="B65" s="8"/>
      <c r="C65" s="8"/>
      <c r="D65" s="9"/>
      <c r="E65" s="9"/>
      <c r="F65" s="9"/>
      <c r="G65" s="9"/>
      <c r="I65" s="4"/>
      <c r="J65" s="4"/>
      <c r="O65" s="10"/>
    </row>
  </sheetData>
  <mergeCells count="3">
    <mergeCell ref="B2:G3"/>
    <mergeCell ref="B14:G15"/>
    <mergeCell ref="I2:N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13"/>
  <sheetViews>
    <sheetView workbookViewId="0">
      <selection activeCell="B18" sqref="B17:B18"/>
    </sheetView>
  </sheetViews>
  <sheetFormatPr baseColWidth="10" defaultRowHeight="15"/>
  <cols>
    <col min="1" max="1" width="21" bestFit="1" customWidth="1"/>
    <col min="2" max="2" width="23.85546875" customWidth="1"/>
    <col min="3" max="3" width="2.85546875" customWidth="1"/>
    <col min="4" max="4" width="17.28515625" customWidth="1"/>
    <col min="5" max="5" width="7.140625" customWidth="1"/>
    <col min="6" max="6" width="28" customWidth="1"/>
    <col min="7" max="7" width="29" customWidth="1"/>
    <col min="8" max="8" width="16.28515625" customWidth="1"/>
    <col min="9" max="9" width="2.85546875" customWidth="1"/>
    <col min="10" max="10" width="17.28515625" customWidth="1"/>
    <col min="11" max="11" width="7.140625" customWidth="1"/>
    <col min="12" max="12" width="30.140625" customWidth="1"/>
    <col min="13" max="13" width="31.140625" customWidth="1"/>
    <col min="14" max="14" width="16.28515625" customWidth="1"/>
    <col min="15" max="15" width="17.28515625" customWidth="1"/>
    <col min="16" max="16" width="22.140625" bestFit="1" customWidth="1"/>
    <col min="17" max="17" width="23.140625" bestFit="1" customWidth="1"/>
    <col min="18" max="18" width="21.28515625" bestFit="1" customWidth="1"/>
    <col min="19" max="19" width="22.28515625" bestFit="1" customWidth="1"/>
  </cols>
  <sheetData>
    <row r="1" spans="1:19">
      <c r="N1" s="18"/>
      <c r="O1" s="18"/>
    </row>
    <row r="2" spans="1:19">
      <c r="N2" s="18"/>
      <c r="O2" s="18"/>
    </row>
    <row r="3" spans="1:19">
      <c r="B3" s="21" t="s">
        <v>74</v>
      </c>
    </row>
    <row r="4" spans="1:19">
      <c r="B4" t="s">
        <v>15</v>
      </c>
      <c r="F4" t="s">
        <v>76</v>
      </c>
      <c r="G4" t="s">
        <v>77</v>
      </c>
      <c r="H4" t="s">
        <v>14</v>
      </c>
      <c r="L4" t="s">
        <v>78</v>
      </c>
      <c r="M4" t="s">
        <v>79</v>
      </c>
      <c r="N4" t="s">
        <v>72</v>
      </c>
      <c r="P4" t="s">
        <v>101</v>
      </c>
      <c r="Q4" t="s">
        <v>102</v>
      </c>
      <c r="R4" t="s">
        <v>80</v>
      </c>
      <c r="S4" t="s">
        <v>81</v>
      </c>
    </row>
    <row r="5" spans="1:19">
      <c r="B5" t="s">
        <v>75</v>
      </c>
      <c r="D5" t="s">
        <v>82</v>
      </c>
      <c r="H5" t="s">
        <v>75</v>
      </c>
      <c r="J5" t="s">
        <v>82</v>
      </c>
      <c r="N5" t="s">
        <v>75</v>
      </c>
      <c r="O5" t="s">
        <v>82</v>
      </c>
    </row>
    <row r="6" spans="1:19">
      <c r="A6" s="21" t="s">
        <v>71</v>
      </c>
      <c r="B6" t="s">
        <v>11</v>
      </c>
      <c r="C6" t="s">
        <v>13</v>
      </c>
      <c r="D6" t="s">
        <v>11</v>
      </c>
      <c r="E6" t="s">
        <v>13</v>
      </c>
      <c r="H6" t="s">
        <v>11</v>
      </c>
      <c r="I6" t="s">
        <v>13</v>
      </c>
      <c r="J6" t="s">
        <v>11</v>
      </c>
      <c r="K6" t="s">
        <v>13</v>
      </c>
      <c r="N6" t="s">
        <v>11</v>
      </c>
      <c r="O6" t="s">
        <v>11</v>
      </c>
    </row>
    <row r="7" spans="1:19">
      <c r="A7" s="22" t="s">
        <v>18</v>
      </c>
      <c r="B7" s="23">
        <v>1</v>
      </c>
      <c r="C7" s="23">
        <v>1</v>
      </c>
      <c r="D7" s="24">
        <v>0.1111111111111111</v>
      </c>
      <c r="E7" s="24">
        <v>0.1111111111111111</v>
      </c>
      <c r="F7" s="23">
        <v>2</v>
      </c>
      <c r="G7" s="24">
        <v>0.22222222222222221</v>
      </c>
      <c r="H7" s="23"/>
      <c r="I7" s="23"/>
      <c r="J7" s="24">
        <v>0</v>
      </c>
      <c r="K7" s="24">
        <v>0</v>
      </c>
      <c r="L7" s="23"/>
      <c r="M7" s="24">
        <v>0</v>
      </c>
      <c r="N7" s="23"/>
      <c r="O7" s="24">
        <v>0</v>
      </c>
      <c r="P7" s="23"/>
      <c r="Q7" s="24">
        <v>0</v>
      </c>
      <c r="R7" s="23">
        <v>2</v>
      </c>
      <c r="S7" s="24">
        <v>0.22222222222222221</v>
      </c>
    </row>
    <row r="8" spans="1:19">
      <c r="A8" s="22" t="s">
        <v>17</v>
      </c>
      <c r="B8" s="23"/>
      <c r="C8" s="23">
        <v>1</v>
      </c>
      <c r="D8" s="24">
        <v>0</v>
      </c>
      <c r="E8" s="24">
        <v>0.1111111111111111</v>
      </c>
      <c r="F8" s="23">
        <v>1</v>
      </c>
      <c r="G8" s="24">
        <v>0.1111111111111111</v>
      </c>
      <c r="H8" s="23"/>
      <c r="I8" s="23"/>
      <c r="J8" s="24">
        <v>0</v>
      </c>
      <c r="K8" s="24">
        <v>0</v>
      </c>
      <c r="L8" s="23"/>
      <c r="M8" s="24">
        <v>0</v>
      </c>
      <c r="N8" s="23"/>
      <c r="O8" s="24">
        <v>0</v>
      </c>
      <c r="P8" s="23"/>
      <c r="Q8" s="24">
        <v>0</v>
      </c>
      <c r="R8" s="23">
        <v>1</v>
      </c>
      <c r="S8" s="24">
        <v>0.1111111111111111</v>
      </c>
    </row>
    <row r="9" spans="1:19">
      <c r="A9" s="22" t="s">
        <v>20</v>
      </c>
      <c r="B9" s="23"/>
      <c r="C9" s="23"/>
      <c r="D9" s="24">
        <v>0</v>
      </c>
      <c r="E9" s="24">
        <v>0</v>
      </c>
      <c r="F9" s="23"/>
      <c r="G9" s="24">
        <v>0</v>
      </c>
      <c r="H9" s="23">
        <v>1</v>
      </c>
      <c r="I9" s="23">
        <v>1</v>
      </c>
      <c r="J9" s="24">
        <v>0.1111111111111111</v>
      </c>
      <c r="K9" s="24">
        <v>0.1111111111111111</v>
      </c>
      <c r="L9" s="23">
        <v>2</v>
      </c>
      <c r="M9" s="24">
        <v>0.22222222222222221</v>
      </c>
      <c r="N9" s="23"/>
      <c r="O9" s="24">
        <v>0</v>
      </c>
      <c r="P9" s="23"/>
      <c r="Q9" s="24">
        <v>0</v>
      </c>
      <c r="R9" s="23">
        <v>2</v>
      </c>
      <c r="S9" s="24">
        <v>0.22222222222222221</v>
      </c>
    </row>
    <row r="10" spans="1:19">
      <c r="A10" s="22" t="s">
        <v>16</v>
      </c>
      <c r="B10" s="23">
        <v>1</v>
      </c>
      <c r="C10" s="23"/>
      <c r="D10" s="24">
        <v>0.1111111111111111</v>
      </c>
      <c r="E10" s="24">
        <v>0</v>
      </c>
      <c r="F10" s="23">
        <v>1</v>
      </c>
      <c r="G10" s="24">
        <v>0.1111111111111111</v>
      </c>
      <c r="H10" s="23"/>
      <c r="I10" s="23">
        <v>1</v>
      </c>
      <c r="J10" s="24">
        <v>0</v>
      </c>
      <c r="K10" s="24">
        <v>0.1111111111111111</v>
      </c>
      <c r="L10" s="23">
        <v>1</v>
      </c>
      <c r="M10" s="24">
        <v>0.1111111111111111</v>
      </c>
      <c r="N10" s="23"/>
      <c r="O10" s="24">
        <v>0</v>
      </c>
      <c r="P10" s="23"/>
      <c r="Q10" s="24">
        <v>0</v>
      </c>
      <c r="R10" s="23">
        <v>2</v>
      </c>
      <c r="S10" s="24">
        <v>0.22222222222222221</v>
      </c>
    </row>
    <row r="11" spans="1:19">
      <c r="A11" s="22" t="s">
        <v>19</v>
      </c>
      <c r="B11" s="23"/>
      <c r="C11" s="23"/>
      <c r="D11" s="24">
        <v>0</v>
      </c>
      <c r="E11" s="24">
        <v>0</v>
      </c>
      <c r="F11" s="23"/>
      <c r="G11" s="24">
        <v>0</v>
      </c>
      <c r="H11" s="23">
        <v>1</v>
      </c>
      <c r="I11" s="23">
        <v>1</v>
      </c>
      <c r="J11" s="24">
        <v>0.1111111111111111</v>
      </c>
      <c r="K11" s="24">
        <v>0.1111111111111111</v>
      </c>
      <c r="L11" s="23">
        <v>2</v>
      </c>
      <c r="M11" s="24">
        <v>0.22222222222222221</v>
      </c>
      <c r="N11" s="23"/>
      <c r="O11" s="24">
        <v>0</v>
      </c>
      <c r="P11" s="23"/>
      <c r="Q11" s="24">
        <v>0</v>
      </c>
      <c r="R11" s="23">
        <v>2</v>
      </c>
      <c r="S11" s="24">
        <v>0.22222222222222221</v>
      </c>
    </row>
    <row r="12" spans="1:19">
      <c r="A12" s="22" t="s">
        <v>72</v>
      </c>
      <c r="B12" s="23"/>
      <c r="C12" s="23"/>
      <c r="D12" s="24">
        <v>0</v>
      </c>
      <c r="E12" s="24">
        <v>0</v>
      </c>
      <c r="F12" s="23"/>
      <c r="G12" s="24">
        <v>0</v>
      </c>
      <c r="H12" s="23"/>
      <c r="I12" s="23"/>
      <c r="J12" s="24">
        <v>0</v>
      </c>
      <c r="K12" s="24">
        <v>0</v>
      </c>
      <c r="L12" s="23"/>
      <c r="M12" s="24">
        <v>0</v>
      </c>
      <c r="N12" s="23"/>
      <c r="O12" s="24">
        <v>0</v>
      </c>
      <c r="P12" s="23"/>
      <c r="Q12" s="24">
        <v>0</v>
      </c>
      <c r="R12" s="23"/>
      <c r="S12" s="24">
        <v>0</v>
      </c>
    </row>
    <row r="13" spans="1:19">
      <c r="A13" s="22" t="s">
        <v>73</v>
      </c>
      <c r="B13" s="23">
        <v>2</v>
      </c>
      <c r="C13" s="23">
        <v>2</v>
      </c>
      <c r="D13" s="24">
        <v>0.22222222222222221</v>
      </c>
      <c r="E13" s="24">
        <v>0.22222222222222221</v>
      </c>
      <c r="F13" s="23">
        <v>4</v>
      </c>
      <c r="G13" s="24">
        <v>0.44444444444444442</v>
      </c>
      <c r="H13" s="23">
        <v>2</v>
      </c>
      <c r="I13" s="23">
        <v>3</v>
      </c>
      <c r="J13" s="24">
        <v>0.22222222222222221</v>
      </c>
      <c r="K13" s="24">
        <v>0.33333333333333331</v>
      </c>
      <c r="L13" s="23">
        <v>5</v>
      </c>
      <c r="M13" s="24">
        <v>0.55555555555555558</v>
      </c>
      <c r="N13" s="23"/>
      <c r="O13" s="24">
        <v>0</v>
      </c>
      <c r="P13" s="23"/>
      <c r="Q13" s="24">
        <v>0</v>
      </c>
      <c r="R13" s="23">
        <v>9</v>
      </c>
      <c r="S13" s="24">
        <v>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G38"/>
  <sheetViews>
    <sheetView workbookViewId="0"/>
  </sheetViews>
  <sheetFormatPr baseColWidth="10" defaultRowHeight="15"/>
  <cols>
    <col min="1" max="1" width="2.140625" customWidth="1"/>
    <col min="7" max="7" width="4.140625" customWidth="1"/>
  </cols>
  <sheetData>
    <row r="2" spans="2:7">
      <c r="B2" s="92" t="s">
        <v>83</v>
      </c>
      <c r="C2" s="92"/>
      <c r="D2" s="92"/>
      <c r="E2" s="92"/>
      <c r="F2" s="92"/>
      <c r="G2" s="92"/>
    </row>
    <row r="3" spans="2:7" ht="15.75" thickBot="1">
      <c r="B3" s="93"/>
      <c r="C3" s="93"/>
      <c r="D3" s="93"/>
      <c r="E3" s="93"/>
      <c r="F3" s="93"/>
      <c r="G3" s="93"/>
    </row>
    <row r="4" spans="2:7" ht="15.75" thickTop="1">
      <c r="B4" s="18"/>
      <c r="C4" s="18"/>
      <c r="D4" s="18"/>
      <c r="E4" s="18"/>
      <c r="F4" s="18"/>
      <c r="G4" s="18"/>
    </row>
    <row r="5" spans="2:7">
      <c r="B5" s="25"/>
      <c r="C5" s="26" t="s">
        <v>84</v>
      </c>
      <c r="D5" s="18"/>
      <c r="E5" s="18"/>
      <c r="F5" s="18"/>
      <c r="G5" s="18"/>
    </row>
    <row r="6" spans="2:7">
      <c r="B6" s="27" t="s">
        <v>85</v>
      </c>
      <c r="C6" s="36">
        <f>GETPIVOTDATA("Nombre de NOM",'Synthèse de l''effectif'!$A$3)</f>
        <v>9</v>
      </c>
      <c r="D6" s="18"/>
      <c r="E6" s="18"/>
      <c r="F6" s="18"/>
      <c r="G6" s="18"/>
    </row>
    <row r="7" spans="2:7">
      <c r="B7" s="25"/>
      <c r="C7" s="26"/>
      <c r="D7" s="18"/>
      <c r="E7" s="18"/>
      <c r="F7" s="18"/>
      <c r="G7" s="18"/>
    </row>
    <row r="8" spans="2:7">
      <c r="B8" s="25" t="s">
        <v>86</v>
      </c>
      <c r="C8" s="26"/>
      <c r="D8" s="18"/>
      <c r="E8" s="25" t="s">
        <v>87</v>
      </c>
      <c r="F8" s="18"/>
      <c r="G8" s="18"/>
    </row>
    <row r="9" spans="2:7">
      <c r="B9" s="28" t="s">
        <v>88</v>
      </c>
      <c r="C9" s="36">
        <f>GETPIVOTDATA("Nombre de NOM",'Synthèse de l''effectif'!$A$3,"SEXE","F","STATUT","1er COLLEGE")+GETPIVOTDATA("Nombre de NOM",'Synthèse de l''effectif'!$A$3,"SEXE","F","STATUT","2eme COLLEGE")</f>
        <v>4</v>
      </c>
      <c r="D9" s="18"/>
      <c r="E9" s="28" t="s">
        <v>88</v>
      </c>
      <c r="F9" s="37">
        <f>SUM(C9/$C$6)</f>
        <v>0.44444444444444442</v>
      </c>
      <c r="G9" s="18"/>
    </row>
    <row r="10" spans="2:7">
      <c r="B10" s="28" t="s">
        <v>89</v>
      </c>
      <c r="C10" s="36">
        <f>GETPIVOTDATA("Nombre de NOM",'Synthèse de l''effectif'!$A$3,"SEXE","M","STATUT","1er COLLEGE")+GETPIVOTDATA("Nombre de NOM",'Synthèse de l''effectif'!$A$3,"SEXE","M","STATUT","2eme COLLEGE")</f>
        <v>5</v>
      </c>
      <c r="D10" s="18"/>
      <c r="E10" s="28" t="s">
        <v>89</v>
      </c>
      <c r="F10" s="37">
        <f>SUM(C10/$C$6)</f>
        <v>0.55555555555555558</v>
      </c>
      <c r="G10" s="18"/>
    </row>
    <row r="11" spans="2:7">
      <c r="B11" s="25"/>
      <c r="C11" s="26"/>
      <c r="D11" s="18"/>
      <c r="E11" s="18"/>
      <c r="F11" s="29"/>
      <c r="G11" s="18"/>
    </row>
    <row r="12" spans="2:7">
      <c r="B12" s="25" t="s">
        <v>90</v>
      </c>
      <c r="C12" s="26"/>
      <c r="D12" s="18"/>
      <c r="E12" s="18"/>
      <c r="F12" s="29"/>
      <c r="G12" s="18"/>
    </row>
    <row r="13" spans="2:7" ht="15.75" customHeight="1">
      <c r="B13" s="28" t="s">
        <v>14</v>
      </c>
      <c r="C13" s="36">
        <f>GETPIVOTDATA("Nombre de NOM",'Synthèse de l''effectif'!$A$3,"STATUT","2eme COLLEGE")</f>
        <v>5</v>
      </c>
      <c r="D13" s="18"/>
      <c r="E13" s="28" t="s">
        <v>14</v>
      </c>
      <c r="F13" s="37">
        <f t="shared" ref="F13:F18" si="0">SUM(C13/$C$6)</f>
        <v>0.55555555555555558</v>
      </c>
      <c r="G13" s="18"/>
    </row>
    <row r="14" spans="2:7" ht="15.75" customHeight="1">
      <c r="B14" s="31" t="s">
        <v>92</v>
      </c>
      <c r="C14" s="36">
        <f>GETPIVOTDATA("Nombre de NOM",'Synthèse de l''effectif'!$A$3,"SEXE","F","STATUT","2eme COLLEGE")</f>
        <v>2</v>
      </c>
      <c r="D14" s="18"/>
      <c r="E14" s="31" t="s">
        <v>92</v>
      </c>
      <c r="F14" s="37">
        <f t="shared" si="0"/>
        <v>0.22222222222222221</v>
      </c>
      <c r="G14" s="18"/>
    </row>
    <row r="15" spans="2:7" ht="15.75" customHeight="1">
      <c r="B15" s="31" t="s">
        <v>93</v>
      </c>
      <c r="C15" s="36">
        <f>GETPIVOTDATA("Nombre de NOM",'Synthèse de l''effectif'!$A$3,"SEXE","M","STATUT","2eme COLLEGE")</f>
        <v>3</v>
      </c>
      <c r="D15" s="18"/>
      <c r="E15" s="31" t="s">
        <v>93</v>
      </c>
      <c r="F15" s="37">
        <f t="shared" si="0"/>
        <v>0.33333333333333331</v>
      </c>
      <c r="G15" s="18"/>
    </row>
    <row r="16" spans="2:7">
      <c r="B16" s="28" t="s">
        <v>15</v>
      </c>
      <c r="C16" s="36">
        <f>GETPIVOTDATA("Nombre de NOM",'Synthèse de l''effectif'!$A$3,"STATUT","1er COLLEGE")</f>
        <v>4</v>
      </c>
      <c r="D16" s="18"/>
      <c r="E16" s="28" t="s">
        <v>15</v>
      </c>
      <c r="F16" s="37">
        <f t="shared" si="0"/>
        <v>0.44444444444444442</v>
      </c>
      <c r="G16" s="18"/>
    </row>
    <row r="17" spans="2:7">
      <c r="B17" s="31" t="s">
        <v>92</v>
      </c>
      <c r="C17" s="47">
        <f>GETPIVOTDATA("Nombre de NOM",'Synthèse de l''effectif'!$A$3,"SEXE","F","STATUT","1er COLLEGE")</f>
        <v>2</v>
      </c>
      <c r="D17" s="18"/>
      <c r="E17" s="31" t="s">
        <v>92</v>
      </c>
      <c r="F17" s="37">
        <f t="shared" si="0"/>
        <v>0.22222222222222221</v>
      </c>
      <c r="G17" s="18"/>
    </row>
    <row r="18" spans="2:7">
      <c r="B18" s="31" t="s">
        <v>93</v>
      </c>
      <c r="C18" s="47">
        <f>GETPIVOTDATA("Nombre de NOM",'Synthèse de l''effectif'!$A$3,"SEXE","M","STATUT","1er COLLEGE")</f>
        <v>2</v>
      </c>
      <c r="D18" s="18"/>
      <c r="E18" s="31" t="s">
        <v>93</v>
      </c>
      <c r="F18" s="37">
        <f t="shared" si="0"/>
        <v>0.22222222222222221</v>
      </c>
      <c r="G18" s="18"/>
    </row>
    <row r="19" spans="2:7">
      <c r="B19" s="30"/>
      <c r="C19" s="26"/>
      <c r="D19" s="18"/>
      <c r="E19" s="18"/>
      <c r="F19" s="29"/>
      <c r="G19" s="18"/>
    </row>
    <row r="20" spans="2:7">
      <c r="B20" s="25" t="s">
        <v>91</v>
      </c>
      <c r="C20" s="26"/>
      <c r="D20" s="18"/>
      <c r="E20" s="18"/>
      <c r="F20" s="29"/>
      <c r="G20" s="18"/>
    </row>
    <row r="21" spans="2:7">
      <c r="B21" s="28" t="s">
        <v>18</v>
      </c>
      <c r="C21" s="36">
        <f>COUNTIF('base de données'!J:J,'synthése de l'' effectif 2 '!B21)</f>
        <v>2</v>
      </c>
      <c r="D21" s="18"/>
      <c r="E21" s="28" t="s">
        <v>18</v>
      </c>
      <c r="F21" s="37">
        <f t="shared" ref="F21:F35" si="1">C21/$C$6</f>
        <v>0.22222222222222221</v>
      </c>
      <c r="G21" s="18"/>
    </row>
    <row r="22" spans="2:7">
      <c r="B22" s="31" t="s">
        <v>92</v>
      </c>
      <c r="C22" s="48">
        <f>COUNTIFS('base de données'!J:J,'synthése de l'' effectif 2 '!$B$21,'base de données'!G:G,"F")</f>
        <v>1</v>
      </c>
      <c r="D22" s="33"/>
      <c r="E22" s="31" t="s">
        <v>92</v>
      </c>
      <c r="F22" s="37">
        <f t="shared" si="1"/>
        <v>0.1111111111111111</v>
      </c>
      <c r="G22" s="33"/>
    </row>
    <row r="23" spans="2:7">
      <c r="B23" s="31" t="s">
        <v>93</v>
      </c>
      <c r="C23" s="48">
        <f>COUNTIFS('base de données'!J:J,'synthése de l'' effectif 2 '!$B$21,'base de données'!G:G,"M")</f>
        <v>1</v>
      </c>
      <c r="D23" s="33"/>
      <c r="E23" s="31" t="s">
        <v>93</v>
      </c>
      <c r="F23" s="37">
        <f t="shared" si="1"/>
        <v>0.1111111111111111</v>
      </c>
      <c r="G23" s="33"/>
    </row>
    <row r="24" spans="2:7">
      <c r="B24" s="28" t="s">
        <v>19</v>
      </c>
      <c r="C24" s="36">
        <f>COUNTIF('base de données'!J:J,'synthése de l'' effectif 2 '!B24)</f>
        <v>2</v>
      </c>
      <c r="D24" s="18"/>
      <c r="E24" s="28" t="s">
        <v>19</v>
      </c>
      <c r="F24" s="37">
        <f t="shared" si="1"/>
        <v>0.22222222222222221</v>
      </c>
      <c r="G24" s="18"/>
    </row>
    <row r="25" spans="2:7">
      <c r="B25" s="31" t="s">
        <v>92</v>
      </c>
      <c r="C25" s="48">
        <f>COUNTIFS('base de données'!J:J,'synthése de l'' effectif 2 '!$B$24,'base de données'!G:G,"F")</f>
        <v>1</v>
      </c>
      <c r="D25" s="18"/>
      <c r="E25" s="31" t="s">
        <v>92</v>
      </c>
      <c r="F25" s="37">
        <f t="shared" si="1"/>
        <v>0.1111111111111111</v>
      </c>
      <c r="G25" s="18"/>
    </row>
    <row r="26" spans="2:7">
      <c r="B26" s="31" t="s">
        <v>93</v>
      </c>
      <c r="C26" s="48">
        <f>COUNTIFS('base de données'!J:J,'synthése de l'' effectif 2 '!$B$24,'base de données'!G:G,"M")</f>
        <v>1</v>
      </c>
      <c r="D26" s="18"/>
      <c r="E26" s="31" t="s">
        <v>93</v>
      </c>
      <c r="F26" s="37">
        <f t="shared" si="1"/>
        <v>0.1111111111111111</v>
      </c>
      <c r="G26" s="18"/>
    </row>
    <row r="27" spans="2:7">
      <c r="B27" s="28" t="s">
        <v>16</v>
      </c>
      <c r="C27" s="36">
        <f>COUNTIF('base de données'!J:J,'synthése de l'' effectif 2 '!B27)</f>
        <v>2</v>
      </c>
      <c r="D27" s="18"/>
      <c r="E27" s="28" t="s">
        <v>16</v>
      </c>
      <c r="F27" s="37">
        <f t="shared" si="1"/>
        <v>0.22222222222222221</v>
      </c>
      <c r="G27" s="18"/>
    </row>
    <row r="28" spans="2:7">
      <c r="B28" s="31" t="s">
        <v>92</v>
      </c>
      <c r="C28" s="48">
        <f>COUNTIFS('base de données'!J:J,'synthése de l'' effectif 2 '!$B$27,'base de données'!G:G,"F")</f>
        <v>1</v>
      </c>
      <c r="D28" s="18"/>
      <c r="E28" s="31" t="s">
        <v>92</v>
      </c>
      <c r="F28" s="37">
        <f t="shared" si="1"/>
        <v>0.1111111111111111</v>
      </c>
      <c r="G28" s="18"/>
    </row>
    <row r="29" spans="2:7">
      <c r="B29" s="31" t="s">
        <v>93</v>
      </c>
      <c r="C29" s="48">
        <f>COUNTIFS('base de données'!J:J,'synthése de l'' effectif 2 '!$B$27,'base de données'!G:G,"M")</f>
        <v>1</v>
      </c>
      <c r="D29" s="18"/>
      <c r="E29" s="31" t="s">
        <v>93</v>
      </c>
      <c r="F29" s="37">
        <f t="shared" si="1"/>
        <v>0.1111111111111111</v>
      </c>
      <c r="G29" s="18"/>
    </row>
    <row r="30" spans="2:7">
      <c r="B30" s="28" t="s">
        <v>17</v>
      </c>
      <c r="C30" s="36">
        <f>COUNTIF('base de données'!J:J,'synthése de l'' effectif 2 '!B30)</f>
        <v>1</v>
      </c>
      <c r="D30" s="18"/>
      <c r="E30" s="28" t="s">
        <v>17</v>
      </c>
      <c r="F30" s="37">
        <f t="shared" si="1"/>
        <v>0.1111111111111111</v>
      </c>
      <c r="G30" s="18"/>
    </row>
    <row r="31" spans="2:7">
      <c r="B31" s="31" t="s">
        <v>92</v>
      </c>
      <c r="C31" s="48">
        <f>COUNTIFS('base de données'!J:J,'synthése de l'' effectif 2 '!$B$30,'base de données'!G:G,"F")</f>
        <v>0</v>
      </c>
      <c r="D31" s="18"/>
      <c r="E31" s="31" t="s">
        <v>92</v>
      </c>
      <c r="F31" s="37">
        <f t="shared" si="1"/>
        <v>0</v>
      </c>
      <c r="G31" s="18"/>
    </row>
    <row r="32" spans="2:7">
      <c r="B32" s="31" t="s">
        <v>93</v>
      </c>
      <c r="C32" s="48">
        <f>COUNTIFS('base de données'!J:J,'synthése de l'' effectif 2 '!$B$30,'base de données'!G:G,"M")</f>
        <v>1</v>
      </c>
      <c r="D32" s="18"/>
      <c r="E32" s="31" t="s">
        <v>93</v>
      </c>
      <c r="F32" s="37">
        <f t="shared" si="1"/>
        <v>0.1111111111111111</v>
      </c>
      <c r="G32" s="18"/>
    </row>
    <row r="33" spans="2:7">
      <c r="B33" s="28" t="s">
        <v>20</v>
      </c>
      <c r="C33" s="36">
        <f>COUNTIF('base de données'!J:J,'synthése de l'' effectif 2 '!B33)</f>
        <v>2</v>
      </c>
      <c r="D33" s="18"/>
      <c r="E33" s="28" t="s">
        <v>94</v>
      </c>
      <c r="F33" s="37">
        <f t="shared" si="1"/>
        <v>0.22222222222222221</v>
      </c>
      <c r="G33" s="18"/>
    </row>
    <row r="34" spans="2:7">
      <c r="B34" s="31" t="s">
        <v>92</v>
      </c>
      <c r="C34" s="48">
        <f>COUNTIFS('base de données'!J:J,'synthése de l'' effectif 2 '!$B$33,'base de données'!G:G,"F")</f>
        <v>1</v>
      </c>
      <c r="D34" s="18"/>
      <c r="E34" s="31" t="s">
        <v>92</v>
      </c>
      <c r="F34" s="37">
        <f t="shared" si="1"/>
        <v>0.1111111111111111</v>
      </c>
      <c r="G34" s="18"/>
    </row>
    <row r="35" spans="2:7">
      <c r="B35" s="31" t="s">
        <v>93</v>
      </c>
      <c r="C35" s="48">
        <f>COUNTIFS('base de données'!J:J,'synthése de l'' effectif 2 '!$B$33,'base de données'!G:G,"M")</f>
        <v>1</v>
      </c>
      <c r="D35" s="18"/>
      <c r="E35" s="31" t="s">
        <v>93</v>
      </c>
      <c r="F35" s="37">
        <f t="shared" si="1"/>
        <v>0.1111111111111111</v>
      </c>
      <c r="G35" s="18"/>
    </row>
    <row r="36" spans="2:7">
      <c r="B36" s="34"/>
      <c r="C36" s="19"/>
      <c r="D36" s="18"/>
      <c r="E36" s="35"/>
      <c r="F36" s="29"/>
      <c r="G36" s="18"/>
    </row>
    <row r="37" spans="2:7">
      <c r="B37" s="31"/>
      <c r="C37" s="32"/>
      <c r="D37" s="18"/>
      <c r="E37" s="18"/>
      <c r="F37" s="29"/>
      <c r="G37" s="18"/>
    </row>
    <row r="38" spans="2:7">
      <c r="B38" s="31"/>
      <c r="C38" s="32"/>
      <c r="D38" s="18"/>
      <c r="E38" s="18"/>
      <c r="F38" s="29"/>
      <c r="G38" s="18"/>
    </row>
  </sheetData>
  <mergeCells count="1">
    <mergeCell ref="B2:G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L115"/>
  <sheetViews>
    <sheetView workbookViewId="0">
      <selection activeCell="C1" sqref="C1"/>
    </sheetView>
  </sheetViews>
  <sheetFormatPr baseColWidth="10" defaultRowHeight="15"/>
  <cols>
    <col min="1" max="1" width="1.7109375" customWidth="1"/>
    <col min="2" max="2" width="14.85546875" bestFit="1" customWidth="1"/>
  </cols>
  <sheetData>
    <row r="1" ht="11.25" customHeight="1"/>
    <row r="2" hidden="1"/>
    <row r="18" ht="7.5" customHeight="1"/>
    <row r="84" spans="2:12" ht="15.75" thickBot="1"/>
    <row r="85" spans="2:12" ht="16.5" thickBot="1">
      <c r="B85" s="38" t="s">
        <v>48</v>
      </c>
      <c r="C85" s="39"/>
      <c r="D85" s="40"/>
      <c r="E85" s="69"/>
      <c r="F85" s="69"/>
      <c r="G85" s="69"/>
      <c r="H85" s="69"/>
      <c r="I85" s="69"/>
      <c r="J85" s="69"/>
      <c r="K85" s="69"/>
      <c r="L85" s="70"/>
    </row>
    <row r="86" spans="2:12" ht="15.75" thickBot="1">
      <c r="B86" s="44"/>
      <c r="C86" s="45"/>
      <c r="D86" s="45"/>
      <c r="E86" s="43"/>
      <c r="F86" s="43"/>
      <c r="G86" s="43"/>
      <c r="H86" s="43"/>
      <c r="I86" s="43"/>
      <c r="J86" s="43"/>
      <c r="K86" s="43"/>
      <c r="L86" s="71"/>
    </row>
    <row r="87" spans="2:12">
      <c r="B87" s="46"/>
      <c r="C87" s="41" t="s">
        <v>49</v>
      </c>
      <c r="D87" s="42" t="s">
        <v>50</v>
      </c>
      <c r="E87" s="43"/>
      <c r="F87" s="43"/>
      <c r="G87" s="43"/>
      <c r="H87" s="43"/>
      <c r="I87" s="43"/>
      <c r="J87" s="43"/>
      <c r="K87" s="43"/>
      <c r="L87" s="71"/>
    </row>
    <row r="88" spans="2:12">
      <c r="B88" s="50">
        <v>20</v>
      </c>
      <c r="C88" s="53">
        <f ca="1">SUMPRODUCT((Données4[SEXE]="M")*(Données4[AGE]&lt;'graphique '!B88)*(Données4[AGE]&gt;='graphique '!B87))</f>
        <v>2</v>
      </c>
      <c r="D88" s="52">
        <f ca="1">SUMPRODUCT((Données4[SEXE]="F")*(Données4[AGE]&lt;'graphique '!B88)*(Données4[AGE]&gt;='graphique '!B87))*-1</f>
        <v>-1</v>
      </c>
      <c r="E88" s="43"/>
      <c r="F88" s="43"/>
      <c r="G88" s="43"/>
      <c r="H88" s="43"/>
      <c r="I88" s="43"/>
      <c r="J88" s="43"/>
      <c r="K88" s="43"/>
      <c r="L88" s="71"/>
    </row>
    <row r="89" spans="2:12">
      <c r="B89" s="54">
        <v>25</v>
      </c>
      <c r="C89" s="53">
        <f ca="1">SUMPRODUCT((Données4[SEXE]="M")*(Données4[AGE]&lt;'graphique '!B89)*(Données4[AGE]&gt;='graphique '!B88))</f>
        <v>2</v>
      </c>
      <c r="D89" s="52">
        <f ca="1">SUMPRODUCT((Données4[SEXE]="F")*(Données4[AGE]&lt;'graphique '!B89)*(Données4[AGE]&gt;='graphique '!B88))*-1</f>
        <v>-2</v>
      </c>
      <c r="E89" s="43"/>
      <c r="F89" s="43"/>
      <c r="G89" s="43"/>
      <c r="H89" s="43"/>
      <c r="I89" s="43"/>
      <c r="J89" s="43"/>
      <c r="K89" s="43"/>
      <c r="L89" s="71"/>
    </row>
    <row r="90" spans="2:12">
      <c r="B90" s="55">
        <v>30</v>
      </c>
      <c r="C90" s="53">
        <f ca="1">SUMPRODUCT((Données4[SEXE]="M")*(Données4[AGE]&lt;'graphique '!B90)*(Données4[AGE]&gt;='graphique '!B89))</f>
        <v>0</v>
      </c>
      <c r="D90" s="52">
        <f ca="1">SUMPRODUCT((Données4[SEXE]="F")*(Données4[AGE]&lt;'graphique '!B90)*(Données4[AGE]&gt;='graphique '!B89))*-1</f>
        <v>0</v>
      </c>
      <c r="E90" s="43"/>
      <c r="F90" s="43"/>
      <c r="G90" s="43"/>
      <c r="H90" s="43"/>
      <c r="I90" s="43"/>
      <c r="J90" s="43"/>
      <c r="K90" s="43"/>
      <c r="L90" s="71"/>
    </row>
    <row r="91" spans="2:12">
      <c r="B91" s="56">
        <v>35</v>
      </c>
      <c r="C91" s="53">
        <f ca="1">SUMPRODUCT((Données4[SEXE]="M")*(Données4[AGE]&lt;'graphique '!B91)*(Données4[AGE]&gt;='graphique '!B90))</f>
        <v>0</v>
      </c>
      <c r="D91" s="52">
        <f ca="1">SUMPRODUCT((Données4[SEXE]="F")*(Données4[AGE]&lt;'graphique '!B91)*(Données4[AGE]&gt;='graphique '!B90))*-1</f>
        <v>0</v>
      </c>
      <c r="E91" s="43"/>
      <c r="F91" s="43"/>
      <c r="G91" s="43"/>
      <c r="H91" s="43"/>
      <c r="I91" s="43"/>
      <c r="J91" s="43"/>
      <c r="K91" s="43"/>
      <c r="L91" s="71"/>
    </row>
    <row r="92" spans="2:12">
      <c r="B92" s="57">
        <v>40</v>
      </c>
      <c r="C92" s="53">
        <f ca="1">SUMPRODUCT((Données4[SEXE]="M")*(Données4[AGE]&lt;'graphique '!B92)*(Données4[AGE]&gt;='graphique '!B91))</f>
        <v>0</v>
      </c>
      <c r="D92" s="52">
        <f ca="1">SUMPRODUCT((Données4[SEXE]="F")*(Données4[AGE]&lt;'graphique '!B92)*(Données4[AGE]&gt;='graphique '!B91))*-1</f>
        <v>0</v>
      </c>
      <c r="E92" s="43"/>
      <c r="F92" s="43"/>
      <c r="G92" s="43"/>
      <c r="H92" s="43"/>
      <c r="I92" s="43"/>
      <c r="J92" s="43"/>
      <c r="K92" s="43"/>
      <c r="L92" s="71"/>
    </row>
    <row r="93" spans="2:12">
      <c r="B93" s="58">
        <v>45</v>
      </c>
      <c r="C93" s="53">
        <f ca="1">SUMPRODUCT((Données4[SEXE]="M")*(Données4[AGE]&lt;'graphique '!B93)*(Données4[AGE]&gt;='graphique '!B92))</f>
        <v>0</v>
      </c>
      <c r="D93" s="52">
        <f ca="1">SUMPRODUCT((Données4[SEXE]="F")*(Données4[AGE]&lt;'graphique '!B93)*(Données4[AGE]&gt;='graphique '!B92))*-1</f>
        <v>0</v>
      </c>
      <c r="E93" s="43"/>
      <c r="F93" s="43"/>
      <c r="G93" s="43"/>
      <c r="H93" s="43"/>
      <c r="I93" s="43"/>
      <c r="J93" s="43"/>
      <c r="K93" s="43"/>
      <c r="L93" s="71"/>
    </row>
    <row r="94" spans="2:12">
      <c r="B94" s="59">
        <v>50</v>
      </c>
      <c r="C94" s="53">
        <f ca="1">SUMPRODUCT((Données4[SEXE]="M")*(Données4[AGE]&lt;'graphique '!B94)*(Données4[AGE]&gt;='graphique '!B93))</f>
        <v>0</v>
      </c>
      <c r="D94" s="52">
        <f ca="1">SUMPRODUCT((Données4[SEXE]="F")*(Données4[AGE]&lt;'graphique '!B94)*(Données4[AGE]&gt;='graphique '!B93))*-1</f>
        <v>-1</v>
      </c>
      <c r="E94" s="43"/>
      <c r="F94" s="43"/>
      <c r="G94" s="43"/>
      <c r="H94" s="43"/>
      <c r="I94" s="43"/>
      <c r="J94" s="43"/>
      <c r="K94" s="43"/>
      <c r="L94" s="71"/>
    </row>
    <row r="95" spans="2:12">
      <c r="B95" s="60">
        <v>55</v>
      </c>
      <c r="C95" s="53">
        <f ca="1">SUMPRODUCT((Données4[SEXE]="M")*(Données4[AGE]&lt;'graphique '!B95)*(Données4[AGE]&gt;='graphique '!B94))</f>
        <v>1</v>
      </c>
      <c r="D95" s="52">
        <f ca="1">SUMPRODUCT((Données4[SEXE]="F")*(Données4[AGE]&lt;'graphique '!B95)*(Données4[AGE]&gt;='graphique '!B94))*-1</f>
        <v>-1</v>
      </c>
      <c r="E95" s="43"/>
      <c r="F95" s="43"/>
      <c r="G95" s="43"/>
      <c r="H95" s="43"/>
      <c r="I95" s="43"/>
      <c r="J95" s="43"/>
      <c r="K95" s="43"/>
      <c r="L95" s="71"/>
    </row>
    <row r="96" spans="2:12">
      <c r="B96" s="61">
        <v>60</v>
      </c>
      <c r="C96" s="53">
        <f ca="1">SUMPRODUCT((Données4[SEXE]="M")*(Données4[AGE]&lt;'graphique '!B96)*(Données4[AGE]&gt;='graphique '!B95))</f>
        <v>0</v>
      </c>
      <c r="D96" s="52">
        <f ca="1">SUMPRODUCT((Données4[SEXE]="F")*(Données4[AGE]&lt;'graphique '!B96)*(Données4[AGE]&gt;='graphique '!B95))*-1</f>
        <v>0</v>
      </c>
      <c r="E96" s="43"/>
      <c r="F96" s="43"/>
      <c r="G96" s="43"/>
      <c r="H96" s="43"/>
      <c r="I96" s="43"/>
      <c r="J96" s="43"/>
      <c r="K96" s="43"/>
      <c r="L96" s="71"/>
    </row>
    <row r="97" spans="2:12">
      <c r="B97" s="62">
        <v>65</v>
      </c>
      <c r="C97" s="53">
        <f ca="1">SUMPRODUCT((Données4[SEXE]="M")*(Données4[AGE]&lt;'graphique '!B97)*(Données4[AGE]&gt;='graphique '!B96))</f>
        <v>0</v>
      </c>
      <c r="D97" s="52">
        <f ca="1">SUMPRODUCT((Données4[SEXE]="F")*(Données4[AGE]&lt;'graphique '!B97)*(Données4[AGE]&gt;='graphique '!B96))*-1</f>
        <v>0</v>
      </c>
      <c r="E97" s="43"/>
      <c r="F97" s="43"/>
      <c r="G97" s="43"/>
      <c r="H97" s="43"/>
      <c r="I97" s="43"/>
      <c r="J97" s="43"/>
      <c r="K97" s="43"/>
      <c r="L97" s="71"/>
    </row>
    <row r="98" spans="2:12">
      <c r="B98" s="63">
        <v>70</v>
      </c>
      <c r="C98" s="53">
        <f ca="1">SUMPRODUCT((Données4[SEXE]="M")*(Données4[AGE]&lt;'graphique '!B98)*(Données4[AGE]&gt;='graphique '!B97))</f>
        <v>0</v>
      </c>
      <c r="D98" s="52">
        <f ca="1">SUMPRODUCT((Données4[SEXE]="F")*(Données4[AGE]&lt;'graphique '!B98)*(Données4[AGE]&gt;='graphique '!B97))*-1</f>
        <v>0</v>
      </c>
      <c r="E98" s="43"/>
      <c r="F98" s="43"/>
      <c r="G98" s="43"/>
      <c r="H98" s="43"/>
      <c r="I98" s="43"/>
      <c r="J98" s="43"/>
      <c r="K98" s="43"/>
      <c r="L98" s="71"/>
    </row>
    <row r="99" spans="2:12" ht="15.75" thickBot="1">
      <c r="B99" s="20" t="s">
        <v>51</v>
      </c>
      <c r="C99" s="51">
        <f ca="1">AVERAGEIF('base de données'!$G:$G,"M",'base de données'!$F:$F)</f>
        <v>26.4</v>
      </c>
      <c r="D99" s="68">
        <f ca="1">AVERAGEIF('base de données'!$G:$G,"F",'base de données'!$F:$F)</f>
        <v>30.2</v>
      </c>
      <c r="E99" s="72"/>
      <c r="F99" s="72"/>
      <c r="G99" s="72"/>
      <c r="H99" s="72"/>
      <c r="I99" s="72"/>
      <c r="J99" s="72"/>
      <c r="K99" s="72"/>
      <c r="L99" s="73"/>
    </row>
    <row r="100" spans="2:12" ht="15.75" thickBot="1"/>
    <row r="101" spans="2:12" ht="16.5" thickBot="1">
      <c r="B101" s="38" t="s">
        <v>104</v>
      </c>
      <c r="C101" s="39"/>
      <c r="D101" s="40"/>
    </row>
    <row r="102" spans="2:12" ht="15.75" thickBot="1">
      <c r="B102" s="45"/>
      <c r="C102" s="45"/>
      <c r="D102" s="45"/>
    </row>
    <row r="103" spans="2:12">
      <c r="B103" s="46"/>
      <c r="C103" s="41" t="s">
        <v>49</v>
      </c>
      <c r="D103" s="42" t="s">
        <v>50</v>
      </c>
    </row>
    <row r="104" spans="2:12">
      <c r="B104" s="50">
        <v>5</v>
      </c>
      <c r="C104" s="53">
        <f ca="1">SUMPRODUCT((Données4[SEXE]="M")*(Données4[ANCIENNETEE]&lt;'graphique '!B104)*(Données4[ANCIENNETEE]&gt;='graphique '!B103))</f>
        <v>2</v>
      </c>
      <c r="D104" s="52">
        <f ca="1">SUMPRODUCT((Données4[SEXE]="F")*(Données4[ANCIENNETEE]&lt;'graphique '!B104)*(Données4[ANCIENNETEE]&gt;='graphique '!B103))*-1</f>
        <v>-1</v>
      </c>
    </row>
    <row r="105" spans="2:12">
      <c r="B105" s="64">
        <v>10</v>
      </c>
      <c r="C105" s="53">
        <f ca="1">SUMPRODUCT((Données4[SEXE]="M")*(Données4[ANCIENNETEE]&lt;'graphique '!B105)*(Données4[ANCIENNETEE]&gt;='graphique '!B104))</f>
        <v>0</v>
      </c>
      <c r="D105" s="52">
        <f ca="1">SUMPRODUCT((Données4[SEXE]="F")*(Données4[ANCIENNETEE]&lt;'graphique '!B105)*(Données4[ANCIENNETEE]&gt;='graphique '!B104))*-1</f>
        <v>0</v>
      </c>
    </row>
    <row r="106" spans="2:12">
      <c r="B106" s="65">
        <v>15</v>
      </c>
      <c r="C106" s="53">
        <f ca="1">SUMPRODUCT((Données4[SEXE]="M")*(Données4[ANCIENNETEE]&lt;'graphique '!B106)*(Données4[ANCIENNETEE]&gt;='graphique '!B105))</f>
        <v>1</v>
      </c>
      <c r="D106" s="52">
        <f ca="1">SUMPRODUCT((Données4[SEXE]="F")*(Données4[ANCIENNETEE]&lt;'graphique '!B106)*(Données4[ANCIENNETEE]&gt;='graphique '!B105))*-1</f>
        <v>0</v>
      </c>
    </row>
    <row r="107" spans="2:12">
      <c r="B107" s="66">
        <v>20</v>
      </c>
      <c r="C107" s="53">
        <f ca="1">SUMPRODUCT((Données4[SEXE]="M")*(Données4[ANCIENNETEE]&lt;'graphique '!B107)*(Données4[ANCIENNETEE]&gt;='graphique '!B106))</f>
        <v>2</v>
      </c>
      <c r="D107" s="52">
        <f ca="1">SUMPRODUCT((Données4[SEXE]="F")*(Données4[ANCIENNETEE]&lt;'graphique '!B107)*(Données4[ANCIENNETEE]&gt;='graphique '!B106))*-1</f>
        <v>-2</v>
      </c>
    </row>
    <row r="108" spans="2:12">
      <c r="B108" s="54">
        <v>25</v>
      </c>
      <c r="C108" s="53">
        <f ca="1">SUMPRODUCT((Données4[SEXE]="M")*(Données4[ANCIENNETEE]&lt;'graphique '!B108)*(Données4[ANCIENNETEE]&gt;='graphique '!B107))</f>
        <v>0</v>
      </c>
      <c r="D108" s="52">
        <f ca="1">SUMPRODUCT((Données4[SEXE]="F")*(Données4[ANCIENNETEE]&lt;'graphique '!B108)*(Données4[ANCIENNETEE]&gt;='graphique '!B107))*-1</f>
        <v>0</v>
      </c>
    </row>
    <row r="109" spans="2:12">
      <c r="B109" s="55">
        <v>30</v>
      </c>
      <c r="C109" s="53">
        <f ca="1">SUMPRODUCT((Données4[SEXE]="M")*(Données4[ANCIENNETEE]&lt;'graphique '!B109)*(Données4[ANCIENNETEE]&gt;='graphique '!B108))</f>
        <v>0</v>
      </c>
      <c r="D109" s="52">
        <f ca="1">SUMPRODUCT((Données4[SEXE]="F")*(Données4[ANCIENNETEE]&lt;'graphique '!B109)*(Données4[ANCIENNETEE]&gt;='graphique '!B108))*-1</f>
        <v>-1</v>
      </c>
    </row>
    <row r="110" spans="2:12">
      <c r="B110" s="56">
        <v>35</v>
      </c>
      <c r="C110" s="53">
        <f ca="1">SUMPRODUCT((Données4[SEXE]="M")*(Données4[ANCIENNETEE]&lt;'graphique '!B110)*(Données4[ANCIENNETEE]&gt;='graphique '!B109))</f>
        <v>0</v>
      </c>
      <c r="D110" s="52">
        <f ca="1">SUMPRODUCT((Données4[SEXE]="F")*(Données4[ANCIENNETEE]&lt;'graphique '!B110)*(Données4[ANCIENNETEE]&gt;='graphique '!B109))*-1</f>
        <v>-1</v>
      </c>
    </row>
    <row r="111" spans="2:12">
      <c r="B111" s="57">
        <v>40</v>
      </c>
      <c r="C111" s="53">
        <f ca="1">SUMPRODUCT((Données4[SEXE]="M")*(Données4[ANCIENNETEE]&lt;'graphique '!B111)*(Données4[ANCIENNETEE]&gt;='graphique '!B110))</f>
        <v>0</v>
      </c>
      <c r="D111" s="52">
        <f ca="1">SUMPRODUCT((Données4[SEXE]="F")*(Données4[ANCIENNETEE]&lt;'graphique '!B111)*(Données4[ANCIENNETEE]&gt;='graphique '!B110))*-1</f>
        <v>0</v>
      </c>
    </row>
    <row r="112" spans="2:12">
      <c r="B112" s="58">
        <v>45</v>
      </c>
      <c r="C112" s="53">
        <f ca="1">SUMPRODUCT((Données4[SEXE]="M")*(Données4[ANCIENNETEE]&lt;'graphique '!B112)*(Données4[ANCIENNETEE]&gt;='graphique '!B111))</f>
        <v>0</v>
      </c>
      <c r="D112" s="52">
        <f ca="1">SUMPRODUCT((Données4[SEXE]="F")*(Données4[ANCIENNETEE]&lt;'graphique '!B112)*(Données4[ANCIENNETEE]&gt;='graphique '!B111))*-1</f>
        <v>0</v>
      </c>
    </row>
    <row r="113" spans="2:4">
      <c r="B113" s="59">
        <v>50</v>
      </c>
      <c r="C113" s="53">
        <f ca="1">SUMPRODUCT((Données4[SEXE]="M")*(Données4[ANCIENNETEE]&lt;'graphique '!B113)*(Données4[ANCIENNETEE]&gt;='graphique '!B112))</f>
        <v>0</v>
      </c>
      <c r="D113" s="52">
        <f ca="1">SUMPRODUCT((Données4[SEXE]="F")*(Données4[ANCIENNETEE]&lt;'graphique '!B113)*(Données4[ANCIENNETEE]&gt;='graphique '!B112))*-1</f>
        <v>0</v>
      </c>
    </row>
    <row r="114" spans="2:4">
      <c r="B114" s="63"/>
      <c r="C114" s="53"/>
      <c r="D114" s="52"/>
    </row>
    <row r="115" spans="2:4" ht="26.25" thickBot="1">
      <c r="B115" s="74" t="s">
        <v>105</v>
      </c>
      <c r="C115" s="67">
        <f ca="1">AVERAGEIF('base de données'!$G:$G,"M",'base de données'!$I:$I)</f>
        <v>10.6</v>
      </c>
      <c r="D115" s="75">
        <f ca="1">AVERAGEIF('base de données'!$G:$G,"F",'base de données'!$I:$I)</f>
        <v>19.8</v>
      </c>
    </row>
  </sheetData>
  <pageMargins left="0.19685039370078741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B1:K36"/>
  <sheetViews>
    <sheetView workbookViewId="0"/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106" t="s">
        <v>55</v>
      </c>
      <c r="C1" s="106"/>
      <c r="D1" s="106"/>
      <c r="E1" s="106"/>
      <c r="F1" s="106"/>
      <c r="G1" s="106" t="s">
        <v>56</v>
      </c>
      <c r="H1" s="106"/>
      <c r="I1" s="106"/>
      <c r="J1" s="106"/>
      <c r="K1" s="106"/>
    </row>
    <row r="2" spans="2:11">
      <c r="B2" s="94"/>
      <c r="C2" s="95"/>
      <c r="D2" s="95"/>
      <c r="E2" s="95"/>
      <c r="F2" s="96"/>
      <c r="G2" s="94"/>
      <c r="H2" s="95"/>
      <c r="I2" s="95"/>
      <c r="J2" s="95"/>
      <c r="K2" s="96"/>
    </row>
    <row r="3" spans="2:11">
      <c r="B3" s="102"/>
      <c r="C3" s="103"/>
      <c r="D3" s="103"/>
      <c r="E3" s="103"/>
      <c r="F3" s="104"/>
      <c r="G3" s="102"/>
      <c r="H3" s="103"/>
      <c r="I3" s="103"/>
      <c r="J3" s="103"/>
      <c r="K3" s="104"/>
    </row>
    <row r="4" spans="2:11" ht="15.75" thickBot="1">
      <c r="B4" s="97"/>
      <c r="C4" s="98"/>
      <c r="D4" s="98"/>
      <c r="E4" s="98"/>
      <c r="F4" s="99"/>
      <c r="G4" s="97"/>
      <c r="H4" s="98"/>
      <c r="I4" s="98"/>
      <c r="J4" s="98"/>
      <c r="K4" s="99"/>
    </row>
    <row r="6" spans="2:11" ht="15.75" thickBot="1">
      <c r="B6" s="101" t="s">
        <v>53</v>
      </c>
      <c r="C6" s="101"/>
      <c r="D6" s="101"/>
      <c r="E6" s="101"/>
      <c r="F6" s="101"/>
      <c r="G6" s="105" t="s">
        <v>54</v>
      </c>
      <c r="H6" s="105"/>
      <c r="I6" s="105"/>
      <c r="J6" s="105"/>
      <c r="K6" s="105"/>
    </row>
    <row r="7" spans="2:11">
      <c r="B7" s="94"/>
      <c r="C7" s="95"/>
      <c r="D7" s="95"/>
      <c r="E7" s="95"/>
      <c r="F7" s="96"/>
      <c r="G7" s="94"/>
      <c r="H7" s="95"/>
      <c r="I7" s="95"/>
      <c r="J7" s="95"/>
      <c r="K7" s="96"/>
    </row>
    <row r="8" spans="2:11" ht="15.75" thickBot="1">
      <c r="B8" s="97"/>
      <c r="C8" s="98"/>
      <c r="D8" s="98"/>
      <c r="E8" s="98"/>
      <c r="F8" s="99"/>
      <c r="G8" s="97"/>
      <c r="H8" s="98"/>
      <c r="I8" s="98"/>
      <c r="J8" s="98"/>
      <c r="K8" s="99"/>
    </row>
    <row r="9" spans="2:11" ht="15.75" thickBot="1">
      <c r="B9" s="101" t="s">
        <v>52</v>
      </c>
      <c r="C9" s="101"/>
      <c r="D9" s="101"/>
      <c r="E9" s="101"/>
      <c r="F9" s="101"/>
      <c r="G9" s="100" t="s">
        <v>57</v>
      </c>
      <c r="H9" s="100"/>
      <c r="I9" s="100"/>
      <c r="J9" s="100"/>
      <c r="K9" s="100"/>
    </row>
    <row r="10" spans="2:11">
      <c r="B10" s="109"/>
      <c r="C10" s="110"/>
      <c r="D10" s="110"/>
      <c r="E10" s="110"/>
      <c r="F10" s="111"/>
      <c r="G10" s="94"/>
      <c r="H10" s="95"/>
      <c r="I10" s="95"/>
      <c r="J10" s="95"/>
      <c r="K10" s="96"/>
    </row>
    <row r="11" spans="2:11" ht="15.75" thickBot="1">
      <c r="B11" s="112"/>
      <c r="C11" s="113"/>
      <c r="D11" s="113"/>
      <c r="E11" s="113"/>
      <c r="F11" s="114"/>
      <c r="G11" s="97"/>
      <c r="H11" s="98"/>
      <c r="I11" s="98"/>
      <c r="J11" s="98"/>
      <c r="K11" s="99"/>
    </row>
    <row r="12" spans="2:11" ht="15.75" thickBot="1">
      <c r="B12" s="101" t="s">
        <v>58</v>
      </c>
      <c r="C12" s="101"/>
      <c r="D12" s="101"/>
      <c r="E12" s="101"/>
      <c r="F12" s="101"/>
      <c r="G12" s="100" t="s">
        <v>59</v>
      </c>
      <c r="H12" s="100"/>
      <c r="I12" s="100"/>
      <c r="J12" s="100"/>
      <c r="K12" s="100"/>
    </row>
    <row r="13" spans="2:11">
      <c r="B13" s="94"/>
      <c r="C13" s="95"/>
      <c r="D13" s="95"/>
      <c r="E13" s="95"/>
      <c r="F13" s="96"/>
      <c r="G13" s="94"/>
      <c r="H13" s="95"/>
      <c r="I13" s="95"/>
      <c r="J13" s="95"/>
      <c r="K13" s="96"/>
    </row>
    <row r="14" spans="2:11" ht="15.75" thickBot="1">
      <c r="B14" s="97"/>
      <c r="C14" s="98"/>
      <c r="D14" s="98"/>
      <c r="E14" s="98"/>
      <c r="F14" s="99"/>
      <c r="G14" s="97"/>
      <c r="H14" s="98"/>
      <c r="I14" s="98"/>
      <c r="J14" s="98"/>
      <c r="K14" s="99"/>
    </row>
    <row r="15" spans="2:11" ht="15.75" thickBot="1">
      <c r="B15" s="105" t="s">
        <v>60</v>
      </c>
      <c r="C15" s="105"/>
      <c r="D15" s="105"/>
      <c r="E15" s="105"/>
      <c r="F15" s="105"/>
      <c r="G15" s="100" t="s">
        <v>61</v>
      </c>
      <c r="H15" s="100"/>
      <c r="I15" s="100"/>
      <c r="J15" s="100"/>
      <c r="K15" s="100"/>
    </row>
    <row r="16" spans="2:11">
      <c r="B16" s="94"/>
      <c r="C16" s="95"/>
      <c r="D16" s="95"/>
      <c r="E16" s="95"/>
      <c r="F16" s="96"/>
      <c r="G16" s="94"/>
      <c r="H16" s="95"/>
      <c r="I16" s="95"/>
      <c r="J16" s="95"/>
      <c r="K16" s="96"/>
    </row>
    <row r="17" spans="2:11" ht="15.75" thickBot="1">
      <c r="B17" s="97"/>
      <c r="C17" s="98"/>
      <c r="D17" s="98"/>
      <c r="E17" s="98"/>
      <c r="F17" s="99"/>
      <c r="G17" s="97"/>
      <c r="H17" s="98"/>
      <c r="I17" s="98"/>
      <c r="J17" s="98"/>
      <c r="K17" s="99"/>
    </row>
    <row r="18" spans="2:11" ht="15.75" thickBot="1">
      <c r="B18" s="100" t="s">
        <v>62</v>
      </c>
      <c r="C18" s="100"/>
      <c r="D18" s="100"/>
      <c r="E18" s="100"/>
      <c r="F18" s="100"/>
      <c r="G18" s="100" t="s">
        <v>63</v>
      </c>
      <c r="H18" s="100"/>
      <c r="I18" s="100"/>
      <c r="J18" s="100"/>
      <c r="K18" s="100"/>
    </row>
    <row r="19" spans="2:11">
      <c r="B19" s="94"/>
      <c r="C19" s="95"/>
      <c r="D19" s="95"/>
      <c r="E19" s="95"/>
      <c r="F19" s="96"/>
      <c r="G19" s="94"/>
      <c r="H19" s="95"/>
      <c r="I19" s="95"/>
      <c r="J19" s="95"/>
      <c r="K19" s="96"/>
    </row>
    <row r="20" spans="2:11" ht="15.75" thickBot="1">
      <c r="B20" s="97"/>
      <c r="C20" s="98"/>
      <c r="D20" s="98"/>
      <c r="E20" s="98"/>
      <c r="F20" s="99"/>
      <c r="G20" s="97"/>
      <c r="H20" s="98"/>
      <c r="I20" s="98"/>
      <c r="J20" s="98"/>
      <c r="K20" s="99"/>
    </row>
    <row r="21" spans="2:11">
      <c r="B21" s="107" t="s">
        <v>65</v>
      </c>
      <c r="C21" s="107"/>
      <c r="D21" s="107"/>
      <c r="E21" s="107"/>
      <c r="F21" s="107"/>
      <c r="G21" s="107"/>
      <c r="H21" s="107"/>
      <c r="I21" s="107"/>
      <c r="J21" s="107"/>
      <c r="K21" s="107"/>
    </row>
    <row r="22" spans="2:11">
      <c r="B22" s="108"/>
      <c r="C22" s="108"/>
      <c r="D22" s="108"/>
      <c r="E22" s="108"/>
      <c r="F22" s="108"/>
      <c r="G22" s="108"/>
      <c r="H22" s="108"/>
      <c r="I22" s="108"/>
      <c r="J22" s="108"/>
      <c r="K22" s="108"/>
    </row>
    <row r="23" spans="2:11" ht="15.75" thickBot="1">
      <c r="B23" s="101" t="s">
        <v>64</v>
      </c>
      <c r="C23" s="101"/>
      <c r="D23" s="101"/>
      <c r="E23" s="101"/>
      <c r="F23" s="101"/>
      <c r="G23" s="101" t="s">
        <v>66</v>
      </c>
      <c r="H23" s="101"/>
      <c r="I23" s="101"/>
      <c r="J23" s="101"/>
      <c r="K23" s="101"/>
    </row>
    <row r="24" spans="2:11">
      <c r="B24" s="94"/>
      <c r="C24" s="95"/>
      <c r="D24" s="95"/>
      <c r="E24" s="95"/>
      <c r="F24" s="96"/>
      <c r="G24" s="94"/>
      <c r="H24" s="95"/>
      <c r="I24" s="95"/>
      <c r="J24" s="95"/>
      <c r="K24" s="96"/>
    </row>
    <row r="25" spans="2:11" ht="15.75" thickBot="1">
      <c r="B25" s="97"/>
      <c r="C25" s="98"/>
      <c r="D25" s="98"/>
      <c r="E25" s="98"/>
      <c r="F25" s="99"/>
      <c r="G25" s="97"/>
      <c r="H25" s="98"/>
      <c r="I25" s="98"/>
      <c r="J25" s="98"/>
      <c r="K25" s="99"/>
    </row>
    <row r="26" spans="2:11" ht="15.75" thickBot="1">
      <c r="B26" s="100" t="s">
        <v>67</v>
      </c>
      <c r="C26" s="100"/>
      <c r="D26" s="100"/>
      <c r="E26" s="100"/>
      <c r="F26" s="100"/>
      <c r="G26" s="100" t="s">
        <v>68</v>
      </c>
      <c r="H26" s="100"/>
      <c r="I26" s="100"/>
      <c r="J26" s="100"/>
      <c r="K26" s="100"/>
    </row>
    <row r="27" spans="2:11">
      <c r="B27" s="94"/>
      <c r="C27" s="95"/>
      <c r="D27" s="95"/>
      <c r="E27" s="95"/>
      <c r="F27" s="96"/>
      <c r="G27" s="94"/>
      <c r="H27" s="95"/>
      <c r="I27" s="95"/>
      <c r="J27" s="95"/>
      <c r="K27" s="96"/>
    </row>
    <row r="28" spans="2:11" ht="15.75" thickBot="1">
      <c r="B28" s="97"/>
      <c r="C28" s="98"/>
      <c r="D28" s="98"/>
      <c r="E28" s="98"/>
      <c r="F28" s="99"/>
      <c r="G28" s="97"/>
      <c r="H28" s="98"/>
      <c r="I28" s="98"/>
      <c r="J28" s="98"/>
      <c r="K28" s="99"/>
    </row>
    <row r="29" spans="2:11" ht="15.75" thickBot="1">
      <c r="B29" s="100" t="s">
        <v>69</v>
      </c>
      <c r="C29" s="100"/>
      <c r="D29" s="100"/>
      <c r="E29" s="100"/>
      <c r="F29" s="100"/>
      <c r="G29" s="100"/>
      <c r="H29" s="100"/>
      <c r="I29" s="100"/>
      <c r="J29" s="100"/>
      <c r="K29" s="100"/>
    </row>
    <row r="30" spans="2:11">
      <c r="B30" s="94"/>
      <c r="C30" s="95"/>
      <c r="D30" s="95"/>
      <c r="E30" s="95"/>
      <c r="F30" s="96"/>
      <c r="G30" s="94"/>
      <c r="H30" s="95"/>
      <c r="I30" s="95"/>
      <c r="J30" s="95"/>
      <c r="K30" s="96"/>
    </row>
    <row r="31" spans="2:11" ht="15.75" thickBot="1">
      <c r="B31" s="97"/>
      <c r="C31" s="98"/>
      <c r="D31" s="98"/>
      <c r="E31" s="98"/>
      <c r="F31" s="99"/>
      <c r="G31" s="97"/>
      <c r="H31" s="98"/>
      <c r="I31" s="98"/>
      <c r="J31" s="98"/>
      <c r="K31" s="99"/>
    </row>
    <row r="32" spans="2:11" ht="15.75" thickBot="1">
      <c r="B32" s="100" t="s">
        <v>70</v>
      </c>
      <c r="C32" s="100"/>
      <c r="D32" s="100"/>
      <c r="E32" s="100"/>
      <c r="F32" s="100"/>
      <c r="G32" s="100"/>
      <c r="H32" s="100"/>
      <c r="I32" s="100"/>
      <c r="J32" s="100"/>
      <c r="K32" s="100"/>
    </row>
    <row r="33" spans="2:11">
      <c r="B33" s="94"/>
      <c r="C33" s="95"/>
      <c r="D33" s="95"/>
      <c r="E33" s="95"/>
      <c r="F33" s="95"/>
      <c r="G33" s="95"/>
      <c r="H33" s="95"/>
      <c r="I33" s="95"/>
      <c r="J33" s="95"/>
      <c r="K33" s="96"/>
    </row>
    <row r="34" spans="2:11">
      <c r="B34" s="102"/>
      <c r="C34" s="103"/>
      <c r="D34" s="103"/>
      <c r="E34" s="103"/>
      <c r="F34" s="103"/>
      <c r="G34" s="103"/>
      <c r="H34" s="103"/>
      <c r="I34" s="103"/>
      <c r="J34" s="103"/>
      <c r="K34" s="104"/>
    </row>
    <row r="35" spans="2:11">
      <c r="B35" s="102"/>
      <c r="C35" s="103"/>
      <c r="D35" s="103"/>
      <c r="E35" s="103"/>
      <c r="F35" s="103"/>
      <c r="G35" s="103"/>
      <c r="H35" s="103"/>
      <c r="I35" s="103"/>
      <c r="J35" s="103"/>
      <c r="K35" s="104"/>
    </row>
    <row r="36" spans="2:11" ht="15.75" thickBot="1">
      <c r="B36" s="97"/>
      <c r="C36" s="98"/>
      <c r="D36" s="98"/>
      <c r="E36" s="98"/>
      <c r="F36" s="98"/>
      <c r="G36" s="98"/>
      <c r="H36" s="98"/>
      <c r="I36" s="98"/>
      <c r="J36" s="98"/>
      <c r="K36" s="99"/>
    </row>
  </sheetData>
  <mergeCells count="38">
    <mergeCell ref="B1:F1"/>
    <mergeCell ref="G1:K1"/>
    <mergeCell ref="B21:K22"/>
    <mergeCell ref="B29:K29"/>
    <mergeCell ref="B33:K36"/>
    <mergeCell ref="B32:K32"/>
    <mergeCell ref="B30:F31"/>
    <mergeCell ref="B7:F8"/>
    <mergeCell ref="B10:F11"/>
    <mergeCell ref="B13:F14"/>
    <mergeCell ref="B9:F9"/>
    <mergeCell ref="B12:F12"/>
    <mergeCell ref="B18:F18"/>
    <mergeCell ref="B19:F20"/>
    <mergeCell ref="B23:F23"/>
    <mergeCell ref="B24:F25"/>
    <mergeCell ref="B26:F26"/>
    <mergeCell ref="B27:F28"/>
    <mergeCell ref="G30:K31"/>
    <mergeCell ref="G18:K18"/>
    <mergeCell ref="G19:K20"/>
    <mergeCell ref="G23:K23"/>
    <mergeCell ref="G24:K25"/>
    <mergeCell ref="G26:K26"/>
    <mergeCell ref="G27:K28"/>
    <mergeCell ref="G13:K14"/>
    <mergeCell ref="G12:K12"/>
    <mergeCell ref="G15:K15"/>
    <mergeCell ref="G16:K17"/>
    <mergeCell ref="B15:F15"/>
    <mergeCell ref="B16:F17"/>
    <mergeCell ref="G10:K11"/>
    <mergeCell ref="G9:K9"/>
    <mergeCell ref="B6:F6"/>
    <mergeCell ref="B2:F4"/>
    <mergeCell ref="G7:K8"/>
    <mergeCell ref="G6:K6"/>
    <mergeCell ref="G2:K4"/>
  </mergeCells>
  <pageMargins left="0.23622047244094491" right="0.23622047244094491" top="1.55" bottom="0.35433070866141736" header="0.31496062992125984" footer="0.31496062992125984"/>
  <pageSetup paperSize="9" scale="8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K36"/>
  <sheetViews>
    <sheetView workbookViewId="0">
      <selection activeCell="N9" sqref="N9"/>
    </sheetView>
  </sheetViews>
  <sheetFormatPr baseColWidth="10" defaultRowHeight="15"/>
  <cols>
    <col min="1" max="1" width="0.140625" customWidth="1"/>
    <col min="5" max="5" width="11.28515625" customWidth="1"/>
  </cols>
  <sheetData>
    <row r="1" spans="2:11" ht="15.75" thickBot="1">
      <c r="B1" s="106" t="s">
        <v>55</v>
      </c>
      <c r="C1" s="106"/>
      <c r="D1" s="106"/>
      <c r="E1" s="106"/>
      <c r="F1" s="106"/>
      <c r="G1" s="106" t="s">
        <v>56</v>
      </c>
      <c r="H1" s="106"/>
      <c r="I1" s="106"/>
      <c r="J1" s="106"/>
      <c r="K1" s="106"/>
    </row>
    <row r="2" spans="2:11">
      <c r="B2" s="94"/>
      <c r="C2" s="95"/>
      <c r="D2" s="95"/>
      <c r="E2" s="95"/>
      <c r="F2" s="96"/>
      <c r="G2" s="94"/>
      <c r="H2" s="95"/>
      <c r="I2" s="95"/>
      <c r="J2" s="95"/>
      <c r="K2" s="96"/>
    </row>
    <row r="3" spans="2:11">
      <c r="B3" s="102"/>
      <c r="C3" s="103"/>
      <c r="D3" s="103"/>
      <c r="E3" s="103"/>
      <c r="F3" s="104"/>
      <c r="G3" s="102"/>
      <c r="H3" s="103"/>
      <c r="I3" s="103"/>
      <c r="J3" s="103"/>
      <c r="K3" s="104"/>
    </row>
    <row r="4" spans="2:11" ht="15.75" thickBot="1">
      <c r="B4" s="97"/>
      <c r="C4" s="98"/>
      <c r="D4" s="98"/>
      <c r="E4" s="98"/>
      <c r="F4" s="99"/>
      <c r="G4" s="97"/>
      <c r="H4" s="98"/>
      <c r="I4" s="98"/>
      <c r="J4" s="98"/>
      <c r="K4" s="99"/>
    </row>
    <row r="6" spans="2:11" ht="15.75" thickBot="1">
      <c r="B6" s="101" t="s">
        <v>53</v>
      </c>
      <c r="C6" s="101"/>
      <c r="D6" s="101"/>
      <c r="E6" s="101"/>
      <c r="F6" s="101"/>
      <c r="G6" s="105" t="s">
        <v>54</v>
      </c>
      <c r="H6" s="105"/>
      <c r="I6" s="105"/>
      <c r="J6" s="105"/>
      <c r="K6" s="105"/>
    </row>
    <row r="7" spans="2:11">
      <c r="B7" s="94"/>
      <c r="C7" s="95"/>
      <c r="D7" s="95"/>
      <c r="E7" s="95"/>
      <c r="F7" s="96"/>
      <c r="G7" s="94"/>
      <c r="H7" s="95"/>
      <c r="I7" s="95"/>
      <c r="J7" s="95"/>
      <c r="K7" s="96"/>
    </row>
    <row r="8" spans="2:11" ht="15.75" thickBot="1">
      <c r="B8" s="97"/>
      <c r="C8" s="98"/>
      <c r="D8" s="98"/>
      <c r="E8" s="98"/>
      <c r="F8" s="99"/>
      <c r="G8" s="97"/>
      <c r="H8" s="98"/>
      <c r="I8" s="98"/>
      <c r="J8" s="98"/>
      <c r="K8" s="99"/>
    </row>
    <row r="9" spans="2:11" ht="15.75" thickBot="1">
      <c r="B9" s="101" t="s">
        <v>52</v>
      </c>
      <c r="C9" s="101"/>
      <c r="D9" s="101"/>
      <c r="E9" s="101"/>
      <c r="F9" s="101"/>
      <c r="G9" s="100" t="s">
        <v>57</v>
      </c>
      <c r="H9" s="100"/>
      <c r="I9" s="100"/>
      <c r="J9" s="100"/>
      <c r="K9" s="100"/>
    </row>
    <row r="10" spans="2:11">
      <c r="B10" s="109"/>
      <c r="C10" s="110"/>
      <c r="D10" s="110"/>
      <c r="E10" s="110"/>
      <c r="F10" s="111"/>
      <c r="G10" s="94"/>
      <c r="H10" s="95"/>
      <c r="I10" s="95"/>
      <c r="J10" s="95"/>
      <c r="K10" s="96"/>
    </row>
    <row r="11" spans="2:11" ht="15.75" thickBot="1">
      <c r="B11" s="112"/>
      <c r="C11" s="113"/>
      <c r="D11" s="113"/>
      <c r="E11" s="113"/>
      <c r="F11" s="114"/>
      <c r="G11" s="97"/>
      <c r="H11" s="98"/>
      <c r="I11" s="98"/>
      <c r="J11" s="98"/>
      <c r="K11" s="99"/>
    </row>
    <row r="12" spans="2:11" ht="15.75" thickBot="1">
      <c r="B12" s="101" t="s">
        <v>58</v>
      </c>
      <c r="C12" s="101"/>
      <c r="D12" s="101"/>
      <c r="E12" s="101"/>
      <c r="F12" s="101"/>
      <c r="G12" s="100" t="s">
        <v>59</v>
      </c>
      <c r="H12" s="100"/>
      <c r="I12" s="100"/>
      <c r="J12" s="100"/>
      <c r="K12" s="100"/>
    </row>
    <row r="13" spans="2:11">
      <c r="B13" s="94"/>
      <c r="C13" s="95"/>
      <c r="D13" s="95"/>
      <c r="E13" s="95"/>
      <c r="F13" s="96"/>
      <c r="G13" s="94"/>
      <c r="H13" s="95"/>
      <c r="I13" s="95"/>
      <c r="J13" s="95"/>
      <c r="K13" s="96"/>
    </row>
    <row r="14" spans="2:11" ht="15.75" thickBot="1">
      <c r="B14" s="97"/>
      <c r="C14" s="98"/>
      <c r="D14" s="98"/>
      <c r="E14" s="98"/>
      <c r="F14" s="99"/>
      <c r="G14" s="97"/>
      <c r="H14" s="98"/>
      <c r="I14" s="98"/>
      <c r="J14" s="98"/>
      <c r="K14" s="99"/>
    </row>
    <row r="15" spans="2:11" ht="15.75" thickBot="1">
      <c r="B15" s="105" t="s">
        <v>60</v>
      </c>
      <c r="C15" s="105"/>
      <c r="D15" s="105"/>
      <c r="E15" s="105"/>
      <c r="F15" s="105"/>
      <c r="G15" s="100" t="s">
        <v>61</v>
      </c>
      <c r="H15" s="100"/>
      <c r="I15" s="100"/>
      <c r="J15" s="100"/>
      <c r="K15" s="100"/>
    </row>
    <row r="16" spans="2:11">
      <c r="B16" s="94"/>
      <c r="C16" s="95"/>
      <c r="D16" s="95"/>
      <c r="E16" s="95"/>
      <c r="F16" s="96"/>
      <c r="G16" s="94"/>
      <c r="H16" s="95"/>
      <c r="I16" s="95"/>
      <c r="J16" s="95"/>
      <c r="K16" s="96"/>
    </row>
    <row r="17" spans="2:11" ht="15.75" thickBot="1">
      <c r="B17" s="97"/>
      <c r="C17" s="98"/>
      <c r="D17" s="98"/>
      <c r="E17" s="98"/>
      <c r="F17" s="99"/>
      <c r="G17" s="97"/>
      <c r="H17" s="98"/>
      <c r="I17" s="98"/>
      <c r="J17" s="98"/>
      <c r="K17" s="99"/>
    </row>
    <row r="18" spans="2:11" ht="15.75" thickBot="1">
      <c r="B18" s="100" t="s">
        <v>62</v>
      </c>
      <c r="C18" s="100"/>
      <c r="D18" s="100"/>
      <c r="E18" s="100"/>
      <c r="F18" s="100"/>
      <c r="G18" s="100" t="s">
        <v>63</v>
      </c>
      <c r="H18" s="100"/>
      <c r="I18" s="100"/>
      <c r="J18" s="100"/>
      <c r="K18" s="100"/>
    </row>
    <row r="19" spans="2:11">
      <c r="B19" s="94"/>
      <c r="C19" s="95"/>
      <c r="D19" s="95"/>
      <c r="E19" s="95"/>
      <c r="F19" s="96"/>
      <c r="G19" s="94"/>
      <c r="H19" s="95"/>
      <c r="I19" s="95"/>
      <c r="J19" s="95"/>
      <c r="K19" s="96"/>
    </row>
    <row r="20" spans="2:11" ht="15.75" thickBot="1">
      <c r="B20" s="97"/>
      <c r="C20" s="98"/>
      <c r="D20" s="98"/>
      <c r="E20" s="98"/>
      <c r="F20" s="99"/>
      <c r="G20" s="97"/>
      <c r="H20" s="98"/>
      <c r="I20" s="98"/>
      <c r="J20" s="98"/>
      <c r="K20" s="99"/>
    </row>
    <row r="21" spans="2:11">
      <c r="B21" s="107" t="s">
        <v>65</v>
      </c>
      <c r="C21" s="107"/>
      <c r="D21" s="107"/>
      <c r="E21" s="107"/>
      <c r="F21" s="107"/>
      <c r="G21" s="107"/>
      <c r="H21" s="107"/>
      <c r="I21" s="107"/>
      <c r="J21" s="107"/>
      <c r="K21" s="107"/>
    </row>
    <row r="22" spans="2:11">
      <c r="B22" s="108"/>
      <c r="C22" s="108"/>
      <c r="D22" s="108"/>
      <c r="E22" s="108"/>
      <c r="F22" s="108"/>
      <c r="G22" s="108"/>
      <c r="H22" s="108"/>
      <c r="I22" s="108"/>
      <c r="J22" s="108"/>
      <c r="K22" s="108"/>
    </row>
    <row r="23" spans="2:11" ht="15.75" thickBot="1">
      <c r="B23" s="101" t="s">
        <v>64</v>
      </c>
      <c r="C23" s="101"/>
      <c r="D23" s="101"/>
      <c r="E23" s="101"/>
      <c r="F23" s="101"/>
      <c r="G23" s="101" t="s">
        <v>66</v>
      </c>
      <c r="H23" s="101"/>
      <c r="I23" s="101"/>
      <c r="J23" s="101"/>
      <c r="K23" s="101"/>
    </row>
    <row r="24" spans="2:11">
      <c r="B24" s="94"/>
      <c r="C24" s="95"/>
      <c r="D24" s="95"/>
      <c r="E24" s="95"/>
      <c r="F24" s="96"/>
      <c r="G24" s="94"/>
      <c r="H24" s="95"/>
      <c r="I24" s="95"/>
      <c r="J24" s="95"/>
      <c r="K24" s="96"/>
    </row>
    <row r="25" spans="2:11" ht="15.75" thickBot="1">
      <c r="B25" s="97"/>
      <c r="C25" s="98"/>
      <c r="D25" s="98"/>
      <c r="E25" s="98"/>
      <c r="F25" s="99"/>
      <c r="G25" s="97"/>
      <c r="H25" s="98"/>
      <c r="I25" s="98"/>
      <c r="J25" s="98"/>
      <c r="K25" s="99"/>
    </row>
    <row r="26" spans="2:11" ht="15.75" thickBot="1">
      <c r="B26" s="100" t="s">
        <v>67</v>
      </c>
      <c r="C26" s="100"/>
      <c r="D26" s="100"/>
      <c r="E26" s="100"/>
      <c r="F26" s="100"/>
      <c r="G26" s="100" t="s">
        <v>68</v>
      </c>
      <c r="H26" s="100"/>
      <c r="I26" s="100"/>
      <c r="J26" s="100"/>
      <c r="K26" s="100"/>
    </row>
    <row r="27" spans="2:11">
      <c r="B27" s="94"/>
      <c r="C27" s="95"/>
      <c r="D27" s="95"/>
      <c r="E27" s="95"/>
      <c r="F27" s="96"/>
      <c r="G27" s="94"/>
      <c r="H27" s="95"/>
      <c r="I27" s="95"/>
      <c r="J27" s="95"/>
      <c r="K27" s="96"/>
    </row>
    <row r="28" spans="2:11" ht="15.75" thickBot="1">
      <c r="B28" s="97"/>
      <c r="C28" s="98"/>
      <c r="D28" s="98"/>
      <c r="E28" s="98"/>
      <c r="F28" s="99"/>
      <c r="G28" s="97"/>
      <c r="H28" s="98"/>
      <c r="I28" s="98"/>
      <c r="J28" s="98"/>
      <c r="K28" s="99"/>
    </row>
    <row r="29" spans="2:11" ht="15.75" thickBot="1">
      <c r="B29" s="100" t="s">
        <v>69</v>
      </c>
      <c r="C29" s="100"/>
      <c r="D29" s="100"/>
      <c r="E29" s="100"/>
      <c r="F29" s="100"/>
      <c r="G29" s="100"/>
      <c r="H29" s="100"/>
      <c r="I29" s="100"/>
      <c r="J29" s="100"/>
      <c r="K29" s="100"/>
    </row>
    <row r="30" spans="2:11">
      <c r="B30" s="94"/>
      <c r="C30" s="95"/>
      <c r="D30" s="95"/>
      <c r="E30" s="95"/>
      <c r="F30" s="96"/>
      <c r="G30" s="94"/>
      <c r="H30" s="95"/>
      <c r="I30" s="95"/>
      <c r="J30" s="95"/>
      <c r="K30" s="96"/>
    </row>
    <row r="31" spans="2:11" ht="15.75" thickBot="1">
      <c r="B31" s="97"/>
      <c r="C31" s="98"/>
      <c r="D31" s="98"/>
      <c r="E31" s="98"/>
      <c r="F31" s="99"/>
      <c r="G31" s="97"/>
      <c r="H31" s="98"/>
      <c r="I31" s="98"/>
      <c r="J31" s="98"/>
      <c r="K31" s="99"/>
    </row>
    <row r="32" spans="2:11" ht="15.75" thickBot="1">
      <c r="B32" s="100" t="s">
        <v>70</v>
      </c>
      <c r="C32" s="100"/>
      <c r="D32" s="100"/>
      <c r="E32" s="100"/>
      <c r="F32" s="100"/>
      <c r="G32" s="100"/>
      <c r="H32" s="100"/>
      <c r="I32" s="100"/>
      <c r="J32" s="100"/>
      <c r="K32" s="100"/>
    </row>
    <row r="33" spans="2:11">
      <c r="B33" s="94"/>
      <c r="C33" s="95"/>
      <c r="D33" s="95"/>
      <c r="E33" s="95"/>
      <c r="F33" s="95"/>
      <c r="G33" s="95"/>
      <c r="H33" s="95"/>
      <c r="I33" s="95"/>
      <c r="J33" s="95"/>
      <c r="K33" s="96"/>
    </row>
    <row r="34" spans="2:11">
      <c r="B34" s="102"/>
      <c r="C34" s="103"/>
      <c r="D34" s="103"/>
      <c r="E34" s="103"/>
      <c r="F34" s="103"/>
      <c r="G34" s="103"/>
      <c r="H34" s="103"/>
      <c r="I34" s="103"/>
      <c r="J34" s="103"/>
      <c r="K34" s="104"/>
    </row>
    <row r="35" spans="2:11">
      <c r="B35" s="102"/>
      <c r="C35" s="103"/>
      <c r="D35" s="103"/>
      <c r="E35" s="103"/>
      <c r="F35" s="103"/>
      <c r="G35" s="103"/>
      <c r="H35" s="103"/>
      <c r="I35" s="103"/>
      <c r="J35" s="103"/>
      <c r="K35" s="104"/>
    </row>
    <row r="36" spans="2:11" ht="15.75" thickBot="1">
      <c r="B36" s="97"/>
      <c r="C36" s="98"/>
      <c r="D36" s="98"/>
      <c r="E36" s="98"/>
      <c r="F36" s="98"/>
      <c r="G36" s="98"/>
      <c r="H36" s="98"/>
      <c r="I36" s="98"/>
      <c r="J36" s="98"/>
      <c r="K36" s="99"/>
    </row>
  </sheetData>
  <mergeCells count="38">
    <mergeCell ref="B33:K36"/>
    <mergeCell ref="B27:F28"/>
    <mergeCell ref="G27:K28"/>
    <mergeCell ref="B29:K29"/>
    <mergeCell ref="B30:F31"/>
    <mergeCell ref="G30:K31"/>
    <mergeCell ref="B32:K32"/>
    <mergeCell ref="B26:F26"/>
    <mergeCell ref="G26:K26"/>
    <mergeCell ref="B16:F17"/>
    <mergeCell ref="G16:K17"/>
    <mergeCell ref="B18:F18"/>
    <mergeCell ref="G18:K18"/>
    <mergeCell ref="B19:F20"/>
    <mergeCell ref="G19:K20"/>
    <mergeCell ref="B21:K22"/>
    <mergeCell ref="B23:F23"/>
    <mergeCell ref="G23:K23"/>
    <mergeCell ref="B24:F25"/>
    <mergeCell ref="G24:K25"/>
    <mergeCell ref="B12:F12"/>
    <mergeCell ref="G12:K12"/>
    <mergeCell ref="B13:F14"/>
    <mergeCell ref="G13:K14"/>
    <mergeCell ref="B15:F15"/>
    <mergeCell ref="G15:K15"/>
    <mergeCell ref="B7:F8"/>
    <mergeCell ref="G7:K8"/>
    <mergeCell ref="B9:F9"/>
    <mergeCell ref="G9:K9"/>
    <mergeCell ref="B10:F11"/>
    <mergeCell ref="G10:K11"/>
    <mergeCell ref="B1:F1"/>
    <mergeCell ref="G1:K1"/>
    <mergeCell ref="B2:F4"/>
    <mergeCell ref="G2:K4"/>
    <mergeCell ref="B6:F6"/>
    <mergeCell ref="G6:K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base de données</vt:lpstr>
      <vt:lpstr>anniversaire a souhaiter</vt:lpstr>
      <vt:lpstr>Synthèse de l'effectif</vt:lpstr>
      <vt:lpstr>synthése de l' effectif 2 </vt:lpstr>
      <vt:lpstr>graphique </vt:lpstr>
      <vt:lpstr>fiche individuelle par personne</vt:lpstr>
      <vt:lpstr>fiche individuelle vierge a rem</vt:lpstr>
      <vt:lpstr>sommaire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2020-01-19T11:42:36Z</dcterms:modified>
</cp:coreProperties>
</file>