
<file path=[Content_Types].xml><?xml version="1.0" encoding="utf-8"?>
<Types xmlns="http://schemas.openxmlformats.org/package/2006/content-types">
  <Override PartName="/xl/worksheets/sheet15.xml" ContentType="application/vnd.openxmlformats-officedocument.spreadsheetml.worksheet+xml"/>
  <Override PartName="/xl/worksheets/sheet16.xml" ContentType="application/vnd.openxmlformats-officedocument.spreadsheetml.worksheet+xml"/>
  <Default Extension="bin" ContentType="application/vnd.openxmlformats-officedocument.spreadsheetml.printerSettings"/>
  <Override PartName="/xl/drawings/drawing9.xml" ContentType="application/vnd.openxmlformats-officedocument.drawing+xml"/>
  <Override PartName="/xl/worksheets/sheet9.xml" ContentType="application/vnd.openxmlformats-officedocument.spreadsheetml.worksheet+xml"/>
  <Override PartName="/xl/worksheets/sheet13.xml" ContentType="application/vnd.openxmlformats-officedocument.spreadsheetml.worksheet+xml"/>
  <Override PartName="/xl/worksheets/sheet14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drawings/drawing6.xml" ContentType="application/vnd.openxmlformats-officedocument.drawing+xml"/>
  <Override PartName="/xl/drawings/drawing7.xml" ContentType="application/vnd.openxmlformats-officedocument.drawing+xml"/>
  <Override PartName="/xl/drawings/drawing8.xml" ContentType="application/vnd.openxmlformats-officedocument.drawing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worksheets/sheet8.xml" ContentType="application/vnd.openxmlformats-officedocument.spreadsheetml.worksheet+xml"/>
  <Override PartName="/xl/worksheets/sheet11.xml" ContentType="application/vnd.openxmlformats-officedocument.spreadsheetml.worksheet+xml"/>
  <Override PartName="/xl/worksheets/sheet12.xml" ContentType="application/vnd.openxmlformats-officedocument.spreadsheetml.worksheet+xml"/>
  <Override PartName="/xl/drawings/drawing4.xml" ContentType="application/vnd.openxmlformats-officedocument.drawing+xml"/>
  <Override PartName="/xl/drawings/drawing5.xml" ContentType="application/vnd.openxmlformats-officedocument.drawing+xml"/>
  <Override PartName="/xl/drawings/drawing17.xml" ContentType="application/vnd.openxmlformats-officedocument.drawing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10.xml" ContentType="application/vnd.openxmlformats-officedocument.spreadsheetml.worksheet+xml"/>
  <Override PartName="/xl/drawings/drawing2.xml" ContentType="application/vnd.openxmlformats-officedocument.drawing+xml"/>
  <Override PartName="/xl/drawings/drawing3.xml" ContentType="application/vnd.openxmlformats-officedocument.drawing+xml"/>
  <Override PartName="/xl/drawings/drawing15.xml" ContentType="application/vnd.openxmlformats-officedocument.drawing+xml"/>
  <Override PartName="/xl/drawings/drawing16.xml" ContentType="application/vnd.openxmlformats-officedocument.drawing+xml"/>
  <Override PartName="/docProps/app.xml" ContentType="application/vnd.openxmlformats-officedocument.extended-properties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drawings/drawing1.xml" ContentType="application/vnd.openxmlformats-officedocument.drawing+xml"/>
  <Override PartName="/xl/drawings/drawing13.xml" ContentType="application/vnd.openxmlformats-officedocument.drawing+xml"/>
  <Override PartName="/xl/drawings/drawing14.xml" ContentType="application/vnd.openxmlformats-officedocument.drawing+xml"/>
  <Override PartName="/xl/worksheets/sheet1.xml" ContentType="application/vnd.openxmlformats-officedocument.spreadsheetml.worksheet+xml"/>
  <Default Extension="vml" ContentType="application/vnd.openxmlformats-officedocument.vmlDrawing"/>
  <Override PartName="/xl/drawings/drawing11.xml" ContentType="application/vnd.openxmlformats-officedocument.drawing+xml"/>
  <Override PartName="/xl/drawings/drawing12.xml" ContentType="application/vnd.openxmlformats-officedocument.drawing+xml"/>
  <Override PartName="/xl/calcChain.xml" ContentType="application/vnd.openxmlformats-officedocument.spreadsheetml.calcChain+xml"/>
  <Override PartName="/xl/sharedStrings.xml" ContentType="application/vnd.openxmlformats-officedocument.spreadsheetml.sharedStrings+xml"/>
  <Override PartName="/xl/drawings/drawing10.xml" ContentType="application/vnd.openxmlformats-officedocument.drawing+xml"/>
  <Override PartName="/xl/worksheets/sheet17.xml" ContentType="application/vnd.openxmlformats-officedocument.spreadsheetml.worksheet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7"/>
  <workbookPr date1904="1" defaultThemeVersion="124226"/>
  <bookViews>
    <workbookView showSheetTabs="0" xWindow="240" yWindow="30" windowWidth="23655" windowHeight="9990" tabRatio="914" firstSheet="3" activeTab="3"/>
  </bookViews>
  <sheets>
    <sheet name="matrice vehicule" sheetId="4" r:id="rId1"/>
    <sheet name="horaire et frais apres nao" sheetId="32" r:id="rId2"/>
    <sheet name=" horaire et frais avant nao " sheetId="1" r:id="rId3"/>
    <sheet name="sommaire" sheetId="33" r:id="rId4"/>
    <sheet name="periode 1  fr01 versé 28  02 16" sheetId="17" r:id="rId5"/>
    <sheet name="periode 2  fr02 versé 28  03 16" sheetId="8" r:id="rId6"/>
    <sheet name="periode 3  fr03 versé 28  04 16" sheetId="9" r:id="rId7"/>
    <sheet name="periode 4 fr04 versé 28  05 16" sheetId="10" r:id="rId8"/>
    <sheet name="periode 5  fr05 versé 28  06 16" sheetId="11" r:id="rId9"/>
    <sheet name="periode 6 fr06 versé 28 07 16" sheetId="12" r:id="rId10"/>
    <sheet name="periode 7 fr 07 versé 28 08 16" sheetId="13" r:id="rId11"/>
    <sheet name="periode 8 fr 08versé le28 09 16" sheetId="14" r:id="rId12"/>
    <sheet name="periode 9 fr09 verséle 28 10 16" sheetId="15" r:id="rId13"/>
    <sheet name="periode 10 fr10 verséle 28 1112" sheetId="16" r:id="rId14"/>
    <sheet name="periode 11fr11 verséle 281216" sheetId="18" r:id="rId15"/>
    <sheet name="periode 12fr12 verséle 28012018" sheetId="23" r:id="rId16"/>
    <sheet name="periode 13" sheetId="25" r:id="rId17"/>
  </sheets>
  <definedNames>
    <definedName name="_xlnm._FilterDatabase" localSheetId="2" hidden="1">' horaire et frais avant nao '!$A$3:$J$67</definedName>
    <definedName name="_xlnm._FilterDatabase" localSheetId="1" hidden="1">'horaire et frais apres nao'!$A$3:$J$66</definedName>
    <definedName name="_xlnm._FilterDatabase" localSheetId="0" hidden="1">'matrice vehicule'!$B$2:$D$50</definedName>
    <definedName name="liste_1">' horaire et frais avant nao '!$A$4:$A$81</definedName>
    <definedName name="TRACTEUR">'matrice vehicule'!$B$3:$B$44</definedName>
    <definedName name="_xlnm.Print_Area" localSheetId="4">'periode 1  fr01 versé 28  02 16'!$A$2:$K$35</definedName>
  </definedNames>
  <calcPr calcId="125725"/>
</workbook>
</file>

<file path=xl/calcChain.xml><?xml version="1.0" encoding="utf-8"?>
<calcChain xmlns="http://schemas.openxmlformats.org/spreadsheetml/2006/main">
  <c r="G114" i="25"/>
  <c r="G152" i="23"/>
  <c r="G152" i="18"/>
  <c r="G152" i="16"/>
  <c r="G152" i="15"/>
  <c r="G152" i="14"/>
  <c r="E91" i="17"/>
  <c r="E49" i="32"/>
  <c r="C49"/>
  <c r="E48" i="1"/>
  <c r="C48"/>
  <c r="E49"/>
  <c r="C49"/>
  <c r="E48" i="32"/>
  <c r="C48"/>
  <c r="K4" i="23"/>
  <c r="K5"/>
  <c r="K6"/>
  <c r="K7"/>
  <c r="K8"/>
  <c r="K9"/>
  <c r="K10"/>
  <c r="K11"/>
  <c r="K12"/>
  <c r="K13"/>
  <c r="K14"/>
  <c r="K15"/>
  <c r="K16"/>
  <c r="K17"/>
  <c r="K18"/>
  <c r="K19"/>
  <c r="K20"/>
  <c r="K21"/>
  <c r="K22"/>
  <c r="K23"/>
  <c r="K24"/>
  <c r="K25"/>
  <c r="K26"/>
  <c r="K27"/>
  <c r="K28"/>
  <c r="K29"/>
  <c r="K30"/>
  <c r="K31"/>
  <c r="K32"/>
  <c r="K33"/>
  <c r="J4"/>
  <c r="J5"/>
  <c r="J6"/>
  <c r="J7"/>
  <c r="J8"/>
  <c r="J9"/>
  <c r="J10"/>
  <c r="J11"/>
  <c r="J12"/>
  <c r="J13"/>
  <c r="J14"/>
  <c r="J15"/>
  <c r="J16"/>
  <c r="J17"/>
  <c r="J18"/>
  <c r="J19"/>
  <c r="J20"/>
  <c r="J21"/>
  <c r="J22"/>
  <c r="J23"/>
  <c r="J24"/>
  <c r="J25"/>
  <c r="J26"/>
  <c r="J27"/>
  <c r="J28"/>
  <c r="J29"/>
  <c r="J30"/>
  <c r="J31"/>
  <c r="J32"/>
  <c r="J33"/>
  <c r="I4"/>
  <c r="I5"/>
  <c r="I6"/>
  <c r="I7"/>
  <c r="I8"/>
  <c r="I9"/>
  <c r="I10"/>
  <c r="I11"/>
  <c r="I12"/>
  <c r="I13"/>
  <c r="I14"/>
  <c r="I15"/>
  <c r="I16"/>
  <c r="I17"/>
  <c r="I18"/>
  <c r="I19"/>
  <c r="I20"/>
  <c r="I21"/>
  <c r="I22"/>
  <c r="I23"/>
  <c r="I24"/>
  <c r="I25"/>
  <c r="I26"/>
  <c r="I27"/>
  <c r="I28"/>
  <c r="I29"/>
  <c r="I30"/>
  <c r="I31"/>
  <c r="I32"/>
  <c r="I33"/>
  <c r="H4"/>
  <c r="H5"/>
  <c r="H6"/>
  <c r="H7"/>
  <c r="H8"/>
  <c r="H9"/>
  <c r="H10"/>
  <c r="H11"/>
  <c r="H12"/>
  <c r="H13"/>
  <c r="H14"/>
  <c r="H15"/>
  <c r="H16"/>
  <c r="H17"/>
  <c r="H18"/>
  <c r="H19"/>
  <c r="H20"/>
  <c r="H21"/>
  <c r="H22"/>
  <c r="H23"/>
  <c r="H24"/>
  <c r="H25"/>
  <c r="H26"/>
  <c r="H27"/>
  <c r="H28"/>
  <c r="H29"/>
  <c r="H30"/>
  <c r="H31"/>
  <c r="H32"/>
  <c r="H33"/>
  <c r="G4"/>
  <c r="G5"/>
  <c r="G6"/>
  <c r="G7"/>
  <c r="G8"/>
  <c r="G9"/>
  <c r="G10"/>
  <c r="G11"/>
  <c r="G12"/>
  <c r="G13"/>
  <c r="G14"/>
  <c r="G15"/>
  <c r="G16"/>
  <c r="G17"/>
  <c r="G18"/>
  <c r="G19"/>
  <c r="G20"/>
  <c r="G21"/>
  <c r="G22"/>
  <c r="G23"/>
  <c r="G24"/>
  <c r="G25"/>
  <c r="G26"/>
  <c r="G27"/>
  <c r="G28"/>
  <c r="G29"/>
  <c r="G30"/>
  <c r="G31"/>
  <c r="G32"/>
  <c r="G33"/>
  <c r="F4"/>
  <c r="F5"/>
  <c r="F6"/>
  <c r="F7"/>
  <c r="F8"/>
  <c r="F9"/>
  <c r="F10"/>
  <c r="F11"/>
  <c r="F12"/>
  <c r="F13"/>
  <c r="F14"/>
  <c r="F15"/>
  <c r="F16"/>
  <c r="F17"/>
  <c r="F18"/>
  <c r="F19"/>
  <c r="F20"/>
  <c r="F21"/>
  <c r="F22"/>
  <c r="F23"/>
  <c r="F24"/>
  <c r="F25"/>
  <c r="F26"/>
  <c r="F27"/>
  <c r="F28"/>
  <c r="F29"/>
  <c r="F30"/>
  <c r="F31"/>
  <c r="F32"/>
  <c r="F33"/>
  <c r="E4"/>
  <c r="E5"/>
  <c r="E6"/>
  <c r="E7"/>
  <c r="E8"/>
  <c r="E9"/>
  <c r="E10"/>
  <c r="E11"/>
  <c r="E12"/>
  <c r="E13"/>
  <c r="E14"/>
  <c r="E15"/>
  <c r="E16"/>
  <c r="E17"/>
  <c r="E18"/>
  <c r="E19"/>
  <c r="E20"/>
  <c r="E21"/>
  <c r="E22"/>
  <c r="E23"/>
  <c r="E24"/>
  <c r="E25"/>
  <c r="E26"/>
  <c r="E27"/>
  <c r="E28"/>
  <c r="E29"/>
  <c r="E30"/>
  <c r="E31"/>
  <c r="E32"/>
  <c r="E33"/>
  <c r="K3"/>
  <c r="J3"/>
  <c r="I3"/>
  <c r="H3"/>
  <c r="G3"/>
  <c r="F3"/>
  <c r="E3"/>
  <c r="K4" i="18"/>
  <c r="K5"/>
  <c r="K6"/>
  <c r="K7"/>
  <c r="K8"/>
  <c r="K9"/>
  <c r="K10"/>
  <c r="K11"/>
  <c r="K12"/>
  <c r="K13"/>
  <c r="K14"/>
  <c r="K15"/>
  <c r="K16"/>
  <c r="K17"/>
  <c r="K18"/>
  <c r="K19"/>
  <c r="K20"/>
  <c r="K21"/>
  <c r="K22"/>
  <c r="K23"/>
  <c r="K24"/>
  <c r="K25"/>
  <c r="K26"/>
  <c r="K27"/>
  <c r="K28"/>
  <c r="K29"/>
  <c r="K30"/>
  <c r="K31"/>
  <c r="K32"/>
  <c r="K33"/>
  <c r="J4"/>
  <c r="J5"/>
  <c r="J6"/>
  <c r="J7"/>
  <c r="J8"/>
  <c r="J9"/>
  <c r="J10"/>
  <c r="J11"/>
  <c r="J12"/>
  <c r="J13"/>
  <c r="J14"/>
  <c r="J15"/>
  <c r="J16"/>
  <c r="J17"/>
  <c r="J18"/>
  <c r="J19"/>
  <c r="J20"/>
  <c r="J21"/>
  <c r="J22"/>
  <c r="J23"/>
  <c r="J24"/>
  <c r="J25"/>
  <c r="J26"/>
  <c r="J27"/>
  <c r="J28"/>
  <c r="J29"/>
  <c r="J30"/>
  <c r="J31"/>
  <c r="J32"/>
  <c r="J33"/>
  <c r="I4"/>
  <c r="I5"/>
  <c r="I6"/>
  <c r="I7"/>
  <c r="I8"/>
  <c r="I9"/>
  <c r="I10"/>
  <c r="I11"/>
  <c r="I12"/>
  <c r="I13"/>
  <c r="I14"/>
  <c r="I15"/>
  <c r="I16"/>
  <c r="I17"/>
  <c r="I18"/>
  <c r="I19"/>
  <c r="I20"/>
  <c r="I21"/>
  <c r="I22"/>
  <c r="I23"/>
  <c r="I24"/>
  <c r="I25"/>
  <c r="I26"/>
  <c r="I27"/>
  <c r="I28"/>
  <c r="I29"/>
  <c r="I30"/>
  <c r="I31"/>
  <c r="I32"/>
  <c r="I33"/>
  <c r="H4"/>
  <c r="H5"/>
  <c r="H6"/>
  <c r="H7"/>
  <c r="H8"/>
  <c r="H9"/>
  <c r="H10"/>
  <c r="H11"/>
  <c r="H12"/>
  <c r="H13"/>
  <c r="H14"/>
  <c r="H15"/>
  <c r="H16"/>
  <c r="H17"/>
  <c r="H18"/>
  <c r="H19"/>
  <c r="H20"/>
  <c r="H21"/>
  <c r="H22"/>
  <c r="H23"/>
  <c r="H24"/>
  <c r="H25"/>
  <c r="H26"/>
  <c r="H27"/>
  <c r="H28"/>
  <c r="H29"/>
  <c r="H30"/>
  <c r="H31"/>
  <c r="H32"/>
  <c r="H33"/>
  <c r="G4"/>
  <c r="G5"/>
  <c r="G6"/>
  <c r="G7"/>
  <c r="G8"/>
  <c r="G9"/>
  <c r="G10"/>
  <c r="G11"/>
  <c r="G12"/>
  <c r="G13"/>
  <c r="G14"/>
  <c r="G15"/>
  <c r="G16"/>
  <c r="G17"/>
  <c r="G18"/>
  <c r="G19"/>
  <c r="G20"/>
  <c r="G21"/>
  <c r="G22"/>
  <c r="G23"/>
  <c r="G24"/>
  <c r="G25"/>
  <c r="G26"/>
  <c r="G27"/>
  <c r="G28"/>
  <c r="G29"/>
  <c r="G30"/>
  <c r="G31"/>
  <c r="G32"/>
  <c r="G33"/>
  <c r="F4"/>
  <c r="F5"/>
  <c r="F6"/>
  <c r="F7"/>
  <c r="F8"/>
  <c r="F9"/>
  <c r="F10"/>
  <c r="F11"/>
  <c r="F12"/>
  <c r="F13"/>
  <c r="F14"/>
  <c r="F15"/>
  <c r="F16"/>
  <c r="F17"/>
  <c r="F18"/>
  <c r="F19"/>
  <c r="F20"/>
  <c r="F21"/>
  <c r="F22"/>
  <c r="F23"/>
  <c r="F24"/>
  <c r="F25"/>
  <c r="F26"/>
  <c r="F27"/>
  <c r="F28"/>
  <c r="F29"/>
  <c r="F30"/>
  <c r="F31"/>
  <c r="F32"/>
  <c r="F33"/>
  <c r="E4"/>
  <c r="E5"/>
  <c r="E6"/>
  <c r="E7"/>
  <c r="E8"/>
  <c r="E9"/>
  <c r="E10"/>
  <c r="E11"/>
  <c r="E12"/>
  <c r="E13"/>
  <c r="E14"/>
  <c r="E15"/>
  <c r="E16"/>
  <c r="E17"/>
  <c r="E18"/>
  <c r="E19"/>
  <c r="E20"/>
  <c r="E21"/>
  <c r="E22"/>
  <c r="E23"/>
  <c r="E24"/>
  <c r="E25"/>
  <c r="E26"/>
  <c r="E27"/>
  <c r="E28"/>
  <c r="E29"/>
  <c r="E30"/>
  <c r="E31"/>
  <c r="E32"/>
  <c r="E33"/>
  <c r="K3"/>
  <c r="J3"/>
  <c r="I3"/>
  <c r="H3"/>
  <c r="G3"/>
  <c r="F3"/>
  <c r="E3"/>
  <c r="K4" i="16"/>
  <c r="K5"/>
  <c r="K6"/>
  <c r="K7"/>
  <c r="K8"/>
  <c r="K9"/>
  <c r="K10"/>
  <c r="K11"/>
  <c r="K12"/>
  <c r="K13"/>
  <c r="K14"/>
  <c r="K15"/>
  <c r="K16"/>
  <c r="K17"/>
  <c r="K18"/>
  <c r="K19"/>
  <c r="K20"/>
  <c r="K21"/>
  <c r="K22"/>
  <c r="K23"/>
  <c r="K24"/>
  <c r="K25"/>
  <c r="K26"/>
  <c r="K27"/>
  <c r="K28"/>
  <c r="K29"/>
  <c r="K30"/>
  <c r="K31"/>
  <c r="K32"/>
  <c r="K33"/>
  <c r="J4"/>
  <c r="J5"/>
  <c r="J6"/>
  <c r="J7"/>
  <c r="J8"/>
  <c r="J9"/>
  <c r="J10"/>
  <c r="J11"/>
  <c r="J12"/>
  <c r="J13"/>
  <c r="J14"/>
  <c r="J15"/>
  <c r="J16"/>
  <c r="J17"/>
  <c r="J18"/>
  <c r="J19"/>
  <c r="J20"/>
  <c r="J21"/>
  <c r="J22"/>
  <c r="J23"/>
  <c r="J24"/>
  <c r="J25"/>
  <c r="J26"/>
  <c r="J27"/>
  <c r="J28"/>
  <c r="J29"/>
  <c r="J30"/>
  <c r="J31"/>
  <c r="J32"/>
  <c r="J33"/>
  <c r="I4"/>
  <c r="I5"/>
  <c r="I6"/>
  <c r="I7"/>
  <c r="I8"/>
  <c r="I9"/>
  <c r="I10"/>
  <c r="I11"/>
  <c r="I12"/>
  <c r="I13"/>
  <c r="I14"/>
  <c r="I15"/>
  <c r="I16"/>
  <c r="I17"/>
  <c r="I18"/>
  <c r="I19"/>
  <c r="I20"/>
  <c r="I21"/>
  <c r="I22"/>
  <c r="I23"/>
  <c r="I24"/>
  <c r="I25"/>
  <c r="I26"/>
  <c r="I27"/>
  <c r="I28"/>
  <c r="I29"/>
  <c r="I30"/>
  <c r="I31"/>
  <c r="I32"/>
  <c r="I33"/>
  <c r="H33"/>
  <c r="H4"/>
  <c r="H5"/>
  <c r="H6"/>
  <c r="H7"/>
  <c r="H8"/>
  <c r="H9"/>
  <c r="H10"/>
  <c r="H11"/>
  <c r="H12"/>
  <c r="H13"/>
  <c r="H14"/>
  <c r="H15"/>
  <c r="H16"/>
  <c r="H17"/>
  <c r="H18"/>
  <c r="H19"/>
  <c r="H20"/>
  <c r="H21"/>
  <c r="H22"/>
  <c r="H23"/>
  <c r="H24"/>
  <c r="H25"/>
  <c r="H26"/>
  <c r="H27"/>
  <c r="H28"/>
  <c r="H29"/>
  <c r="H30"/>
  <c r="H31"/>
  <c r="H32"/>
  <c r="G4"/>
  <c r="G5"/>
  <c r="G6"/>
  <c r="G7"/>
  <c r="G8"/>
  <c r="G9"/>
  <c r="G10"/>
  <c r="G11"/>
  <c r="G12"/>
  <c r="G13"/>
  <c r="G14"/>
  <c r="G15"/>
  <c r="G16"/>
  <c r="G17"/>
  <c r="G18"/>
  <c r="G19"/>
  <c r="G20"/>
  <c r="G21"/>
  <c r="G22"/>
  <c r="G23"/>
  <c r="G24"/>
  <c r="G25"/>
  <c r="G26"/>
  <c r="G27"/>
  <c r="G28"/>
  <c r="G29"/>
  <c r="G30"/>
  <c r="G31"/>
  <c r="G32"/>
  <c r="G33"/>
  <c r="F4"/>
  <c r="F5"/>
  <c r="F6"/>
  <c r="F7"/>
  <c r="F8"/>
  <c r="F9"/>
  <c r="F10"/>
  <c r="F11"/>
  <c r="F12"/>
  <c r="F13"/>
  <c r="F14"/>
  <c r="F15"/>
  <c r="F16"/>
  <c r="F17"/>
  <c r="F18"/>
  <c r="F19"/>
  <c r="F20"/>
  <c r="F21"/>
  <c r="F22"/>
  <c r="F23"/>
  <c r="F24"/>
  <c r="F25"/>
  <c r="F26"/>
  <c r="F27"/>
  <c r="F28"/>
  <c r="F29"/>
  <c r="F30"/>
  <c r="F31"/>
  <c r="F32"/>
  <c r="F33"/>
  <c r="E4"/>
  <c r="E5"/>
  <c r="E6"/>
  <c r="E7"/>
  <c r="E8"/>
  <c r="E9"/>
  <c r="E10"/>
  <c r="E11"/>
  <c r="E12"/>
  <c r="E13"/>
  <c r="E14"/>
  <c r="E15"/>
  <c r="E16"/>
  <c r="E17"/>
  <c r="E18"/>
  <c r="E19"/>
  <c r="E20"/>
  <c r="E21"/>
  <c r="E22"/>
  <c r="E23"/>
  <c r="E24"/>
  <c r="E25"/>
  <c r="E26"/>
  <c r="E27"/>
  <c r="E28"/>
  <c r="E29"/>
  <c r="E30"/>
  <c r="E31"/>
  <c r="E32"/>
  <c r="E33"/>
  <c r="K3"/>
  <c r="J3"/>
  <c r="I3"/>
  <c r="H3"/>
  <c r="G3"/>
  <c r="F3"/>
  <c r="E3"/>
  <c r="K4" i="15"/>
  <c r="K5"/>
  <c r="K6"/>
  <c r="K7"/>
  <c r="K8"/>
  <c r="K9"/>
  <c r="K10"/>
  <c r="K11"/>
  <c r="K12"/>
  <c r="K13"/>
  <c r="K14"/>
  <c r="K15"/>
  <c r="K16"/>
  <c r="K17"/>
  <c r="K18"/>
  <c r="K19"/>
  <c r="K20"/>
  <c r="K21"/>
  <c r="K22"/>
  <c r="K23"/>
  <c r="K24"/>
  <c r="K25"/>
  <c r="K26"/>
  <c r="K27"/>
  <c r="K28"/>
  <c r="K29"/>
  <c r="K30"/>
  <c r="K31"/>
  <c r="K32"/>
  <c r="K33"/>
  <c r="J4"/>
  <c r="J5"/>
  <c r="J6"/>
  <c r="J7"/>
  <c r="J8"/>
  <c r="J9"/>
  <c r="J10"/>
  <c r="J11"/>
  <c r="J12"/>
  <c r="J13"/>
  <c r="J14"/>
  <c r="J15"/>
  <c r="J16"/>
  <c r="J17"/>
  <c r="J18"/>
  <c r="J19"/>
  <c r="J20"/>
  <c r="J21"/>
  <c r="J22"/>
  <c r="J23"/>
  <c r="J24"/>
  <c r="J25"/>
  <c r="J26"/>
  <c r="J27"/>
  <c r="J28"/>
  <c r="J29"/>
  <c r="J30"/>
  <c r="J31"/>
  <c r="J32"/>
  <c r="J33"/>
  <c r="I4"/>
  <c r="I5"/>
  <c r="I6"/>
  <c r="I7"/>
  <c r="I8"/>
  <c r="I9"/>
  <c r="I10"/>
  <c r="I11"/>
  <c r="I12"/>
  <c r="I13"/>
  <c r="I14"/>
  <c r="I15"/>
  <c r="I16"/>
  <c r="I17"/>
  <c r="I18"/>
  <c r="I19"/>
  <c r="I20"/>
  <c r="I21"/>
  <c r="I22"/>
  <c r="I23"/>
  <c r="I24"/>
  <c r="I25"/>
  <c r="I26"/>
  <c r="I27"/>
  <c r="I28"/>
  <c r="I29"/>
  <c r="I30"/>
  <c r="I31"/>
  <c r="I32"/>
  <c r="I33"/>
  <c r="H4"/>
  <c r="H5"/>
  <c r="H6"/>
  <c r="H7"/>
  <c r="H8"/>
  <c r="H9"/>
  <c r="H10"/>
  <c r="H11"/>
  <c r="H12"/>
  <c r="H13"/>
  <c r="H14"/>
  <c r="H15"/>
  <c r="H16"/>
  <c r="H17"/>
  <c r="H18"/>
  <c r="H19"/>
  <c r="H20"/>
  <c r="H21"/>
  <c r="H22"/>
  <c r="H23"/>
  <c r="H24"/>
  <c r="H25"/>
  <c r="H26"/>
  <c r="H27"/>
  <c r="H28"/>
  <c r="H29"/>
  <c r="H30"/>
  <c r="H31"/>
  <c r="H32"/>
  <c r="H33"/>
  <c r="G4"/>
  <c r="G5"/>
  <c r="G6"/>
  <c r="G7"/>
  <c r="G8"/>
  <c r="G9"/>
  <c r="G10"/>
  <c r="G11"/>
  <c r="G12"/>
  <c r="G13"/>
  <c r="G14"/>
  <c r="G15"/>
  <c r="G16"/>
  <c r="G17"/>
  <c r="G18"/>
  <c r="G19"/>
  <c r="G20"/>
  <c r="G21"/>
  <c r="G22"/>
  <c r="G23"/>
  <c r="G24"/>
  <c r="G25"/>
  <c r="G26"/>
  <c r="G27"/>
  <c r="G28"/>
  <c r="G29"/>
  <c r="G30"/>
  <c r="G31"/>
  <c r="G32"/>
  <c r="G33"/>
  <c r="F4"/>
  <c r="F5"/>
  <c r="F6"/>
  <c r="F7"/>
  <c r="F8"/>
  <c r="F9"/>
  <c r="F10"/>
  <c r="F11"/>
  <c r="F12"/>
  <c r="F13"/>
  <c r="F14"/>
  <c r="F15"/>
  <c r="F16"/>
  <c r="F17"/>
  <c r="F18"/>
  <c r="F19"/>
  <c r="F20"/>
  <c r="F21"/>
  <c r="F22"/>
  <c r="F23"/>
  <c r="F24"/>
  <c r="F25"/>
  <c r="F26"/>
  <c r="F27"/>
  <c r="F28"/>
  <c r="F29"/>
  <c r="F30"/>
  <c r="F31"/>
  <c r="F32"/>
  <c r="F33"/>
  <c r="E4"/>
  <c r="E5"/>
  <c r="E6"/>
  <c r="E7"/>
  <c r="E8"/>
  <c r="E9"/>
  <c r="E10"/>
  <c r="E11"/>
  <c r="E12"/>
  <c r="E13"/>
  <c r="E14"/>
  <c r="E15"/>
  <c r="E16"/>
  <c r="E17"/>
  <c r="E18"/>
  <c r="E19"/>
  <c r="E20"/>
  <c r="E21"/>
  <c r="E22"/>
  <c r="E23"/>
  <c r="E24"/>
  <c r="E25"/>
  <c r="E26"/>
  <c r="E27"/>
  <c r="E28"/>
  <c r="E29"/>
  <c r="E30"/>
  <c r="E31"/>
  <c r="E32"/>
  <c r="E33"/>
  <c r="K3"/>
  <c r="J3"/>
  <c r="I3"/>
  <c r="H3"/>
  <c r="G3"/>
  <c r="F3"/>
  <c r="E3"/>
  <c r="K4" i="14"/>
  <c r="K5"/>
  <c r="K6"/>
  <c r="K7"/>
  <c r="K8"/>
  <c r="K9"/>
  <c r="K10"/>
  <c r="K11"/>
  <c r="K12"/>
  <c r="K13"/>
  <c r="K14"/>
  <c r="K15"/>
  <c r="K16"/>
  <c r="K17"/>
  <c r="K18"/>
  <c r="K19"/>
  <c r="K20"/>
  <c r="K21"/>
  <c r="K22"/>
  <c r="K23"/>
  <c r="K24"/>
  <c r="K25"/>
  <c r="K26"/>
  <c r="K27"/>
  <c r="K28"/>
  <c r="K29"/>
  <c r="K30"/>
  <c r="K31"/>
  <c r="K32"/>
  <c r="K33"/>
  <c r="J4"/>
  <c r="J5"/>
  <c r="J6"/>
  <c r="J7"/>
  <c r="J8"/>
  <c r="J9"/>
  <c r="J10"/>
  <c r="J11"/>
  <c r="J12"/>
  <c r="J13"/>
  <c r="J14"/>
  <c r="J15"/>
  <c r="J16"/>
  <c r="J17"/>
  <c r="J18"/>
  <c r="J19"/>
  <c r="J20"/>
  <c r="J21"/>
  <c r="J22"/>
  <c r="J23"/>
  <c r="J24"/>
  <c r="J25"/>
  <c r="J26"/>
  <c r="J27"/>
  <c r="J28"/>
  <c r="J29"/>
  <c r="J30"/>
  <c r="J31"/>
  <c r="J32"/>
  <c r="J33"/>
  <c r="I4"/>
  <c r="I5"/>
  <c r="I6"/>
  <c r="I7"/>
  <c r="I8"/>
  <c r="I9"/>
  <c r="I10"/>
  <c r="I11"/>
  <c r="I12"/>
  <c r="I13"/>
  <c r="I14"/>
  <c r="I15"/>
  <c r="I16"/>
  <c r="I17"/>
  <c r="I18"/>
  <c r="I19"/>
  <c r="I20"/>
  <c r="I21"/>
  <c r="I22"/>
  <c r="I23"/>
  <c r="I24"/>
  <c r="I25"/>
  <c r="I26"/>
  <c r="I27"/>
  <c r="I28"/>
  <c r="I29"/>
  <c r="I30"/>
  <c r="I31"/>
  <c r="I32"/>
  <c r="I33"/>
  <c r="H4"/>
  <c r="H5"/>
  <c r="H6"/>
  <c r="H7"/>
  <c r="H8"/>
  <c r="H9"/>
  <c r="H10"/>
  <c r="H11"/>
  <c r="H12"/>
  <c r="H13"/>
  <c r="H14"/>
  <c r="H15"/>
  <c r="H16"/>
  <c r="H17"/>
  <c r="H18"/>
  <c r="H19"/>
  <c r="H20"/>
  <c r="H21"/>
  <c r="H22"/>
  <c r="H23"/>
  <c r="H24"/>
  <c r="H25"/>
  <c r="H26"/>
  <c r="H27"/>
  <c r="H28"/>
  <c r="H29"/>
  <c r="H30"/>
  <c r="H31"/>
  <c r="H32"/>
  <c r="H33"/>
  <c r="G4"/>
  <c r="G5"/>
  <c r="G6"/>
  <c r="G7"/>
  <c r="G8"/>
  <c r="G9"/>
  <c r="G10"/>
  <c r="G11"/>
  <c r="G12"/>
  <c r="G13"/>
  <c r="G14"/>
  <c r="G15"/>
  <c r="G16"/>
  <c r="G17"/>
  <c r="G18"/>
  <c r="G19"/>
  <c r="G20"/>
  <c r="G21"/>
  <c r="G22"/>
  <c r="G23"/>
  <c r="G24"/>
  <c r="G25"/>
  <c r="G26"/>
  <c r="G27"/>
  <c r="G28"/>
  <c r="G29"/>
  <c r="G30"/>
  <c r="G31"/>
  <c r="G32"/>
  <c r="G33"/>
  <c r="F4"/>
  <c r="F5"/>
  <c r="F6"/>
  <c r="F7"/>
  <c r="F8"/>
  <c r="F9"/>
  <c r="F10"/>
  <c r="F11"/>
  <c r="F12"/>
  <c r="F13"/>
  <c r="F14"/>
  <c r="F15"/>
  <c r="F16"/>
  <c r="F17"/>
  <c r="F18"/>
  <c r="F19"/>
  <c r="F20"/>
  <c r="F21"/>
  <c r="F22"/>
  <c r="F23"/>
  <c r="F24"/>
  <c r="F25"/>
  <c r="F26"/>
  <c r="F27"/>
  <c r="F28"/>
  <c r="F29"/>
  <c r="F30"/>
  <c r="F31"/>
  <c r="F32"/>
  <c r="F33"/>
  <c r="E4"/>
  <c r="E5"/>
  <c r="E6"/>
  <c r="E7"/>
  <c r="E8"/>
  <c r="E9"/>
  <c r="E10"/>
  <c r="E11"/>
  <c r="E12"/>
  <c r="E13"/>
  <c r="E14"/>
  <c r="E15"/>
  <c r="E16"/>
  <c r="E17"/>
  <c r="E18"/>
  <c r="E19"/>
  <c r="E20"/>
  <c r="E21"/>
  <c r="E22"/>
  <c r="E23"/>
  <c r="E24"/>
  <c r="E25"/>
  <c r="E26"/>
  <c r="E27"/>
  <c r="E28"/>
  <c r="E29"/>
  <c r="E30"/>
  <c r="E31"/>
  <c r="E32"/>
  <c r="E33"/>
  <c r="K3"/>
  <c r="J3"/>
  <c r="I3"/>
  <c r="H3"/>
  <c r="G3"/>
  <c r="F3"/>
  <c r="E3"/>
  <c r="K4" i="13"/>
  <c r="K5"/>
  <c r="K6"/>
  <c r="K7"/>
  <c r="K8"/>
  <c r="K9"/>
  <c r="K10"/>
  <c r="K11"/>
  <c r="K12"/>
  <c r="K13"/>
  <c r="K14"/>
  <c r="K15"/>
  <c r="K16"/>
  <c r="K17"/>
  <c r="K18"/>
  <c r="K19"/>
  <c r="K20"/>
  <c r="K21"/>
  <c r="K22"/>
  <c r="K23"/>
  <c r="K24"/>
  <c r="K25"/>
  <c r="K26"/>
  <c r="K27"/>
  <c r="K28"/>
  <c r="K29"/>
  <c r="K30"/>
  <c r="K31"/>
  <c r="K32"/>
  <c r="K33"/>
  <c r="J4"/>
  <c r="J5"/>
  <c r="J6"/>
  <c r="J7"/>
  <c r="J8"/>
  <c r="J9"/>
  <c r="J10"/>
  <c r="J11"/>
  <c r="J12"/>
  <c r="J13"/>
  <c r="J14"/>
  <c r="J15"/>
  <c r="J16"/>
  <c r="J17"/>
  <c r="J18"/>
  <c r="J19"/>
  <c r="J20"/>
  <c r="J21"/>
  <c r="J22"/>
  <c r="J23"/>
  <c r="J24"/>
  <c r="J25"/>
  <c r="J26"/>
  <c r="J27"/>
  <c r="J28"/>
  <c r="J29"/>
  <c r="J30"/>
  <c r="J31"/>
  <c r="J32"/>
  <c r="J33"/>
  <c r="K3"/>
  <c r="J3"/>
  <c r="I4"/>
  <c r="I5"/>
  <c r="I6"/>
  <c r="I7"/>
  <c r="I8"/>
  <c r="I9"/>
  <c r="I10"/>
  <c r="I11"/>
  <c r="I12"/>
  <c r="I13"/>
  <c r="I14"/>
  <c r="I15"/>
  <c r="I16"/>
  <c r="I17"/>
  <c r="I18"/>
  <c r="I19"/>
  <c r="I20"/>
  <c r="I21"/>
  <c r="I22"/>
  <c r="I23"/>
  <c r="I24"/>
  <c r="I25"/>
  <c r="I26"/>
  <c r="I27"/>
  <c r="I28"/>
  <c r="I29"/>
  <c r="I30"/>
  <c r="I31"/>
  <c r="I32"/>
  <c r="I33"/>
  <c r="I3"/>
  <c r="H4"/>
  <c r="H5"/>
  <c r="H6"/>
  <c r="H7"/>
  <c r="H8"/>
  <c r="H9"/>
  <c r="H10"/>
  <c r="H11"/>
  <c r="H12"/>
  <c r="H13"/>
  <c r="H14"/>
  <c r="H15"/>
  <c r="H16"/>
  <c r="H17"/>
  <c r="H18"/>
  <c r="H19"/>
  <c r="H20"/>
  <c r="H21"/>
  <c r="H22"/>
  <c r="H23"/>
  <c r="H24"/>
  <c r="H25"/>
  <c r="H26"/>
  <c r="H27"/>
  <c r="H28"/>
  <c r="H29"/>
  <c r="H30"/>
  <c r="H31"/>
  <c r="H32"/>
  <c r="H33"/>
  <c r="G4"/>
  <c r="G5"/>
  <c r="G6"/>
  <c r="G7"/>
  <c r="G8"/>
  <c r="G9"/>
  <c r="G10"/>
  <c r="G11"/>
  <c r="G12"/>
  <c r="G13"/>
  <c r="G14"/>
  <c r="G15"/>
  <c r="G16"/>
  <c r="G17"/>
  <c r="G18"/>
  <c r="G19"/>
  <c r="G20"/>
  <c r="G21"/>
  <c r="G22"/>
  <c r="G23"/>
  <c r="G24"/>
  <c r="G25"/>
  <c r="G26"/>
  <c r="G27"/>
  <c r="G28"/>
  <c r="G29"/>
  <c r="G30"/>
  <c r="G31"/>
  <c r="G32"/>
  <c r="G33"/>
  <c r="F4"/>
  <c r="F5"/>
  <c r="F6"/>
  <c r="F7"/>
  <c r="F8"/>
  <c r="F9"/>
  <c r="F10"/>
  <c r="F11"/>
  <c r="F12"/>
  <c r="F13"/>
  <c r="F14"/>
  <c r="F15"/>
  <c r="F16"/>
  <c r="F17"/>
  <c r="F18"/>
  <c r="F19"/>
  <c r="F20"/>
  <c r="F21"/>
  <c r="F22"/>
  <c r="F23"/>
  <c r="F24"/>
  <c r="F25"/>
  <c r="F26"/>
  <c r="F27"/>
  <c r="F28"/>
  <c r="F29"/>
  <c r="F30"/>
  <c r="F31"/>
  <c r="F32"/>
  <c r="F33"/>
  <c r="F3"/>
  <c r="K4" i="12"/>
  <c r="K5"/>
  <c r="K6"/>
  <c r="K7"/>
  <c r="K8"/>
  <c r="K9"/>
  <c r="K10"/>
  <c r="K11"/>
  <c r="K12"/>
  <c r="K13"/>
  <c r="K14"/>
  <c r="K15"/>
  <c r="K16"/>
  <c r="K17"/>
  <c r="K18"/>
  <c r="K19"/>
  <c r="K20"/>
  <c r="K21"/>
  <c r="K22"/>
  <c r="K23"/>
  <c r="K24"/>
  <c r="K25"/>
  <c r="K26"/>
  <c r="K27"/>
  <c r="K28"/>
  <c r="K29"/>
  <c r="K30"/>
  <c r="K31"/>
  <c r="K32"/>
  <c r="K33"/>
  <c r="J4"/>
  <c r="J5"/>
  <c r="J6"/>
  <c r="J7"/>
  <c r="J8"/>
  <c r="J9"/>
  <c r="J10"/>
  <c r="J11"/>
  <c r="J12"/>
  <c r="J13"/>
  <c r="J14"/>
  <c r="J15"/>
  <c r="J16"/>
  <c r="J17"/>
  <c r="J18"/>
  <c r="J19"/>
  <c r="J20"/>
  <c r="J21"/>
  <c r="J22"/>
  <c r="J23"/>
  <c r="J24"/>
  <c r="J25"/>
  <c r="J26"/>
  <c r="J27"/>
  <c r="J28"/>
  <c r="J29"/>
  <c r="J30"/>
  <c r="J31"/>
  <c r="J32"/>
  <c r="J33"/>
  <c r="E4" i="13"/>
  <c r="E5"/>
  <c r="E6"/>
  <c r="E7"/>
  <c r="E8"/>
  <c r="E9"/>
  <c r="E10"/>
  <c r="E11"/>
  <c r="E12"/>
  <c r="E13"/>
  <c r="E14"/>
  <c r="E15"/>
  <c r="E16"/>
  <c r="E17"/>
  <c r="E18"/>
  <c r="E19"/>
  <c r="E20"/>
  <c r="E21"/>
  <c r="E22"/>
  <c r="E23"/>
  <c r="E24"/>
  <c r="E25"/>
  <c r="E26"/>
  <c r="E27"/>
  <c r="E28"/>
  <c r="E29"/>
  <c r="E30"/>
  <c r="E31"/>
  <c r="E32"/>
  <c r="E33"/>
  <c r="K3" i="12"/>
  <c r="J3"/>
  <c r="I4"/>
  <c r="I5"/>
  <c r="I6"/>
  <c r="I7"/>
  <c r="I8"/>
  <c r="I9"/>
  <c r="I10"/>
  <c r="I11"/>
  <c r="I12"/>
  <c r="I13"/>
  <c r="I14"/>
  <c r="I15"/>
  <c r="I16"/>
  <c r="I17"/>
  <c r="I18"/>
  <c r="I19"/>
  <c r="I20"/>
  <c r="I21"/>
  <c r="I22"/>
  <c r="I23"/>
  <c r="I24"/>
  <c r="I25"/>
  <c r="I26"/>
  <c r="I27"/>
  <c r="I28"/>
  <c r="I29"/>
  <c r="I30"/>
  <c r="I31"/>
  <c r="I32"/>
  <c r="I33"/>
  <c r="I3"/>
  <c r="H4"/>
  <c r="H5"/>
  <c r="H6"/>
  <c r="H7"/>
  <c r="H8"/>
  <c r="H9"/>
  <c r="H10"/>
  <c r="H11"/>
  <c r="H12"/>
  <c r="H13"/>
  <c r="H14"/>
  <c r="H15"/>
  <c r="H16"/>
  <c r="H17"/>
  <c r="H18"/>
  <c r="H19"/>
  <c r="H20"/>
  <c r="H21"/>
  <c r="H22"/>
  <c r="H23"/>
  <c r="H24"/>
  <c r="H25"/>
  <c r="H26"/>
  <c r="H27"/>
  <c r="H28"/>
  <c r="H29"/>
  <c r="H30"/>
  <c r="H31"/>
  <c r="H33"/>
  <c r="G5"/>
  <c r="G6"/>
  <c r="G7"/>
  <c r="G8"/>
  <c r="G9"/>
  <c r="G10"/>
  <c r="G11"/>
  <c r="G12"/>
  <c r="G13"/>
  <c r="G14"/>
  <c r="G15"/>
  <c r="G16"/>
  <c r="G17"/>
  <c r="G18"/>
  <c r="G19"/>
  <c r="G20"/>
  <c r="G21"/>
  <c r="G22"/>
  <c r="G23"/>
  <c r="G24"/>
  <c r="G25"/>
  <c r="G26"/>
  <c r="G27"/>
  <c r="G28"/>
  <c r="G29"/>
  <c r="G30"/>
  <c r="G31"/>
  <c r="G33"/>
  <c r="G3"/>
  <c r="E6"/>
  <c r="E7"/>
  <c r="E8"/>
  <c r="E9"/>
  <c r="F5"/>
  <c r="F6"/>
  <c r="F7"/>
  <c r="F8"/>
  <c r="F9"/>
  <c r="F10"/>
  <c r="F11"/>
  <c r="F12"/>
  <c r="F13"/>
  <c r="F14"/>
  <c r="F15"/>
  <c r="F16"/>
  <c r="F17"/>
  <c r="F18"/>
  <c r="F19"/>
  <c r="F20"/>
  <c r="F21"/>
  <c r="F22"/>
  <c r="F23"/>
  <c r="F24"/>
  <c r="F25"/>
  <c r="F26"/>
  <c r="F27"/>
  <c r="F28"/>
  <c r="F29"/>
  <c r="F30"/>
  <c r="F31"/>
  <c r="F32"/>
  <c r="F33"/>
  <c r="F4"/>
  <c r="F3"/>
  <c r="E10"/>
  <c r="E11"/>
  <c r="E12"/>
  <c r="E13"/>
  <c r="E14"/>
  <c r="E15"/>
  <c r="E16"/>
  <c r="E17"/>
  <c r="E18"/>
  <c r="E19"/>
  <c r="E20"/>
  <c r="E21"/>
  <c r="E22"/>
  <c r="E23"/>
  <c r="E24"/>
  <c r="E25"/>
  <c r="E26"/>
  <c r="E27"/>
  <c r="E28"/>
  <c r="E29"/>
  <c r="E30"/>
  <c r="E31"/>
  <c r="E62" i="32"/>
  <c r="C62"/>
  <c r="I61"/>
  <c r="E60"/>
  <c r="I58"/>
  <c r="E57"/>
  <c r="C57"/>
  <c r="E56"/>
  <c r="C56"/>
  <c r="E55"/>
  <c r="C55"/>
  <c r="E54"/>
  <c r="D54"/>
  <c r="E53"/>
  <c r="D53"/>
  <c r="E52"/>
  <c r="D52"/>
  <c r="E51"/>
  <c r="D51"/>
  <c r="I50"/>
  <c r="I47"/>
  <c r="I46"/>
  <c r="I45"/>
  <c r="I44"/>
  <c r="E43"/>
  <c r="D43"/>
  <c r="E42"/>
  <c r="D42"/>
  <c r="E41"/>
  <c r="D41"/>
  <c r="E40"/>
  <c r="D40"/>
  <c r="E39"/>
  <c r="D39"/>
  <c r="E38"/>
  <c r="D38"/>
  <c r="E37"/>
  <c r="C37"/>
  <c r="E36"/>
  <c r="C36"/>
  <c r="E35"/>
  <c r="C35"/>
  <c r="E34"/>
  <c r="C34"/>
  <c r="E33"/>
  <c r="C33"/>
  <c r="E32"/>
  <c r="C32"/>
  <c r="E31"/>
  <c r="C31"/>
  <c r="E30"/>
  <c r="C30"/>
  <c r="E29"/>
  <c r="D29"/>
  <c r="E28"/>
  <c r="D28"/>
  <c r="E27"/>
  <c r="C27"/>
  <c r="E26"/>
  <c r="C26"/>
  <c r="E25"/>
  <c r="G4" i="12" s="1"/>
  <c r="C25" i="32"/>
  <c r="E4" i="12" s="1"/>
  <c r="E24" i="32"/>
  <c r="C24"/>
  <c r="G23"/>
  <c r="E23"/>
  <c r="C23"/>
  <c r="E22"/>
  <c r="I21"/>
  <c r="E20"/>
  <c r="C20"/>
  <c r="E19"/>
  <c r="C19"/>
  <c r="E18"/>
  <c r="C18"/>
  <c r="E17"/>
  <c r="C17"/>
  <c r="E16"/>
  <c r="C16"/>
  <c r="E15"/>
  <c r="C15"/>
  <c r="I14"/>
  <c r="E13"/>
  <c r="C13"/>
  <c r="E11"/>
  <c r="C11"/>
  <c r="F10"/>
  <c r="H3" i="12" s="1"/>
  <c r="E10" i="32"/>
  <c r="G3" i="13" s="1"/>
  <c r="C10" i="32"/>
  <c r="E32" i="12" s="1"/>
  <c r="E9" i="32"/>
  <c r="C9"/>
  <c r="E5" i="12" s="1"/>
  <c r="E6" i="32"/>
  <c r="E5"/>
  <c r="C5"/>
  <c r="C9" i="1"/>
  <c r="I14"/>
  <c r="I21"/>
  <c r="I44"/>
  <c r="I45"/>
  <c r="I46"/>
  <c r="I47"/>
  <c r="I50"/>
  <c r="I58"/>
  <c r="I61"/>
  <c r="I10" i="10"/>
  <c r="F10" i="1"/>
  <c r="E5"/>
  <c r="E6"/>
  <c r="E9"/>
  <c r="E10"/>
  <c r="E13"/>
  <c r="E15"/>
  <c r="E16"/>
  <c r="E17"/>
  <c r="E18"/>
  <c r="E19"/>
  <c r="E20"/>
  <c r="E22"/>
  <c r="E23"/>
  <c r="E24"/>
  <c r="E25"/>
  <c r="E26"/>
  <c r="E27"/>
  <c r="E28"/>
  <c r="E29"/>
  <c r="E30"/>
  <c r="E31"/>
  <c r="E32"/>
  <c r="E33"/>
  <c r="E34"/>
  <c r="E35"/>
  <c r="E36"/>
  <c r="E37"/>
  <c r="E38"/>
  <c r="E39"/>
  <c r="E40"/>
  <c r="E41"/>
  <c r="E42"/>
  <c r="E43"/>
  <c r="E51"/>
  <c r="E52"/>
  <c r="E53"/>
  <c r="E54"/>
  <c r="E55"/>
  <c r="E56"/>
  <c r="E57"/>
  <c r="E60"/>
  <c r="E63"/>
  <c r="D28"/>
  <c r="D29"/>
  <c r="D38"/>
  <c r="D39"/>
  <c r="D40"/>
  <c r="D41"/>
  <c r="D42"/>
  <c r="D43"/>
  <c r="D51"/>
  <c r="D52"/>
  <c r="D53"/>
  <c r="D54"/>
  <c r="C30"/>
  <c r="C31"/>
  <c r="C23"/>
  <c r="C24"/>
  <c r="C25"/>
  <c r="C26"/>
  <c r="C27"/>
  <c r="C32"/>
  <c r="C33"/>
  <c r="C34"/>
  <c r="C35"/>
  <c r="C36"/>
  <c r="C37"/>
  <c r="C55"/>
  <c r="C56"/>
  <c r="C57"/>
  <c r="C63"/>
  <c r="C10"/>
  <c r="C13"/>
  <c r="C15"/>
  <c r="C16"/>
  <c r="C17"/>
  <c r="C18"/>
  <c r="C19"/>
  <c r="C20"/>
  <c r="C5"/>
  <c r="E104" i="25"/>
  <c r="E150" i="17"/>
  <c r="F147"/>
  <c r="E76" i="25"/>
  <c r="G76" s="1"/>
  <c r="E77"/>
  <c r="G77" s="1"/>
  <c r="E78"/>
  <c r="E79"/>
  <c r="G79" s="1"/>
  <c r="E80"/>
  <c r="G80" s="1"/>
  <c r="E81"/>
  <c r="G81" s="1"/>
  <c r="E75"/>
  <c r="G75" s="1"/>
  <c r="E54"/>
  <c r="G54" s="1"/>
  <c r="E55"/>
  <c r="G55" s="1"/>
  <c r="E56"/>
  <c r="G56" s="1"/>
  <c r="E57"/>
  <c r="J57" s="1"/>
  <c r="E58"/>
  <c r="G58" s="1"/>
  <c r="E59"/>
  <c r="G59" s="1"/>
  <c r="E53"/>
  <c r="G53" s="1"/>
  <c r="E31"/>
  <c r="G31" s="1"/>
  <c r="E32"/>
  <c r="G32" s="1"/>
  <c r="E33"/>
  <c r="E34"/>
  <c r="G34" s="1"/>
  <c r="E35"/>
  <c r="G35" s="1"/>
  <c r="E36"/>
  <c r="G36" s="1"/>
  <c r="E30"/>
  <c r="G30" s="1"/>
  <c r="E9"/>
  <c r="G9" s="1"/>
  <c r="E10"/>
  <c r="G10" s="1"/>
  <c r="E11"/>
  <c r="G11" s="1"/>
  <c r="E12"/>
  <c r="G12" s="1"/>
  <c r="E13"/>
  <c r="G13" s="1"/>
  <c r="E14"/>
  <c r="G14" s="1"/>
  <c r="E8"/>
  <c r="G8" s="1"/>
  <c r="E114" i="23"/>
  <c r="G114" s="1"/>
  <c r="E115"/>
  <c r="G115" s="1"/>
  <c r="E116"/>
  <c r="G116" s="1"/>
  <c r="E117"/>
  <c r="G117" s="1"/>
  <c r="E118"/>
  <c r="G118" s="1"/>
  <c r="E119"/>
  <c r="G119" s="1"/>
  <c r="E113"/>
  <c r="G113" s="1"/>
  <c r="E92"/>
  <c r="G92" s="1"/>
  <c r="E93"/>
  <c r="G93" s="1"/>
  <c r="E94"/>
  <c r="J94" s="1"/>
  <c r="E95"/>
  <c r="J95" s="1"/>
  <c r="E96"/>
  <c r="G96" s="1"/>
  <c r="E97"/>
  <c r="G97" s="1"/>
  <c r="E91"/>
  <c r="J91" s="1"/>
  <c r="E69"/>
  <c r="J69" s="1"/>
  <c r="E70"/>
  <c r="G70" s="1"/>
  <c r="E71"/>
  <c r="E72"/>
  <c r="J72" s="1"/>
  <c r="E73"/>
  <c r="J73" s="1"/>
  <c r="E74"/>
  <c r="G74" s="1"/>
  <c r="E68"/>
  <c r="J68" s="1"/>
  <c r="E47"/>
  <c r="J47" s="1"/>
  <c r="E48"/>
  <c r="G48" s="1"/>
  <c r="E49"/>
  <c r="G49" s="1"/>
  <c r="E50"/>
  <c r="G50" s="1"/>
  <c r="E51"/>
  <c r="J51" s="1"/>
  <c r="E52"/>
  <c r="J52" s="1"/>
  <c r="E46"/>
  <c r="G46" s="1"/>
  <c r="E114" i="18"/>
  <c r="G114" s="1"/>
  <c r="E115"/>
  <c r="G115" s="1"/>
  <c r="E116"/>
  <c r="G116" s="1"/>
  <c r="E117"/>
  <c r="G117" s="1"/>
  <c r="E118"/>
  <c r="G118" s="1"/>
  <c r="E119"/>
  <c r="G119" s="1"/>
  <c r="E113"/>
  <c r="G113" s="1"/>
  <c r="E92"/>
  <c r="G92" s="1"/>
  <c r="E93"/>
  <c r="G93" s="1"/>
  <c r="E94"/>
  <c r="J94" s="1"/>
  <c r="E95"/>
  <c r="G95" s="1"/>
  <c r="E96"/>
  <c r="G96" s="1"/>
  <c r="E97"/>
  <c r="G97" s="1"/>
  <c r="E91"/>
  <c r="G91" s="1"/>
  <c r="E69"/>
  <c r="G69" s="1"/>
  <c r="E70"/>
  <c r="G70" s="1"/>
  <c r="E71"/>
  <c r="E72"/>
  <c r="J72" s="1"/>
  <c r="E73"/>
  <c r="G73" s="1"/>
  <c r="E74"/>
  <c r="G74" s="1"/>
  <c r="E68"/>
  <c r="J68" s="1"/>
  <c r="E47"/>
  <c r="J47" s="1"/>
  <c r="E48"/>
  <c r="G48" s="1"/>
  <c r="E49"/>
  <c r="G49" s="1"/>
  <c r="E50"/>
  <c r="G50" s="1"/>
  <c r="E51"/>
  <c r="J51" s="1"/>
  <c r="E52"/>
  <c r="G52" s="1"/>
  <c r="E46"/>
  <c r="G46" s="1"/>
  <c r="E114" i="16"/>
  <c r="G114" s="1"/>
  <c r="E115"/>
  <c r="E116"/>
  <c r="G116" s="1"/>
  <c r="E117"/>
  <c r="G117" s="1"/>
  <c r="E118"/>
  <c r="G118" s="1"/>
  <c r="E119"/>
  <c r="G119" s="1"/>
  <c r="E113"/>
  <c r="G113" s="1"/>
  <c r="E92"/>
  <c r="G92" s="1"/>
  <c r="E93"/>
  <c r="G93" s="1"/>
  <c r="E94"/>
  <c r="J94" s="1"/>
  <c r="E95"/>
  <c r="G95" s="1"/>
  <c r="E96"/>
  <c r="G96" s="1"/>
  <c r="E97"/>
  <c r="G97" s="1"/>
  <c r="E91"/>
  <c r="G91" s="1"/>
  <c r="E69"/>
  <c r="J69" s="1"/>
  <c r="E70"/>
  <c r="G70" s="1"/>
  <c r="E71"/>
  <c r="E72"/>
  <c r="J72" s="1"/>
  <c r="E73"/>
  <c r="G73" s="1"/>
  <c r="E74"/>
  <c r="G74" s="1"/>
  <c r="E68"/>
  <c r="J68" s="1"/>
  <c r="E47"/>
  <c r="J47" s="1"/>
  <c r="E48"/>
  <c r="G48" s="1"/>
  <c r="E49"/>
  <c r="G49" s="1"/>
  <c r="E50"/>
  <c r="G50" s="1"/>
  <c r="E51"/>
  <c r="J51" s="1"/>
  <c r="E52"/>
  <c r="G52" s="1"/>
  <c r="E46"/>
  <c r="G46" s="1"/>
  <c r="E92" i="15"/>
  <c r="G92" s="1"/>
  <c r="E93"/>
  <c r="G93" s="1"/>
  <c r="E94"/>
  <c r="J94" s="1"/>
  <c r="E95"/>
  <c r="G95" s="1"/>
  <c r="E96"/>
  <c r="G96" s="1"/>
  <c r="E97"/>
  <c r="G97" s="1"/>
  <c r="E91"/>
  <c r="G91" s="1"/>
  <c r="E69"/>
  <c r="G69" s="1"/>
  <c r="E70"/>
  <c r="G70" s="1"/>
  <c r="E71"/>
  <c r="E72"/>
  <c r="J72" s="1"/>
  <c r="E73"/>
  <c r="G73" s="1"/>
  <c r="E74"/>
  <c r="G74" s="1"/>
  <c r="E68"/>
  <c r="J68" s="1"/>
  <c r="E47"/>
  <c r="G47" s="1"/>
  <c r="E48"/>
  <c r="G48" s="1"/>
  <c r="E49"/>
  <c r="G49" s="1"/>
  <c r="E50"/>
  <c r="G50" s="1"/>
  <c r="E51"/>
  <c r="G51" s="1"/>
  <c r="E52"/>
  <c r="G52" s="1"/>
  <c r="E46"/>
  <c r="G46" s="1"/>
  <c r="E114"/>
  <c r="G114" s="1"/>
  <c r="E115"/>
  <c r="G115" s="1"/>
  <c r="E116"/>
  <c r="G116" s="1"/>
  <c r="E117"/>
  <c r="G117" s="1"/>
  <c r="E118"/>
  <c r="G118" s="1"/>
  <c r="E119"/>
  <c r="G119" s="1"/>
  <c r="E113"/>
  <c r="G113" s="1"/>
  <c r="E47" i="14"/>
  <c r="G47" s="1"/>
  <c r="E48"/>
  <c r="G48" s="1"/>
  <c r="E49"/>
  <c r="G49" s="1"/>
  <c r="E50"/>
  <c r="G50" s="1"/>
  <c r="E51"/>
  <c r="G51" s="1"/>
  <c r="E52"/>
  <c r="G52" s="1"/>
  <c r="E46"/>
  <c r="G46" s="1"/>
  <c r="E69"/>
  <c r="G69" s="1"/>
  <c r="E70"/>
  <c r="G70" s="1"/>
  <c r="E71"/>
  <c r="E72"/>
  <c r="J72" s="1"/>
  <c r="E73"/>
  <c r="G73" s="1"/>
  <c r="E74"/>
  <c r="G74" s="1"/>
  <c r="E68"/>
  <c r="J68" s="1"/>
  <c r="E92"/>
  <c r="G92" s="1"/>
  <c r="E93"/>
  <c r="G93" s="1"/>
  <c r="E94"/>
  <c r="J94" s="1"/>
  <c r="E95"/>
  <c r="G95" s="1"/>
  <c r="E96"/>
  <c r="G96" s="1"/>
  <c r="E97"/>
  <c r="G97" s="1"/>
  <c r="E91"/>
  <c r="G91" s="1"/>
  <c r="E114"/>
  <c r="G114" s="1"/>
  <c r="E115"/>
  <c r="G115" s="1"/>
  <c r="E116"/>
  <c r="G116" s="1"/>
  <c r="E117"/>
  <c r="G117" s="1"/>
  <c r="E118"/>
  <c r="G118" s="1"/>
  <c r="E119"/>
  <c r="G119" s="1"/>
  <c r="E113"/>
  <c r="G113" s="1"/>
  <c r="E114" i="13"/>
  <c r="G114" s="1"/>
  <c r="E115"/>
  <c r="G115" s="1"/>
  <c r="E116"/>
  <c r="G116" s="1"/>
  <c r="E117"/>
  <c r="G117" s="1"/>
  <c r="E118"/>
  <c r="G118" s="1"/>
  <c r="E119"/>
  <c r="G119" s="1"/>
  <c r="E113"/>
  <c r="G113" s="1"/>
  <c r="E92"/>
  <c r="G92" s="1"/>
  <c r="E93"/>
  <c r="G93" s="1"/>
  <c r="E94"/>
  <c r="J94" s="1"/>
  <c r="E95"/>
  <c r="G95" s="1"/>
  <c r="E96"/>
  <c r="G96" s="1"/>
  <c r="E97"/>
  <c r="G97" s="1"/>
  <c r="E91"/>
  <c r="G91" s="1"/>
  <c r="E69"/>
  <c r="J69" s="1"/>
  <c r="E70"/>
  <c r="G70" s="1"/>
  <c r="E71"/>
  <c r="E72"/>
  <c r="J72" s="1"/>
  <c r="E73"/>
  <c r="G73" s="1"/>
  <c r="E74"/>
  <c r="G74" s="1"/>
  <c r="E68"/>
  <c r="J68" s="1"/>
  <c r="E47"/>
  <c r="J47" s="1"/>
  <c r="E48"/>
  <c r="G48" s="1"/>
  <c r="E49"/>
  <c r="G49" s="1"/>
  <c r="E50"/>
  <c r="G50" s="1"/>
  <c r="E51"/>
  <c r="J51" s="1"/>
  <c r="E52"/>
  <c r="G52" s="1"/>
  <c r="E46"/>
  <c r="G46" s="1"/>
  <c r="E114" i="12"/>
  <c r="G114" s="1"/>
  <c r="E115"/>
  <c r="G115" s="1"/>
  <c r="E116"/>
  <c r="G116" s="1"/>
  <c r="E117"/>
  <c r="G117" s="1"/>
  <c r="E118"/>
  <c r="G118" s="1"/>
  <c r="E119"/>
  <c r="G119" s="1"/>
  <c r="E113"/>
  <c r="G113" s="1"/>
  <c r="E92"/>
  <c r="G92" s="1"/>
  <c r="E93"/>
  <c r="G93" s="1"/>
  <c r="E94"/>
  <c r="J94" s="1"/>
  <c r="E95"/>
  <c r="G95" s="1"/>
  <c r="E96"/>
  <c r="G96" s="1"/>
  <c r="E97"/>
  <c r="G97" s="1"/>
  <c r="E91"/>
  <c r="G91" s="1"/>
  <c r="E69"/>
  <c r="G69" s="1"/>
  <c r="E70"/>
  <c r="G70" s="1"/>
  <c r="E71"/>
  <c r="E72"/>
  <c r="J72" s="1"/>
  <c r="E73"/>
  <c r="J73" s="1"/>
  <c r="E74"/>
  <c r="G74" s="1"/>
  <c r="E68"/>
  <c r="J68" s="1"/>
  <c r="E47"/>
  <c r="J47" s="1"/>
  <c r="E48"/>
  <c r="G48" s="1"/>
  <c r="E49"/>
  <c r="G49" s="1"/>
  <c r="E50"/>
  <c r="G50" s="1"/>
  <c r="E51"/>
  <c r="J51" s="1"/>
  <c r="E52"/>
  <c r="G52" s="1"/>
  <c r="E46"/>
  <c r="G46" s="1"/>
  <c r="E114" i="11"/>
  <c r="G114" s="1"/>
  <c r="E115"/>
  <c r="G115" s="1"/>
  <c r="E116"/>
  <c r="G116" s="1"/>
  <c r="E117"/>
  <c r="G117" s="1"/>
  <c r="E118"/>
  <c r="G118" s="1"/>
  <c r="E119"/>
  <c r="G119" s="1"/>
  <c r="E113"/>
  <c r="G113" s="1"/>
  <c r="E92"/>
  <c r="G92" s="1"/>
  <c r="E93"/>
  <c r="G93" s="1"/>
  <c r="E94"/>
  <c r="J94" s="1"/>
  <c r="E95"/>
  <c r="G95" s="1"/>
  <c r="E96"/>
  <c r="G96" s="1"/>
  <c r="E97"/>
  <c r="G97" s="1"/>
  <c r="E91"/>
  <c r="G91" s="1"/>
  <c r="E69"/>
  <c r="J69" s="1"/>
  <c r="E70"/>
  <c r="G70" s="1"/>
  <c r="E71"/>
  <c r="E72"/>
  <c r="J72" s="1"/>
  <c r="E73"/>
  <c r="J73" s="1"/>
  <c r="E74"/>
  <c r="G74" s="1"/>
  <c r="E68"/>
  <c r="J68" s="1"/>
  <c r="E114" i="10"/>
  <c r="G114" s="1"/>
  <c r="E115"/>
  <c r="G115" s="1"/>
  <c r="E116"/>
  <c r="G116" s="1"/>
  <c r="E117"/>
  <c r="G117" s="1"/>
  <c r="E118"/>
  <c r="G118" s="1"/>
  <c r="E119"/>
  <c r="G119" s="1"/>
  <c r="E113"/>
  <c r="G113" s="1"/>
  <c r="E92"/>
  <c r="G92" s="1"/>
  <c r="E93"/>
  <c r="G93" s="1"/>
  <c r="E94"/>
  <c r="J94" s="1"/>
  <c r="E95"/>
  <c r="G95" s="1"/>
  <c r="E96"/>
  <c r="G96" s="1"/>
  <c r="E97"/>
  <c r="G97" s="1"/>
  <c r="E91"/>
  <c r="G91" s="1"/>
  <c r="E69"/>
  <c r="G69" s="1"/>
  <c r="E70"/>
  <c r="G70" s="1"/>
  <c r="E71"/>
  <c r="E72"/>
  <c r="J72" s="1"/>
  <c r="E73"/>
  <c r="G73" s="1"/>
  <c r="E74"/>
  <c r="G74" s="1"/>
  <c r="E68"/>
  <c r="J68" s="1"/>
  <c r="E47"/>
  <c r="G47" s="1"/>
  <c r="E48"/>
  <c r="J48" s="1"/>
  <c r="E49"/>
  <c r="J49" s="1"/>
  <c r="E50"/>
  <c r="G50" s="1"/>
  <c r="E51"/>
  <c r="G51" s="1"/>
  <c r="E52"/>
  <c r="G52" s="1"/>
  <c r="E46"/>
  <c r="G46" s="1"/>
  <c r="E114" i="9"/>
  <c r="G114" s="1"/>
  <c r="E115"/>
  <c r="G115" s="1"/>
  <c r="E116"/>
  <c r="G116" s="1"/>
  <c r="E117"/>
  <c r="G117" s="1"/>
  <c r="E118"/>
  <c r="G118" s="1"/>
  <c r="E119"/>
  <c r="G119" s="1"/>
  <c r="E113"/>
  <c r="G113" s="1"/>
  <c r="E92"/>
  <c r="G92" s="1"/>
  <c r="E93"/>
  <c r="G93" s="1"/>
  <c r="E94"/>
  <c r="J94" s="1"/>
  <c r="E95"/>
  <c r="G95" s="1"/>
  <c r="E96"/>
  <c r="G96" s="1"/>
  <c r="E97"/>
  <c r="G97" s="1"/>
  <c r="E91"/>
  <c r="G91" s="1"/>
  <c r="E69"/>
  <c r="J69" s="1"/>
  <c r="E70"/>
  <c r="G70" s="1"/>
  <c r="E71"/>
  <c r="E72"/>
  <c r="J72" s="1"/>
  <c r="E73"/>
  <c r="G73" s="1"/>
  <c r="E74"/>
  <c r="G74" s="1"/>
  <c r="E68"/>
  <c r="J68" s="1"/>
  <c r="E47"/>
  <c r="J47" s="1"/>
  <c r="E48"/>
  <c r="G48" s="1"/>
  <c r="E49"/>
  <c r="G49" s="1"/>
  <c r="E50"/>
  <c r="G50" s="1"/>
  <c r="E51"/>
  <c r="J51" s="1"/>
  <c r="E52"/>
  <c r="J52" s="1"/>
  <c r="E46"/>
  <c r="E114" i="8"/>
  <c r="G114" s="1"/>
  <c r="E115"/>
  <c r="G115" s="1"/>
  <c r="E116"/>
  <c r="G116" s="1"/>
  <c r="E117"/>
  <c r="G117" s="1"/>
  <c r="E118"/>
  <c r="G118" s="1"/>
  <c r="E119"/>
  <c r="G119" s="1"/>
  <c r="E113"/>
  <c r="G113" s="1"/>
  <c r="E92"/>
  <c r="G92" s="1"/>
  <c r="E93"/>
  <c r="G93" s="1"/>
  <c r="E94"/>
  <c r="J94" s="1"/>
  <c r="E95"/>
  <c r="J95" s="1"/>
  <c r="E96"/>
  <c r="G96" s="1"/>
  <c r="E97"/>
  <c r="G97" s="1"/>
  <c r="E91"/>
  <c r="G91" s="1"/>
  <c r="E69"/>
  <c r="J69" s="1"/>
  <c r="E70"/>
  <c r="G70" s="1"/>
  <c r="E71"/>
  <c r="E72"/>
  <c r="J72" s="1"/>
  <c r="E73"/>
  <c r="J73" s="1"/>
  <c r="E74"/>
  <c r="G74" s="1"/>
  <c r="E68"/>
  <c r="J68" s="1"/>
  <c r="E47"/>
  <c r="G47" s="1"/>
  <c r="E48"/>
  <c r="J48" s="1"/>
  <c r="E49"/>
  <c r="G49" s="1"/>
  <c r="E50"/>
  <c r="G50" s="1"/>
  <c r="E51"/>
  <c r="G51" s="1"/>
  <c r="E52"/>
  <c r="G52" s="1"/>
  <c r="E46"/>
  <c r="G46" s="1"/>
  <c r="E114" i="17"/>
  <c r="G114" s="1"/>
  <c r="E115"/>
  <c r="E116"/>
  <c r="E117"/>
  <c r="E118"/>
  <c r="E119"/>
  <c r="E113"/>
  <c r="E92"/>
  <c r="E93"/>
  <c r="E94"/>
  <c r="E95"/>
  <c r="E96"/>
  <c r="E97"/>
  <c r="E69"/>
  <c r="E70"/>
  <c r="E71"/>
  <c r="E72"/>
  <c r="E73"/>
  <c r="E74"/>
  <c r="E68"/>
  <c r="E47"/>
  <c r="E48"/>
  <c r="E49"/>
  <c r="E50"/>
  <c r="E51"/>
  <c r="E52"/>
  <c r="E46"/>
  <c r="E47" i="11"/>
  <c r="J47" s="1"/>
  <c r="E48"/>
  <c r="J48" s="1"/>
  <c r="E49"/>
  <c r="G49" s="1"/>
  <c r="E50"/>
  <c r="G50" s="1"/>
  <c r="E51"/>
  <c r="J51" s="1"/>
  <c r="E52"/>
  <c r="J52" s="1"/>
  <c r="E46"/>
  <c r="G46" s="1"/>
  <c r="G113" i="25"/>
  <c r="G106"/>
  <c r="E105"/>
  <c r="G105" s="1"/>
  <c r="F99"/>
  <c r="G99" s="1"/>
  <c r="F98"/>
  <c r="G98" s="1"/>
  <c r="G97"/>
  <c r="G78"/>
  <c r="G151" i="23"/>
  <c r="G144"/>
  <c r="E143"/>
  <c r="G143" s="1"/>
  <c r="F137"/>
  <c r="G137" s="1"/>
  <c r="F136"/>
  <c r="G136" s="1"/>
  <c r="G135"/>
  <c r="G151" i="18"/>
  <c r="G144"/>
  <c r="G143"/>
  <c r="E143"/>
  <c r="F137"/>
  <c r="G137" s="1"/>
  <c r="F136"/>
  <c r="G136" s="1"/>
  <c r="G135"/>
  <c r="G151" i="16"/>
  <c r="G144"/>
  <c r="E143"/>
  <c r="G143" s="1"/>
  <c r="F137"/>
  <c r="G137" s="1"/>
  <c r="F136"/>
  <c r="G136" s="1"/>
  <c r="G135"/>
  <c r="G151" i="15"/>
  <c r="G144"/>
  <c r="G143"/>
  <c r="E143"/>
  <c r="F137"/>
  <c r="G137" s="1"/>
  <c r="F136"/>
  <c r="G136" s="1"/>
  <c r="G135"/>
  <c r="G151" i="14"/>
  <c r="G144"/>
  <c r="E143"/>
  <c r="G143" s="1"/>
  <c r="F137"/>
  <c r="G137" s="1"/>
  <c r="F136"/>
  <c r="G136" s="1"/>
  <c r="G135"/>
  <c r="G151" i="13"/>
  <c r="G144"/>
  <c r="E143"/>
  <c r="G143" s="1"/>
  <c r="F137"/>
  <c r="G137" s="1"/>
  <c r="F136"/>
  <c r="G136" s="1"/>
  <c r="G135"/>
  <c r="G151" i="12"/>
  <c r="G144"/>
  <c r="G143"/>
  <c r="E143"/>
  <c r="F137"/>
  <c r="G137" s="1"/>
  <c r="F136"/>
  <c r="G136" s="1"/>
  <c r="G135"/>
  <c r="G151" i="11"/>
  <c r="G144"/>
  <c r="G143"/>
  <c r="E143"/>
  <c r="F137"/>
  <c r="G137" s="1"/>
  <c r="F136"/>
  <c r="G136" s="1"/>
  <c r="G135"/>
  <c r="K33"/>
  <c r="J33"/>
  <c r="I33"/>
  <c r="H33"/>
  <c r="K32"/>
  <c r="J32"/>
  <c r="I32"/>
  <c r="H32"/>
  <c r="K31"/>
  <c r="J31"/>
  <c r="I31"/>
  <c r="H31"/>
  <c r="K30"/>
  <c r="J30"/>
  <c r="I30"/>
  <c r="H30"/>
  <c r="K29"/>
  <c r="J29"/>
  <c r="I29"/>
  <c r="H29"/>
  <c r="E29"/>
  <c r="K28"/>
  <c r="J28"/>
  <c r="I28"/>
  <c r="H28"/>
  <c r="G28"/>
  <c r="F28"/>
  <c r="E28"/>
  <c r="K27"/>
  <c r="J27"/>
  <c r="I27"/>
  <c r="H27"/>
  <c r="G27"/>
  <c r="F27"/>
  <c r="E27"/>
  <c r="J26"/>
  <c r="F26"/>
  <c r="J25"/>
  <c r="H25"/>
  <c r="J24"/>
  <c r="H24"/>
  <c r="F24"/>
  <c r="J23"/>
  <c r="I23"/>
  <c r="K22"/>
  <c r="J22"/>
  <c r="F22"/>
  <c r="K21"/>
  <c r="J21"/>
  <c r="I21"/>
  <c r="H21"/>
  <c r="G21"/>
  <c r="F21"/>
  <c r="E21"/>
  <c r="K20"/>
  <c r="J20"/>
  <c r="I20"/>
  <c r="H20"/>
  <c r="G20"/>
  <c r="F20"/>
  <c r="E20"/>
  <c r="J19"/>
  <c r="H19"/>
  <c r="F19"/>
  <c r="J18"/>
  <c r="J17"/>
  <c r="F17"/>
  <c r="J16"/>
  <c r="K15"/>
  <c r="J15"/>
  <c r="I15"/>
  <c r="F15"/>
  <c r="K14"/>
  <c r="J14"/>
  <c r="I14"/>
  <c r="H14"/>
  <c r="G14"/>
  <c r="F14"/>
  <c r="E14"/>
  <c r="K13"/>
  <c r="J13"/>
  <c r="I13"/>
  <c r="H13"/>
  <c r="G13"/>
  <c r="F13"/>
  <c r="E13"/>
  <c r="J12"/>
  <c r="F12"/>
  <c r="J11"/>
  <c r="J10"/>
  <c r="F10"/>
  <c r="J9"/>
  <c r="K8"/>
  <c r="J8"/>
  <c r="I8"/>
  <c r="F8"/>
  <c r="K7"/>
  <c r="J7"/>
  <c r="I7"/>
  <c r="H7"/>
  <c r="G7"/>
  <c r="F7"/>
  <c r="E7"/>
  <c r="K6"/>
  <c r="J6"/>
  <c r="I6"/>
  <c r="H6"/>
  <c r="G6"/>
  <c r="F6"/>
  <c r="E6"/>
  <c r="J5"/>
  <c r="F5"/>
  <c r="E5"/>
  <c r="J4"/>
  <c r="H4"/>
  <c r="J3"/>
  <c r="H3"/>
  <c r="G151" i="10"/>
  <c r="G144"/>
  <c r="G143"/>
  <c r="E143"/>
  <c r="F137"/>
  <c r="G137" s="1"/>
  <c r="F136"/>
  <c r="G136" s="1"/>
  <c r="G135"/>
  <c r="J33"/>
  <c r="G33"/>
  <c r="J32"/>
  <c r="H32"/>
  <c r="J31"/>
  <c r="H31"/>
  <c r="E31"/>
  <c r="K30"/>
  <c r="J30"/>
  <c r="I30"/>
  <c r="H30"/>
  <c r="G30"/>
  <c r="F30"/>
  <c r="E30"/>
  <c r="K29"/>
  <c r="J29"/>
  <c r="I29"/>
  <c r="H29"/>
  <c r="G29"/>
  <c r="F29"/>
  <c r="E29"/>
  <c r="J28"/>
  <c r="F28"/>
  <c r="J27"/>
  <c r="H27"/>
  <c r="J26"/>
  <c r="H26"/>
  <c r="F26"/>
  <c r="J25"/>
  <c r="J24"/>
  <c r="F24"/>
  <c r="K23"/>
  <c r="J23"/>
  <c r="I23"/>
  <c r="H23"/>
  <c r="G23"/>
  <c r="F23"/>
  <c r="E23"/>
  <c r="K22"/>
  <c r="J22"/>
  <c r="I22"/>
  <c r="H22"/>
  <c r="G22"/>
  <c r="F22"/>
  <c r="E22"/>
  <c r="K21"/>
  <c r="J21"/>
  <c r="H21"/>
  <c r="F21"/>
  <c r="K20"/>
  <c r="J20"/>
  <c r="I20"/>
  <c r="J19"/>
  <c r="F19"/>
  <c r="J18"/>
  <c r="K17"/>
  <c r="J17"/>
  <c r="F17"/>
  <c r="K16"/>
  <c r="J16"/>
  <c r="I16"/>
  <c r="H16"/>
  <c r="G16"/>
  <c r="F16"/>
  <c r="E16"/>
  <c r="K15"/>
  <c r="J15"/>
  <c r="I15"/>
  <c r="H15"/>
  <c r="G15"/>
  <c r="F15"/>
  <c r="E15"/>
  <c r="J14"/>
  <c r="I14"/>
  <c r="F14"/>
  <c r="J13"/>
  <c r="I13"/>
  <c r="K12"/>
  <c r="J12"/>
  <c r="F12"/>
  <c r="J11"/>
  <c r="J10"/>
  <c r="K9"/>
  <c r="J9"/>
  <c r="I9"/>
  <c r="H9"/>
  <c r="G9"/>
  <c r="F9"/>
  <c r="E9"/>
  <c r="K8"/>
  <c r="J8"/>
  <c r="I8"/>
  <c r="H8"/>
  <c r="G8"/>
  <c r="F8"/>
  <c r="E8"/>
  <c r="J7"/>
  <c r="H7"/>
  <c r="K6"/>
  <c r="J6"/>
  <c r="H6"/>
  <c r="J5"/>
  <c r="H5"/>
  <c r="J4"/>
  <c r="H4"/>
  <c r="J3"/>
  <c r="H3"/>
  <c r="G151" i="9"/>
  <c r="G144"/>
  <c r="G143"/>
  <c r="E143"/>
  <c r="F137"/>
  <c r="G137" s="1"/>
  <c r="F136"/>
  <c r="G136" s="1"/>
  <c r="G135"/>
  <c r="G46"/>
  <c r="K33"/>
  <c r="J33"/>
  <c r="I33"/>
  <c r="H33"/>
  <c r="G33"/>
  <c r="F33"/>
  <c r="E33"/>
  <c r="K32"/>
  <c r="J32"/>
  <c r="I32"/>
  <c r="H32"/>
  <c r="G32"/>
  <c r="F32"/>
  <c r="E32"/>
  <c r="J31"/>
  <c r="J30"/>
  <c r="I30"/>
  <c r="K29"/>
  <c r="J29"/>
  <c r="J28"/>
  <c r="K27"/>
  <c r="J27"/>
  <c r="K26"/>
  <c r="J26"/>
  <c r="I26"/>
  <c r="H26"/>
  <c r="G26"/>
  <c r="F26"/>
  <c r="E26"/>
  <c r="K25"/>
  <c r="J25"/>
  <c r="I25"/>
  <c r="H25"/>
  <c r="G25"/>
  <c r="F25"/>
  <c r="E25"/>
  <c r="K24"/>
  <c r="J24"/>
  <c r="I24"/>
  <c r="J23"/>
  <c r="F23"/>
  <c r="J22"/>
  <c r="K21"/>
  <c r="J21"/>
  <c r="I21"/>
  <c r="F21"/>
  <c r="K20"/>
  <c r="J20"/>
  <c r="I20"/>
  <c r="K19"/>
  <c r="J19"/>
  <c r="I19"/>
  <c r="H19"/>
  <c r="G19"/>
  <c r="F19"/>
  <c r="E19"/>
  <c r="K18"/>
  <c r="J18"/>
  <c r="I18"/>
  <c r="H18"/>
  <c r="G18"/>
  <c r="F18"/>
  <c r="E18"/>
  <c r="J17"/>
  <c r="E17"/>
  <c r="K16"/>
  <c r="J16"/>
  <c r="F16"/>
  <c r="J15"/>
  <c r="J14"/>
  <c r="I14"/>
  <c r="F14"/>
  <c r="J13"/>
  <c r="I13"/>
  <c r="H13"/>
  <c r="K12"/>
  <c r="J12"/>
  <c r="I12"/>
  <c r="H12"/>
  <c r="G12"/>
  <c r="F12"/>
  <c r="E12"/>
  <c r="K11"/>
  <c r="J11"/>
  <c r="I11"/>
  <c r="H11"/>
  <c r="G11"/>
  <c r="F11"/>
  <c r="E11"/>
  <c r="J10"/>
  <c r="I10"/>
  <c r="J9"/>
  <c r="F9"/>
  <c r="E9"/>
  <c r="J8"/>
  <c r="I8"/>
  <c r="H8"/>
  <c r="F8"/>
  <c r="J7"/>
  <c r="J6"/>
  <c r="I6"/>
  <c r="F6"/>
  <c r="K5"/>
  <c r="J5"/>
  <c r="I5"/>
  <c r="H5"/>
  <c r="G5"/>
  <c r="F5"/>
  <c r="E5"/>
  <c r="K4"/>
  <c r="J4"/>
  <c r="I4"/>
  <c r="H4"/>
  <c r="G4"/>
  <c r="F4"/>
  <c r="E4"/>
  <c r="J3"/>
  <c r="I3"/>
  <c r="H3"/>
  <c r="F3"/>
  <c r="G151" i="8"/>
  <c r="G144"/>
  <c r="G143"/>
  <c r="E143"/>
  <c r="F137"/>
  <c r="G137" s="1"/>
  <c r="F136"/>
  <c r="G136" s="1"/>
  <c r="G135"/>
  <c r="J33"/>
  <c r="I33"/>
  <c r="H33"/>
  <c r="F33"/>
  <c r="E33"/>
  <c r="J32"/>
  <c r="I32"/>
  <c r="F32"/>
  <c r="J31"/>
  <c r="I31"/>
  <c r="K30"/>
  <c r="J30"/>
  <c r="G30"/>
  <c r="F30"/>
  <c r="K29"/>
  <c r="J29"/>
  <c r="I29"/>
  <c r="J28"/>
  <c r="F28"/>
  <c r="J27"/>
  <c r="K26"/>
  <c r="J26"/>
  <c r="I26"/>
  <c r="H26"/>
  <c r="G26"/>
  <c r="F26"/>
  <c r="E26"/>
  <c r="K25"/>
  <c r="J25"/>
  <c r="I25"/>
  <c r="H25"/>
  <c r="G25"/>
  <c r="F25"/>
  <c r="E25"/>
  <c r="J24"/>
  <c r="I24"/>
  <c r="H24"/>
  <c r="J23"/>
  <c r="I23"/>
  <c r="H23"/>
  <c r="F23"/>
  <c r="J22"/>
  <c r="I22"/>
  <c r="J21"/>
  <c r="I21"/>
  <c r="G21"/>
  <c r="F21"/>
  <c r="E21"/>
  <c r="K20"/>
  <c r="J20"/>
  <c r="I20"/>
  <c r="H20"/>
  <c r="K19"/>
  <c r="J19"/>
  <c r="I19"/>
  <c r="H19"/>
  <c r="G19"/>
  <c r="F19"/>
  <c r="E19"/>
  <c r="K18"/>
  <c r="J18"/>
  <c r="I18"/>
  <c r="H18"/>
  <c r="G18"/>
  <c r="F18"/>
  <c r="E18"/>
  <c r="J17"/>
  <c r="I17"/>
  <c r="J16"/>
  <c r="F16"/>
  <c r="K15"/>
  <c r="J15"/>
  <c r="H15"/>
  <c r="K14"/>
  <c r="J14"/>
  <c r="H14"/>
  <c r="F14"/>
  <c r="K13"/>
  <c r="J13"/>
  <c r="I13"/>
  <c r="H13"/>
  <c r="G13"/>
  <c r="E13"/>
  <c r="K12"/>
  <c r="J12"/>
  <c r="I12"/>
  <c r="H12"/>
  <c r="G12"/>
  <c r="F12"/>
  <c r="E12"/>
  <c r="K11"/>
  <c r="J11"/>
  <c r="I11"/>
  <c r="H11"/>
  <c r="G11"/>
  <c r="F11"/>
  <c r="E11"/>
  <c r="K10"/>
  <c r="J10"/>
  <c r="I10"/>
  <c r="H10"/>
  <c r="G10"/>
  <c r="F10"/>
  <c r="J9"/>
  <c r="I9"/>
  <c r="K8"/>
  <c r="J8"/>
  <c r="I8"/>
  <c r="F8"/>
  <c r="K7"/>
  <c r="J7"/>
  <c r="I7"/>
  <c r="H7"/>
  <c r="G7"/>
  <c r="J6"/>
  <c r="I6"/>
  <c r="H6"/>
  <c r="F6"/>
  <c r="K5"/>
  <c r="J5"/>
  <c r="I5"/>
  <c r="H5"/>
  <c r="G5"/>
  <c r="F5"/>
  <c r="E5"/>
  <c r="K4"/>
  <c r="J4"/>
  <c r="I4"/>
  <c r="H4"/>
  <c r="G4"/>
  <c r="F4"/>
  <c r="E4"/>
  <c r="K3"/>
  <c r="J3"/>
  <c r="I3"/>
  <c r="H3"/>
  <c r="F3"/>
  <c r="G144" i="17"/>
  <c r="E143"/>
  <c r="G143" s="1"/>
  <c r="H32" i="12" l="1"/>
  <c r="H3" i="13"/>
  <c r="G32" i="12"/>
  <c r="E3" i="13"/>
  <c r="E3" i="12"/>
  <c r="K30" i="9"/>
  <c r="K3" i="10"/>
  <c r="K7"/>
  <c r="K10"/>
  <c r="K13"/>
  <c r="K14"/>
  <c r="K25"/>
  <c r="K26"/>
  <c r="K31"/>
  <c r="K3" i="11"/>
  <c r="K11"/>
  <c r="K18"/>
  <c r="K19"/>
  <c r="K23"/>
  <c r="K24"/>
  <c r="K6" i="8"/>
  <c r="K9"/>
  <c r="K16"/>
  <c r="K31"/>
  <c r="K32"/>
  <c r="K6" i="9"/>
  <c r="K13"/>
  <c r="K14"/>
  <c r="K17"/>
  <c r="K17" i="8"/>
  <c r="K21"/>
  <c r="K23"/>
  <c r="K24"/>
  <c r="K27"/>
  <c r="K8" i="9"/>
  <c r="K9"/>
  <c r="K22"/>
  <c r="K28"/>
  <c r="K4" i="10"/>
  <c r="K18"/>
  <c r="K27"/>
  <c r="K32"/>
  <c r="K4" i="11"/>
  <c r="K5"/>
  <c r="K9"/>
  <c r="K12"/>
  <c r="K16"/>
  <c r="K25"/>
  <c r="K22" i="8"/>
  <c r="K28"/>
  <c r="K33"/>
  <c r="K3" i="9"/>
  <c r="K7"/>
  <c r="K10"/>
  <c r="K15"/>
  <c r="K23"/>
  <c r="K31"/>
  <c r="K5" i="10"/>
  <c r="K11"/>
  <c r="K19"/>
  <c r="K24"/>
  <c r="K28"/>
  <c r="K33"/>
  <c r="K10" i="11"/>
  <c r="K17"/>
  <c r="K26"/>
  <c r="I14" i="8"/>
  <c r="I15"/>
  <c r="I16"/>
  <c r="I27"/>
  <c r="I28"/>
  <c r="I30"/>
  <c r="I9" i="9"/>
  <c r="I15"/>
  <c r="I16"/>
  <c r="I17"/>
  <c r="I22"/>
  <c r="I23"/>
  <c r="I27"/>
  <c r="I31"/>
  <c r="I24" i="10"/>
  <c r="I26"/>
  <c r="I27"/>
  <c r="I28"/>
  <c r="I9" i="11"/>
  <c r="I10"/>
  <c r="I16"/>
  <c r="I17"/>
  <c r="I19"/>
  <c r="I28" i="9"/>
  <c r="I3" i="10"/>
  <c r="I4"/>
  <c r="I5"/>
  <c r="I6"/>
  <c r="I7"/>
  <c r="I17"/>
  <c r="I25"/>
  <c r="I31"/>
  <c r="I32"/>
  <c r="I33"/>
  <c r="I5" i="11"/>
  <c r="I11"/>
  <c r="I12"/>
  <c r="I18"/>
  <c r="I7" i="9"/>
  <c r="I29"/>
  <c r="I11" i="10"/>
  <c r="I12"/>
  <c r="I18"/>
  <c r="I19"/>
  <c r="I21"/>
  <c r="I3" i="11"/>
  <c r="I4"/>
  <c r="I22"/>
  <c r="I24"/>
  <c r="I25"/>
  <c r="I26"/>
  <c r="H21" i="8"/>
  <c r="H22"/>
  <c r="H28"/>
  <c r="H29"/>
  <c r="H6" i="9"/>
  <c r="H7"/>
  <c r="H17"/>
  <c r="H23"/>
  <c r="H24"/>
  <c r="H14" i="10"/>
  <c r="H19"/>
  <c r="H20"/>
  <c r="H24"/>
  <c r="H25"/>
  <c r="H12" i="11"/>
  <c r="H17"/>
  <c r="H18"/>
  <c r="H22"/>
  <c r="H23"/>
  <c r="H8" i="8"/>
  <c r="H9"/>
  <c r="H16"/>
  <c r="H17"/>
  <c r="H27"/>
  <c r="H32"/>
  <c r="H9" i="9"/>
  <c r="H10"/>
  <c r="H16"/>
  <c r="H21"/>
  <c r="H22"/>
  <c r="H10" i="10"/>
  <c r="H12"/>
  <c r="H13"/>
  <c r="H17"/>
  <c r="H18"/>
  <c r="H5" i="11"/>
  <c r="H10"/>
  <c r="H11"/>
  <c r="H15"/>
  <c r="H16"/>
  <c r="H30" i="8"/>
  <c r="H31"/>
  <c r="H14" i="9"/>
  <c r="H15"/>
  <c r="H20"/>
  <c r="H27"/>
  <c r="H28"/>
  <c r="H29"/>
  <c r="H30"/>
  <c r="H31"/>
  <c r="H11" i="10"/>
  <c r="H28"/>
  <c r="H33"/>
  <c r="H8" i="11"/>
  <c r="H9"/>
  <c r="H26"/>
  <c r="G24" i="8"/>
  <c r="G30" i="9"/>
  <c r="G5" i="10"/>
  <c r="G27"/>
  <c r="G16" i="11"/>
  <c r="G30"/>
  <c r="G32" i="8"/>
  <c r="G15"/>
  <c r="G23"/>
  <c r="G27"/>
  <c r="G3" i="9"/>
  <c r="G6"/>
  <c r="G20"/>
  <c r="G13" i="10"/>
  <c r="G10" i="11"/>
  <c r="G24"/>
  <c r="G14" i="9"/>
  <c r="G21" i="10"/>
  <c r="G24"/>
  <c r="G6" i="8"/>
  <c r="G9"/>
  <c r="G14"/>
  <c r="G17"/>
  <c r="G29"/>
  <c r="G8" i="9"/>
  <c r="G10"/>
  <c r="G22"/>
  <c r="G29"/>
  <c r="G4" i="10"/>
  <c r="G12"/>
  <c r="G18"/>
  <c r="G26"/>
  <c r="G32"/>
  <c r="G12" i="11"/>
  <c r="G15"/>
  <c r="G18"/>
  <c r="G26"/>
  <c r="G29"/>
  <c r="G33"/>
  <c r="G3" i="8"/>
  <c r="G33"/>
  <c r="G16" i="9"/>
  <c r="G8" i="8"/>
  <c r="G16"/>
  <c r="G20"/>
  <c r="G22"/>
  <c r="G28"/>
  <c r="G31"/>
  <c r="G9" i="9"/>
  <c r="G13"/>
  <c r="G21"/>
  <c r="G24"/>
  <c r="G28"/>
  <c r="G3" i="10"/>
  <c r="G7"/>
  <c r="G14"/>
  <c r="G17"/>
  <c r="G20"/>
  <c r="G28"/>
  <c r="G31"/>
  <c r="G4" i="11"/>
  <c r="G9"/>
  <c r="G17"/>
  <c r="G23"/>
  <c r="G32"/>
  <c r="G7" i="9"/>
  <c r="G15"/>
  <c r="G17"/>
  <c r="G23"/>
  <c r="G27"/>
  <c r="G31"/>
  <c r="G6" i="10"/>
  <c r="G10"/>
  <c r="G11"/>
  <c r="G19"/>
  <c r="G25"/>
  <c r="G3" i="11"/>
  <c r="G5"/>
  <c r="G8"/>
  <c r="G11"/>
  <c r="G19"/>
  <c r="G22"/>
  <c r="G25"/>
  <c r="G31"/>
  <c r="F7" i="8"/>
  <c r="F9"/>
  <c r="F22"/>
  <c r="F24"/>
  <c r="F17" i="9"/>
  <c r="F20"/>
  <c r="F22"/>
  <c r="F24"/>
  <c r="F27"/>
  <c r="F29"/>
  <c r="F31"/>
  <c r="F4" i="10"/>
  <c r="F6"/>
  <c r="F32"/>
  <c r="F3" i="11"/>
  <c r="F30"/>
  <c r="F32"/>
  <c r="F27" i="8"/>
  <c r="F29"/>
  <c r="F31"/>
  <c r="F7" i="9"/>
  <c r="F13" i="8"/>
  <c r="F15"/>
  <c r="F17"/>
  <c r="F20"/>
  <c r="F10" i="9"/>
  <c r="F13"/>
  <c r="F15"/>
  <c r="F11" i="10"/>
  <c r="F13"/>
  <c r="F18"/>
  <c r="F20"/>
  <c r="F25"/>
  <c r="F27"/>
  <c r="F9" i="11"/>
  <c r="F11"/>
  <c r="F16"/>
  <c r="F18"/>
  <c r="F23"/>
  <c r="F25"/>
  <c r="F28" i="9"/>
  <c r="F30"/>
  <c r="F3" i="10"/>
  <c r="F5"/>
  <c r="F7"/>
  <c r="F10"/>
  <c r="F31"/>
  <c r="F33"/>
  <c r="F4" i="11"/>
  <c r="F29"/>
  <c r="F31"/>
  <c r="F33"/>
  <c r="E29" i="8"/>
  <c r="E4" i="10"/>
  <c r="E9" i="11"/>
  <c r="E13" i="9"/>
  <c r="E21"/>
  <c r="E11" i="10"/>
  <c r="E29" i="9"/>
  <c r="E19" i="10"/>
  <c r="E17" i="11"/>
  <c r="E33" i="12"/>
  <c r="E9" i="8"/>
  <c r="E17"/>
  <c r="E27" i="10"/>
  <c r="E25" i="11"/>
  <c r="E33"/>
  <c r="E6" i="8"/>
  <c r="E10"/>
  <c r="E14" i="9"/>
  <c r="E22"/>
  <c r="E30"/>
  <c r="E5" i="10"/>
  <c r="E12"/>
  <c r="E20"/>
  <c r="E24"/>
  <c r="E28"/>
  <c r="E32"/>
  <c r="E10" i="11"/>
  <c r="E18"/>
  <c r="E22"/>
  <c r="E26"/>
  <c r="E30"/>
  <c r="E14" i="8"/>
  <c r="E30"/>
  <c r="E23"/>
  <c r="E7" i="9"/>
  <c r="E15"/>
  <c r="E23"/>
  <c r="E27"/>
  <c r="E31"/>
  <c r="E6" i="10"/>
  <c r="E10"/>
  <c r="E13"/>
  <c r="E17"/>
  <c r="E21"/>
  <c r="E25"/>
  <c r="E33"/>
  <c r="E3" i="11"/>
  <c r="E11"/>
  <c r="E15"/>
  <c r="E19"/>
  <c r="E23"/>
  <c r="E31"/>
  <c r="E22" i="8"/>
  <c r="E6" i="9"/>
  <c r="E10"/>
  <c r="E3" i="8"/>
  <c r="E7"/>
  <c r="E15"/>
  <c r="E27"/>
  <c r="E31"/>
  <c r="E3" i="9"/>
  <c r="E8" i="8"/>
  <c r="E16"/>
  <c r="E20"/>
  <c r="E24"/>
  <c r="E28"/>
  <c r="E32"/>
  <c r="E8" i="9"/>
  <c r="E16"/>
  <c r="E20"/>
  <c r="E24"/>
  <c r="E28"/>
  <c r="E3" i="10"/>
  <c r="E7"/>
  <c r="E14"/>
  <c r="E18"/>
  <c r="E26"/>
  <c r="E4" i="11"/>
  <c r="E8"/>
  <c r="E12"/>
  <c r="E16"/>
  <c r="E24"/>
  <c r="E32"/>
  <c r="J116" i="16"/>
  <c r="J116" i="18"/>
  <c r="J116" i="14"/>
  <c r="G72" i="10"/>
  <c r="G52" i="11"/>
  <c r="J92" i="23"/>
  <c r="J73" i="10"/>
  <c r="J96"/>
  <c r="G52" i="9"/>
  <c r="J116" i="12"/>
  <c r="J52" i="15"/>
  <c r="J52" i="8"/>
  <c r="J73" i="13"/>
  <c r="J96"/>
  <c r="J74" i="14"/>
  <c r="J74" i="8"/>
  <c r="G49" i="10"/>
  <c r="G69" i="11"/>
  <c r="G72"/>
  <c r="J74"/>
  <c r="J74" i="12"/>
  <c r="J73" i="18"/>
  <c r="J52" i="16"/>
  <c r="J74"/>
  <c r="G73" i="23"/>
  <c r="G73" i="8"/>
  <c r="G69" i="9"/>
  <c r="J96"/>
  <c r="J116" i="11"/>
  <c r="G73"/>
  <c r="J70" i="12"/>
  <c r="G73"/>
  <c r="G72" i="23"/>
  <c r="J73" i="9"/>
  <c r="J69" i="10"/>
  <c r="J52" i="14"/>
  <c r="J36" i="25"/>
  <c r="J70" i="9"/>
  <c r="J96" i="11"/>
  <c r="G51" i="12"/>
  <c r="G51" i="13"/>
  <c r="J96" i="14"/>
  <c r="J69" i="15"/>
  <c r="G72"/>
  <c r="J52" i="13"/>
  <c r="J73" i="15"/>
  <c r="J96" i="23"/>
  <c r="J116" i="8"/>
  <c r="J96"/>
  <c r="J96" i="12"/>
  <c r="J96" i="16"/>
  <c r="J52" i="18"/>
  <c r="J96"/>
  <c r="G94" i="9"/>
  <c r="G98" s="1"/>
  <c r="I101" s="1"/>
  <c r="I103" s="1"/>
  <c r="J91" i="10"/>
  <c r="G94"/>
  <c r="G98" s="1"/>
  <c r="I101" s="1"/>
  <c r="I103" s="1"/>
  <c r="G47" i="11"/>
  <c r="G72" i="13"/>
  <c r="J92" i="18"/>
  <c r="G69" i="16"/>
  <c r="J92" i="8"/>
  <c r="G48" i="11"/>
  <c r="G47" i="13"/>
  <c r="J91"/>
  <c r="J49" i="8"/>
  <c r="G69"/>
  <c r="J116" i="9"/>
  <c r="G68" i="10"/>
  <c r="J116"/>
  <c r="J70" i="11"/>
  <c r="G47" i="12"/>
  <c r="G69" i="13"/>
  <c r="J92" i="14"/>
  <c r="J69" i="18"/>
  <c r="G47" i="23"/>
  <c r="J69" i="14"/>
  <c r="J70" i="8"/>
  <c r="G94"/>
  <c r="J70" i="18"/>
  <c r="J115" i="16"/>
  <c r="J91" i="15"/>
  <c r="J96"/>
  <c r="G47" i="16"/>
  <c r="J92"/>
  <c r="G47" i="18"/>
  <c r="G94"/>
  <c r="G98" s="1"/>
  <c r="I101" s="1"/>
  <c r="I103" s="1"/>
  <c r="G52" i="23"/>
  <c r="G69"/>
  <c r="G91"/>
  <c r="G95"/>
  <c r="J54" i="25"/>
  <c r="G57"/>
  <c r="G60" s="1"/>
  <c r="I63" s="1"/>
  <c r="I65" s="1"/>
  <c r="G68" i="8"/>
  <c r="G72"/>
  <c r="J91"/>
  <c r="G51" i="9"/>
  <c r="J74"/>
  <c r="G48" i="10"/>
  <c r="J52"/>
  <c r="G68" i="11"/>
  <c r="J92"/>
  <c r="J52" i="12"/>
  <c r="J69"/>
  <c r="J92"/>
  <c r="J116" i="13"/>
  <c r="J48" i="14"/>
  <c r="J73"/>
  <c r="J49" i="15"/>
  <c r="J73" i="16"/>
  <c r="G48" i="8"/>
  <c r="G53" s="1"/>
  <c r="I56" s="1"/>
  <c r="G95"/>
  <c r="G47" i="9"/>
  <c r="J92"/>
  <c r="J70" i="10"/>
  <c r="J74"/>
  <c r="J92"/>
  <c r="G51" i="11"/>
  <c r="G94"/>
  <c r="G98" s="1"/>
  <c r="I101" s="1"/>
  <c r="I103" s="1"/>
  <c r="G94" i="12"/>
  <c r="G98" s="1"/>
  <c r="I101" s="1"/>
  <c r="I103" s="1"/>
  <c r="J49" i="13"/>
  <c r="G68"/>
  <c r="J74"/>
  <c r="J92"/>
  <c r="J95"/>
  <c r="G68" i="15"/>
  <c r="J74"/>
  <c r="J92"/>
  <c r="J95"/>
  <c r="J48" i="16"/>
  <c r="G51"/>
  <c r="J48" i="18"/>
  <c r="G51"/>
  <c r="J74"/>
  <c r="G51" i="23"/>
  <c r="J74"/>
  <c r="G94"/>
  <c r="J58" i="25"/>
  <c r="G120" i="15"/>
  <c r="I123" s="1"/>
  <c r="I125" s="1"/>
  <c r="J10" i="25"/>
  <c r="J48" i="9"/>
  <c r="J95" i="10"/>
  <c r="J34" i="11"/>
  <c r="M137" s="1"/>
  <c r="E147" s="1"/>
  <c r="G147" s="1"/>
  <c r="J49"/>
  <c r="J91"/>
  <c r="J95"/>
  <c r="J48" i="12"/>
  <c r="J49" i="14"/>
  <c r="J70"/>
  <c r="G94"/>
  <c r="G98" s="1"/>
  <c r="I101" s="1"/>
  <c r="I103" s="1"/>
  <c r="J34" i="16"/>
  <c r="M137" s="1"/>
  <c r="F150" s="1"/>
  <c r="G150" s="1"/>
  <c r="J70"/>
  <c r="G94"/>
  <c r="G98" s="1"/>
  <c r="I101" s="1"/>
  <c r="I103" s="1"/>
  <c r="J34" i="18"/>
  <c r="M137" s="1"/>
  <c r="E147" s="1"/>
  <c r="G147" s="1"/>
  <c r="J49"/>
  <c r="G68"/>
  <c r="G72"/>
  <c r="J91"/>
  <c r="J95"/>
  <c r="J48" i="23"/>
  <c r="J116"/>
  <c r="J34" i="9"/>
  <c r="M137" s="1"/>
  <c r="F150" s="1"/>
  <c r="G150" s="1"/>
  <c r="J49"/>
  <c r="G68"/>
  <c r="G72"/>
  <c r="J91"/>
  <c r="J95"/>
  <c r="J34" i="12"/>
  <c r="M137" s="1"/>
  <c r="E147" s="1"/>
  <c r="G147" s="1"/>
  <c r="J49"/>
  <c r="G68"/>
  <c r="G72"/>
  <c r="J91"/>
  <c r="J95"/>
  <c r="J48" i="13"/>
  <c r="G68" i="14"/>
  <c r="G72"/>
  <c r="J91"/>
  <c r="J95"/>
  <c r="J34" i="15"/>
  <c r="M137" s="1"/>
  <c r="E147" s="1"/>
  <c r="G147" s="1"/>
  <c r="J48"/>
  <c r="J116"/>
  <c r="J49" i="16"/>
  <c r="G68"/>
  <c r="G72"/>
  <c r="J91"/>
  <c r="J95"/>
  <c r="J34" i="23"/>
  <c r="M137" s="1"/>
  <c r="E147" s="1"/>
  <c r="G147" s="1"/>
  <c r="J70"/>
  <c r="J34" i="8"/>
  <c r="M137" s="1"/>
  <c r="E147" s="1"/>
  <c r="G147" s="1"/>
  <c r="J34" i="10"/>
  <c r="M137" s="1"/>
  <c r="F150" s="1"/>
  <c r="G150" s="1"/>
  <c r="J34" i="13"/>
  <c r="M137" s="1"/>
  <c r="E147" s="1"/>
  <c r="G147" s="1"/>
  <c r="J70"/>
  <c r="G94"/>
  <c r="G98" s="1"/>
  <c r="I101" s="1"/>
  <c r="I103" s="1"/>
  <c r="J34" i="14"/>
  <c r="M137" s="1"/>
  <c r="E147" s="1"/>
  <c r="G147" s="1"/>
  <c r="J70" i="15"/>
  <c r="G94"/>
  <c r="G98" s="1"/>
  <c r="I101" s="1"/>
  <c r="I103" s="1"/>
  <c r="G115" i="16"/>
  <c r="G120" s="1"/>
  <c r="I123" s="1"/>
  <c r="I125" s="1"/>
  <c r="J49" i="23"/>
  <c r="G68"/>
  <c r="G120"/>
  <c r="I123" s="1"/>
  <c r="I125" s="1"/>
  <c r="G15" i="25"/>
  <c r="I18" s="1"/>
  <c r="J14"/>
  <c r="J31"/>
  <c r="J53"/>
  <c r="J11"/>
  <c r="J78"/>
  <c r="J35"/>
  <c r="J32"/>
  <c r="G82"/>
  <c r="I85" s="1"/>
  <c r="I87" s="1"/>
  <c r="J8"/>
  <c r="J12"/>
  <c r="J33"/>
  <c r="J55"/>
  <c r="J59"/>
  <c r="J76"/>
  <c r="J80"/>
  <c r="J9"/>
  <c r="J13"/>
  <c r="J30"/>
  <c r="G33"/>
  <c r="G37" s="1"/>
  <c r="J34"/>
  <c r="J56"/>
  <c r="J77"/>
  <c r="J81"/>
  <c r="J75"/>
  <c r="J79"/>
  <c r="E100"/>
  <c r="G100" s="1"/>
  <c r="J113" i="23"/>
  <c r="J117"/>
  <c r="J46"/>
  <c r="J50"/>
  <c r="J71"/>
  <c r="J93"/>
  <c r="J97"/>
  <c r="J114"/>
  <c r="J118"/>
  <c r="G71"/>
  <c r="J115"/>
  <c r="J119"/>
  <c r="E138"/>
  <c r="G138" s="1"/>
  <c r="E142" s="1"/>
  <c r="G120" i="18"/>
  <c r="I123" s="1"/>
  <c r="I125" s="1"/>
  <c r="J113"/>
  <c r="J117"/>
  <c r="J46"/>
  <c r="J50"/>
  <c r="J71"/>
  <c r="J93"/>
  <c r="J97"/>
  <c r="J114"/>
  <c r="J118"/>
  <c r="G71"/>
  <c r="J115"/>
  <c r="J119"/>
  <c r="E138"/>
  <c r="G138" s="1"/>
  <c r="E142" s="1"/>
  <c r="J113" i="16"/>
  <c r="J117"/>
  <c r="J46"/>
  <c r="J50"/>
  <c r="J71"/>
  <c r="J93"/>
  <c r="J97"/>
  <c r="J114"/>
  <c r="J118"/>
  <c r="G71"/>
  <c r="J119"/>
  <c r="E138"/>
  <c r="G138" s="1"/>
  <c r="E142" s="1"/>
  <c r="G53" i="15"/>
  <c r="J113"/>
  <c r="J117"/>
  <c r="J46"/>
  <c r="J50"/>
  <c r="J71"/>
  <c r="J93"/>
  <c r="J97"/>
  <c r="J114"/>
  <c r="J118"/>
  <c r="J47"/>
  <c r="J51"/>
  <c r="G71"/>
  <c r="J115"/>
  <c r="J119"/>
  <c r="E138"/>
  <c r="G138" s="1"/>
  <c r="E142" s="1"/>
  <c r="G120" i="14"/>
  <c r="I123" s="1"/>
  <c r="I125" s="1"/>
  <c r="G53"/>
  <c r="J113"/>
  <c r="J117"/>
  <c r="J46"/>
  <c r="J50"/>
  <c r="J71"/>
  <c r="J93"/>
  <c r="J97"/>
  <c r="J114"/>
  <c r="J118"/>
  <c r="J47"/>
  <c r="J51"/>
  <c r="G71"/>
  <c r="J115"/>
  <c r="J119"/>
  <c r="E138"/>
  <c r="G138" s="1"/>
  <c r="E142" s="1"/>
  <c r="G120" i="13"/>
  <c r="I123" s="1"/>
  <c r="I125" s="1"/>
  <c r="J113"/>
  <c r="J117"/>
  <c r="J46"/>
  <c r="J50"/>
  <c r="J71"/>
  <c r="J93"/>
  <c r="J97"/>
  <c r="J114"/>
  <c r="J118"/>
  <c r="G71"/>
  <c r="J115"/>
  <c r="J119"/>
  <c r="E138"/>
  <c r="G138" s="1"/>
  <c r="E142" s="1"/>
  <c r="G120" i="12"/>
  <c r="I123" s="1"/>
  <c r="I125" s="1"/>
  <c r="J113"/>
  <c r="J117"/>
  <c r="J46"/>
  <c r="J50"/>
  <c r="J71"/>
  <c r="J93"/>
  <c r="J97"/>
  <c r="J114"/>
  <c r="J118"/>
  <c r="G71"/>
  <c r="J115"/>
  <c r="J119"/>
  <c r="E138"/>
  <c r="G138" s="1"/>
  <c r="E142" s="1"/>
  <c r="G120" i="11"/>
  <c r="I123" s="1"/>
  <c r="I125" s="1"/>
  <c r="J113"/>
  <c r="J117"/>
  <c r="J46"/>
  <c r="J50"/>
  <c r="J71"/>
  <c r="J93"/>
  <c r="J97"/>
  <c r="J114"/>
  <c r="J118"/>
  <c r="G71"/>
  <c r="J115"/>
  <c r="J119"/>
  <c r="E138"/>
  <c r="G138" s="1"/>
  <c r="E142" s="1"/>
  <c r="G120" i="10"/>
  <c r="I123" s="1"/>
  <c r="I125" s="1"/>
  <c r="J113"/>
  <c r="J117"/>
  <c r="J46"/>
  <c r="J50"/>
  <c r="J71"/>
  <c r="J93"/>
  <c r="J97"/>
  <c r="J114"/>
  <c r="J118"/>
  <c r="J47"/>
  <c r="J51"/>
  <c r="G71"/>
  <c r="J115"/>
  <c r="J119"/>
  <c r="E138"/>
  <c r="G138" s="1"/>
  <c r="E142" s="1"/>
  <c r="G120" i="9"/>
  <c r="I123" s="1"/>
  <c r="I125" s="1"/>
  <c r="J113"/>
  <c r="J117"/>
  <c r="J46"/>
  <c r="J50"/>
  <c r="J71"/>
  <c r="J93"/>
  <c r="J97"/>
  <c r="J114"/>
  <c r="J118"/>
  <c r="G71"/>
  <c r="J115"/>
  <c r="J119"/>
  <c r="E138"/>
  <c r="G138" s="1"/>
  <c r="E142" s="1"/>
  <c r="G120" i="8"/>
  <c r="I123" s="1"/>
  <c r="I125" s="1"/>
  <c r="J113"/>
  <c r="J117"/>
  <c r="J46"/>
  <c r="J50"/>
  <c r="J71"/>
  <c r="J93"/>
  <c r="J97"/>
  <c r="J114"/>
  <c r="J118"/>
  <c r="J47"/>
  <c r="J51"/>
  <c r="G71"/>
  <c r="J115"/>
  <c r="J119"/>
  <c r="E138"/>
  <c r="G138" s="1"/>
  <c r="E142" s="1"/>
  <c r="K34" i="18" l="1"/>
  <c r="L140" s="1"/>
  <c r="K34" i="12"/>
  <c r="L140" s="1"/>
  <c r="G152" s="1"/>
  <c r="I34" i="8"/>
  <c r="L139" s="1"/>
  <c r="G139" s="1"/>
  <c r="K34" i="23"/>
  <c r="L140" s="1"/>
  <c r="K34" i="16"/>
  <c r="L140" s="1"/>
  <c r="K34" i="11"/>
  <c r="L140" s="1"/>
  <c r="G152" s="1"/>
  <c r="K34" i="10"/>
  <c r="L140" s="1"/>
  <c r="G152" s="1"/>
  <c r="K34" i="9"/>
  <c r="L140" s="1"/>
  <c r="G152" s="1"/>
  <c r="K34" i="8"/>
  <c r="L140" s="1"/>
  <c r="G152" s="1"/>
  <c r="K34" i="15"/>
  <c r="L140" s="1"/>
  <c r="K34" i="14"/>
  <c r="L140" s="1"/>
  <c r="K34" i="13"/>
  <c r="L140" s="1"/>
  <c r="G152" s="1"/>
  <c r="H34" i="18"/>
  <c r="L138" s="1"/>
  <c r="G140" s="1"/>
  <c r="I34" i="15"/>
  <c r="L139" s="1"/>
  <c r="G139" s="1"/>
  <c r="H34" i="23"/>
  <c r="L138" s="1"/>
  <c r="G140" s="1"/>
  <c r="I34"/>
  <c r="L139" s="1"/>
  <c r="G139" s="1"/>
  <c r="I34" i="16"/>
  <c r="L139" s="1"/>
  <c r="G139" s="1"/>
  <c r="I34" i="13"/>
  <c r="L139" s="1"/>
  <c r="G139" s="1"/>
  <c r="I34" i="18"/>
  <c r="L139" s="1"/>
  <c r="G139" s="1"/>
  <c r="I34" i="14"/>
  <c r="L139" s="1"/>
  <c r="G139" s="1"/>
  <c r="I34" i="11"/>
  <c r="L139" s="1"/>
  <c r="G139" s="1"/>
  <c r="I34" i="10"/>
  <c r="L139" s="1"/>
  <c r="G139" s="1"/>
  <c r="I34" i="12"/>
  <c r="L139" s="1"/>
  <c r="G139" s="1"/>
  <c r="I34" i="9"/>
  <c r="L139" s="1"/>
  <c r="G139" s="1"/>
  <c r="F34" i="12"/>
  <c r="M133" s="1"/>
  <c r="G145" s="1"/>
  <c r="G34" i="14"/>
  <c r="M135" s="1"/>
  <c r="G146" s="1"/>
  <c r="H34" i="15"/>
  <c r="L138" s="1"/>
  <c r="G140" s="1"/>
  <c r="H34" i="13"/>
  <c r="L138" s="1"/>
  <c r="G140" s="1"/>
  <c r="H34" i="11"/>
  <c r="L138" s="1"/>
  <c r="G140" s="1"/>
  <c r="H34" i="10"/>
  <c r="L138" s="1"/>
  <c r="G140" s="1"/>
  <c r="H34" i="8"/>
  <c r="L138" s="1"/>
  <c r="G140" s="1"/>
  <c r="H34" i="16"/>
  <c r="L138" s="1"/>
  <c r="G140" s="1"/>
  <c r="H34" i="14"/>
  <c r="L138" s="1"/>
  <c r="G140" s="1"/>
  <c r="H34" i="12"/>
  <c r="L138" s="1"/>
  <c r="G140" s="1"/>
  <c r="H34" i="9"/>
  <c r="L138" s="1"/>
  <c r="G140" s="1"/>
  <c r="F34" i="14"/>
  <c r="M133" s="1"/>
  <c r="G145" s="1"/>
  <c r="G34" i="18"/>
  <c r="M135" s="1"/>
  <c r="G146" s="1"/>
  <c r="G34" i="9"/>
  <c r="M135" s="1"/>
  <c r="G146" s="1"/>
  <c r="G34" i="11"/>
  <c r="M135" s="1"/>
  <c r="G146" s="1"/>
  <c r="G34" i="10"/>
  <c r="M135" s="1"/>
  <c r="G146" s="1"/>
  <c r="G34" i="23"/>
  <c r="M135" s="1"/>
  <c r="G146" s="1"/>
  <c r="G34" i="15"/>
  <c r="M135" s="1"/>
  <c r="G146" s="1"/>
  <c r="G34" i="16"/>
  <c r="M135" s="1"/>
  <c r="G146" s="1"/>
  <c r="G34" i="13"/>
  <c r="M135" s="1"/>
  <c r="G146" s="1"/>
  <c r="G34" i="12"/>
  <c r="M135" s="1"/>
  <c r="G146" s="1"/>
  <c r="G34" i="8"/>
  <c r="M135" s="1"/>
  <c r="G146" s="1"/>
  <c r="F34" i="18"/>
  <c r="M133" s="1"/>
  <c r="G145" s="1"/>
  <c r="F34" i="15"/>
  <c r="M133" s="1"/>
  <c r="G145" s="1"/>
  <c r="F34" i="16"/>
  <c r="M133" s="1"/>
  <c r="G145" s="1"/>
  <c r="M133" i="13"/>
  <c r="G145" s="1"/>
  <c r="F34" i="11"/>
  <c r="M133" s="1"/>
  <c r="G145" s="1"/>
  <c r="F34" i="9"/>
  <c r="M133" s="1"/>
  <c r="G145" s="1"/>
  <c r="F34" i="23"/>
  <c r="M133" s="1"/>
  <c r="G145" s="1"/>
  <c r="F34" i="10"/>
  <c r="M133" s="1"/>
  <c r="G145" s="1"/>
  <c r="F34" i="8"/>
  <c r="M133" s="1"/>
  <c r="G145" s="1"/>
  <c r="E34" i="23"/>
  <c r="M134" s="1"/>
  <c r="G149" s="1"/>
  <c r="E34" i="16"/>
  <c r="M134" s="1"/>
  <c r="G149" s="1"/>
  <c r="E34" i="14"/>
  <c r="M134" s="1"/>
  <c r="G149" s="1"/>
  <c r="E34" i="13"/>
  <c r="M134" s="1"/>
  <c r="G149" s="1"/>
  <c r="E34" i="11"/>
  <c r="M134" s="1"/>
  <c r="G149" s="1"/>
  <c r="E34" i="9"/>
  <c r="M134" s="1"/>
  <c r="G149" s="1"/>
  <c r="E34" i="10"/>
  <c r="M134" s="1"/>
  <c r="G149" s="1"/>
  <c r="E34" i="18"/>
  <c r="M134" s="1"/>
  <c r="G149" s="1"/>
  <c r="E34" i="15"/>
  <c r="M134" s="1"/>
  <c r="G149" s="1"/>
  <c r="E34" i="12"/>
  <c r="M134" s="1"/>
  <c r="G149" s="1"/>
  <c r="E34" i="8"/>
  <c r="M134" s="1"/>
  <c r="G149" s="1"/>
  <c r="G53" i="16"/>
  <c r="I56" s="1"/>
  <c r="G53" i="13"/>
  <c r="I56" s="1"/>
  <c r="G53" i="12"/>
  <c r="I56" s="1"/>
  <c r="I58" s="1"/>
  <c r="F150"/>
  <c r="G150" s="1"/>
  <c r="J75" i="11"/>
  <c r="E147" i="10"/>
  <c r="G147" s="1"/>
  <c r="F150" i="11"/>
  <c r="G150" s="1"/>
  <c r="E147" i="9"/>
  <c r="G147" s="1"/>
  <c r="J75" i="16"/>
  <c r="J75" i="15"/>
  <c r="J75" i="18"/>
  <c r="J75" i="13"/>
  <c r="G98" i="8"/>
  <c r="I101" s="1"/>
  <c r="I103" s="1"/>
  <c r="J75"/>
  <c r="G75"/>
  <c r="I78" s="1"/>
  <c r="I80" s="1"/>
  <c r="F150"/>
  <c r="G150" s="1"/>
  <c r="G53" i="10"/>
  <c r="I56" s="1"/>
  <c r="G53" i="23"/>
  <c r="G75" i="18"/>
  <c r="I78" s="1"/>
  <c r="I80" s="1"/>
  <c r="G53"/>
  <c r="I56" s="1"/>
  <c r="I58" s="1"/>
  <c r="J75" i="10"/>
  <c r="J75" i="9"/>
  <c r="G53"/>
  <c r="I56" s="1"/>
  <c r="I60" s="1"/>
  <c r="G75" i="23"/>
  <c r="I78" s="1"/>
  <c r="I80" s="1"/>
  <c r="F150" i="13"/>
  <c r="G150" s="1"/>
  <c r="E147" i="16"/>
  <c r="G147" s="1"/>
  <c r="G75" i="14"/>
  <c r="I78" s="1"/>
  <c r="I80" s="1"/>
  <c r="F150"/>
  <c r="G150" s="1"/>
  <c r="F150" i="18"/>
  <c r="G150" s="1"/>
  <c r="F150" i="23"/>
  <c r="G150" s="1"/>
  <c r="J75" i="14"/>
  <c r="G75" i="9"/>
  <c r="G75" i="10"/>
  <c r="I78" s="1"/>
  <c r="I80" s="1"/>
  <c r="G75" i="11"/>
  <c r="I78" s="1"/>
  <c r="I80" s="1"/>
  <c r="F150" i="15"/>
  <c r="G150" s="1"/>
  <c r="G75" i="16"/>
  <c r="I78" s="1"/>
  <c r="I80" s="1"/>
  <c r="J75" i="12"/>
  <c r="G75"/>
  <c r="G75" i="13"/>
  <c r="I78" s="1"/>
  <c r="I80" s="1"/>
  <c r="G75" i="15"/>
  <c r="I78" s="1"/>
  <c r="I80" s="1"/>
  <c r="G53" i="11"/>
  <c r="I56" s="1"/>
  <c r="I58" s="1"/>
  <c r="J75" i="23"/>
  <c r="G98"/>
  <c r="I101" s="1"/>
  <c r="I103" s="1"/>
  <c r="J98" i="8"/>
  <c r="J98" i="23"/>
  <c r="J98" i="15"/>
  <c r="J98" i="16"/>
  <c r="J53" i="11"/>
  <c r="J98" i="9"/>
  <c r="J98" i="10"/>
  <c r="J98" i="12"/>
  <c r="J53" i="8"/>
  <c r="J98" i="11"/>
  <c r="J98" i="13"/>
  <c r="J98" i="14"/>
  <c r="J98" i="18"/>
  <c r="J53" i="9"/>
  <c r="J53" i="12"/>
  <c r="J53" i="16"/>
  <c r="J60" i="25"/>
  <c r="I40"/>
  <c r="I42" s="1"/>
  <c r="I67"/>
  <c r="H68" s="1"/>
  <c r="J96"/>
  <c r="K98" s="1"/>
  <c r="J82"/>
  <c r="J15"/>
  <c r="I20"/>
  <c r="I22"/>
  <c r="J37"/>
  <c r="J53" i="23"/>
  <c r="I56"/>
  <c r="J120"/>
  <c r="J53" i="18"/>
  <c r="J120"/>
  <c r="J120" i="16"/>
  <c r="J120" i="15"/>
  <c r="I56"/>
  <c r="J53"/>
  <c r="J120" i="14"/>
  <c r="I56"/>
  <c r="J53"/>
  <c r="J120" i="13"/>
  <c r="J53"/>
  <c r="J120" i="12"/>
  <c r="J120" i="11"/>
  <c r="J120" i="10"/>
  <c r="J53"/>
  <c r="J120" i="9"/>
  <c r="I58" i="8"/>
  <c r="I60"/>
  <c r="J120"/>
  <c r="I105" i="12" l="1"/>
  <c r="H106" s="1"/>
  <c r="I60"/>
  <c r="I60" i="18"/>
  <c r="I82" s="1"/>
  <c r="H83" s="1"/>
  <c r="I105" i="8"/>
  <c r="H106" s="1"/>
  <c r="J134"/>
  <c r="K136" s="1"/>
  <c r="I58" i="9"/>
  <c r="I105" i="14"/>
  <c r="H106" s="1"/>
  <c r="J134"/>
  <c r="K136" s="1"/>
  <c r="J134" i="18"/>
  <c r="K136" s="1"/>
  <c r="J134" i="16"/>
  <c r="K136" s="1"/>
  <c r="I105" i="18"/>
  <c r="H106" s="1"/>
  <c r="J134" i="9"/>
  <c r="K136" s="1"/>
  <c r="J134" i="10"/>
  <c r="K136" s="1"/>
  <c r="I105" i="9"/>
  <c r="H106" s="1"/>
  <c r="I105" i="13"/>
  <c r="H106" s="1"/>
  <c r="I105" i="10"/>
  <c r="H106" s="1"/>
  <c r="J134" i="13"/>
  <c r="K136" s="1"/>
  <c r="I78" i="12"/>
  <c r="I80" s="1"/>
  <c r="J134"/>
  <c r="K136" s="1"/>
  <c r="I78" i="9"/>
  <c r="I80" s="1"/>
  <c r="I134" i="8"/>
  <c r="F142" s="1"/>
  <c r="G142" s="1"/>
  <c r="G148" s="1"/>
  <c r="G153" s="1"/>
  <c r="I105" i="16"/>
  <c r="H106" s="1"/>
  <c r="I60" i="11"/>
  <c r="H61" s="1"/>
  <c r="I105" i="23"/>
  <c r="H106" s="1"/>
  <c r="J134" i="15"/>
  <c r="K136" s="1"/>
  <c r="I105"/>
  <c r="H106" s="1"/>
  <c r="I134" i="11"/>
  <c r="F142" s="1"/>
  <c r="G142" s="1"/>
  <c r="G148" s="1"/>
  <c r="G153" s="1"/>
  <c r="J134"/>
  <c r="K136" s="1"/>
  <c r="I105"/>
  <c r="H106" s="1"/>
  <c r="J134" i="23"/>
  <c r="K136" s="1"/>
  <c r="I134" i="10"/>
  <c r="F142" s="1"/>
  <c r="G142" s="1"/>
  <c r="G148" s="1"/>
  <c r="G153" s="1"/>
  <c r="I134" i="9"/>
  <c r="F142" s="1"/>
  <c r="G142" s="1"/>
  <c r="G148" s="1"/>
  <c r="G153" s="1"/>
  <c r="I134" i="12"/>
  <c r="F142" s="1"/>
  <c r="G142" s="1"/>
  <c r="G148" s="1"/>
  <c r="G153" s="1"/>
  <c r="I134" i="15"/>
  <c r="F142" s="1"/>
  <c r="G142" s="1"/>
  <c r="G148" s="1"/>
  <c r="G153" s="1"/>
  <c r="I134" i="14"/>
  <c r="F142" s="1"/>
  <c r="G142" s="1"/>
  <c r="G148" s="1"/>
  <c r="G153" s="1"/>
  <c r="I89" i="25"/>
  <c r="H90" s="1"/>
  <c r="I134" i="16"/>
  <c r="F142" s="1"/>
  <c r="G142" s="1"/>
  <c r="G148" s="1"/>
  <c r="G153" s="1"/>
  <c r="I134" i="13"/>
  <c r="F142" s="1"/>
  <c r="G142" s="1"/>
  <c r="G148" s="1"/>
  <c r="G153" s="1"/>
  <c r="I127" i="18"/>
  <c r="H128" s="1"/>
  <c r="I127" i="8"/>
  <c r="H128" s="1"/>
  <c r="I127" i="11"/>
  <c r="H128" s="1"/>
  <c r="I96" i="25"/>
  <c r="F104" s="1"/>
  <c r="G104" s="1"/>
  <c r="I44"/>
  <c r="H45" s="1"/>
  <c r="H23"/>
  <c r="I58" i="23"/>
  <c r="I60"/>
  <c r="I127"/>
  <c r="H128" s="1"/>
  <c r="I134"/>
  <c r="F142" s="1"/>
  <c r="G142" s="1"/>
  <c r="G148" s="1"/>
  <c r="G153" s="1"/>
  <c r="I134" i="18"/>
  <c r="F142" s="1"/>
  <c r="G142" s="1"/>
  <c r="G148" s="1"/>
  <c r="G153" s="1"/>
  <c r="I58" i="16"/>
  <c r="I60"/>
  <c r="I127"/>
  <c r="H128" s="1"/>
  <c r="I58" i="15"/>
  <c r="I60"/>
  <c r="I127"/>
  <c r="H128" s="1"/>
  <c r="I58" i="14"/>
  <c r="I60"/>
  <c r="I127"/>
  <c r="H128" s="1"/>
  <c r="I58" i="13"/>
  <c r="I60"/>
  <c r="I127"/>
  <c r="H128" s="1"/>
  <c r="H61" i="12"/>
  <c r="I58" i="10"/>
  <c r="I60"/>
  <c r="I127"/>
  <c r="H128" s="1"/>
  <c r="H61" i="9"/>
  <c r="I82" i="8"/>
  <c r="H83" s="1"/>
  <c r="H61"/>
  <c r="H61" i="18" l="1"/>
  <c r="I82" i="11"/>
  <c r="H83" s="1"/>
  <c r="K125" i="23"/>
  <c r="K103"/>
  <c r="K80"/>
  <c r="K58"/>
  <c r="K125" i="9"/>
  <c r="K103"/>
  <c r="K80"/>
  <c r="K58"/>
  <c r="K125" i="18"/>
  <c r="K103"/>
  <c r="K80"/>
  <c r="K58"/>
  <c r="K125" i="16"/>
  <c r="K103"/>
  <c r="K80"/>
  <c r="K58"/>
  <c r="K125" i="12"/>
  <c r="K103"/>
  <c r="K80"/>
  <c r="K58"/>
  <c r="K125" i="8"/>
  <c r="K103"/>
  <c r="K80"/>
  <c r="K58"/>
  <c r="K125" i="13"/>
  <c r="K103"/>
  <c r="K80"/>
  <c r="K58"/>
  <c r="K125" i="15"/>
  <c r="K103"/>
  <c r="K80"/>
  <c r="K58"/>
  <c r="K125" i="14"/>
  <c r="K103"/>
  <c r="K80"/>
  <c r="K58"/>
  <c r="K125" i="10"/>
  <c r="K103"/>
  <c r="K80"/>
  <c r="K58"/>
  <c r="K125" i="11"/>
  <c r="K103"/>
  <c r="K80"/>
  <c r="K58"/>
  <c r="I127" i="12"/>
  <c r="H128" s="1"/>
  <c r="I82"/>
  <c r="H83" s="1"/>
  <c r="I82" i="9"/>
  <c r="H83" s="1"/>
  <c r="I127"/>
  <c r="H128" s="1"/>
  <c r="G110" i="25"/>
  <c r="G115" s="1"/>
  <c r="K108"/>
  <c r="I82" i="23"/>
  <c r="H83" s="1"/>
  <c r="H61"/>
  <c r="I82" i="16"/>
  <c r="H83" s="1"/>
  <c r="H61"/>
  <c r="I82" i="15"/>
  <c r="H83" s="1"/>
  <c r="H61"/>
  <c r="I82" i="14"/>
  <c r="H83" s="1"/>
  <c r="H61"/>
  <c r="I82" i="13"/>
  <c r="H83" s="1"/>
  <c r="H61"/>
  <c r="I82" i="10"/>
  <c r="H83" s="1"/>
  <c r="H61"/>
  <c r="G117" i="17" l="1"/>
  <c r="G115"/>
  <c r="G95"/>
  <c r="G94"/>
  <c r="G93"/>
  <c r="G70"/>
  <c r="G50"/>
  <c r="G49"/>
  <c r="G48"/>
  <c r="G151"/>
  <c r="F137"/>
  <c r="G137" s="1"/>
  <c r="F136"/>
  <c r="G136" s="1"/>
  <c r="G135"/>
  <c r="G119"/>
  <c r="G118"/>
  <c r="G116"/>
  <c r="G113"/>
  <c r="G96"/>
  <c r="G92"/>
  <c r="G91"/>
  <c r="G74"/>
  <c r="G73"/>
  <c r="G72"/>
  <c r="G69"/>
  <c r="G68"/>
  <c r="G52"/>
  <c r="G47"/>
  <c r="K33"/>
  <c r="J33"/>
  <c r="I33"/>
  <c r="H33"/>
  <c r="G33"/>
  <c r="F33"/>
  <c r="E33"/>
  <c r="K32"/>
  <c r="J32"/>
  <c r="I32"/>
  <c r="H32"/>
  <c r="G32"/>
  <c r="F32"/>
  <c r="E32"/>
  <c r="K31"/>
  <c r="J31"/>
  <c r="I31"/>
  <c r="H31"/>
  <c r="G31"/>
  <c r="F31"/>
  <c r="E31"/>
  <c r="K30"/>
  <c r="J30"/>
  <c r="I30"/>
  <c r="H30"/>
  <c r="G30"/>
  <c r="F30"/>
  <c r="E30"/>
  <c r="K29"/>
  <c r="J29"/>
  <c r="I29"/>
  <c r="H29"/>
  <c r="G29"/>
  <c r="F29"/>
  <c r="E29"/>
  <c r="K28"/>
  <c r="J28"/>
  <c r="I28"/>
  <c r="H28"/>
  <c r="G28"/>
  <c r="F28"/>
  <c r="E28"/>
  <c r="K27"/>
  <c r="J27"/>
  <c r="I27"/>
  <c r="H27"/>
  <c r="G27"/>
  <c r="F27"/>
  <c r="E27"/>
  <c r="K26"/>
  <c r="J26"/>
  <c r="I26"/>
  <c r="H26"/>
  <c r="G26"/>
  <c r="F26"/>
  <c r="E26"/>
  <c r="K25"/>
  <c r="J25"/>
  <c r="I25"/>
  <c r="H25"/>
  <c r="G25"/>
  <c r="F25"/>
  <c r="E25"/>
  <c r="K24"/>
  <c r="J24"/>
  <c r="I24"/>
  <c r="H24"/>
  <c r="G24"/>
  <c r="F24"/>
  <c r="E24"/>
  <c r="K23"/>
  <c r="J23"/>
  <c r="I23"/>
  <c r="H23"/>
  <c r="G23"/>
  <c r="F23"/>
  <c r="E23"/>
  <c r="K22"/>
  <c r="J22"/>
  <c r="I22"/>
  <c r="H22"/>
  <c r="G22"/>
  <c r="F22"/>
  <c r="E22"/>
  <c r="K21"/>
  <c r="J21"/>
  <c r="I21"/>
  <c r="H21"/>
  <c r="G21"/>
  <c r="F21"/>
  <c r="E21"/>
  <c r="K20"/>
  <c r="J20"/>
  <c r="I20"/>
  <c r="H20"/>
  <c r="G20"/>
  <c r="F20"/>
  <c r="E20"/>
  <c r="K19"/>
  <c r="J19"/>
  <c r="I19"/>
  <c r="H19"/>
  <c r="G19"/>
  <c r="F19"/>
  <c r="E19"/>
  <c r="K18"/>
  <c r="J18"/>
  <c r="I18"/>
  <c r="H18"/>
  <c r="G18"/>
  <c r="F18"/>
  <c r="E18"/>
  <c r="K17"/>
  <c r="J17"/>
  <c r="I17"/>
  <c r="H17"/>
  <c r="G17"/>
  <c r="F17"/>
  <c r="E17"/>
  <c r="K16"/>
  <c r="J16"/>
  <c r="I16"/>
  <c r="H16"/>
  <c r="G16"/>
  <c r="F16"/>
  <c r="E16"/>
  <c r="K15"/>
  <c r="J15"/>
  <c r="I15"/>
  <c r="H15"/>
  <c r="G15"/>
  <c r="F15"/>
  <c r="E15"/>
  <c r="K14"/>
  <c r="J14"/>
  <c r="I14"/>
  <c r="H14"/>
  <c r="G14"/>
  <c r="F14"/>
  <c r="E14"/>
  <c r="K13"/>
  <c r="J13"/>
  <c r="I13"/>
  <c r="H13"/>
  <c r="G13"/>
  <c r="F13"/>
  <c r="E13"/>
  <c r="K12"/>
  <c r="J12"/>
  <c r="I12"/>
  <c r="H12"/>
  <c r="G12"/>
  <c r="F12"/>
  <c r="E12"/>
  <c r="K11"/>
  <c r="J11"/>
  <c r="I11"/>
  <c r="H11"/>
  <c r="G11"/>
  <c r="F11"/>
  <c r="E11"/>
  <c r="K10"/>
  <c r="J10"/>
  <c r="I10"/>
  <c r="H10"/>
  <c r="G10"/>
  <c r="F10"/>
  <c r="E10"/>
  <c r="K9"/>
  <c r="J9"/>
  <c r="I9"/>
  <c r="H9"/>
  <c r="G9"/>
  <c r="F9"/>
  <c r="E9"/>
  <c r="K8"/>
  <c r="J8"/>
  <c r="I8"/>
  <c r="H8"/>
  <c r="G8"/>
  <c r="F8"/>
  <c r="E8"/>
  <c r="K7"/>
  <c r="J7"/>
  <c r="I7"/>
  <c r="H7"/>
  <c r="G7"/>
  <c r="F7"/>
  <c r="E7"/>
  <c r="K6"/>
  <c r="J6"/>
  <c r="I6"/>
  <c r="H6"/>
  <c r="G6"/>
  <c r="F6"/>
  <c r="E6"/>
  <c r="K5"/>
  <c r="J5"/>
  <c r="I5"/>
  <c r="H5"/>
  <c r="G5"/>
  <c r="F5"/>
  <c r="E5"/>
  <c r="K4"/>
  <c r="J4"/>
  <c r="I4"/>
  <c r="H4"/>
  <c r="G4"/>
  <c r="F4"/>
  <c r="E4"/>
  <c r="K3"/>
  <c r="J3"/>
  <c r="I3"/>
  <c r="H3"/>
  <c r="G3"/>
  <c r="F3"/>
  <c r="E3"/>
  <c r="J50" l="1"/>
  <c r="J93"/>
  <c r="J97"/>
  <c r="G97"/>
  <c r="J46"/>
  <c r="G46"/>
  <c r="E138"/>
  <c r="G138" s="1"/>
  <c r="E142" s="1"/>
  <c r="J51"/>
  <c r="G51"/>
  <c r="J71"/>
  <c r="G71"/>
  <c r="J34"/>
  <c r="M137" s="1"/>
  <c r="E147" s="1"/>
  <c r="G147" s="1"/>
  <c r="H34"/>
  <c r="L138" s="1"/>
  <c r="G140" s="1"/>
  <c r="J52"/>
  <c r="J117"/>
  <c r="J114"/>
  <c r="J113"/>
  <c r="J118"/>
  <c r="J72"/>
  <c r="J69"/>
  <c r="J68"/>
  <c r="J48"/>
  <c r="J47"/>
  <c r="F34"/>
  <c r="M133" s="1"/>
  <c r="G34"/>
  <c r="M135" s="1"/>
  <c r="G146" s="1"/>
  <c r="K34"/>
  <c r="L140" s="1"/>
  <c r="G152" s="1"/>
  <c r="E34"/>
  <c r="M134" s="1"/>
  <c r="I34"/>
  <c r="L139" s="1"/>
  <c r="G139" s="1"/>
  <c r="J94"/>
  <c r="J115"/>
  <c r="G120"/>
  <c r="I123" s="1"/>
  <c r="I125" s="1"/>
  <c r="J119"/>
  <c r="J73"/>
  <c r="J91"/>
  <c r="J95"/>
  <c r="J116"/>
  <c r="J49"/>
  <c r="J70"/>
  <c r="J74"/>
  <c r="J92"/>
  <c r="J96"/>
  <c r="G149" l="1"/>
  <c r="F150"/>
  <c r="G150" s="1"/>
  <c r="G98"/>
  <c r="I101" s="1"/>
  <c r="I103" s="1"/>
  <c r="G75"/>
  <c r="I78" s="1"/>
  <c r="I80" s="1"/>
  <c r="J120"/>
  <c r="J75"/>
  <c r="G53"/>
  <c r="J53"/>
  <c r="J98"/>
  <c r="I105" l="1"/>
  <c r="H106" s="1"/>
  <c r="I56"/>
  <c r="I127" s="1"/>
  <c r="H128" s="1"/>
  <c r="I134"/>
  <c r="F142" s="1"/>
  <c r="G142" s="1"/>
  <c r="J134"/>
  <c r="K136" s="1"/>
  <c r="G148" l="1"/>
  <c r="G153" s="1"/>
  <c r="I58"/>
  <c r="I60"/>
  <c r="I82" s="1"/>
  <c r="H83" s="1"/>
  <c r="K57" l="1"/>
  <c r="K80"/>
  <c r="K103"/>
  <c r="K125"/>
  <c r="H61"/>
</calcChain>
</file>

<file path=xl/sharedStrings.xml><?xml version="1.0" encoding="utf-8"?>
<sst xmlns="http://schemas.openxmlformats.org/spreadsheetml/2006/main" count="3485" uniqueCount="259">
  <si>
    <t>TABLEAU DES FRAIS DE ROUTE PAR TOURNEE</t>
  </si>
  <si>
    <t>code tournée</t>
  </si>
  <si>
    <t>repas soir non soumis</t>
  </si>
  <si>
    <t>Repas midi non soumis</t>
  </si>
  <si>
    <t>cassecroute soumis</t>
  </si>
  <si>
    <t xml:space="preserve">demi prime </t>
  </si>
  <si>
    <t>prime entiere</t>
  </si>
  <si>
    <t xml:space="preserve">tichet </t>
  </si>
  <si>
    <t>repas unique</t>
  </si>
  <si>
    <t>caen</t>
  </si>
  <si>
    <t>vendée rapide</t>
  </si>
  <si>
    <t>week</t>
  </si>
  <si>
    <t>?</t>
  </si>
  <si>
    <t>repos</t>
  </si>
  <si>
    <t>casse croute soumis</t>
  </si>
  <si>
    <t>PRIME DE DIMANCHE</t>
  </si>
  <si>
    <t>SEMAINE</t>
  </si>
  <si>
    <t>TOURNEE</t>
  </si>
  <si>
    <t>JOUR</t>
  </si>
  <si>
    <t>DATE</t>
  </si>
  <si>
    <t>vendredi</t>
  </si>
  <si>
    <t>samedi</t>
  </si>
  <si>
    <t>dimanche</t>
  </si>
  <si>
    <t>lundi</t>
  </si>
  <si>
    <t>mardi</t>
  </si>
  <si>
    <t>mercredi</t>
  </si>
  <si>
    <t>jeudi</t>
  </si>
  <si>
    <t>TOTAL</t>
  </si>
  <si>
    <t>CASSE CROUTE SOUMIS</t>
  </si>
  <si>
    <t>Tournée</t>
  </si>
  <si>
    <t>Jour</t>
  </si>
  <si>
    <t>Début de poste</t>
  </si>
  <si>
    <t>Fin de poste</t>
  </si>
  <si>
    <t>TEMPS DE SERVICE</t>
  </si>
  <si>
    <t>Pause de jour</t>
  </si>
  <si>
    <t>Pause de nuit</t>
  </si>
  <si>
    <t>Heures de nuit</t>
  </si>
  <si>
    <t>BASE HEURE PAR JOUR</t>
  </si>
  <si>
    <t>HEURES  SEMAINE A EFFECTUER</t>
  </si>
  <si>
    <t xml:space="preserve">HEURES  SEMAINE EFFECTUER </t>
  </si>
  <si>
    <t>INFRACTION DES 10 HEURES</t>
  </si>
  <si>
    <t>HEURES SUPLEMENTAIRE SEMAINE</t>
  </si>
  <si>
    <t>MOYENNE HEURES DE NUIT/SEMAINE</t>
  </si>
  <si>
    <t>CUMUL DES HEURES PAR PERIODE</t>
  </si>
  <si>
    <t>HEURES DE NUIT</t>
  </si>
  <si>
    <t>TOTAL REPAS SOUMIS</t>
  </si>
  <si>
    <t>TOTAL REPAS NON SOUMIS</t>
  </si>
  <si>
    <t>SALAIRE</t>
  </si>
  <si>
    <t>BASE</t>
  </si>
  <si>
    <t>TOTAL CASSE CROUTE NON SOUMIS</t>
  </si>
  <si>
    <t>HEURES MAJ 125%</t>
  </si>
  <si>
    <t>RESTE A EFFECTUER</t>
  </si>
  <si>
    <t>FORFAIT HEURES 125%</t>
  </si>
  <si>
    <t>HEURES SUP A PAYER</t>
  </si>
  <si>
    <t>ticket restaurant</t>
  </si>
  <si>
    <t>ANCIENNETE</t>
  </si>
  <si>
    <t>prime dimanche ou jour ferie 41,06</t>
  </si>
  <si>
    <t>PRIME DIMANCHE +4H</t>
  </si>
  <si>
    <t>prime dimanche ou jour ferie 82,12</t>
  </si>
  <si>
    <t>PRIME DIMANCHE -4H</t>
  </si>
  <si>
    <t>JOURS FERIE</t>
  </si>
  <si>
    <t>HEURES SUP</t>
  </si>
  <si>
    <t>REPAS SOUMIS</t>
  </si>
  <si>
    <t>salaire brut</t>
  </si>
  <si>
    <t>REPAS NON SOUMIS</t>
  </si>
  <si>
    <t>TICKET RESTAURANT</t>
  </si>
  <si>
    <t>CASSE CROUTE NON SOUMIS</t>
  </si>
  <si>
    <t>REPAS UNIQUE</t>
  </si>
  <si>
    <t>salaire net</t>
  </si>
  <si>
    <t xml:space="preserve">tichet restaurant </t>
  </si>
  <si>
    <t>n°de parc</t>
  </si>
  <si>
    <t>N° DE PARC</t>
  </si>
  <si>
    <t>IMATRICULATION</t>
  </si>
  <si>
    <t>TRACTEUR</t>
  </si>
  <si>
    <t>E32288</t>
  </si>
  <si>
    <t>P19044</t>
  </si>
  <si>
    <t>P19052</t>
  </si>
  <si>
    <t>P19050</t>
  </si>
  <si>
    <t>porteur</t>
  </si>
  <si>
    <t>scania</t>
  </si>
  <si>
    <t>TYPE DE VEHICULE</t>
  </si>
  <si>
    <t>TOTAL CASSE CROUTE  SOUMIS</t>
  </si>
  <si>
    <t>SALAIRE NET DEBUT DE MOIS</t>
  </si>
  <si>
    <t>P19045</t>
  </si>
  <si>
    <t>casse croute non soumis</t>
  </si>
  <si>
    <t>P19049</t>
  </si>
  <si>
    <t>P19046</t>
  </si>
  <si>
    <t>p19043</t>
  </si>
  <si>
    <t>P19053</t>
  </si>
  <si>
    <t>P19051</t>
  </si>
  <si>
    <t>p19140</t>
  </si>
  <si>
    <t>conso l /100</t>
  </si>
  <si>
    <t>EA-004-PW</t>
  </si>
  <si>
    <t>EA-911-TF</t>
  </si>
  <si>
    <t>EA-381-TG</t>
  </si>
  <si>
    <t>EA-340-RT</t>
  </si>
  <si>
    <t>EA-067-TG</t>
  </si>
  <si>
    <t>EB-377-JP</t>
  </si>
  <si>
    <t>EA-135-PW</t>
  </si>
  <si>
    <t>p19138</t>
  </si>
  <si>
    <t>p19139</t>
  </si>
  <si>
    <t>p19047</t>
  </si>
  <si>
    <t>p19144</t>
  </si>
  <si>
    <t>p19149</t>
  </si>
  <si>
    <t>p19054</t>
  </si>
  <si>
    <t>P19048</t>
  </si>
  <si>
    <t>EA-092-RT</t>
  </si>
  <si>
    <t>EC-998-NJ</t>
  </si>
  <si>
    <t>EC-147-MF</t>
  </si>
  <si>
    <t>EG-670-HW</t>
  </si>
  <si>
    <t>EF-012-XP</t>
  </si>
  <si>
    <t>EA-231-QE</t>
  </si>
  <si>
    <t>EB-279-JP</t>
  </si>
  <si>
    <t>EC-918-ME</t>
  </si>
  <si>
    <t>heure d'embauche</t>
  </si>
  <si>
    <t>Heures reunion formation</t>
  </si>
  <si>
    <t>FRAIS COMPLEMENTAIRE</t>
  </si>
  <si>
    <t>BULLETIN DE SALAIRE</t>
  </si>
  <si>
    <t>heure sup a 150%</t>
  </si>
  <si>
    <t>EB-514-JP</t>
  </si>
  <si>
    <t>treizieme periode</t>
  </si>
  <si>
    <t>RAM + ANGERS 21H30</t>
  </si>
  <si>
    <t>MAGNY/VIRE</t>
  </si>
  <si>
    <t>MALADIE</t>
  </si>
  <si>
    <t>NAV ATHIS 1</t>
  </si>
  <si>
    <t>NAV ATHIS 2</t>
  </si>
  <si>
    <t xml:space="preserve">NAV CHAULNES </t>
  </si>
  <si>
    <t>NAV CLERMONTS</t>
  </si>
  <si>
    <t>NAV DIJON</t>
  </si>
  <si>
    <t>NAV LANGRES</t>
  </si>
  <si>
    <t>NAV LILLE</t>
  </si>
  <si>
    <t>NAV NIORT 21H15</t>
  </si>
  <si>
    <t>NAV SAVIGNY</t>
  </si>
  <si>
    <t>NAV VELAINES</t>
  </si>
  <si>
    <t>RAM + 21H30 TOURS</t>
  </si>
  <si>
    <t>RAM + LOG 18H +21H</t>
  </si>
  <si>
    <t>RAM + NANTES 21H</t>
  </si>
  <si>
    <t>RAM + ORLEANS 21H</t>
  </si>
  <si>
    <t>RAM + ROUEN 20H15</t>
  </si>
  <si>
    <t>RAM MALO + LAVAL</t>
  </si>
  <si>
    <t>SU FONTENAY</t>
  </si>
  <si>
    <t>SU IFFS + BASES</t>
  </si>
  <si>
    <t>CONGES</t>
  </si>
  <si>
    <t>NAV TOURS SAMEDI</t>
  </si>
  <si>
    <t>LE MANS A/A SAMEDI</t>
  </si>
  <si>
    <t>NAV ST SEVER SAMEDI</t>
  </si>
  <si>
    <t>FONTENAY SAMEDI</t>
  </si>
  <si>
    <t>FCOS</t>
  </si>
  <si>
    <t>FERIEE</t>
  </si>
  <si>
    <t>salaire net fin de mois</t>
  </si>
  <si>
    <t>casse-croute soumis</t>
  </si>
  <si>
    <t>prime entière</t>
  </si>
  <si>
    <t xml:space="preserve">ticket </t>
  </si>
  <si>
    <t>Heures réunion formation</t>
  </si>
  <si>
    <t>prime dimanche ou jour férié 41,06</t>
  </si>
  <si>
    <t>prime dimanche ou jour férié 82,12</t>
  </si>
  <si>
    <t xml:space="preserve">ticket restaurant </t>
  </si>
  <si>
    <t>p19141</t>
  </si>
  <si>
    <t>p19142</t>
  </si>
  <si>
    <t>p19045</t>
  </si>
  <si>
    <t>RAM/MAGNY/VIRE dimanche</t>
  </si>
  <si>
    <t>p19151</t>
  </si>
  <si>
    <t>p19143</t>
  </si>
  <si>
    <t>nav sup</t>
  </si>
  <si>
    <t>TOTAL REPAS non SOUMIS midi</t>
  </si>
  <si>
    <t>TOTAL REPAS NON SOUMIS soir</t>
  </si>
  <si>
    <t>RAM + TOURS 20H</t>
  </si>
  <si>
    <t>repas midi</t>
  </si>
  <si>
    <t>repas soir</t>
  </si>
  <si>
    <t>casse croute</t>
  </si>
  <si>
    <t>demi prime</t>
  </si>
  <si>
    <t>AVANT LES NAO</t>
  </si>
  <si>
    <t>frais complementaire</t>
  </si>
  <si>
    <t>déduction tickets restaurant</t>
  </si>
  <si>
    <t>RAM 13H N°2</t>
  </si>
  <si>
    <t>RAM 12H15</t>
  </si>
  <si>
    <t>RAM 10H N°2</t>
  </si>
  <si>
    <t>RAM  9H N°3</t>
  </si>
  <si>
    <t>RAM 10H N°1</t>
  </si>
  <si>
    <t>RAM  9H N°2</t>
  </si>
  <si>
    <t>RAM 9H LUNDI</t>
  </si>
  <si>
    <t>RAM 12H</t>
  </si>
  <si>
    <t>RAM 11H 45</t>
  </si>
  <si>
    <t>RAM 10H N°4</t>
  </si>
  <si>
    <t>RAM 9H N°1</t>
  </si>
  <si>
    <t>RAM 11H 15</t>
  </si>
  <si>
    <t>RAM  14H +CTB</t>
  </si>
  <si>
    <t>RAM 10H N°3</t>
  </si>
  <si>
    <t>RAM 13H N°1</t>
  </si>
  <si>
    <t>RAM 9H N°3</t>
  </si>
  <si>
    <t>RAM 9H N°2</t>
  </si>
  <si>
    <t>NAV  CHÂTEAUB</t>
  </si>
  <si>
    <t>RAM+ ATHIS 1</t>
  </si>
  <si>
    <t>NAV NIORT</t>
  </si>
  <si>
    <t>RAM+CAEN 21H15</t>
  </si>
  <si>
    <t>RAM + NANTES  1</t>
  </si>
  <si>
    <t>WEEK</t>
  </si>
  <si>
    <t>SEMAINE 1 DU 29/01/2019 AU 04/02/2019</t>
  </si>
  <si>
    <t>SEMAINE 2 DU 05/02/2019 AU 11/02/2019</t>
  </si>
  <si>
    <t>SEMAINE 3 DU 12/02/2017 AU 18/02/2019</t>
  </si>
  <si>
    <t>SEMAINE 4 DU 19/02/2019 AU 25/02/2019</t>
  </si>
  <si>
    <t>SEMAINE 1 DU 25/02/2019 AU 03/03/2019</t>
  </si>
  <si>
    <t>SEMAINE 2 DU 04/03/2019 AU 10/03/2019</t>
  </si>
  <si>
    <t>SEMAINE 3 DU 11/03/2019 AU 17/03/2019</t>
  </si>
  <si>
    <t>SEMAINE 4 DU 18/03/2019 AU 24/03/2019</t>
  </si>
  <si>
    <t>SEMAINE 1 DU 25/03/2019 AU 31/03/2019</t>
  </si>
  <si>
    <t>SEMAINE 2 DU 01/04/2019 AU 07/04/2019</t>
  </si>
  <si>
    <t>SEMAINE 3 DU 08/04/2019 AU 14/04/2019</t>
  </si>
  <si>
    <t>SEMAINE 4 DU 15/04/2019 AU 21/04/2019</t>
  </si>
  <si>
    <t>SEMAINE 1 DU 22/04/2019 AU 28/04/2019</t>
  </si>
  <si>
    <t>SEMAINE 2 DU 29/04/2019 AU 05/05/2019</t>
  </si>
  <si>
    <t>SEMAINE 3 DU 06/05/2019 AU 12/05/2019</t>
  </si>
  <si>
    <t>SEMAINE 4 DU 13/05/2019 AU 19/05/2019</t>
  </si>
  <si>
    <t>SEMAINE 1 DU 20/05/2019 AU 26/05/2019</t>
  </si>
  <si>
    <t>SEMAINE 2 DU 27/05/2019 AU 02/06/2019</t>
  </si>
  <si>
    <t>SEMAINE 3 DU 03/06/2019 AU 09/06/2019</t>
  </si>
  <si>
    <t>SEMAINE 4 DU 10/06/2019 AU 16/06/2019</t>
  </si>
  <si>
    <t>SEMAINE 1 DU 17/06/2019 AU 23/06/2019</t>
  </si>
  <si>
    <t>SEMAINE 2 DU 24/06/2019 AU 30/06/2019</t>
  </si>
  <si>
    <t>SEMAINE 3 DU 01/07/2019 AU 07/07/2019</t>
  </si>
  <si>
    <t>SEMAINE 4 DU 08/07/2019 AU 14/07/2019</t>
  </si>
  <si>
    <t>SEMAINE 1 DU 15/07/2019 AU 21/07/2019</t>
  </si>
  <si>
    <t>SEMAINE 2 DU 22/07/2019 AU 28/07/2019</t>
  </si>
  <si>
    <t>SEMAINE 3 DU 29/07/2019 AU 04/08/2019</t>
  </si>
  <si>
    <t>SEMAINE 4 DU 05/08/2019 AU 11/08/2019</t>
  </si>
  <si>
    <t>SEMAINE 1 DU 12/08/2019 AU 18/08/2019</t>
  </si>
  <si>
    <t>SEMAINE 2 DU 19/08/2019 AU 25/08/2019</t>
  </si>
  <si>
    <t>SEMAINE 3 DU 26/08/2019 AU 01/09/2019</t>
  </si>
  <si>
    <t>SEMAINE 4 DU 02/09/2019 AU 08/09/2019</t>
  </si>
  <si>
    <t>SEMAINE 1 DU 09/09/2019 AU 15/09/2019</t>
  </si>
  <si>
    <t>SEMAINE 2 DU 16/09/2019 AU 22/09/2019</t>
  </si>
  <si>
    <t>SEMAINE 3 DU 23/09/2019 AU 29/09/2019</t>
  </si>
  <si>
    <t>SEMAINE 4 DU 30/09/2019 AU 06/10/2019</t>
  </si>
  <si>
    <t>SEMAINE 1 DU 07/10/2019 AU 13/10/2019</t>
  </si>
  <si>
    <t>SEMAINE 2 DU 14/10/2019 AU 20/10/2019</t>
  </si>
  <si>
    <t>SEMAINE 3 DU 21/10/2019 AU 27/10/2019</t>
  </si>
  <si>
    <t>SEMAINE 4 DU 28/10/2019 AU 03/11/2019</t>
  </si>
  <si>
    <t>SEMAINE 1 DU 04/11/2019 AU 10/11/2019</t>
  </si>
  <si>
    <t>SEMAINE 2 DU 11/11/2019 AU 17/11/2019</t>
  </si>
  <si>
    <t>SEMAINE 3 DU 18/11/2019 AU 24/11/2019</t>
  </si>
  <si>
    <t>SEMAINE 4 DU 25/11/2019 AU 013/12/2019</t>
  </si>
  <si>
    <t>SEMAINE 1 DU 02/12/2019 AU 08/12/2019</t>
  </si>
  <si>
    <t>SEMAINE 2 DU 09/12/2019 AU 15/12/2019</t>
  </si>
  <si>
    <t>SEMAINE 3 DU 16/12/2019 AU 22/12/2019</t>
  </si>
  <si>
    <t>SEMAINE 4 DU 23/12/2019 AU 31/12/2019</t>
  </si>
  <si>
    <t>APRES  LES NAO</t>
  </si>
  <si>
    <t>RAM 13H &gt;21h15</t>
  </si>
  <si>
    <t>RAM 14H&lt;21H15</t>
  </si>
  <si>
    <t>RAM 14H &gt;21H15</t>
  </si>
  <si>
    <t>DELEGATION</t>
  </si>
  <si>
    <t>RAM+nav sup</t>
  </si>
  <si>
    <t xml:space="preserve">NAV ST SEVER </t>
  </si>
  <si>
    <t>nantes ferie</t>
  </si>
  <si>
    <t>SEMAINE 1 DU 30/12/2020 AU 05/01/2020</t>
  </si>
  <si>
    <t>SEMAINE 2 DU 06/01/2020 AU 12/01/2020</t>
  </si>
  <si>
    <t>SEMAINE 3 DU 13/01/2020 AU 19/01/2020</t>
  </si>
  <si>
    <t>SEMAINE 4 DU 20/01/2020 AU 26/01/2020</t>
  </si>
  <si>
    <t>HEURES SUP MODUL 100%</t>
  </si>
  <si>
    <t>PERIODE 13</t>
  </si>
</sst>
</file>

<file path=xl/styles.xml><?xml version="1.0" encoding="utf-8"?>
<styleSheet xmlns="http://schemas.openxmlformats.org/spreadsheetml/2006/main">
  <numFmts count="7">
    <numFmt numFmtId="8" formatCode="#,##0.00\ &quot;€&quot;;[Red]\-#,##0.00\ &quot;€&quot;"/>
    <numFmt numFmtId="44" formatCode="_-* #,##0.00\ &quot;€&quot;_-;\-* #,##0.00\ &quot;€&quot;_-;_-* &quot;-&quot;??\ &quot;€&quot;_-;_-@_-"/>
    <numFmt numFmtId="164" formatCode="h:mm;@"/>
    <numFmt numFmtId="165" formatCode="#,##0.00\ &quot;€&quot;"/>
    <numFmt numFmtId="166" formatCode="[h]:mm:ss;@"/>
    <numFmt numFmtId="167" formatCode="h:mm:ss;@"/>
    <numFmt numFmtId="168" formatCode="0_ ;[Red]\-0\ "/>
  </numFmts>
  <fonts count="6">
    <font>
      <sz val="11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  <font>
      <sz val="10"/>
      <name val="Arial"/>
      <family val="2"/>
    </font>
    <font>
      <b/>
      <sz val="26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sz val="20"/>
      <color rgb="FFFFFFFF"/>
      <name val="Calibri"/>
      <family val="2"/>
      <scheme val="minor"/>
    </font>
  </fonts>
  <fills count="7">
    <fill>
      <patternFill patternType="none"/>
    </fill>
    <fill>
      <patternFill patternType="gray125"/>
    </fill>
    <fill>
      <patternFill patternType="solid">
        <fgColor theme="0"/>
        <bgColor indexed="64"/>
      </patternFill>
    </fill>
    <fill>
      <patternFill patternType="solid">
        <fgColor rgb="FF00FF00"/>
        <bgColor indexed="64"/>
      </patternFill>
    </fill>
    <fill>
      <patternFill patternType="solid">
        <fgColor theme="0" tint="-0.14999847407452621"/>
        <bgColor indexed="64"/>
      </patternFill>
    </fill>
    <fill>
      <patternFill patternType="solid">
        <fgColor theme="0" tint="-4.9989318521683403E-2"/>
        <bgColor indexed="64"/>
      </patternFill>
    </fill>
    <fill>
      <patternFill patternType="solid">
        <fgColor rgb="FFFFFF00"/>
        <bgColor indexed="64"/>
      </patternFill>
    </fill>
  </fills>
  <borders count="13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/>
      <diagonal/>
    </border>
  </borders>
  <cellStyleXfs count="3">
    <xf numFmtId="0" fontId="0" fillId="0" borderId="0"/>
    <xf numFmtId="0" fontId="2" fillId="0" borderId="0"/>
    <xf numFmtId="44" fontId="4" fillId="0" borderId="0" applyFont="0" applyFill="0" applyBorder="0" applyAlignment="0" applyProtection="0"/>
  </cellStyleXfs>
  <cellXfs count="213">
    <xf numFmtId="0" fontId="0" fillId="0" borderId="0" xfId="0"/>
    <xf numFmtId="0" fontId="0" fillId="0" borderId="0" xfId="0" applyAlignment="1">
      <alignment horizontal="center" wrapText="1"/>
    </xf>
    <xf numFmtId="164" fontId="0" fillId="0" borderId="1" xfId="0" applyNumberFormat="1" applyBorder="1" applyAlignment="1">
      <alignment horizontal="center" wrapText="1"/>
    </xf>
    <xf numFmtId="0" fontId="0" fillId="0" borderId="1" xfId="0" applyBorder="1" applyAlignment="1">
      <alignment horizontal="center" wrapText="1"/>
    </xf>
    <xf numFmtId="0" fontId="0" fillId="0" borderId="3" xfId="0" applyBorder="1" applyAlignment="1">
      <alignment horizontal="center" wrapText="1"/>
    </xf>
    <xf numFmtId="0" fontId="0" fillId="0" borderId="4" xfId="0" applyBorder="1" applyAlignment="1">
      <alignment horizontal="center" wrapText="1"/>
    </xf>
    <xf numFmtId="14" fontId="0" fillId="0" borderId="1" xfId="0" applyNumberFormat="1" applyBorder="1" applyAlignment="1">
      <alignment horizontal="center" wrapText="1"/>
    </xf>
    <xf numFmtId="0" fontId="0" fillId="0" borderId="1" xfId="0" applyBorder="1" applyAlignment="1">
      <alignment horizontal="center" wrapText="1"/>
    </xf>
    <xf numFmtId="0" fontId="0" fillId="0" borderId="0" xfId="0" applyAlignment="1">
      <alignment horizontal="center"/>
    </xf>
    <xf numFmtId="0" fontId="0" fillId="0" borderId="3" xfId="0" applyBorder="1" applyAlignment="1">
      <alignment horizontal="center"/>
    </xf>
    <xf numFmtId="0" fontId="0" fillId="0" borderId="1" xfId="0" applyBorder="1" applyAlignment="1">
      <alignment wrapText="1"/>
    </xf>
    <xf numFmtId="0" fontId="0" fillId="0" borderId="0" xfId="0" applyBorder="1" applyAlignment="1">
      <alignment horizontal="center" wrapText="1"/>
    </xf>
    <xf numFmtId="0" fontId="0" fillId="0" borderId="6" xfId="0" applyBorder="1" applyAlignment="1">
      <alignment horizontal="center" wrapText="1"/>
    </xf>
    <xf numFmtId="0" fontId="0" fillId="0" borderId="9" xfId="0" applyBorder="1" applyAlignment="1">
      <alignment wrapText="1"/>
    </xf>
    <xf numFmtId="0" fontId="0" fillId="0" borderId="5" xfId="0" applyBorder="1" applyAlignment="1">
      <alignment horizontal="center" wrapText="1"/>
    </xf>
    <xf numFmtId="166" fontId="0" fillId="0" borderId="6" xfId="0" applyNumberFormat="1" applyBorder="1" applyAlignment="1">
      <alignment horizontal="center" wrapText="1"/>
    </xf>
    <xf numFmtId="164" fontId="0" fillId="0" borderId="8" xfId="0" applyNumberFormat="1" applyBorder="1" applyAlignment="1">
      <alignment horizontal="center" wrapText="1"/>
    </xf>
    <xf numFmtId="164" fontId="0" fillId="0" borderId="3" xfId="0" applyNumberFormat="1" applyBorder="1" applyAlignment="1">
      <alignment horizontal="center" wrapText="1"/>
    </xf>
    <xf numFmtId="164" fontId="0" fillId="0" borderId="4" xfId="0" applyNumberFormat="1" applyBorder="1" applyAlignment="1">
      <alignment horizontal="center" wrapText="1"/>
    </xf>
    <xf numFmtId="0" fontId="0" fillId="0" borderId="9" xfId="0" applyBorder="1" applyAlignment="1">
      <alignment horizontal="center"/>
    </xf>
    <xf numFmtId="166" fontId="0" fillId="0" borderId="5" xfId="0" applyNumberFormat="1" applyBorder="1" applyAlignment="1">
      <alignment horizontal="center" wrapText="1"/>
    </xf>
    <xf numFmtId="0" fontId="0" fillId="0" borderId="1" xfId="1" applyNumberFormat="1" applyFont="1" applyFill="1" applyBorder="1" applyAlignment="1" applyProtection="1">
      <alignment horizontal="center" vertical="center" readingOrder="1"/>
    </xf>
    <xf numFmtId="166" fontId="0" fillId="0" borderId="9" xfId="0" applyNumberFormat="1" applyBorder="1" applyAlignment="1">
      <alignment horizontal="center"/>
    </xf>
    <xf numFmtId="166" fontId="0" fillId="0" borderId="9" xfId="0" applyNumberFormat="1" applyBorder="1" applyAlignment="1">
      <alignment horizontal="center" wrapText="1"/>
    </xf>
    <xf numFmtId="164" fontId="0" fillId="0" borderId="3" xfId="0" applyNumberFormat="1" applyBorder="1" applyAlignment="1">
      <alignment horizontal="center"/>
    </xf>
    <xf numFmtId="164" fontId="0" fillId="0" borderId="4" xfId="0" applyNumberFormat="1" applyBorder="1" applyAlignment="1">
      <alignment horizontal="center"/>
    </xf>
    <xf numFmtId="164" fontId="0" fillId="0" borderId="2" xfId="0" applyNumberFormat="1" applyBorder="1" applyAlignment="1">
      <alignment horizontal="center"/>
    </xf>
    <xf numFmtId="166" fontId="0" fillId="0" borderId="0" xfId="0" applyNumberFormat="1" applyAlignment="1">
      <alignment horizontal="center"/>
    </xf>
    <xf numFmtId="0" fontId="0" fillId="0" borderId="0" xfId="0" applyAlignment="1"/>
    <xf numFmtId="166" fontId="0" fillId="0" borderId="8" xfId="0" applyNumberFormat="1" applyBorder="1" applyAlignment="1">
      <alignment horizontal="center"/>
    </xf>
    <xf numFmtId="8" fontId="0" fillId="0" borderId="1" xfId="0" applyNumberFormat="1" applyBorder="1" applyAlignment="1">
      <alignment horizontal="center"/>
    </xf>
    <xf numFmtId="167" fontId="0" fillId="0" borderId="1" xfId="0" applyNumberFormat="1" applyBorder="1" applyAlignment="1">
      <alignment horizontal="center"/>
    </xf>
    <xf numFmtId="0" fontId="0" fillId="0" borderId="8" xfId="0" applyBorder="1" applyAlignment="1">
      <alignment horizontal="center" wrapText="1"/>
    </xf>
    <xf numFmtId="0" fontId="1" fillId="0" borderId="1" xfId="0" applyFont="1" applyBorder="1" applyAlignment="1">
      <alignment horizontal="center" wrapText="1"/>
    </xf>
    <xf numFmtId="0" fontId="0" fillId="0" borderId="1" xfId="0" applyBorder="1" applyAlignment="1">
      <alignment horizontal="center" wrapText="1"/>
    </xf>
    <xf numFmtId="0" fontId="0" fillId="3" borderId="1" xfId="0" applyFill="1" applyBorder="1" applyAlignment="1">
      <alignment horizontal="center" wrapText="1"/>
    </xf>
    <xf numFmtId="0" fontId="0" fillId="3" borderId="1" xfId="1" applyNumberFormat="1" applyFont="1" applyFill="1" applyBorder="1" applyAlignment="1" applyProtection="1">
      <alignment horizontal="center" vertical="center" readingOrder="1"/>
    </xf>
    <xf numFmtId="0" fontId="0" fillId="0" borderId="0" xfId="1" applyNumberFormat="1" applyFont="1" applyFill="1" applyBorder="1" applyAlignment="1" applyProtection="1">
      <alignment horizontal="center" vertical="center" readingOrder="1"/>
    </xf>
    <xf numFmtId="166" fontId="0" fillId="0" borderId="1" xfId="0" applyNumberFormat="1" applyBorder="1" applyAlignment="1">
      <alignment horizontal="center" wrapText="1"/>
    </xf>
    <xf numFmtId="166" fontId="0" fillId="0" borderId="5" xfId="0" applyNumberFormat="1" applyBorder="1" applyAlignment="1">
      <alignment horizontal="center"/>
    </xf>
    <xf numFmtId="0" fontId="0" fillId="0" borderId="1" xfId="0" applyBorder="1" applyAlignment="1">
      <alignment horizontal="center"/>
    </xf>
    <xf numFmtId="166" fontId="0" fillId="0" borderId="1" xfId="0" applyNumberFormat="1" applyBorder="1" applyAlignment="1">
      <alignment horizontal="center"/>
    </xf>
    <xf numFmtId="0" fontId="1" fillId="4" borderId="1" xfId="0" applyFont="1" applyFill="1" applyBorder="1" applyAlignment="1">
      <alignment horizontal="center" textRotation="45" wrapText="1"/>
    </xf>
    <xf numFmtId="0" fontId="1" fillId="4" borderId="1" xfId="0" applyFont="1" applyFill="1" applyBorder="1" applyAlignment="1">
      <alignment horizontal="center" wrapText="1"/>
    </xf>
    <xf numFmtId="0" fontId="1" fillId="4" borderId="1" xfId="0" applyFont="1" applyFill="1" applyBorder="1" applyAlignment="1">
      <alignment horizontal="center"/>
    </xf>
    <xf numFmtId="0" fontId="0" fillId="4" borderId="1" xfId="0" applyFill="1" applyBorder="1" applyAlignment="1">
      <alignment wrapText="1"/>
    </xf>
    <xf numFmtId="164" fontId="0" fillId="0" borderId="1" xfId="0" applyNumberFormat="1" applyBorder="1" applyAlignment="1">
      <alignment horizontal="center"/>
    </xf>
    <xf numFmtId="0" fontId="0" fillId="0" borderId="8" xfId="0" applyBorder="1" applyAlignment="1"/>
    <xf numFmtId="0" fontId="1" fillId="5" borderId="1" xfId="0" applyFont="1" applyFill="1" applyBorder="1" applyAlignment="1"/>
    <xf numFmtId="0" fontId="0" fillId="5" borderId="1" xfId="0" applyFont="1" applyFill="1" applyBorder="1" applyAlignment="1">
      <alignment horizontal="center" wrapText="1"/>
    </xf>
    <xf numFmtId="0" fontId="0" fillId="5" borderId="1" xfId="0" applyFont="1" applyFill="1" applyBorder="1" applyAlignment="1">
      <alignment horizontal="center"/>
    </xf>
    <xf numFmtId="166" fontId="1" fillId="0" borderId="3" xfId="0" applyNumberFormat="1" applyFont="1" applyBorder="1" applyAlignment="1">
      <alignment horizontal="center" wrapText="1"/>
    </xf>
    <xf numFmtId="166" fontId="1" fillId="0" borderId="6" xfId="0" applyNumberFormat="1" applyFont="1" applyBorder="1" applyAlignment="1">
      <alignment horizontal="center" wrapText="1"/>
    </xf>
    <xf numFmtId="166" fontId="1" fillId="0" borderId="3" xfId="0" applyNumberFormat="1" applyFont="1" applyBorder="1" applyAlignment="1">
      <alignment horizontal="center"/>
    </xf>
    <xf numFmtId="166" fontId="1" fillId="0" borderId="8" xfId="0" applyNumberFormat="1" applyFont="1" applyBorder="1" applyAlignment="1">
      <alignment horizontal="center" wrapText="1"/>
    </xf>
    <xf numFmtId="0" fontId="0" fillId="0" borderId="1" xfId="0" applyBorder="1" applyAlignment="1">
      <alignment horizontal="center" wrapText="1"/>
    </xf>
    <xf numFmtId="166" fontId="1" fillId="0" borderId="1" xfId="0" applyNumberFormat="1" applyFont="1" applyBorder="1" applyAlignment="1">
      <alignment horizontal="center" wrapText="1"/>
    </xf>
    <xf numFmtId="166" fontId="1" fillId="0" borderId="6" xfId="0" applyNumberFormat="1" applyFont="1" applyBorder="1" applyAlignment="1">
      <alignment horizontal="center"/>
    </xf>
    <xf numFmtId="166" fontId="1" fillId="0" borderId="1" xfId="0" applyNumberFormat="1" applyFont="1" applyBorder="1" applyAlignment="1">
      <alignment horizontal="center"/>
    </xf>
    <xf numFmtId="0" fontId="1" fillId="4" borderId="5" xfId="0" applyFont="1" applyFill="1" applyBorder="1" applyAlignment="1">
      <alignment horizontal="center" wrapText="1"/>
    </xf>
    <xf numFmtId="2" fontId="0" fillId="0" borderId="1" xfId="0" applyNumberFormat="1" applyBorder="1" applyAlignment="1">
      <alignment horizontal="center"/>
    </xf>
    <xf numFmtId="166" fontId="0" fillId="2" borderId="1" xfId="0" applyNumberFormat="1" applyFont="1" applyFill="1" applyBorder="1" applyAlignment="1">
      <alignment horizontal="center"/>
    </xf>
    <xf numFmtId="0" fontId="0" fillId="4" borderId="1" xfId="0" applyFill="1" applyBorder="1" applyAlignment="1">
      <alignment horizontal="center" wrapText="1"/>
    </xf>
    <xf numFmtId="0" fontId="0" fillId="0" borderId="1" xfId="0" applyBorder="1" applyAlignment="1">
      <alignment horizontal="center" wrapText="1"/>
    </xf>
    <xf numFmtId="165" fontId="0" fillId="0" borderId="1" xfId="0" applyNumberFormat="1" applyBorder="1" applyAlignment="1">
      <alignment horizontal="center"/>
    </xf>
    <xf numFmtId="3" fontId="0" fillId="0" borderId="1" xfId="0" applyNumberFormat="1" applyBorder="1" applyAlignment="1">
      <alignment horizontal="center"/>
    </xf>
    <xf numFmtId="3" fontId="0" fillId="0" borderId="5" xfId="0" applyNumberFormat="1" applyBorder="1" applyAlignment="1">
      <alignment horizontal="center"/>
    </xf>
    <xf numFmtId="168" fontId="0" fillId="0" borderId="1" xfId="0" applyNumberFormat="1" applyBorder="1" applyAlignment="1">
      <alignment horizontal="center"/>
    </xf>
    <xf numFmtId="168" fontId="0" fillId="0" borderId="5" xfId="0" applyNumberFormat="1" applyBorder="1" applyAlignment="1">
      <alignment horizontal="center"/>
    </xf>
    <xf numFmtId="0" fontId="0" fillId="0" borderId="0" xfId="0" applyBorder="1" applyAlignment="1">
      <alignment horizontal="center"/>
    </xf>
    <xf numFmtId="164" fontId="0" fillId="0" borderId="0" xfId="0" applyNumberFormat="1" applyBorder="1" applyAlignment="1">
      <alignment horizontal="center"/>
    </xf>
    <xf numFmtId="165" fontId="0" fillId="0" borderId="0" xfId="0" applyNumberFormat="1" applyBorder="1" applyAlignment="1">
      <alignment horizontal="center"/>
    </xf>
    <xf numFmtId="168" fontId="0" fillId="0" borderId="0" xfId="0" applyNumberFormat="1" applyBorder="1" applyAlignment="1">
      <alignment horizontal="center"/>
    </xf>
    <xf numFmtId="0" fontId="0" fillId="4" borderId="0" xfId="0" applyFill="1" applyAlignment="1">
      <alignment horizontal="center" wrapText="1"/>
    </xf>
    <xf numFmtId="2" fontId="1" fillId="0" borderId="1" xfId="0" applyNumberFormat="1" applyFont="1" applyBorder="1" applyAlignment="1">
      <alignment horizontal="center"/>
    </xf>
    <xf numFmtId="0" fontId="0" fillId="4" borderId="1" xfId="0" applyFill="1" applyBorder="1" applyAlignment="1">
      <alignment horizontal="center" wrapText="1"/>
    </xf>
    <xf numFmtId="0" fontId="0" fillId="0" borderId="1" xfId="0" applyBorder="1" applyAlignment="1">
      <alignment horizontal="center" wrapText="1"/>
    </xf>
    <xf numFmtId="0" fontId="0" fillId="4" borderId="1" xfId="0" applyFill="1" applyBorder="1" applyAlignment="1">
      <alignment horizontal="center" wrapText="1"/>
    </xf>
    <xf numFmtId="0" fontId="0" fillId="0" borderId="1" xfId="0" applyBorder="1" applyAlignment="1">
      <alignment horizontal="center"/>
    </xf>
    <xf numFmtId="0" fontId="0" fillId="4" borderId="1" xfId="0" applyFill="1" applyBorder="1" applyAlignment="1">
      <alignment horizontal="center" wrapText="1"/>
    </xf>
    <xf numFmtId="0" fontId="0" fillId="4" borderId="1" xfId="0" applyFill="1" applyBorder="1" applyAlignment="1">
      <alignment horizontal="center" wrapText="1"/>
    </xf>
    <xf numFmtId="0" fontId="0" fillId="4" borderId="1" xfId="0" applyFill="1" applyBorder="1" applyAlignment="1">
      <alignment horizontal="center" wrapText="1"/>
    </xf>
    <xf numFmtId="0" fontId="0" fillId="0" borderId="1" xfId="0" applyBorder="1" applyAlignment="1">
      <alignment horizontal="center" wrapText="1"/>
    </xf>
    <xf numFmtId="0" fontId="0" fillId="4" borderId="1" xfId="0" applyFill="1" applyBorder="1" applyAlignment="1">
      <alignment horizontal="center" wrapText="1"/>
    </xf>
    <xf numFmtId="0" fontId="0" fillId="0" borderId="1" xfId="0" applyBorder="1" applyAlignment="1">
      <alignment horizontal="center"/>
    </xf>
    <xf numFmtId="0" fontId="0" fillId="0" borderId="1" xfId="0" applyBorder="1" applyAlignment="1">
      <alignment horizontal="center" wrapText="1"/>
    </xf>
    <xf numFmtId="0" fontId="0" fillId="0" borderId="1" xfId="0" applyBorder="1" applyAlignment="1">
      <alignment horizontal="center" wrapText="1"/>
    </xf>
    <xf numFmtId="8" fontId="0" fillId="0" borderId="1" xfId="0" applyNumberFormat="1" applyBorder="1" applyAlignment="1">
      <alignment horizontal="center"/>
    </xf>
    <xf numFmtId="0" fontId="0" fillId="4" borderId="8" xfId="0" applyFill="1" applyBorder="1" applyAlignment="1">
      <alignment wrapText="1"/>
    </xf>
    <xf numFmtId="0" fontId="0" fillId="4" borderId="12" xfId="0" applyFill="1" applyBorder="1" applyAlignment="1">
      <alignment wrapText="1"/>
    </xf>
    <xf numFmtId="0" fontId="0" fillId="4" borderId="9" xfId="0" applyFill="1" applyBorder="1" applyAlignment="1">
      <alignment wrapText="1"/>
    </xf>
    <xf numFmtId="0" fontId="0" fillId="0" borderId="1" xfId="0" applyBorder="1" applyAlignment="1">
      <alignment horizontal="center" wrapText="1"/>
    </xf>
    <xf numFmtId="0" fontId="0" fillId="4" borderId="1" xfId="0" applyFill="1" applyBorder="1" applyAlignment="1">
      <alignment horizontal="center" wrapText="1"/>
    </xf>
    <xf numFmtId="0" fontId="0" fillId="0" borderId="1" xfId="0" applyBorder="1" applyAlignment="1">
      <alignment horizontal="center"/>
    </xf>
    <xf numFmtId="0" fontId="0" fillId="0" borderId="1" xfId="0" applyBorder="1" applyAlignment="1">
      <alignment horizontal="center" wrapText="1"/>
    </xf>
    <xf numFmtId="0" fontId="0" fillId="0" borderId="1" xfId="0" applyBorder="1" applyAlignment="1">
      <alignment horizontal="center" wrapText="1"/>
    </xf>
    <xf numFmtId="0" fontId="0" fillId="4" borderId="1" xfId="0" applyFill="1" applyBorder="1" applyAlignment="1">
      <alignment horizontal="center" wrapText="1"/>
    </xf>
    <xf numFmtId="0" fontId="0" fillId="4" borderId="1" xfId="0" applyFill="1" applyBorder="1" applyAlignment="1">
      <alignment horizontal="center" wrapText="1"/>
    </xf>
    <xf numFmtId="0" fontId="0" fillId="0" borderId="1" xfId="0" applyBorder="1" applyAlignment="1">
      <alignment horizontal="center" wrapText="1"/>
    </xf>
    <xf numFmtId="8" fontId="0" fillId="0" borderId="1" xfId="0" applyNumberFormat="1" applyBorder="1" applyAlignment="1" applyProtection="1">
      <alignment horizontal="center"/>
    </xf>
    <xf numFmtId="0" fontId="0" fillId="0" borderId="0" xfId="0" applyAlignment="1" applyProtection="1">
      <alignment horizontal="center"/>
    </xf>
    <xf numFmtId="0" fontId="1" fillId="4" borderId="1" xfId="0" applyFont="1" applyFill="1" applyBorder="1" applyAlignment="1" applyProtection="1">
      <alignment horizontal="center" textRotation="45" wrapText="1"/>
    </xf>
    <xf numFmtId="0" fontId="0" fillId="0" borderId="1" xfId="0" applyBorder="1" applyAlignment="1" applyProtection="1">
      <alignment horizontal="center" wrapText="1"/>
    </xf>
    <xf numFmtId="14" fontId="0" fillId="0" borderId="1" xfId="0" applyNumberFormat="1" applyBorder="1" applyAlignment="1" applyProtection="1">
      <alignment horizontal="center" wrapText="1"/>
    </xf>
    <xf numFmtId="0" fontId="1" fillId="0" borderId="1" xfId="0" applyFont="1" applyBorder="1" applyAlignment="1" applyProtection="1">
      <alignment horizontal="center" wrapText="1"/>
    </xf>
    <xf numFmtId="0" fontId="1" fillId="4" borderId="1" xfId="0" applyFont="1" applyFill="1" applyBorder="1" applyAlignment="1" applyProtection="1">
      <alignment horizontal="center" wrapText="1"/>
    </xf>
    <xf numFmtId="0" fontId="1" fillId="4" borderId="1" xfId="0" applyFont="1" applyFill="1" applyBorder="1" applyAlignment="1" applyProtection="1">
      <alignment horizontal="center"/>
    </xf>
    <xf numFmtId="0" fontId="0" fillId="0" borderId="1" xfId="0" applyBorder="1" applyAlignment="1" applyProtection="1">
      <alignment horizontal="center"/>
    </xf>
    <xf numFmtId="164" fontId="0" fillId="0" borderId="1" xfId="0" applyNumberFormat="1" applyBorder="1" applyAlignment="1" applyProtection="1">
      <alignment horizontal="center" wrapText="1"/>
    </xf>
    <xf numFmtId="164" fontId="0" fillId="0" borderId="1" xfId="0" applyNumberFormat="1" applyBorder="1" applyAlignment="1" applyProtection="1">
      <alignment horizontal="center"/>
    </xf>
    <xf numFmtId="0" fontId="0" fillId="0" borderId="8" xfId="0" applyBorder="1" applyAlignment="1" applyProtection="1">
      <alignment horizontal="center" wrapText="1"/>
    </xf>
    <xf numFmtId="164" fontId="0" fillId="0" borderId="8" xfId="0" applyNumberFormat="1" applyBorder="1" applyAlignment="1" applyProtection="1">
      <alignment horizontal="center" wrapText="1"/>
    </xf>
    <xf numFmtId="0" fontId="0" fillId="0" borderId="3" xfId="0" applyBorder="1" applyAlignment="1" applyProtection="1">
      <alignment horizontal="center" wrapText="1"/>
    </xf>
    <xf numFmtId="164" fontId="0" fillId="0" borderId="3" xfId="0" applyNumberFormat="1" applyBorder="1" applyAlignment="1" applyProtection="1">
      <alignment horizontal="center" wrapText="1"/>
    </xf>
    <xf numFmtId="164" fontId="0" fillId="0" borderId="4" xfId="0" applyNumberFormat="1" applyBorder="1" applyAlignment="1" applyProtection="1">
      <alignment horizontal="center" wrapText="1"/>
    </xf>
    <xf numFmtId="166" fontId="1" fillId="0" borderId="3" xfId="0" applyNumberFormat="1" applyFont="1" applyBorder="1" applyAlignment="1" applyProtection="1">
      <alignment horizontal="center" wrapText="1"/>
    </xf>
    <xf numFmtId="166" fontId="0" fillId="0" borderId="5" xfId="0" applyNumberFormat="1" applyBorder="1" applyAlignment="1" applyProtection="1">
      <alignment horizontal="center" wrapText="1"/>
    </xf>
    <xf numFmtId="166" fontId="0" fillId="0" borderId="6" xfId="0" applyNumberFormat="1" applyBorder="1" applyAlignment="1" applyProtection="1">
      <alignment horizontal="center" wrapText="1"/>
    </xf>
    <xf numFmtId="166" fontId="1" fillId="0" borderId="6" xfId="0" applyNumberFormat="1" applyFont="1" applyBorder="1" applyAlignment="1" applyProtection="1">
      <alignment horizontal="center" wrapText="1"/>
    </xf>
    <xf numFmtId="0" fontId="0" fillId="0" borderId="9" xfId="0" applyBorder="1" applyAlignment="1" applyProtection="1">
      <alignment horizontal="center"/>
    </xf>
    <xf numFmtId="166" fontId="0" fillId="0" borderId="9" xfId="0" applyNumberFormat="1" applyBorder="1" applyAlignment="1" applyProtection="1">
      <alignment horizontal="center"/>
    </xf>
    <xf numFmtId="166" fontId="0" fillId="0" borderId="1" xfId="0" applyNumberFormat="1" applyBorder="1" applyAlignment="1" applyProtection="1">
      <alignment horizontal="center"/>
    </xf>
    <xf numFmtId="166" fontId="1" fillId="0" borderId="1" xfId="0" applyNumberFormat="1" applyFont="1" applyBorder="1" applyAlignment="1" applyProtection="1">
      <alignment horizontal="center"/>
    </xf>
    <xf numFmtId="0" fontId="1" fillId="0" borderId="1" xfId="0" applyFont="1" applyBorder="1" applyAlignment="1" applyProtection="1">
      <alignment horizontal="center"/>
    </xf>
    <xf numFmtId="0" fontId="0" fillId="0" borderId="4" xfId="0" applyBorder="1" applyAlignment="1" applyProtection="1">
      <alignment horizontal="center" wrapText="1"/>
    </xf>
    <xf numFmtId="0" fontId="0" fillId="0" borderId="5" xfId="0" applyBorder="1" applyAlignment="1" applyProtection="1">
      <alignment horizontal="center" wrapText="1"/>
    </xf>
    <xf numFmtId="0" fontId="0" fillId="0" borderId="6" xfId="0" applyBorder="1" applyAlignment="1" applyProtection="1">
      <alignment horizontal="center" wrapText="1"/>
    </xf>
    <xf numFmtId="0" fontId="0" fillId="0" borderId="0" xfId="0" applyAlignment="1" applyProtection="1">
      <alignment horizontal="center" wrapText="1"/>
    </xf>
    <xf numFmtId="0" fontId="0" fillId="0" borderId="9" xfId="0" applyBorder="1" applyAlignment="1" applyProtection="1">
      <alignment wrapText="1"/>
    </xf>
    <xf numFmtId="166" fontId="0" fillId="0" borderId="9" xfId="0" applyNumberFormat="1" applyBorder="1" applyAlignment="1" applyProtection="1">
      <alignment horizontal="center" wrapText="1"/>
    </xf>
    <xf numFmtId="0" fontId="0" fillId="0" borderId="1" xfId="0" applyBorder="1" applyAlignment="1" applyProtection="1">
      <alignment wrapText="1"/>
    </xf>
    <xf numFmtId="166" fontId="0" fillId="0" borderId="1" xfId="0" applyNumberFormat="1" applyBorder="1" applyAlignment="1" applyProtection="1">
      <alignment horizontal="center" wrapText="1"/>
    </xf>
    <xf numFmtId="166" fontId="1" fillId="0" borderId="1" xfId="0" applyNumberFormat="1" applyFont="1" applyBorder="1" applyAlignment="1" applyProtection="1">
      <alignment horizontal="center" wrapText="1"/>
    </xf>
    <xf numFmtId="0" fontId="0" fillId="0" borderId="0" xfId="0" applyBorder="1" applyAlignment="1" applyProtection="1">
      <alignment horizontal="center" wrapText="1"/>
    </xf>
    <xf numFmtId="0" fontId="0" fillId="0" borderId="3" xfId="0" applyBorder="1" applyAlignment="1" applyProtection="1">
      <alignment horizontal="center"/>
    </xf>
    <xf numFmtId="164" fontId="0" fillId="0" borderId="3" xfId="0" applyNumberFormat="1" applyBorder="1" applyAlignment="1" applyProtection="1">
      <alignment horizontal="center"/>
    </xf>
    <xf numFmtId="164" fontId="0" fillId="0" borderId="4" xfId="0" applyNumberFormat="1" applyBorder="1" applyAlignment="1" applyProtection="1">
      <alignment horizontal="center"/>
    </xf>
    <xf numFmtId="166" fontId="1" fillId="0" borderId="3" xfId="0" applyNumberFormat="1" applyFont="1" applyBorder="1" applyAlignment="1" applyProtection="1">
      <alignment horizontal="center"/>
    </xf>
    <xf numFmtId="164" fontId="0" fillId="0" borderId="2" xfId="0" applyNumberFormat="1" applyBorder="1" applyAlignment="1" applyProtection="1">
      <alignment horizontal="center"/>
    </xf>
    <xf numFmtId="166" fontId="1" fillId="0" borderId="6" xfId="0" applyNumberFormat="1" applyFont="1" applyBorder="1" applyAlignment="1" applyProtection="1">
      <alignment horizontal="center"/>
    </xf>
    <xf numFmtId="166" fontId="1" fillId="0" borderId="8" xfId="0" applyNumberFormat="1" applyFont="1" applyBorder="1" applyAlignment="1" applyProtection="1">
      <alignment horizontal="center" wrapText="1"/>
    </xf>
    <xf numFmtId="166" fontId="0" fillId="0" borderId="0" xfId="0" applyNumberFormat="1" applyAlignment="1" applyProtection="1">
      <alignment horizontal="center"/>
    </xf>
    <xf numFmtId="0" fontId="0" fillId="0" borderId="8" xfId="0" applyBorder="1" applyAlignment="1" applyProtection="1"/>
    <xf numFmtId="0" fontId="0" fillId="0" borderId="0" xfId="0" applyAlignment="1" applyProtection="1"/>
    <xf numFmtId="0" fontId="1" fillId="5" borderId="1" xfId="0" applyFont="1" applyFill="1" applyBorder="1" applyAlignment="1" applyProtection="1"/>
    <xf numFmtId="0" fontId="0" fillId="5" borderId="1" xfId="0" applyFill="1" applyBorder="1" applyAlignment="1" applyProtection="1">
      <alignment horizontal="center" wrapText="1"/>
    </xf>
    <xf numFmtId="166" fontId="0" fillId="0" borderId="8" xfId="0" applyNumberFormat="1" applyBorder="1" applyAlignment="1" applyProtection="1">
      <alignment horizontal="center"/>
    </xf>
    <xf numFmtId="8" fontId="0" fillId="3" borderId="1" xfId="0" applyNumberFormat="1" applyFill="1" applyBorder="1" applyAlignment="1" applyProtection="1">
      <alignment horizontal="center"/>
    </xf>
    <xf numFmtId="166" fontId="0" fillId="0" borderId="5" xfId="0" applyNumberFormat="1" applyBorder="1" applyAlignment="1" applyProtection="1">
      <alignment horizontal="center"/>
    </xf>
    <xf numFmtId="0" fontId="0" fillId="5" borderId="1" xfId="0" applyFont="1" applyFill="1" applyBorder="1" applyAlignment="1" applyProtection="1">
      <alignment horizontal="center" wrapText="1"/>
    </xf>
    <xf numFmtId="0" fontId="0" fillId="5" borderId="1" xfId="0" applyFont="1" applyFill="1" applyBorder="1" applyAlignment="1" applyProtection="1">
      <alignment horizontal="center"/>
    </xf>
    <xf numFmtId="166" fontId="0" fillId="2" borderId="1" xfId="0" applyNumberFormat="1" applyFont="1" applyFill="1" applyBorder="1" applyAlignment="1" applyProtection="1">
      <alignment horizontal="center"/>
    </xf>
    <xf numFmtId="167" fontId="0" fillId="0" borderId="1" xfId="0" applyNumberFormat="1" applyBorder="1" applyAlignment="1" applyProtection="1">
      <alignment horizontal="center"/>
    </xf>
    <xf numFmtId="44" fontId="0" fillId="3" borderId="1" xfId="2" applyFont="1" applyFill="1" applyBorder="1" applyAlignment="1" applyProtection="1">
      <alignment horizontal="center"/>
    </xf>
    <xf numFmtId="44" fontId="0" fillId="0" borderId="1" xfId="2" applyFont="1" applyBorder="1" applyAlignment="1" applyProtection="1">
      <alignment horizontal="center"/>
    </xf>
    <xf numFmtId="0" fontId="0" fillId="4" borderId="1" xfId="0" applyFill="1" applyBorder="1" applyAlignment="1">
      <alignment horizontal="center" wrapText="1"/>
    </xf>
    <xf numFmtId="0" fontId="0" fillId="4" borderId="0" xfId="0" applyFill="1" applyBorder="1" applyAlignment="1">
      <alignment horizontal="center" wrapText="1"/>
    </xf>
    <xf numFmtId="0" fontId="0" fillId="0" borderId="1" xfId="0" applyBorder="1" applyAlignment="1">
      <alignment horizontal="center" wrapText="1"/>
    </xf>
    <xf numFmtId="8" fontId="0" fillId="0" borderId="1" xfId="0" applyNumberFormat="1" applyBorder="1" applyAlignment="1">
      <alignment horizontal="center"/>
    </xf>
    <xf numFmtId="0" fontId="5" fillId="0" borderId="0" xfId="0" applyFont="1" applyAlignment="1">
      <alignment horizontal="center"/>
    </xf>
    <xf numFmtId="14" fontId="0" fillId="0" borderId="0" xfId="0" applyNumberFormat="1"/>
    <xf numFmtId="0" fontId="0" fillId="0" borderId="1" xfId="0" applyBorder="1" applyAlignment="1">
      <alignment horizontal="center" wrapText="1"/>
    </xf>
    <xf numFmtId="0" fontId="1" fillId="0" borderId="1" xfId="0" applyFont="1" applyBorder="1" applyAlignment="1">
      <alignment horizontal="center"/>
    </xf>
    <xf numFmtId="0" fontId="0" fillId="6" borderId="1" xfId="0" applyFill="1" applyBorder="1" applyAlignment="1">
      <alignment horizontal="center" wrapText="1"/>
    </xf>
    <xf numFmtId="0" fontId="1" fillId="0" borderId="1" xfId="0" applyFont="1" applyBorder="1" applyAlignment="1" applyProtection="1">
      <alignment horizontal="center" wrapText="1"/>
    </xf>
    <xf numFmtId="0" fontId="1" fillId="0" borderId="5" xfId="0" applyFont="1" applyBorder="1" applyAlignment="1" applyProtection="1">
      <alignment horizontal="center"/>
    </xf>
    <xf numFmtId="0" fontId="1" fillId="0" borderId="6" xfId="0" applyFont="1" applyBorder="1" applyAlignment="1" applyProtection="1">
      <alignment horizontal="center"/>
    </xf>
    <xf numFmtId="0" fontId="1" fillId="5" borderId="1" xfId="0" applyFont="1" applyFill="1" applyBorder="1" applyAlignment="1" applyProtection="1">
      <alignment horizontal="center"/>
    </xf>
    <xf numFmtId="0" fontId="1" fillId="2" borderId="1" xfId="0" applyFont="1" applyFill="1" applyBorder="1" applyAlignment="1" applyProtection="1">
      <alignment horizontal="center" wrapText="1"/>
    </xf>
    <xf numFmtId="0" fontId="0" fillId="4" borderId="1" xfId="0" applyFill="1" applyBorder="1" applyAlignment="1" applyProtection="1">
      <alignment horizontal="center" wrapText="1"/>
    </xf>
    <xf numFmtId="0" fontId="0" fillId="5" borderId="5" xfId="0" applyFill="1" applyBorder="1" applyAlignment="1" applyProtection="1">
      <alignment horizontal="center"/>
    </xf>
    <xf numFmtId="0" fontId="0" fillId="5" borderId="7" xfId="0" applyFill="1" applyBorder="1" applyAlignment="1" applyProtection="1">
      <alignment horizontal="center"/>
    </xf>
    <xf numFmtId="0" fontId="0" fillId="5" borderId="6" xfId="0" applyFill="1" applyBorder="1" applyAlignment="1" applyProtection="1">
      <alignment horizontal="center"/>
    </xf>
    <xf numFmtId="0" fontId="1" fillId="5" borderId="5" xfId="0" applyFont="1" applyFill="1" applyBorder="1" applyAlignment="1" applyProtection="1">
      <alignment horizontal="center"/>
    </xf>
    <xf numFmtId="0" fontId="1" fillId="5" borderId="7" xfId="0" applyFont="1" applyFill="1" applyBorder="1" applyAlignment="1" applyProtection="1">
      <alignment horizontal="center"/>
    </xf>
    <xf numFmtId="0" fontId="1" fillId="5" borderId="6" xfId="0" applyFont="1" applyFill="1" applyBorder="1" applyAlignment="1" applyProtection="1">
      <alignment horizontal="center"/>
    </xf>
    <xf numFmtId="166" fontId="1" fillId="0" borderId="1" xfId="0" applyNumberFormat="1" applyFont="1" applyBorder="1" applyAlignment="1" applyProtection="1">
      <alignment horizontal="center"/>
    </xf>
    <xf numFmtId="166" fontId="0" fillId="0" borderId="10" xfId="0" applyNumberFormat="1" applyBorder="1" applyAlignment="1" applyProtection="1">
      <alignment horizontal="center"/>
    </xf>
    <xf numFmtId="166" fontId="0" fillId="0" borderId="11" xfId="0" applyNumberFormat="1" applyBorder="1" applyAlignment="1" applyProtection="1">
      <alignment horizontal="center"/>
    </xf>
    <xf numFmtId="0" fontId="3" fillId="5" borderId="1" xfId="0" applyFont="1" applyFill="1" applyBorder="1" applyAlignment="1" applyProtection="1">
      <alignment horizontal="center"/>
    </xf>
    <xf numFmtId="0" fontId="0" fillId="0" borderId="7" xfId="0" applyBorder="1" applyAlignment="1" applyProtection="1">
      <alignment horizontal="center"/>
    </xf>
    <xf numFmtId="0" fontId="0" fillId="0" borderId="6" xfId="0" applyBorder="1" applyAlignment="1" applyProtection="1">
      <alignment horizontal="center"/>
    </xf>
    <xf numFmtId="0" fontId="1" fillId="5" borderId="1" xfId="0" applyFont="1" applyFill="1" applyBorder="1" applyAlignment="1" applyProtection="1">
      <alignment horizontal="center" wrapText="1"/>
    </xf>
    <xf numFmtId="166" fontId="1" fillId="0" borderId="1" xfId="0" applyNumberFormat="1" applyFont="1" applyBorder="1" applyAlignment="1" applyProtection="1">
      <alignment horizontal="center" wrapText="1"/>
    </xf>
    <xf numFmtId="166" fontId="1" fillId="0" borderId="5" xfId="0" applyNumberFormat="1" applyFont="1" applyBorder="1" applyAlignment="1" applyProtection="1">
      <alignment horizontal="center"/>
    </xf>
    <xf numFmtId="166" fontId="1" fillId="0" borderId="6" xfId="0" applyNumberFormat="1" applyFont="1" applyBorder="1" applyAlignment="1" applyProtection="1">
      <alignment horizontal="center"/>
    </xf>
    <xf numFmtId="0" fontId="1" fillId="0" borderId="1" xfId="0" applyFont="1" applyBorder="1" applyAlignment="1">
      <alignment horizontal="center" wrapText="1"/>
    </xf>
    <xf numFmtId="0" fontId="1" fillId="5" borderId="5" xfId="0" applyFont="1" applyFill="1" applyBorder="1" applyAlignment="1">
      <alignment horizontal="center"/>
    </xf>
    <xf numFmtId="0" fontId="1" fillId="5" borderId="7" xfId="0" applyFont="1" applyFill="1" applyBorder="1" applyAlignment="1">
      <alignment horizontal="center"/>
    </xf>
    <xf numFmtId="0" fontId="1" fillId="5" borderId="6" xfId="0" applyFont="1" applyFill="1" applyBorder="1" applyAlignment="1">
      <alignment horizontal="center"/>
    </xf>
    <xf numFmtId="0" fontId="1" fillId="5" borderId="1" xfId="0" applyFont="1" applyFill="1" applyBorder="1" applyAlignment="1">
      <alignment horizontal="center" wrapText="1"/>
    </xf>
    <xf numFmtId="0" fontId="1" fillId="5" borderId="1" xfId="0" applyFont="1" applyFill="1" applyBorder="1" applyAlignment="1">
      <alignment horizontal="center"/>
    </xf>
    <xf numFmtId="0" fontId="3" fillId="5" borderId="1" xfId="0" applyFont="1" applyFill="1" applyBorder="1" applyAlignment="1">
      <alignment horizontal="center"/>
    </xf>
    <xf numFmtId="166" fontId="0" fillId="0" borderId="10" xfId="0" applyNumberFormat="1" applyBorder="1" applyAlignment="1">
      <alignment horizontal="center"/>
    </xf>
    <xf numFmtId="166" fontId="0" fillId="0" borderId="11" xfId="0" applyNumberFormat="1" applyBorder="1" applyAlignment="1">
      <alignment horizontal="center"/>
    </xf>
    <xf numFmtId="166" fontId="1" fillId="0" borderId="1" xfId="0" applyNumberFormat="1" applyFont="1" applyBorder="1" applyAlignment="1">
      <alignment horizontal="center"/>
    </xf>
    <xf numFmtId="0" fontId="1" fillId="2" borderId="1" xfId="0" applyFont="1" applyFill="1" applyBorder="1" applyAlignment="1">
      <alignment horizontal="center" wrapText="1"/>
    </xf>
    <xf numFmtId="0" fontId="1" fillId="0" borderId="5" xfId="0" applyFont="1" applyBorder="1" applyAlignment="1">
      <alignment horizontal="center"/>
    </xf>
    <xf numFmtId="0" fontId="1" fillId="0" borderId="6" xfId="0" applyFont="1" applyBorder="1" applyAlignment="1">
      <alignment horizontal="center"/>
    </xf>
    <xf numFmtId="166" fontId="1" fillId="0" borderId="1" xfId="0" applyNumberFormat="1" applyFont="1" applyBorder="1" applyAlignment="1">
      <alignment horizontal="center" wrapText="1"/>
    </xf>
    <xf numFmtId="166" fontId="1" fillId="0" borderId="5" xfId="0" applyNumberFormat="1" applyFont="1" applyBorder="1" applyAlignment="1">
      <alignment horizontal="center"/>
    </xf>
    <xf numFmtId="166" fontId="1" fillId="0" borderId="6" xfId="0" applyNumberFormat="1" applyFont="1" applyBorder="1" applyAlignment="1">
      <alignment horizontal="center"/>
    </xf>
    <xf numFmtId="0" fontId="0" fillId="4" borderId="8" xfId="0" applyFill="1" applyBorder="1" applyAlignment="1">
      <alignment horizontal="center" wrapText="1"/>
    </xf>
    <xf numFmtId="0" fontId="0" fillId="4" borderId="12" xfId="0" applyFill="1" applyBorder="1" applyAlignment="1">
      <alignment horizontal="center" wrapText="1"/>
    </xf>
    <xf numFmtId="0" fontId="0" fillId="4" borderId="1" xfId="0" applyFill="1" applyBorder="1" applyAlignment="1">
      <alignment horizontal="center" wrapText="1"/>
    </xf>
    <xf numFmtId="0" fontId="0" fillId="5" borderId="5" xfId="0" applyFill="1" applyBorder="1" applyAlignment="1">
      <alignment horizontal="center"/>
    </xf>
    <xf numFmtId="0" fontId="0" fillId="5" borderId="7" xfId="0" applyFill="1" applyBorder="1" applyAlignment="1">
      <alignment horizontal="center"/>
    </xf>
    <xf numFmtId="0" fontId="0" fillId="5" borderId="6" xfId="0" applyFill="1" applyBorder="1" applyAlignment="1">
      <alignment horizontal="center"/>
    </xf>
    <xf numFmtId="0" fontId="0" fillId="0" borderId="7" xfId="0" applyBorder="1" applyAlignment="1">
      <alignment horizontal="center"/>
    </xf>
    <xf numFmtId="0" fontId="0" fillId="0" borderId="6" xfId="0" applyBorder="1" applyAlignment="1">
      <alignment horizontal="center"/>
    </xf>
    <xf numFmtId="0" fontId="0" fillId="4" borderId="9" xfId="0" applyFill="1" applyBorder="1" applyAlignment="1">
      <alignment horizontal="center" wrapText="1"/>
    </xf>
    <xf numFmtId="8" fontId="0" fillId="0" borderId="1" xfId="0" applyNumberFormat="1" applyBorder="1" applyAlignment="1">
      <alignment horizontal="center"/>
    </xf>
    <xf numFmtId="0" fontId="0" fillId="0" borderId="1" xfId="0" applyBorder="1" applyAlignment="1">
      <alignment horizontal="center"/>
    </xf>
  </cellXfs>
  <cellStyles count="3">
    <cellStyle name="Monétaire" xfId="2" builtinId="4"/>
    <cellStyle name="NiveauLigne_4" xfId="1" builtinId="1" iLevel="3"/>
    <cellStyle name="Normal" xfId="0" builtinId="0"/>
  </cellStyles>
  <dxfs count="1485">
    <dxf>
      <fill>
        <patternFill>
          <bgColor rgb="FF00FF00"/>
        </patternFill>
      </fill>
    </dxf>
    <dxf>
      <fill>
        <patternFill>
          <bgColor rgb="FFFF0000"/>
        </patternFill>
      </fill>
    </dxf>
    <dxf>
      <fill>
        <patternFill>
          <bgColor rgb="FF00FF00"/>
        </patternFill>
      </fill>
    </dxf>
    <dxf>
      <fill>
        <patternFill>
          <bgColor rgb="FFFF0000"/>
        </patternFill>
      </fill>
    </dxf>
    <dxf>
      <fill>
        <patternFill>
          <bgColor rgb="FF00FF00"/>
        </patternFill>
      </fill>
    </dxf>
    <dxf>
      <fill>
        <patternFill>
          <bgColor rgb="FFFF0000"/>
        </patternFill>
      </fill>
    </dxf>
    <dxf>
      <fill>
        <patternFill>
          <bgColor rgb="FF00FF00"/>
        </patternFill>
      </fill>
    </dxf>
    <dxf>
      <fill>
        <patternFill>
          <bgColor rgb="FFFF0000"/>
        </patternFill>
      </fill>
    </dxf>
    <dxf>
      <fill>
        <patternFill>
          <bgColor rgb="FF00FF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00FF00"/>
        </patternFill>
      </fill>
    </dxf>
    <dxf>
      <fill>
        <patternFill>
          <bgColor rgb="FF00FF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00FF00"/>
        </patternFill>
      </fill>
    </dxf>
    <dxf>
      <fill>
        <patternFill>
          <bgColor rgb="FFFF0000"/>
        </patternFill>
      </fill>
    </dxf>
    <dxf>
      <fill>
        <patternFill>
          <bgColor rgb="FF00FF00"/>
        </patternFill>
      </fill>
    </dxf>
    <dxf>
      <fill>
        <patternFill>
          <bgColor rgb="FFFF0000"/>
        </patternFill>
      </fill>
    </dxf>
    <dxf>
      <fill>
        <patternFill>
          <bgColor rgb="FF00FF00"/>
        </patternFill>
      </fill>
    </dxf>
    <dxf>
      <fill>
        <patternFill>
          <bgColor rgb="FF00FF00"/>
        </patternFill>
      </fill>
    </dxf>
    <dxf>
      <fill>
        <patternFill>
          <bgColor rgb="FF33CC33"/>
        </patternFill>
      </fill>
    </dxf>
    <dxf>
      <fill>
        <patternFill>
          <bgColor rgb="FF33CC33"/>
        </patternFill>
      </fill>
    </dxf>
    <dxf>
      <fill>
        <patternFill>
          <bgColor rgb="FF33CC33"/>
        </patternFill>
      </fill>
    </dxf>
    <dxf>
      <fill>
        <patternFill>
          <bgColor rgb="FF00B050"/>
        </patternFill>
      </fill>
    </dxf>
    <dxf>
      <fill>
        <patternFill>
          <bgColor rgb="FF02AE1F"/>
        </patternFill>
      </fill>
    </dxf>
    <dxf>
      <font>
        <condense val="0"/>
        <extend val="0"/>
        <color rgb="FF9C0006"/>
      </font>
      <fill>
        <patternFill>
          <bgColor rgb="FFFFC7CE"/>
        </patternFill>
      </fill>
    </dxf>
    <dxf>
      <fill>
        <patternFill>
          <bgColor rgb="FF00FF00"/>
        </patternFill>
      </fill>
    </dxf>
    <dxf>
      <fill>
        <patternFill>
          <bgColor rgb="FFFF0000"/>
        </patternFill>
      </fill>
    </dxf>
    <dxf>
      <fill>
        <patternFill>
          <bgColor rgb="FF00FF00"/>
        </patternFill>
      </fill>
    </dxf>
    <dxf>
      <fill>
        <patternFill>
          <bgColor rgb="FFFF0000"/>
        </patternFill>
      </fill>
    </dxf>
    <dxf>
      <fill>
        <patternFill>
          <bgColor rgb="FF00FF00"/>
        </patternFill>
      </fill>
    </dxf>
    <dxf>
      <fill>
        <patternFill>
          <bgColor rgb="FFFF0000"/>
        </patternFill>
      </fill>
    </dxf>
    <dxf>
      <font>
        <condense val="0"/>
        <extend val="0"/>
        <color rgb="FF9C0006"/>
      </font>
      <fill>
        <patternFill>
          <bgColor rgb="FFFFC7CE"/>
        </patternFill>
      </fill>
    </dxf>
    <dxf>
      <fill>
        <patternFill>
          <bgColor rgb="FF00FF00"/>
        </patternFill>
      </fill>
    </dxf>
    <dxf>
      <fill>
        <patternFill>
          <bgColor theme="0"/>
        </patternFill>
      </fill>
    </dxf>
    <dxf>
      <fill>
        <patternFill>
          <bgColor rgb="FFFF0000"/>
        </patternFill>
      </fill>
    </dxf>
    <dxf>
      <font>
        <condense val="0"/>
        <extend val="0"/>
        <color rgb="FF9C0006"/>
      </font>
      <fill>
        <patternFill>
          <bgColor rgb="FFFFC7CE"/>
        </patternFill>
      </fill>
    </dxf>
    <dxf>
      <fill>
        <patternFill>
          <bgColor rgb="FF00FF00"/>
        </patternFill>
      </fill>
    </dxf>
    <dxf>
      <fill>
        <patternFill>
          <bgColor rgb="FFFF0000"/>
        </patternFill>
      </fill>
    </dxf>
    <dxf>
      <fill>
        <patternFill>
          <bgColor theme="0"/>
        </patternFill>
      </fill>
    </dxf>
    <dxf>
      <fill>
        <patternFill>
          <bgColor theme="0"/>
        </patternFill>
      </fill>
    </dxf>
    <dxf>
      <fill>
        <patternFill>
          <bgColor rgb="FFFF0000"/>
        </patternFill>
      </fill>
    </dxf>
    <dxf>
      <fill>
        <patternFill>
          <bgColor rgb="FF00FF00"/>
        </patternFill>
      </fill>
    </dxf>
    <dxf>
      <fill>
        <patternFill>
          <bgColor rgb="FF00FF00"/>
        </patternFill>
      </fill>
    </dxf>
    <dxf>
      <fill>
        <patternFill>
          <bgColor rgb="FF00FF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00FF00"/>
        </patternFill>
      </fill>
    </dxf>
    <dxf>
      <fill>
        <patternFill>
          <bgColor rgb="FF00FF00"/>
        </patternFill>
      </fill>
    </dxf>
    <dxf>
      <fill>
        <patternFill>
          <bgColor rgb="FFFF0000"/>
        </patternFill>
      </fill>
    </dxf>
    <dxf>
      <fill>
        <patternFill>
          <bgColor theme="0"/>
        </patternFill>
      </fill>
    </dxf>
    <dxf>
      <fill>
        <patternFill>
          <bgColor rgb="FFFF0000"/>
        </patternFill>
      </fill>
    </dxf>
    <dxf>
      <fill>
        <patternFill>
          <bgColor rgb="FFFFCC00"/>
        </patternFill>
      </fill>
    </dxf>
    <dxf>
      <fill>
        <patternFill>
          <bgColor rgb="FF00FF00"/>
        </patternFill>
      </fill>
    </dxf>
    <dxf>
      <fill>
        <patternFill>
          <bgColor theme="0"/>
        </patternFill>
      </fill>
    </dxf>
    <dxf>
      <fill>
        <patternFill>
          <bgColor rgb="FF00FF00"/>
        </patternFill>
      </fill>
    </dxf>
    <dxf>
      <fill>
        <patternFill>
          <bgColor rgb="FFFF0000"/>
        </patternFill>
      </fill>
    </dxf>
    <dxf>
      <fill>
        <patternFill>
          <bgColor rgb="FF00FF00"/>
        </patternFill>
      </fill>
    </dxf>
    <dxf>
      <fill>
        <patternFill>
          <bgColor rgb="FFFF0000"/>
        </patternFill>
      </fill>
    </dxf>
    <dxf>
      <fill>
        <patternFill>
          <bgColor rgb="FF00FF00"/>
        </patternFill>
      </fill>
    </dxf>
    <dxf>
      <fill>
        <patternFill>
          <bgColor rgb="FFFF0000"/>
        </patternFill>
      </fill>
    </dxf>
    <dxf>
      <fill>
        <patternFill>
          <bgColor rgb="FF00FF00"/>
        </patternFill>
      </fill>
    </dxf>
    <dxf>
      <fill>
        <patternFill>
          <bgColor rgb="FFFF0000"/>
        </patternFill>
      </fill>
    </dxf>
    <dxf>
      <fill>
        <patternFill>
          <bgColor rgb="FF00FF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00FF00"/>
        </patternFill>
      </fill>
    </dxf>
    <dxf>
      <fill>
        <patternFill>
          <bgColor rgb="FF00FF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00FF00"/>
        </patternFill>
      </fill>
    </dxf>
    <dxf>
      <fill>
        <patternFill>
          <bgColor rgb="FFFF0000"/>
        </patternFill>
      </fill>
    </dxf>
    <dxf>
      <fill>
        <patternFill>
          <bgColor rgb="FF00FF00"/>
        </patternFill>
      </fill>
    </dxf>
    <dxf>
      <fill>
        <patternFill>
          <bgColor rgb="FFFF0000"/>
        </patternFill>
      </fill>
    </dxf>
    <dxf>
      <fill>
        <patternFill>
          <bgColor rgb="FF00FF00"/>
        </patternFill>
      </fill>
    </dxf>
    <dxf>
      <fill>
        <patternFill>
          <bgColor rgb="FF00FF00"/>
        </patternFill>
      </fill>
    </dxf>
    <dxf>
      <fill>
        <patternFill>
          <bgColor rgb="FF33CC33"/>
        </patternFill>
      </fill>
    </dxf>
    <dxf>
      <fill>
        <patternFill>
          <bgColor rgb="FF33CC33"/>
        </patternFill>
      </fill>
    </dxf>
    <dxf>
      <fill>
        <patternFill>
          <bgColor rgb="FF33CC33"/>
        </patternFill>
      </fill>
    </dxf>
    <dxf>
      <fill>
        <patternFill>
          <bgColor rgb="FF00B050"/>
        </patternFill>
      </fill>
    </dxf>
    <dxf>
      <fill>
        <patternFill>
          <bgColor rgb="FF02AE1F"/>
        </patternFill>
      </fill>
    </dxf>
    <dxf>
      <font>
        <condense val="0"/>
        <extend val="0"/>
        <color rgb="FF9C0006"/>
      </font>
      <fill>
        <patternFill>
          <bgColor rgb="FFFFC7CE"/>
        </patternFill>
      </fill>
    </dxf>
    <dxf>
      <fill>
        <patternFill>
          <bgColor rgb="FF00FF00"/>
        </patternFill>
      </fill>
    </dxf>
    <dxf>
      <fill>
        <patternFill>
          <bgColor rgb="FFFF0000"/>
        </patternFill>
      </fill>
    </dxf>
    <dxf>
      <fill>
        <patternFill>
          <bgColor rgb="FF00FF00"/>
        </patternFill>
      </fill>
    </dxf>
    <dxf>
      <fill>
        <patternFill>
          <bgColor rgb="FFFF0000"/>
        </patternFill>
      </fill>
    </dxf>
    <dxf>
      <fill>
        <patternFill>
          <bgColor rgb="FF00FF00"/>
        </patternFill>
      </fill>
    </dxf>
    <dxf>
      <fill>
        <patternFill>
          <bgColor rgb="FFFF0000"/>
        </patternFill>
      </fill>
    </dxf>
    <dxf>
      <font>
        <condense val="0"/>
        <extend val="0"/>
        <color rgb="FF9C0006"/>
      </font>
      <fill>
        <patternFill>
          <bgColor rgb="FFFFC7CE"/>
        </patternFill>
      </fill>
    </dxf>
    <dxf>
      <fill>
        <patternFill>
          <bgColor rgb="FF00FF00"/>
        </patternFill>
      </fill>
    </dxf>
    <dxf>
      <fill>
        <patternFill>
          <bgColor theme="0"/>
        </patternFill>
      </fill>
    </dxf>
    <dxf>
      <fill>
        <patternFill>
          <bgColor rgb="FFFF0000"/>
        </patternFill>
      </fill>
    </dxf>
    <dxf>
      <font>
        <condense val="0"/>
        <extend val="0"/>
        <color rgb="FF9C0006"/>
      </font>
      <fill>
        <patternFill>
          <bgColor rgb="FFFFC7CE"/>
        </patternFill>
      </fill>
    </dxf>
    <dxf>
      <fill>
        <patternFill>
          <bgColor rgb="FF00FF00"/>
        </patternFill>
      </fill>
    </dxf>
    <dxf>
      <fill>
        <patternFill>
          <bgColor rgb="FFFF0000"/>
        </patternFill>
      </fill>
    </dxf>
    <dxf>
      <fill>
        <patternFill>
          <bgColor theme="0"/>
        </patternFill>
      </fill>
    </dxf>
    <dxf>
      <fill>
        <patternFill>
          <bgColor theme="0"/>
        </patternFill>
      </fill>
    </dxf>
    <dxf>
      <fill>
        <patternFill>
          <bgColor rgb="FFFF0000"/>
        </patternFill>
      </fill>
    </dxf>
    <dxf>
      <fill>
        <patternFill>
          <bgColor rgb="FF00FF00"/>
        </patternFill>
      </fill>
    </dxf>
    <dxf>
      <fill>
        <patternFill>
          <bgColor rgb="FF00FF00"/>
        </patternFill>
      </fill>
    </dxf>
    <dxf>
      <fill>
        <patternFill>
          <bgColor rgb="FF00FF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00FF00"/>
        </patternFill>
      </fill>
    </dxf>
    <dxf>
      <fill>
        <patternFill>
          <bgColor rgb="FF00FF00"/>
        </patternFill>
      </fill>
    </dxf>
    <dxf>
      <fill>
        <patternFill>
          <bgColor rgb="FFFF0000"/>
        </patternFill>
      </fill>
    </dxf>
    <dxf>
      <fill>
        <patternFill>
          <bgColor theme="0"/>
        </patternFill>
      </fill>
    </dxf>
    <dxf>
      <fill>
        <patternFill>
          <bgColor rgb="FFFF0000"/>
        </patternFill>
      </fill>
    </dxf>
    <dxf>
      <fill>
        <patternFill>
          <bgColor rgb="FFFFCC00"/>
        </patternFill>
      </fill>
    </dxf>
    <dxf>
      <fill>
        <patternFill>
          <bgColor rgb="FF00FF00"/>
        </patternFill>
      </fill>
    </dxf>
    <dxf>
      <fill>
        <patternFill>
          <bgColor theme="0"/>
        </patternFill>
      </fill>
    </dxf>
    <dxf>
      <fill>
        <patternFill>
          <bgColor rgb="FF00FF00"/>
        </patternFill>
      </fill>
    </dxf>
    <dxf>
      <fill>
        <patternFill>
          <bgColor rgb="FFFF0000"/>
        </patternFill>
      </fill>
    </dxf>
    <dxf>
      <fill>
        <patternFill>
          <bgColor rgb="FF00FF00"/>
        </patternFill>
      </fill>
    </dxf>
    <dxf>
      <fill>
        <patternFill>
          <bgColor rgb="FFFF0000"/>
        </patternFill>
      </fill>
    </dxf>
    <dxf>
      <fill>
        <patternFill>
          <bgColor rgb="FF00FF00"/>
        </patternFill>
      </fill>
    </dxf>
    <dxf>
      <fill>
        <patternFill>
          <bgColor rgb="FFFF0000"/>
        </patternFill>
      </fill>
    </dxf>
    <dxf>
      <fill>
        <patternFill>
          <bgColor rgb="FF00FF00"/>
        </patternFill>
      </fill>
    </dxf>
    <dxf>
      <fill>
        <patternFill>
          <bgColor rgb="FFFF0000"/>
        </patternFill>
      </fill>
    </dxf>
    <dxf>
      <fill>
        <patternFill>
          <bgColor rgb="FF00FF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00FF00"/>
        </patternFill>
      </fill>
    </dxf>
    <dxf>
      <fill>
        <patternFill>
          <bgColor rgb="FF00FF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00FF00"/>
        </patternFill>
      </fill>
    </dxf>
    <dxf>
      <fill>
        <patternFill>
          <bgColor rgb="FFFF0000"/>
        </patternFill>
      </fill>
    </dxf>
    <dxf>
      <fill>
        <patternFill>
          <bgColor rgb="FF00FF00"/>
        </patternFill>
      </fill>
    </dxf>
    <dxf>
      <fill>
        <patternFill>
          <bgColor rgb="FFFF0000"/>
        </patternFill>
      </fill>
    </dxf>
    <dxf>
      <fill>
        <patternFill>
          <bgColor rgb="FF00FF00"/>
        </patternFill>
      </fill>
    </dxf>
    <dxf>
      <fill>
        <patternFill>
          <bgColor rgb="FF00FF00"/>
        </patternFill>
      </fill>
    </dxf>
    <dxf>
      <fill>
        <patternFill>
          <bgColor rgb="FF33CC33"/>
        </patternFill>
      </fill>
    </dxf>
    <dxf>
      <fill>
        <patternFill>
          <bgColor rgb="FF33CC33"/>
        </patternFill>
      </fill>
    </dxf>
    <dxf>
      <fill>
        <patternFill>
          <bgColor rgb="FF33CC33"/>
        </patternFill>
      </fill>
    </dxf>
    <dxf>
      <fill>
        <patternFill>
          <bgColor rgb="FF00B050"/>
        </patternFill>
      </fill>
    </dxf>
    <dxf>
      <fill>
        <patternFill>
          <bgColor rgb="FF02AE1F"/>
        </patternFill>
      </fill>
    </dxf>
    <dxf>
      <font>
        <condense val="0"/>
        <extend val="0"/>
        <color rgb="FF9C0006"/>
      </font>
      <fill>
        <patternFill>
          <bgColor rgb="FFFFC7CE"/>
        </patternFill>
      </fill>
    </dxf>
    <dxf>
      <fill>
        <patternFill>
          <bgColor rgb="FF00FF00"/>
        </patternFill>
      </fill>
    </dxf>
    <dxf>
      <fill>
        <patternFill>
          <bgColor rgb="FFFF0000"/>
        </patternFill>
      </fill>
    </dxf>
    <dxf>
      <fill>
        <patternFill>
          <bgColor rgb="FF00FF00"/>
        </patternFill>
      </fill>
    </dxf>
    <dxf>
      <fill>
        <patternFill>
          <bgColor rgb="FFFF0000"/>
        </patternFill>
      </fill>
    </dxf>
    <dxf>
      <fill>
        <patternFill>
          <bgColor rgb="FF00FF00"/>
        </patternFill>
      </fill>
    </dxf>
    <dxf>
      <fill>
        <patternFill>
          <bgColor rgb="FFFF0000"/>
        </patternFill>
      </fill>
    </dxf>
    <dxf>
      <font>
        <condense val="0"/>
        <extend val="0"/>
        <color rgb="FF9C0006"/>
      </font>
      <fill>
        <patternFill>
          <bgColor rgb="FFFFC7CE"/>
        </patternFill>
      </fill>
    </dxf>
    <dxf>
      <fill>
        <patternFill>
          <bgColor rgb="FF00FF00"/>
        </patternFill>
      </fill>
    </dxf>
    <dxf>
      <fill>
        <patternFill>
          <bgColor theme="0"/>
        </patternFill>
      </fill>
    </dxf>
    <dxf>
      <fill>
        <patternFill>
          <bgColor rgb="FFFF0000"/>
        </patternFill>
      </fill>
    </dxf>
    <dxf>
      <font>
        <condense val="0"/>
        <extend val="0"/>
        <color rgb="FF9C0006"/>
      </font>
      <fill>
        <patternFill>
          <bgColor rgb="FFFFC7CE"/>
        </patternFill>
      </fill>
    </dxf>
    <dxf>
      <fill>
        <patternFill>
          <bgColor rgb="FF00FF00"/>
        </patternFill>
      </fill>
    </dxf>
    <dxf>
      <fill>
        <patternFill>
          <bgColor rgb="FFFF0000"/>
        </patternFill>
      </fill>
    </dxf>
    <dxf>
      <fill>
        <patternFill>
          <bgColor theme="0"/>
        </patternFill>
      </fill>
    </dxf>
    <dxf>
      <fill>
        <patternFill>
          <bgColor theme="0"/>
        </patternFill>
      </fill>
    </dxf>
    <dxf>
      <fill>
        <patternFill>
          <bgColor rgb="FFFF0000"/>
        </patternFill>
      </fill>
    </dxf>
    <dxf>
      <fill>
        <patternFill>
          <bgColor rgb="FF00FF00"/>
        </patternFill>
      </fill>
    </dxf>
    <dxf>
      <fill>
        <patternFill>
          <bgColor rgb="FF00FF00"/>
        </patternFill>
      </fill>
    </dxf>
    <dxf>
      <fill>
        <patternFill>
          <bgColor rgb="FF00FF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00FF00"/>
        </patternFill>
      </fill>
    </dxf>
    <dxf>
      <fill>
        <patternFill>
          <bgColor rgb="FF00FF00"/>
        </patternFill>
      </fill>
    </dxf>
    <dxf>
      <fill>
        <patternFill>
          <bgColor rgb="FFFF0000"/>
        </patternFill>
      </fill>
    </dxf>
    <dxf>
      <fill>
        <patternFill>
          <bgColor theme="0"/>
        </patternFill>
      </fill>
    </dxf>
    <dxf>
      <fill>
        <patternFill>
          <bgColor rgb="FFFF0000"/>
        </patternFill>
      </fill>
    </dxf>
    <dxf>
      <fill>
        <patternFill>
          <bgColor rgb="FFFFCC00"/>
        </patternFill>
      </fill>
    </dxf>
    <dxf>
      <fill>
        <patternFill>
          <bgColor rgb="FF00FF00"/>
        </patternFill>
      </fill>
    </dxf>
    <dxf>
      <fill>
        <patternFill>
          <bgColor theme="0"/>
        </patternFill>
      </fill>
    </dxf>
    <dxf>
      <fill>
        <patternFill>
          <bgColor rgb="FF00FF00"/>
        </patternFill>
      </fill>
    </dxf>
    <dxf>
      <fill>
        <patternFill>
          <bgColor rgb="FFFF0000"/>
        </patternFill>
      </fill>
    </dxf>
    <dxf>
      <fill>
        <patternFill>
          <bgColor rgb="FF00FF00"/>
        </patternFill>
      </fill>
    </dxf>
    <dxf>
      <fill>
        <patternFill>
          <bgColor rgb="FFFF0000"/>
        </patternFill>
      </fill>
    </dxf>
    <dxf>
      <fill>
        <patternFill>
          <bgColor rgb="FF00FF00"/>
        </patternFill>
      </fill>
    </dxf>
    <dxf>
      <fill>
        <patternFill>
          <bgColor rgb="FFFF0000"/>
        </patternFill>
      </fill>
    </dxf>
    <dxf>
      <fill>
        <patternFill>
          <bgColor rgb="FF00FF00"/>
        </patternFill>
      </fill>
    </dxf>
    <dxf>
      <fill>
        <patternFill>
          <bgColor rgb="FFFF3300"/>
        </patternFill>
      </fill>
    </dxf>
    <dxf>
      <fill>
        <patternFill>
          <bgColor rgb="FF00FF00"/>
        </patternFill>
      </fill>
    </dxf>
    <dxf>
      <fill>
        <patternFill>
          <bgColor rgb="FFFF0000"/>
        </patternFill>
      </fill>
    </dxf>
    <dxf>
      <fill>
        <patternFill>
          <bgColor rgb="FF00FF00"/>
        </patternFill>
      </fill>
    </dxf>
    <dxf>
      <fill>
        <patternFill>
          <bgColor rgb="FFFF0000"/>
        </patternFill>
      </fill>
    </dxf>
    <dxf>
      <fill>
        <patternFill>
          <bgColor rgb="FF00FF00"/>
        </patternFill>
      </fill>
    </dxf>
    <dxf>
      <fill>
        <patternFill>
          <bgColor rgb="FFFF0000"/>
        </patternFill>
      </fill>
    </dxf>
    <dxf>
      <fill>
        <patternFill>
          <bgColor rgb="FF00FF00"/>
        </patternFill>
      </fill>
    </dxf>
    <dxf>
      <fill>
        <patternFill>
          <bgColor rgb="FFFF0000"/>
        </patternFill>
      </fill>
    </dxf>
    <dxf>
      <fill>
        <patternFill>
          <bgColor rgb="FF00FF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00FF00"/>
        </patternFill>
      </fill>
    </dxf>
    <dxf>
      <fill>
        <patternFill>
          <bgColor rgb="FF00FF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00FF00"/>
        </patternFill>
      </fill>
    </dxf>
    <dxf>
      <fill>
        <patternFill>
          <bgColor rgb="FFFF0000"/>
        </patternFill>
      </fill>
    </dxf>
    <dxf>
      <fill>
        <patternFill>
          <bgColor rgb="FF00FF00"/>
        </patternFill>
      </fill>
    </dxf>
    <dxf>
      <fill>
        <patternFill>
          <bgColor rgb="FFFF0000"/>
        </patternFill>
      </fill>
    </dxf>
    <dxf>
      <fill>
        <patternFill>
          <bgColor rgb="FF00FF00"/>
        </patternFill>
      </fill>
    </dxf>
    <dxf>
      <fill>
        <patternFill>
          <bgColor rgb="FF00FF00"/>
        </patternFill>
      </fill>
    </dxf>
    <dxf>
      <fill>
        <patternFill>
          <bgColor rgb="FF33CC33"/>
        </patternFill>
      </fill>
    </dxf>
    <dxf>
      <fill>
        <patternFill>
          <bgColor rgb="FF33CC33"/>
        </patternFill>
      </fill>
    </dxf>
    <dxf>
      <fill>
        <patternFill>
          <bgColor rgb="FF33CC33"/>
        </patternFill>
      </fill>
    </dxf>
    <dxf>
      <fill>
        <patternFill>
          <bgColor rgb="FF00B050"/>
        </patternFill>
      </fill>
    </dxf>
    <dxf>
      <fill>
        <patternFill>
          <bgColor rgb="FF02AE1F"/>
        </patternFill>
      </fill>
    </dxf>
    <dxf>
      <font>
        <condense val="0"/>
        <extend val="0"/>
        <color rgb="FF9C0006"/>
      </font>
      <fill>
        <patternFill>
          <bgColor rgb="FFFFC7CE"/>
        </patternFill>
      </fill>
    </dxf>
    <dxf>
      <fill>
        <patternFill>
          <bgColor rgb="FF00FF00"/>
        </patternFill>
      </fill>
    </dxf>
    <dxf>
      <fill>
        <patternFill>
          <bgColor rgb="FFFF0000"/>
        </patternFill>
      </fill>
    </dxf>
    <dxf>
      <fill>
        <patternFill>
          <bgColor rgb="FF00FF00"/>
        </patternFill>
      </fill>
    </dxf>
    <dxf>
      <fill>
        <patternFill>
          <bgColor rgb="FFFF0000"/>
        </patternFill>
      </fill>
    </dxf>
    <dxf>
      <fill>
        <patternFill>
          <bgColor rgb="FF00FF00"/>
        </patternFill>
      </fill>
    </dxf>
    <dxf>
      <fill>
        <patternFill>
          <bgColor rgb="FFFF0000"/>
        </patternFill>
      </fill>
    </dxf>
    <dxf>
      <font>
        <condense val="0"/>
        <extend val="0"/>
        <color rgb="FF9C0006"/>
      </font>
      <fill>
        <patternFill>
          <bgColor rgb="FFFFC7CE"/>
        </patternFill>
      </fill>
    </dxf>
    <dxf>
      <fill>
        <patternFill>
          <bgColor rgb="FF00FF00"/>
        </patternFill>
      </fill>
    </dxf>
    <dxf>
      <fill>
        <patternFill>
          <bgColor theme="0"/>
        </patternFill>
      </fill>
    </dxf>
    <dxf>
      <fill>
        <patternFill>
          <bgColor rgb="FFFF0000"/>
        </patternFill>
      </fill>
    </dxf>
    <dxf>
      <font>
        <condense val="0"/>
        <extend val="0"/>
        <color rgb="FF9C0006"/>
      </font>
      <fill>
        <patternFill>
          <bgColor rgb="FFFFC7CE"/>
        </patternFill>
      </fill>
    </dxf>
    <dxf>
      <fill>
        <patternFill>
          <bgColor rgb="FF00FF00"/>
        </patternFill>
      </fill>
    </dxf>
    <dxf>
      <fill>
        <patternFill>
          <bgColor rgb="FFFF0000"/>
        </patternFill>
      </fill>
    </dxf>
    <dxf>
      <fill>
        <patternFill>
          <bgColor theme="0"/>
        </patternFill>
      </fill>
    </dxf>
    <dxf>
      <fill>
        <patternFill>
          <bgColor theme="0"/>
        </patternFill>
      </fill>
    </dxf>
    <dxf>
      <fill>
        <patternFill>
          <bgColor rgb="FFFF0000"/>
        </patternFill>
      </fill>
    </dxf>
    <dxf>
      <fill>
        <patternFill>
          <bgColor rgb="FF00FF00"/>
        </patternFill>
      </fill>
    </dxf>
    <dxf>
      <fill>
        <patternFill>
          <bgColor rgb="FF00FF00"/>
        </patternFill>
      </fill>
    </dxf>
    <dxf>
      <fill>
        <patternFill>
          <bgColor rgb="FF00FF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00FF00"/>
        </patternFill>
      </fill>
    </dxf>
    <dxf>
      <fill>
        <patternFill>
          <bgColor rgb="FF00FF00"/>
        </patternFill>
      </fill>
    </dxf>
    <dxf>
      <fill>
        <patternFill>
          <bgColor rgb="FFFF0000"/>
        </patternFill>
      </fill>
    </dxf>
    <dxf>
      <fill>
        <patternFill>
          <bgColor theme="0"/>
        </patternFill>
      </fill>
    </dxf>
    <dxf>
      <fill>
        <patternFill>
          <bgColor rgb="FFFF0000"/>
        </patternFill>
      </fill>
    </dxf>
    <dxf>
      <fill>
        <patternFill>
          <bgColor rgb="FFFFCC00"/>
        </patternFill>
      </fill>
    </dxf>
    <dxf>
      <fill>
        <patternFill>
          <bgColor rgb="FF00FF00"/>
        </patternFill>
      </fill>
    </dxf>
    <dxf>
      <fill>
        <patternFill>
          <bgColor theme="0"/>
        </patternFill>
      </fill>
    </dxf>
    <dxf>
      <font>
        <condense val="0"/>
        <extend val="0"/>
        <color rgb="FF9C0006"/>
      </font>
      <fill>
        <patternFill>
          <bgColor rgb="FFFFC7CE"/>
        </patternFill>
      </fill>
    </dxf>
    <dxf>
      <font>
        <condense val="0"/>
        <extend val="0"/>
        <color rgb="FF006100"/>
      </font>
      <fill>
        <patternFill>
          <bgColor rgb="FFC6EFCE"/>
        </patternFill>
      </fill>
    </dxf>
    <dxf>
      <fill>
        <patternFill>
          <bgColor rgb="FF00FF00"/>
        </patternFill>
      </fill>
    </dxf>
    <dxf>
      <fill>
        <patternFill>
          <bgColor rgb="FFFF0000"/>
        </patternFill>
      </fill>
    </dxf>
    <dxf>
      <fill>
        <patternFill>
          <bgColor rgb="FF00FF00"/>
        </patternFill>
      </fill>
    </dxf>
    <dxf>
      <fill>
        <patternFill>
          <bgColor rgb="FFFF0000"/>
        </patternFill>
      </fill>
    </dxf>
    <dxf>
      <fill>
        <patternFill>
          <bgColor rgb="FF00FF00"/>
        </patternFill>
      </fill>
    </dxf>
    <dxf>
      <fill>
        <patternFill>
          <bgColor rgb="FFFF0000"/>
        </patternFill>
      </fill>
    </dxf>
    <dxf>
      <fill>
        <patternFill>
          <bgColor rgb="FF00FF00"/>
        </patternFill>
      </fill>
    </dxf>
    <dxf>
      <fill>
        <patternFill>
          <bgColor rgb="FFFF3300"/>
        </patternFill>
      </fill>
    </dxf>
    <dxf>
      <fill>
        <patternFill>
          <bgColor rgb="FF00FF00"/>
        </patternFill>
      </fill>
    </dxf>
    <dxf>
      <fill>
        <patternFill>
          <bgColor rgb="FFFF0000"/>
        </patternFill>
      </fill>
    </dxf>
    <dxf>
      <fill>
        <patternFill>
          <bgColor rgb="FF00FF00"/>
        </patternFill>
      </fill>
    </dxf>
    <dxf>
      <fill>
        <patternFill>
          <bgColor rgb="FFFF0000"/>
        </patternFill>
      </fill>
    </dxf>
    <dxf>
      <fill>
        <patternFill>
          <bgColor rgb="FF00FF00"/>
        </patternFill>
      </fill>
    </dxf>
    <dxf>
      <fill>
        <patternFill>
          <bgColor rgb="FFFF0000"/>
        </patternFill>
      </fill>
    </dxf>
    <dxf>
      <fill>
        <patternFill>
          <bgColor rgb="FF00FF00"/>
        </patternFill>
      </fill>
    </dxf>
    <dxf>
      <fill>
        <patternFill>
          <bgColor rgb="FFFF0000"/>
        </patternFill>
      </fill>
    </dxf>
    <dxf>
      <fill>
        <patternFill>
          <bgColor rgb="FF00FF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00FF00"/>
        </patternFill>
      </fill>
    </dxf>
    <dxf>
      <fill>
        <patternFill>
          <bgColor rgb="FF00FF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00FF00"/>
        </patternFill>
      </fill>
    </dxf>
    <dxf>
      <fill>
        <patternFill>
          <bgColor rgb="FFFF0000"/>
        </patternFill>
      </fill>
    </dxf>
    <dxf>
      <fill>
        <patternFill>
          <bgColor rgb="FF00FF00"/>
        </patternFill>
      </fill>
    </dxf>
    <dxf>
      <fill>
        <patternFill>
          <bgColor rgb="FFFF0000"/>
        </patternFill>
      </fill>
    </dxf>
    <dxf>
      <fill>
        <patternFill>
          <bgColor rgb="FF00FF00"/>
        </patternFill>
      </fill>
    </dxf>
    <dxf>
      <fill>
        <patternFill>
          <bgColor rgb="FF00FF00"/>
        </patternFill>
      </fill>
    </dxf>
    <dxf>
      <fill>
        <patternFill>
          <bgColor rgb="FF33CC33"/>
        </patternFill>
      </fill>
    </dxf>
    <dxf>
      <fill>
        <patternFill>
          <bgColor rgb="FF33CC33"/>
        </patternFill>
      </fill>
    </dxf>
    <dxf>
      <fill>
        <patternFill>
          <bgColor rgb="FF33CC33"/>
        </patternFill>
      </fill>
    </dxf>
    <dxf>
      <fill>
        <patternFill>
          <bgColor rgb="FF00B050"/>
        </patternFill>
      </fill>
    </dxf>
    <dxf>
      <fill>
        <patternFill>
          <bgColor rgb="FF02AE1F"/>
        </patternFill>
      </fill>
    </dxf>
    <dxf>
      <font>
        <condense val="0"/>
        <extend val="0"/>
        <color rgb="FF9C0006"/>
      </font>
      <fill>
        <patternFill>
          <bgColor rgb="FFFFC7CE"/>
        </patternFill>
      </fill>
    </dxf>
    <dxf>
      <fill>
        <patternFill>
          <bgColor rgb="FF00FF00"/>
        </patternFill>
      </fill>
    </dxf>
    <dxf>
      <fill>
        <patternFill>
          <bgColor rgb="FFFF0000"/>
        </patternFill>
      </fill>
    </dxf>
    <dxf>
      <fill>
        <patternFill>
          <bgColor rgb="FF00FF00"/>
        </patternFill>
      </fill>
    </dxf>
    <dxf>
      <fill>
        <patternFill>
          <bgColor rgb="FFFF0000"/>
        </patternFill>
      </fill>
    </dxf>
    <dxf>
      <fill>
        <patternFill>
          <bgColor rgb="FF00FF00"/>
        </patternFill>
      </fill>
    </dxf>
    <dxf>
      <fill>
        <patternFill>
          <bgColor rgb="FFFF0000"/>
        </patternFill>
      </fill>
    </dxf>
    <dxf>
      <font>
        <condense val="0"/>
        <extend val="0"/>
        <color rgb="FF9C0006"/>
      </font>
      <fill>
        <patternFill>
          <bgColor rgb="FFFFC7CE"/>
        </patternFill>
      </fill>
    </dxf>
    <dxf>
      <fill>
        <patternFill>
          <bgColor rgb="FF00FF00"/>
        </patternFill>
      </fill>
    </dxf>
    <dxf>
      <fill>
        <patternFill>
          <bgColor theme="0"/>
        </patternFill>
      </fill>
    </dxf>
    <dxf>
      <fill>
        <patternFill>
          <bgColor rgb="FFFF0000"/>
        </patternFill>
      </fill>
    </dxf>
    <dxf>
      <font>
        <condense val="0"/>
        <extend val="0"/>
        <color rgb="FF9C0006"/>
      </font>
      <fill>
        <patternFill>
          <bgColor rgb="FFFFC7CE"/>
        </patternFill>
      </fill>
    </dxf>
    <dxf>
      <fill>
        <patternFill>
          <bgColor rgb="FF00FF00"/>
        </patternFill>
      </fill>
    </dxf>
    <dxf>
      <fill>
        <patternFill>
          <bgColor rgb="FFFF0000"/>
        </patternFill>
      </fill>
    </dxf>
    <dxf>
      <fill>
        <patternFill>
          <bgColor theme="0"/>
        </patternFill>
      </fill>
    </dxf>
    <dxf>
      <fill>
        <patternFill>
          <bgColor theme="0"/>
        </patternFill>
      </fill>
    </dxf>
    <dxf>
      <fill>
        <patternFill>
          <bgColor rgb="FFFF0000"/>
        </patternFill>
      </fill>
    </dxf>
    <dxf>
      <fill>
        <patternFill>
          <bgColor rgb="FF00FF00"/>
        </patternFill>
      </fill>
    </dxf>
    <dxf>
      <fill>
        <patternFill>
          <bgColor rgb="FF00FF00"/>
        </patternFill>
      </fill>
    </dxf>
    <dxf>
      <fill>
        <patternFill>
          <bgColor rgb="FF00FF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00FF00"/>
        </patternFill>
      </fill>
    </dxf>
    <dxf>
      <fill>
        <patternFill>
          <bgColor rgb="FF00FF00"/>
        </patternFill>
      </fill>
    </dxf>
    <dxf>
      <fill>
        <patternFill>
          <bgColor rgb="FFFF0000"/>
        </patternFill>
      </fill>
    </dxf>
    <dxf>
      <fill>
        <patternFill>
          <bgColor theme="0"/>
        </patternFill>
      </fill>
    </dxf>
    <dxf>
      <fill>
        <patternFill>
          <bgColor rgb="FFFF0000"/>
        </patternFill>
      </fill>
    </dxf>
    <dxf>
      <fill>
        <patternFill>
          <bgColor rgb="FFFFCC00"/>
        </patternFill>
      </fill>
    </dxf>
    <dxf>
      <fill>
        <patternFill>
          <bgColor rgb="FF00FF00"/>
        </patternFill>
      </fill>
    </dxf>
    <dxf>
      <fill>
        <patternFill>
          <bgColor theme="0"/>
        </patternFill>
      </fill>
    </dxf>
    <dxf>
      <font>
        <condense val="0"/>
        <extend val="0"/>
        <color rgb="FF9C0006"/>
      </font>
      <fill>
        <patternFill>
          <bgColor rgb="FFFFC7CE"/>
        </patternFill>
      </fill>
    </dxf>
    <dxf>
      <font>
        <condense val="0"/>
        <extend val="0"/>
        <color rgb="FF006100"/>
      </font>
      <fill>
        <patternFill>
          <bgColor rgb="FFC6EFCE"/>
        </patternFill>
      </fill>
    </dxf>
    <dxf>
      <fill>
        <patternFill>
          <bgColor rgb="FF00FF00"/>
        </patternFill>
      </fill>
    </dxf>
    <dxf>
      <fill>
        <patternFill>
          <bgColor rgb="FFFF0000"/>
        </patternFill>
      </fill>
    </dxf>
    <dxf>
      <fill>
        <patternFill>
          <bgColor rgb="FF00FF00"/>
        </patternFill>
      </fill>
    </dxf>
    <dxf>
      <fill>
        <patternFill>
          <bgColor rgb="FFFF0000"/>
        </patternFill>
      </fill>
    </dxf>
    <dxf>
      <fill>
        <patternFill>
          <bgColor rgb="FF00FF00"/>
        </patternFill>
      </fill>
    </dxf>
    <dxf>
      <fill>
        <patternFill>
          <bgColor rgb="FFFF0000"/>
        </patternFill>
      </fill>
    </dxf>
    <dxf>
      <fill>
        <patternFill>
          <bgColor rgb="FF00FF00"/>
        </patternFill>
      </fill>
    </dxf>
    <dxf>
      <fill>
        <patternFill>
          <bgColor rgb="FFFF0000"/>
        </patternFill>
      </fill>
    </dxf>
    <dxf>
      <fill>
        <patternFill>
          <bgColor rgb="FF00FF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00FF00"/>
        </patternFill>
      </fill>
    </dxf>
    <dxf>
      <fill>
        <patternFill>
          <bgColor rgb="FF00FF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00FF00"/>
        </patternFill>
      </fill>
    </dxf>
    <dxf>
      <fill>
        <patternFill>
          <bgColor rgb="FFFF0000"/>
        </patternFill>
      </fill>
    </dxf>
    <dxf>
      <fill>
        <patternFill>
          <bgColor rgb="FF00FF00"/>
        </patternFill>
      </fill>
    </dxf>
    <dxf>
      <fill>
        <patternFill>
          <bgColor rgb="FFFF0000"/>
        </patternFill>
      </fill>
    </dxf>
    <dxf>
      <fill>
        <patternFill>
          <bgColor rgb="FF00FF00"/>
        </patternFill>
      </fill>
    </dxf>
    <dxf>
      <fill>
        <patternFill>
          <bgColor rgb="FF00FF00"/>
        </patternFill>
      </fill>
    </dxf>
    <dxf>
      <fill>
        <patternFill>
          <bgColor rgb="FF33CC33"/>
        </patternFill>
      </fill>
    </dxf>
    <dxf>
      <fill>
        <patternFill>
          <bgColor rgb="FF33CC33"/>
        </patternFill>
      </fill>
    </dxf>
    <dxf>
      <fill>
        <patternFill>
          <bgColor rgb="FF33CC33"/>
        </patternFill>
      </fill>
    </dxf>
    <dxf>
      <fill>
        <patternFill>
          <bgColor rgb="FF00B050"/>
        </patternFill>
      </fill>
    </dxf>
    <dxf>
      <fill>
        <patternFill>
          <bgColor rgb="FF02AE1F"/>
        </patternFill>
      </fill>
    </dxf>
    <dxf>
      <font>
        <condense val="0"/>
        <extend val="0"/>
        <color rgb="FF9C0006"/>
      </font>
      <fill>
        <patternFill>
          <bgColor rgb="FFFFC7CE"/>
        </patternFill>
      </fill>
    </dxf>
    <dxf>
      <fill>
        <patternFill>
          <bgColor rgb="FF00FF00"/>
        </patternFill>
      </fill>
    </dxf>
    <dxf>
      <fill>
        <patternFill>
          <bgColor rgb="FFFF0000"/>
        </patternFill>
      </fill>
    </dxf>
    <dxf>
      <fill>
        <patternFill>
          <bgColor rgb="FF00FF00"/>
        </patternFill>
      </fill>
    </dxf>
    <dxf>
      <fill>
        <patternFill>
          <bgColor rgb="FFFF0000"/>
        </patternFill>
      </fill>
    </dxf>
    <dxf>
      <fill>
        <patternFill>
          <bgColor rgb="FF00FF00"/>
        </patternFill>
      </fill>
    </dxf>
    <dxf>
      <fill>
        <patternFill>
          <bgColor rgb="FFFF0000"/>
        </patternFill>
      </fill>
    </dxf>
    <dxf>
      <font>
        <condense val="0"/>
        <extend val="0"/>
        <color rgb="FF9C0006"/>
      </font>
      <fill>
        <patternFill>
          <bgColor rgb="FFFFC7CE"/>
        </patternFill>
      </fill>
    </dxf>
    <dxf>
      <fill>
        <patternFill>
          <bgColor rgb="FF00FF00"/>
        </patternFill>
      </fill>
    </dxf>
    <dxf>
      <fill>
        <patternFill>
          <bgColor theme="0"/>
        </patternFill>
      </fill>
    </dxf>
    <dxf>
      <fill>
        <patternFill>
          <bgColor rgb="FFFF0000"/>
        </patternFill>
      </fill>
    </dxf>
    <dxf>
      <font>
        <condense val="0"/>
        <extend val="0"/>
        <color rgb="FF9C0006"/>
      </font>
      <fill>
        <patternFill>
          <bgColor rgb="FFFFC7CE"/>
        </patternFill>
      </fill>
    </dxf>
    <dxf>
      <fill>
        <patternFill>
          <bgColor rgb="FF00FF00"/>
        </patternFill>
      </fill>
    </dxf>
    <dxf>
      <fill>
        <patternFill>
          <bgColor rgb="FFFF0000"/>
        </patternFill>
      </fill>
    </dxf>
    <dxf>
      <fill>
        <patternFill>
          <bgColor theme="0"/>
        </patternFill>
      </fill>
    </dxf>
    <dxf>
      <fill>
        <patternFill>
          <bgColor theme="0"/>
        </patternFill>
      </fill>
    </dxf>
    <dxf>
      <fill>
        <patternFill>
          <bgColor rgb="FFFF0000"/>
        </patternFill>
      </fill>
    </dxf>
    <dxf>
      <fill>
        <patternFill>
          <bgColor rgb="FF00FF00"/>
        </patternFill>
      </fill>
    </dxf>
    <dxf>
      <fill>
        <patternFill>
          <bgColor rgb="FF00FF00"/>
        </patternFill>
      </fill>
    </dxf>
    <dxf>
      <fill>
        <patternFill>
          <bgColor rgb="FF00FF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00FF00"/>
        </patternFill>
      </fill>
    </dxf>
    <dxf>
      <fill>
        <patternFill>
          <bgColor rgb="FF00FF00"/>
        </patternFill>
      </fill>
    </dxf>
    <dxf>
      <fill>
        <patternFill>
          <bgColor rgb="FFFF0000"/>
        </patternFill>
      </fill>
    </dxf>
    <dxf>
      <fill>
        <patternFill>
          <bgColor theme="0"/>
        </patternFill>
      </fill>
    </dxf>
    <dxf>
      <fill>
        <patternFill>
          <bgColor rgb="FFFF0000"/>
        </patternFill>
      </fill>
    </dxf>
    <dxf>
      <fill>
        <patternFill>
          <bgColor rgb="FFFFCC00"/>
        </patternFill>
      </fill>
    </dxf>
    <dxf>
      <fill>
        <patternFill>
          <bgColor rgb="FF00FF00"/>
        </patternFill>
      </fill>
    </dxf>
    <dxf>
      <fill>
        <patternFill>
          <bgColor theme="0"/>
        </patternFill>
      </fill>
    </dxf>
    <dxf>
      <font>
        <condense val="0"/>
        <extend val="0"/>
        <color rgb="FF9C0006"/>
      </font>
      <fill>
        <patternFill>
          <bgColor rgb="FFFFC7CE"/>
        </patternFill>
      </fill>
    </dxf>
    <dxf>
      <font>
        <condense val="0"/>
        <extend val="0"/>
        <color rgb="FF006100"/>
      </font>
      <fill>
        <patternFill>
          <bgColor rgb="FFC6EFCE"/>
        </patternFill>
      </fill>
    </dxf>
    <dxf>
      <fill>
        <patternFill>
          <bgColor rgb="FF00FF00"/>
        </patternFill>
      </fill>
    </dxf>
    <dxf>
      <fill>
        <patternFill>
          <bgColor rgb="FFFF0000"/>
        </patternFill>
      </fill>
    </dxf>
    <dxf>
      <fill>
        <patternFill>
          <bgColor rgb="FF00FF00"/>
        </patternFill>
      </fill>
    </dxf>
    <dxf>
      <fill>
        <patternFill>
          <bgColor rgb="FFFF0000"/>
        </patternFill>
      </fill>
    </dxf>
    <dxf>
      <fill>
        <patternFill>
          <bgColor rgb="FF00FF00"/>
        </patternFill>
      </fill>
    </dxf>
    <dxf>
      <fill>
        <patternFill>
          <bgColor rgb="FFFF0000"/>
        </patternFill>
      </fill>
    </dxf>
    <dxf>
      <fill>
        <patternFill>
          <bgColor rgb="FF00FF00"/>
        </patternFill>
      </fill>
    </dxf>
    <dxf>
      <fill>
        <patternFill>
          <bgColor rgb="FFFF0000"/>
        </patternFill>
      </fill>
    </dxf>
    <dxf>
      <fill>
        <patternFill>
          <bgColor rgb="FF00FF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00FF00"/>
        </patternFill>
      </fill>
    </dxf>
    <dxf>
      <fill>
        <patternFill>
          <bgColor rgb="FF00FF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00FF00"/>
        </patternFill>
      </fill>
    </dxf>
    <dxf>
      <fill>
        <patternFill>
          <bgColor rgb="FFFF0000"/>
        </patternFill>
      </fill>
    </dxf>
    <dxf>
      <fill>
        <patternFill>
          <bgColor rgb="FF00FF00"/>
        </patternFill>
      </fill>
    </dxf>
    <dxf>
      <fill>
        <patternFill>
          <bgColor rgb="FFFF0000"/>
        </patternFill>
      </fill>
    </dxf>
    <dxf>
      <fill>
        <patternFill>
          <bgColor rgb="FF00FF00"/>
        </patternFill>
      </fill>
    </dxf>
    <dxf>
      <fill>
        <patternFill>
          <bgColor rgb="FF00FF00"/>
        </patternFill>
      </fill>
    </dxf>
    <dxf>
      <fill>
        <patternFill>
          <bgColor rgb="FF33CC33"/>
        </patternFill>
      </fill>
    </dxf>
    <dxf>
      <fill>
        <patternFill>
          <bgColor rgb="FF33CC33"/>
        </patternFill>
      </fill>
    </dxf>
    <dxf>
      <fill>
        <patternFill>
          <bgColor rgb="FF33CC33"/>
        </patternFill>
      </fill>
    </dxf>
    <dxf>
      <fill>
        <patternFill>
          <bgColor rgb="FF00B050"/>
        </patternFill>
      </fill>
    </dxf>
    <dxf>
      <fill>
        <patternFill>
          <bgColor rgb="FF02AE1F"/>
        </patternFill>
      </fill>
    </dxf>
    <dxf>
      <font>
        <condense val="0"/>
        <extend val="0"/>
        <color rgb="FF9C0006"/>
      </font>
      <fill>
        <patternFill>
          <bgColor rgb="FFFFC7CE"/>
        </patternFill>
      </fill>
    </dxf>
    <dxf>
      <fill>
        <patternFill>
          <bgColor rgb="FF00FF00"/>
        </patternFill>
      </fill>
    </dxf>
    <dxf>
      <fill>
        <patternFill>
          <bgColor rgb="FFFF0000"/>
        </patternFill>
      </fill>
    </dxf>
    <dxf>
      <fill>
        <patternFill>
          <bgColor rgb="FF00FF00"/>
        </patternFill>
      </fill>
    </dxf>
    <dxf>
      <fill>
        <patternFill>
          <bgColor rgb="FFFF0000"/>
        </patternFill>
      </fill>
    </dxf>
    <dxf>
      <fill>
        <patternFill>
          <bgColor rgb="FF00FF00"/>
        </patternFill>
      </fill>
    </dxf>
    <dxf>
      <fill>
        <patternFill>
          <bgColor rgb="FFFF0000"/>
        </patternFill>
      </fill>
    </dxf>
    <dxf>
      <font>
        <condense val="0"/>
        <extend val="0"/>
        <color rgb="FF9C0006"/>
      </font>
      <fill>
        <patternFill>
          <bgColor rgb="FFFFC7CE"/>
        </patternFill>
      </fill>
    </dxf>
    <dxf>
      <fill>
        <patternFill>
          <bgColor rgb="FF00FF00"/>
        </patternFill>
      </fill>
    </dxf>
    <dxf>
      <fill>
        <patternFill>
          <bgColor theme="0"/>
        </patternFill>
      </fill>
    </dxf>
    <dxf>
      <fill>
        <patternFill>
          <bgColor rgb="FFFF0000"/>
        </patternFill>
      </fill>
    </dxf>
    <dxf>
      <font>
        <condense val="0"/>
        <extend val="0"/>
        <color rgb="FF9C0006"/>
      </font>
      <fill>
        <patternFill>
          <bgColor rgb="FFFFC7CE"/>
        </patternFill>
      </fill>
    </dxf>
    <dxf>
      <fill>
        <patternFill>
          <bgColor rgb="FF00FF00"/>
        </patternFill>
      </fill>
    </dxf>
    <dxf>
      <fill>
        <patternFill>
          <bgColor rgb="FFFF0000"/>
        </patternFill>
      </fill>
    </dxf>
    <dxf>
      <fill>
        <patternFill>
          <bgColor theme="0"/>
        </patternFill>
      </fill>
    </dxf>
    <dxf>
      <fill>
        <patternFill>
          <bgColor theme="0"/>
        </patternFill>
      </fill>
    </dxf>
    <dxf>
      <fill>
        <patternFill>
          <bgColor rgb="FFFF0000"/>
        </patternFill>
      </fill>
    </dxf>
    <dxf>
      <fill>
        <patternFill>
          <bgColor rgb="FF00FF00"/>
        </patternFill>
      </fill>
    </dxf>
    <dxf>
      <fill>
        <patternFill>
          <bgColor rgb="FF00FF00"/>
        </patternFill>
      </fill>
    </dxf>
    <dxf>
      <fill>
        <patternFill>
          <bgColor rgb="FF00FF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00FF00"/>
        </patternFill>
      </fill>
    </dxf>
    <dxf>
      <fill>
        <patternFill>
          <bgColor rgb="FF00FF00"/>
        </patternFill>
      </fill>
    </dxf>
    <dxf>
      <fill>
        <patternFill>
          <bgColor rgb="FFFF0000"/>
        </patternFill>
      </fill>
    </dxf>
    <dxf>
      <fill>
        <patternFill>
          <bgColor theme="0"/>
        </patternFill>
      </fill>
    </dxf>
    <dxf>
      <fill>
        <patternFill>
          <bgColor rgb="FFFF0000"/>
        </patternFill>
      </fill>
    </dxf>
    <dxf>
      <fill>
        <patternFill>
          <bgColor rgb="FFFFCC00"/>
        </patternFill>
      </fill>
    </dxf>
    <dxf>
      <fill>
        <patternFill>
          <bgColor rgb="FF00FF00"/>
        </patternFill>
      </fill>
    </dxf>
    <dxf>
      <fill>
        <patternFill>
          <bgColor theme="0"/>
        </patternFill>
      </fill>
    </dxf>
    <dxf>
      <font>
        <condense val="0"/>
        <extend val="0"/>
        <color rgb="FF9C0006"/>
      </font>
      <fill>
        <patternFill>
          <bgColor rgb="FFFFC7CE"/>
        </patternFill>
      </fill>
    </dxf>
    <dxf>
      <font>
        <condense val="0"/>
        <extend val="0"/>
        <color rgb="FF006100"/>
      </font>
      <fill>
        <patternFill>
          <bgColor rgb="FFC6EFCE"/>
        </patternFill>
      </fill>
    </dxf>
    <dxf>
      <fill>
        <patternFill>
          <bgColor rgb="FF00FF00"/>
        </patternFill>
      </fill>
    </dxf>
    <dxf>
      <fill>
        <patternFill>
          <bgColor rgb="FFFF0000"/>
        </patternFill>
      </fill>
    </dxf>
    <dxf>
      <fill>
        <patternFill>
          <bgColor rgb="FF00FF00"/>
        </patternFill>
      </fill>
    </dxf>
    <dxf>
      <fill>
        <patternFill>
          <bgColor rgb="FFFF0000"/>
        </patternFill>
      </fill>
    </dxf>
    <dxf>
      <fill>
        <patternFill>
          <bgColor rgb="FF00FF00"/>
        </patternFill>
      </fill>
    </dxf>
    <dxf>
      <fill>
        <patternFill>
          <bgColor rgb="FFFF0000"/>
        </patternFill>
      </fill>
    </dxf>
    <dxf>
      <fill>
        <patternFill>
          <bgColor rgb="FF00FF00"/>
        </patternFill>
      </fill>
    </dxf>
    <dxf>
      <fill>
        <patternFill>
          <bgColor rgb="FFFF0000"/>
        </patternFill>
      </fill>
    </dxf>
    <dxf>
      <fill>
        <patternFill>
          <bgColor rgb="FF00FF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00FF00"/>
        </patternFill>
      </fill>
    </dxf>
    <dxf>
      <fill>
        <patternFill>
          <bgColor rgb="FF00FF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00FF00"/>
        </patternFill>
      </fill>
    </dxf>
    <dxf>
      <fill>
        <patternFill>
          <bgColor rgb="FFFF0000"/>
        </patternFill>
      </fill>
    </dxf>
    <dxf>
      <fill>
        <patternFill>
          <bgColor rgb="FF00FF00"/>
        </patternFill>
      </fill>
    </dxf>
    <dxf>
      <fill>
        <patternFill>
          <bgColor rgb="FFFF0000"/>
        </patternFill>
      </fill>
    </dxf>
    <dxf>
      <fill>
        <patternFill>
          <bgColor rgb="FF00FF00"/>
        </patternFill>
      </fill>
    </dxf>
    <dxf>
      <fill>
        <patternFill>
          <bgColor rgb="FF00FF00"/>
        </patternFill>
      </fill>
    </dxf>
    <dxf>
      <fill>
        <patternFill>
          <bgColor rgb="FF33CC33"/>
        </patternFill>
      </fill>
    </dxf>
    <dxf>
      <fill>
        <patternFill>
          <bgColor rgb="FF33CC33"/>
        </patternFill>
      </fill>
    </dxf>
    <dxf>
      <fill>
        <patternFill>
          <bgColor rgb="FF33CC33"/>
        </patternFill>
      </fill>
    </dxf>
    <dxf>
      <fill>
        <patternFill>
          <bgColor rgb="FF00B050"/>
        </patternFill>
      </fill>
    </dxf>
    <dxf>
      <fill>
        <patternFill>
          <bgColor rgb="FF02AE1F"/>
        </patternFill>
      </fill>
    </dxf>
    <dxf>
      <font>
        <condense val="0"/>
        <extend val="0"/>
        <color rgb="FF9C0006"/>
      </font>
      <fill>
        <patternFill>
          <bgColor rgb="FFFFC7CE"/>
        </patternFill>
      </fill>
    </dxf>
    <dxf>
      <fill>
        <patternFill>
          <bgColor rgb="FF00FF00"/>
        </patternFill>
      </fill>
    </dxf>
    <dxf>
      <fill>
        <patternFill>
          <bgColor rgb="FFFF0000"/>
        </patternFill>
      </fill>
    </dxf>
    <dxf>
      <fill>
        <patternFill>
          <bgColor rgb="FF00FF00"/>
        </patternFill>
      </fill>
    </dxf>
    <dxf>
      <fill>
        <patternFill>
          <bgColor rgb="FFFF0000"/>
        </patternFill>
      </fill>
    </dxf>
    <dxf>
      <fill>
        <patternFill>
          <bgColor rgb="FF00FF00"/>
        </patternFill>
      </fill>
    </dxf>
    <dxf>
      <fill>
        <patternFill>
          <bgColor rgb="FFFF0000"/>
        </patternFill>
      </fill>
    </dxf>
    <dxf>
      <font>
        <condense val="0"/>
        <extend val="0"/>
        <color rgb="FF9C0006"/>
      </font>
      <fill>
        <patternFill>
          <bgColor rgb="FFFFC7CE"/>
        </patternFill>
      </fill>
    </dxf>
    <dxf>
      <fill>
        <patternFill>
          <bgColor rgb="FF00FF00"/>
        </patternFill>
      </fill>
    </dxf>
    <dxf>
      <fill>
        <patternFill>
          <bgColor theme="0"/>
        </patternFill>
      </fill>
    </dxf>
    <dxf>
      <fill>
        <patternFill>
          <bgColor rgb="FFFF0000"/>
        </patternFill>
      </fill>
    </dxf>
    <dxf>
      <font>
        <condense val="0"/>
        <extend val="0"/>
        <color rgb="FF9C0006"/>
      </font>
      <fill>
        <patternFill>
          <bgColor rgb="FFFFC7CE"/>
        </patternFill>
      </fill>
    </dxf>
    <dxf>
      <fill>
        <patternFill>
          <bgColor rgb="FF00FF00"/>
        </patternFill>
      </fill>
    </dxf>
    <dxf>
      <fill>
        <patternFill>
          <bgColor rgb="FFFF0000"/>
        </patternFill>
      </fill>
    </dxf>
    <dxf>
      <fill>
        <patternFill>
          <bgColor theme="0"/>
        </patternFill>
      </fill>
    </dxf>
    <dxf>
      <fill>
        <patternFill>
          <bgColor theme="0"/>
        </patternFill>
      </fill>
    </dxf>
    <dxf>
      <fill>
        <patternFill>
          <bgColor rgb="FFFF0000"/>
        </patternFill>
      </fill>
    </dxf>
    <dxf>
      <fill>
        <patternFill>
          <bgColor rgb="FF00FF00"/>
        </patternFill>
      </fill>
    </dxf>
    <dxf>
      <fill>
        <patternFill>
          <bgColor rgb="FF00FF00"/>
        </patternFill>
      </fill>
    </dxf>
    <dxf>
      <fill>
        <patternFill>
          <bgColor rgb="FF00FF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00FF00"/>
        </patternFill>
      </fill>
    </dxf>
    <dxf>
      <fill>
        <patternFill>
          <bgColor rgb="FF00FF00"/>
        </patternFill>
      </fill>
    </dxf>
    <dxf>
      <fill>
        <patternFill>
          <bgColor rgb="FFFF0000"/>
        </patternFill>
      </fill>
    </dxf>
    <dxf>
      <fill>
        <patternFill>
          <bgColor theme="0"/>
        </patternFill>
      </fill>
    </dxf>
    <dxf>
      <fill>
        <patternFill>
          <bgColor rgb="FFFF0000"/>
        </patternFill>
      </fill>
    </dxf>
    <dxf>
      <fill>
        <patternFill>
          <bgColor rgb="FFFFCC00"/>
        </patternFill>
      </fill>
    </dxf>
    <dxf>
      <fill>
        <patternFill>
          <bgColor rgb="FF00FF00"/>
        </patternFill>
      </fill>
    </dxf>
    <dxf>
      <fill>
        <patternFill>
          <bgColor theme="0"/>
        </patternFill>
      </fill>
    </dxf>
    <dxf>
      <font>
        <condense val="0"/>
        <extend val="0"/>
        <color rgb="FF9C0006"/>
      </font>
      <fill>
        <patternFill>
          <bgColor rgb="FFFFC7CE"/>
        </patternFill>
      </fill>
    </dxf>
    <dxf>
      <font>
        <condense val="0"/>
        <extend val="0"/>
        <color rgb="FF006100"/>
      </font>
      <fill>
        <patternFill>
          <bgColor rgb="FFC6EFCE"/>
        </patternFill>
      </fill>
    </dxf>
    <dxf>
      <fill>
        <patternFill>
          <bgColor rgb="FF00FF00"/>
        </patternFill>
      </fill>
    </dxf>
    <dxf>
      <fill>
        <patternFill>
          <bgColor rgb="FFFF0000"/>
        </patternFill>
      </fill>
    </dxf>
    <dxf>
      <fill>
        <patternFill>
          <bgColor rgb="FF00FF00"/>
        </patternFill>
      </fill>
    </dxf>
    <dxf>
      <fill>
        <patternFill>
          <bgColor rgb="FFFF0000"/>
        </patternFill>
      </fill>
    </dxf>
    <dxf>
      <fill>
        <patternFill>
          <bgColor rgb="FF00FF00"/>
        </patternFill>
      </fill>
    </dxf>
    <dxf>
      <fill>
        <patternFill>
          <bgColor rgb="FFFF0000"/>
        </patternFill>
      </fill>
    </dxf>
    <dxf>
      <fill>
        <patternFill>
          <bgColor rgb="FF00FF00"/>
        </patternFill>
      </fill>
    </dxf>
    <dxf>
      <fill>
        <patternFill>
          <bgColor rgb="FFFF3300"/>
        </patternFill>
      </fill>
    </dxf>
    <dxf>
      <fill>
        <patternFill>
          <bgColor rgb="FF00FF00"/>
        </patternFill>
      </fill>
    </dxf>
    <dxf>
      <fill>
        <patternFill>
          <bgColor rgb="FFFF0000"/>
        </patternFill>
      </fill>
    </dxf>
    <dxf>
      <fill>
        <patternFill>
          <bgColor rgb="FF00FF00"/>
        </patternFill>
      </fill>
    </dxf>
    <dxf>
      <fill>
        <patternFill>
          <bgColor rgb="FFFF0000"/>
        </patternFill>
      </fill>
    </dxf>
    <dxf>
      <fill>
        <patternFill>
          <bgColor rgb="FF00FF00"/>
        </patternFill>
      </fill>
    </dxf>
    <dxf>
      <fill>
        <patternFill>
          <bgColor rgb="FFFF0000"/>
        </patternFill>
      </fill>
    </dxf>
    <dxf>
      <fill>
        <patternFill>
          <bgColor rgb="FF00FF00"/>
        </patternFill>
      </fill>
    </dxf>
    <dxf>
      <fill>
        <patternFill>
          <bgColor rgb="FFFF0000"/>
        </patternFill>
      </fill>
    </dxf>
    <dxf>
      <fill>
        <patternFill>
          <bgColor rgb="FF00FF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00FF00"/>
        </patternFill>
      </fill>
    </dxf>
    <dxf>
      <fill>
        <patternFill>
          <bgColor rgb="FF00FF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00FF00"/>
        </patternFill>
      </fill>
    </dxf>
    <dxf>
      <fill>
        <patternFill>
          <bgColor rgb="FFFF0000"/>
        </patternFill>
      </fill>
    </dxf>
    <dxf>
      <fill>
        <patternFill>
          <bgColor rgb="FF00FF00"/>
        </patternFill>
      </fill>
    </dxf>
    <dxf>
      <fill>
        <patternFill>
          <bgColor rgb="FFFF0000"/>
        </patternFill>
      </fill>
    </dxf>
    <dxf>
      <fill>
        <patternFill>
          <bgColor rgb="FF00FF00"/>
        </patternFill>
      </fill>
    </dxf>
    <dxf>
      <fill>
        <patternFill>
          <bgColor rgb="FF00FF00"/>
        </patternFill>
      </fill>
    </dxf>
    <dxf>
      <fill>
        <patternFill>
          <bgColor rgb="FF33CC33"/>
        </patternFill>
      </fill>
    </dxf>
    <dxf>
      <fill>
        <patternFill>
          <bgColor rgb="FF33CC33"/>
        </patternFill>
      </fill>
    </dxf>
    <dxf>
      <fill>
        <patternFill>
          <bgColor rgb="FF33CC33"/>
        </patternFill>
      </fill>
    </dxf>
    <dxf>
      <fill>
        <patternFill>
          <bgColor rgb="FF00B050"/>
        </patternFill>
      </fill>
    </dxf>
    <dxf>
      <fill>
        <patternFill>
          <bgColor rgb="FF02AE1F"/>
        </patternFill>
      </fill>
    </dxf>
    <dxf>
      <font>
        <condense val="0"/>
        <extend val="0"/>
        <color rgb="FF9C0006"/>
      </font>
      <fill>
        <patternFill>
          <bgColor rgb="FFFFC7CE"/>
        </patternFill>
      </fill>
    </dxf>
    <dxf>
      <fill>
        <patternFill>
          <bgColor rgb="FF00FF00"/>
        </patternFill>
      </fill>
    </dxf>
    <dxf>
      <fill>
        <patternFill>
          <bgColor rgb="FFFF0000"/>
        </patternFill>
      </fill>
    </dxf>
    <dxf>
      <fill>
        <patternFill>
          <bgColor rgb="FF00FF00"/>
        </patternFill>
      </fill>
    </dxf>
    <dxf>
      <fill>
        <patternFill>
          <bgColor rgb="FFFF0000"/>
        </patternFill>
      </fill>
    </dxf>
    <dxf>
      <fill>
        <patternFill>
          <bgColor rgb="FF00FF00"/>
        </patternFill>
      </fill>
    </dxf>
    <dxf>
      <fill>
        <patternFill>
          <bgColor rgb="FFFF0000"/>
        </patternFill>
      </fill>
    </dxf>
    <dxf>
      <font>
        <condense val="0"/>
        <extend val="0"/>
        <color rgb="FF9C0006"/>
      </font>
      <fill>
        <patternFill>
          <bgColor rgb="FFFFC7CE"/>
        </patternFill>
      </fill>
    </dxf>
    <dxf>
      <fill>
        <patternFill>
          <bgColor rgb="FF00FF00"/>
        </patternFill>
      </fill>
    </dxf>
    <dxf>
      <fill>
        <patternFill>
          <bgColor theme="0"/>
        </patternFill>
      </fill>
    </dxf>
    <dxf>
      <fill>
        <patternFill>
          <bgColor rgb="FFFF0000"/>
        </patternFill>
      </fill>
    </dxf>
    <dxf>
      <font>
        <condense val="0"/>
        <extend val="0"/>
        <color rgb="FF9C0006"/>
      </font>
      <fill>
        <patternFill>
          <bgColor rgb="FFFFC7CE"/>
        </patternFill>
      </fill>
    </dxf>
    <dxf>
      <fill>
        <patternFill>
          <bgColor rgb="FF00FF00"/>
        </patternFill>
      </fill>
    </dxf>
    <dxf>
      <fill>
        <patternFill>
          <bgColor rgb="FFFF0000"/>
        </patternFill>
      </fill>
    </dxf>
    <dxf>
      <fill>
        <patternFill>
          <bgColor theme="0"/>
        </patternFill>
      </fill>
    </dxf>
    <dxf>
      <fill>
        <patternFill>
          <bgColor theme="0"/>
        </patternFill>
      </fill>
    </dxf>
    <dxf>
      <fill>
        <patternFill>
          <bgColor rgb="FFFF0000"/>
        </patternFill>
      </fill>
    </dxf>
    <dxf>
      <fill>
        <patternFill>
          <bgColor rgb="FF00FF00"/>
        </patternFill>
      </fill>
    </dxf>
    <dxf>
      <fill>
        <patternFill>
          <bgColor rgb="FF00FF00"/>
        </patternFill>
      </fill>
    </dxf>
    <dxf>
      <fill>
        <patternFill>
          <bgColor rgb="FF00FF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00FF00"/>
        </patternFill>
      </fill>
    </dxf>
    <dxf>
      <fill>
        <patternFill>
          <bgColor rgb="FF00FF00"/>
        </patternFill>
      </fill>
    </dxf>
    <dxf>
      <fill>
        <patternFill>
          <bgColor rgb="FFFF0000"/>
        </patternFill>
      </fill>
    </dxf>
    <dxf>
      <fill>
        <patternFill>
          <bgColor theme="0"/>
        </patternFill>
      </fill>
    </dxf>
    <dxf>
      <fill>
        <patternFill>
          <bgColor rgb="FFFF0000"/>
        </patternFill>
      </fill>
    </dxf>
    <dxf>
      <fill>
        <patternFill>
          <bgColor rgb="FFFFCC00"/>
        </patternFill>
      </fill>
    </dxf>
    <dxf>
      <fill>
        <patternFill>
          <bgColor rgb="FF00FF00"/>
        </patternFill>
      </fill>
    </dxf>
    <dxf>
      <fill>
        <patternFill>
          <bgColor theme="0"/>
        </patternFill>
      </fill>
    </dxf>
    <dxf>
      <font>
        <condense val="0"/>
        <extend val="0"/>
        <color rgb="FF9C0006"/>
      </font>
      <fill>
        <patternFill>
          <bgColor rgb="FFFFC7CE"/>
        </patternFill>
      </fill>
    </dxf>
    <dxf>
      <font>
        <condense val="0"/>
        <extend val="0"/>
        <color rgb="FF006100"/>
      </font>
      <fill>
        <patternFill>
          <bgColor rgb="FFC6EFCE"/>
        </patternFill>
      </fill>
    </dxf>
    <dxf>
      <fill>
        <patternFill>
          <bgColor rgb="FF00FF00"/>
        </patternFill>
      </fill>
    </dxf>
    <dxf>
      <fill>
        <patternFill>
          <bgColor rgb="FFFF0000"/>
        </patternFill>
      </fill>
    </dxf>
    <dxf>
      <fill>
        <patternFill>
          <bgColor rgb="FF00FF00"/>
        </patternFill>
      </fill>
    </dxf>
    <dxf>
      <fill>
        <patternFill>
          <bgColor rgb="FFFF0000"/>
        </patternFill>
      </fill>
    </dxf>
    <dxf>
      <fill>
        <patternFill>
          <bgColor rgb="FF00FF00"/>
        </patternFill>
      </fill>
    </dxf>
    <dxf>
      <fill>
        <patternFill>
          <bgColor rgb="FFFF0000"/>
        </patternFill>
      </fill>
    </dxf>
    <dxf>
      <fill>
        <patternFill>
          <bgColor rgb="FF00FF00"/>
        </patternFill>
      </fill>
    </dxf>
    <dxf>
      <fill>
        <patternFill>
          <bgColor rgb="FFFF3300"/>
        </patternFill>
      </fill>
    </dxf>
    <dxf>
      <fill>
        <patternFill>
          <bgColor rgb="FF00FF00"/>
        </patternFill>
      </fill>
    </dxf>
    <dxf>
      <fill>
        <patternFill>
          <bgColor rgb="FFFF0000"/>
        </patternFill>
      </fill>
    </dxf>
    <dxf>
      <fill>
        <patternFill>
          <bgColor rgb="FF00FF00"/>
        </patternFill>
      </fill>
    </dxf>
    <dxf>
      <fill>
        <patternFill>
          <bgColor rgb="FFFF0000"/>
        </patternFill>
      </fill>
    </dxf>
    <dxf>
      <fill>
        <patternFill>
          <bgColor rgb="FF00FF00"/>
        </patternFill>
      </fill>
    </dxf>
    <dxf>
      <fill>
        <patternFill>
          <bgColor rgb="FFFF0000"/>
        </patternFill>
      </fill>
    </dxf>
    <dxf>
      <fill>
        <patternFill>
          <bgColor rgb="FF00FF00"/>
        </patternFill>
      </fill>
    </dxf>
    <dxf>
      <fill>
        <patternFill>
          <bgColor rgb="FFFF0000"/>
        </patternFill>
      </fill>
    </dxf>
    <dxf>
      <fill>
        <patternFill>
          <bgColor rgb="FF00FF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00FF00"/>
        </patternFill>
      </fill>
    </dxf>
    <dxf>
      <fill>
        <patternFill>
          <bgColor rgb="FF00FF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00FF00"/>
        </patternFill>
      </fill>
    </dxf>
    <dxf>
      <fill>
        <patternFill>
          <bgColor rgb="FFFF0000"/>
        </patternFill>
      </fill>
    </dxf>
    <dxf>
      <fill>
        <patternFill>
          <bgColor rgb="FF00FF00"/>
        </patternFill>
      </fill>
    </dxf>
    <dxf>
      <fill>
        <patternFill>
          <bgColor rgb="FFFF0000"/>
        </patternFill>
      </fill>
    </dxf>
    <dxf>
      <fill>
        <patternFill>
          <bgColor rgb="FF00FF00"/>
        </patternFill>
      </fill>
    </dxf>
    <dxf>
      <fill>
        <patternFill>
          <bgColor rgb="FF00FF00"/>
        </patternFill>
      </fill>
    </dxf>
    <dxf>
      <fill>
        <patternFill>
          <bgColor rgb="FF33CC33"/>
        </patternFill>
      </fill>
    </dxf>
    <dxf>
      <fill>
        <patternFill>
          <bgColor rgb="FF33CC33"/>
        </patternFill>
      </fill>
    </dxf>
    <dxf>
      <fill>
        <patternFill>
          <bgColor rgb="FF33CC33"/>
        </patternFill>
      </fill>
    </dxf>
    <dxf>
      <fill>
        <patternFill>
          <bgColor rgb="FF00B050"/>
        </patternFill>
      </fill>
    </dxf>
    <dxf>
      <fill>
        <patternFill>
          <bgColor rgb="FF02AE1F"/>
        </patternFill>
      </fill>
    </dxf>
    <dxf>
      <font>
        <condense val="0"/>
        <extend val="0"/>
        <color rgb="FF9C0006"/>
      </font>
      <fill>
        <patternFill>
          <bgColor rgb="FFFFC7CE"/>
        </patternFill>
      </fill>
    </dxf>
    <dxf>
      <fill>
        <patternFill>
          <bgColor rgb="FF00FF00"/>
        </patternFill>
      </fill>
    </dxf>
    <dxf>
      <fill>
        <patternFill>
          <bgColor rgb="FFFF0000"/>
        </patternFill>
      </fill>
    </dxf>
    <dxf>
      <fill>
        <patternFill>
          <bgColor rgb="FF00FF00"/>
        </patternFill>
      </fill>
    </dxf>
    <dxf>
      <fill>
        <patternFill>
          <bgColor rgb="FFFF0000"/>
        </patternFill>
      </fill>
    </dxf>
    <dxf>
      <fill>
        <patternFill>
          <bgColor rgb="FF00FF00"/>
        </patternFill>
      </fill>
    </dxf>
    <dxf>
      <fill>
        <patternFill>
          <bgColor rgb="FFFF0000"/>
        </patternFill>
      </fill>
    </dxf>
    <dxf>
      <font>
        <condense val="0"/>
        <extend val="0"/>
        <color rgb="FF9C0006"/>
      </font>
      <fill>
        <patternFill>
          <bgColor rgb="FFFFC7CE"/>
        </patternFill>
      </fill>
    </dxf>
    <dxf>
      <fill>
        <patternFill>
          <bgColor rgb="FF00FF00"/>
        </patternFill>
      </fill>
    </dxf>
    <dxf>
      <fill>
        <patternFill>
          <bgColor theme="0"/>
        </patternFill>
      </fill>
    </dxf>
    <dxf>
      <fill>
        <patternFill>
          <bgColor rgb="FFFF0000"/>
        </patternFill>
      </fill>
    </dxf>
    <dxf>
      <font>
        <condense val="0"/>
        <extend val="0"/>
        <color rgb="FF9C0006"/>
      </font>
      <fill>
        <patternFill>
          <bgColor rgb="FFFFC7CE"/>
        </patternFill>
      </fill>
    </dxf>
    <dxf>
      <fill>
        <patternFill>
          <bgColor rgb="FF00FF00"/>
        </patternFill>
      </fill>
    </dxf>
    <dxf>
      <fill>
        <patternFill>
          <bgColor rgb="FFFF0000"/>
        </patternFill>
      </fill>
    </dxf>
    <dxf>
      <fill>
        <patternFill>
          <bgColor theme="0"/>
        </patternFill>
      </fill>
    </dxf>
    <dxf>
      <fill>
        <patternFill>
          <bgColor theme="0"/>
        </patternFill>
      </fill>
    </dxf>
    <dxf>
      <fill>
        <patternFill>
          <bgColor rgb="FFFF0000"/>
        </patternFill>
      </fill>
    </dxf>
    <dxf>
      <fill>
        <patternFill>
          <bgColor rgb="FF00FF00"/>
        </patternFill>
      </fill>
    </dxf>
    <dxf>
      <fill>
        <patternFill>
          <bgColor rgb="FF00FF00"/>
        </patternFill>
      </fill>
    </dxf>
    <dxf>
      <fill>
        <patternFill>
          <bgColor rgb="FF00FF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00FF00"/>
        </patternFill>
      </fill>
    </dxf>
    <dxf>
      <fill>
        <patternFill>
          <bgColor rgb="FF00FF00"/>
        </patternFill>
      </fill>
    </dxf>
    <dxf>
      <fill>
        <patternFill>
          <bgColor rgb="FFFF0000"/>
        </patternFill>
      </fill>
    </dxf>
    <dxf>
      <fill>
        <patternFill>
          <bgColor theme="0"/>
        </patternFill>
      </fill>
    </dxf>
    <dxf>
      <fill>
        <patternFill>
          <bgColor rgb="FFFF0000"/>
        </patternFill>
      </fill>
    </dxf>
    <dxf>
      <fill>
        <patternFill>
          <bgColor rgb="FFFFCC00"/>
        </patternFill>
      </fill>
    </dxf>
    <dxf>
      <fill>
        <patternFill>
          <bgColor rgb="FF00FF00"/>
        </patternFill>
      </fill>
    </dxf>
    <dxf>
      <fill>
        <patternFill>
          <bgColor theme="0"/>
        </patternFill>
      </fill>
    </dxf>
    <dxf>
      <font>
        <condense val="0"/>
        <extend val="0"/>
        <color rgb="FF9C0006"/>
      </font>
      <fill>
        <patternFill>
          <bgColor rgb="FFFFC7CE"/>
        </patternFill>
      </fill>
    </dxf>
    <dxf>
      <font>
        <condense val="0"/>
        <extend val="0"/>
        <color rgb="FF006100"/>
      </font>
      <fill>
        <patternFill>
          <bgColor rgb="FFC6EFCE"/>
        </patternFill>
      </fill>
    </dxf>
    <dxf>
      <fill>
        <patternFill>
          <bgColor rgb="FF00FF00"/>
        </patternFill>
      </fill>
    </dxf>
    <dxf>
      <fill>
        <patternFill>
          <bgColor rgb="FFFF0000"/>
        </patternFill>
      </fill>
    </dxf>
    <dxf>
      <fill>
        <patternFill>
          <bgColor rgb="FF00FF00"/>
        </patternFill>
      </fill>
    </dxf>
    <dxf>
      <fill>
        <patternFill>
          <bgColor rgb="FFFF0000"/>
        </patternFill>
      </fill>
    </dxf>
    <dxf>
      <fill>
        <patternFill>
          <bgColor rgb="FF00FF00"/>
        </patternFill>
      </fill>
    </dxf>
    <dxf>
      <fill>
        <patternFill>
          <bgColor rgb="FFFF0000"/>
        </patternFill>
      </fill>
    </dxf>
    <dxf>
      <fill>
        <patternFill>
          <bgColor rgb="FF00FF00"/>
        </patternFill>
      </fill>
    </dxf>
    <dxf>
      <fill>
        <patternFill>
          <bgColor rgb="FFFF3300"/>
        </patternFill>
      </fill>
    </dxf>
    <dxf>
      <fill>
        <patternFill>
          <bgColor rgb="FF00FF00"/>
        </patternFill>
      </fill>
    </dxf>
    <dxf>
      <fill>
        <patternFill>
          <bgColor rgb="FFFF0000"/>
        </patternFill>
      </fill>
    </dxf>
    <dxf>
      <fill>
        <patternFill>
          <bgColor rgb="FF00FF00"/>
        </patternFill>
      </fill>
    </dxf>
    <dxf>
      <fill>
        <patternFill>
          <bgColor rgb="FFFF0000"/>
        </patternFill>
      </fill>
    </dxf>
    <dxf>
      <fill>
        <patternFill>
          <bgColor rgb="FF00FF00"/>
        </patternFill>
      </fill>
    </dxf>
    <dxf>
      <fill>
        <patternFill>
          <bgColor rgb="FFFF0000"/>
        </patternFill>
      </fill>
    </dxf>
    <dxf>
      <fill>
        <patternFill>
          <bgColor rgb="FF00FF00"/>
        </patternFill>
      </fill>
    </dxf>
    <dxf>
      <fill>
        <patternFill>
          <bgColor rgb="FFFF0000"/>
        </patternFill>
      </fill>
    </dxf>
    <dxf>
      <fill>
        <patternFill>
          <bgColor rgb="FF00FF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00FF00"/>
        </patternFill>
      </fill>
    </dxf>
    <dxf>
      <fill>
        <patternFill>
          <bgColor rgb="FF00FF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00FF00"/>
        </patternFill>
      </fill>
    </dxf>
    <dxf>
      <fill>
        <patternFill>
          <bgColor rgb="FFFF0000"/>
        </patternFill>
      </fill>
    </dxf>
    <dxf>
      <fill>
        <patternFill>
          <bgColor rgb="FF00FF00"/>
        </patternFill>
      </fill>
    </dxf>
    <dxf>
      <fill>
        <patternFill>
          <bgColor rgb="FFFF0000"/>
        </patternFill>
      </fill>
    </dxf>
    <dxf>
      <fill>
        <patternFill>
          <bgColor rgb="FF00FF00"/>
        </patternFill>
      </fill>
    </dxf>
    <dxf>
      <fill>
        <patternFill>
          <bgColor rgb="FF00FF00"/>
        </patternFill>
      </fill>
    </dxf>
    <dxf>
      <fill>
        <patternFill>
          <bgColor rgb="FF33CC33"/>
        </patternFill>
      </fill>
    </dxf>
    <dxf>
      <fill>
        <patternFill>
          <bgColor rgb="FF33CC33"/>
        </patternFill>
      </fill>
    </dxf>
    <dxf>
      <fill>
        <patternFill>
          <bgColor rgb="FF33CC33"/>
        </patternFill>
      </fill>
    </dxf>
    <dxf>
      <fill>
        <patternFill>
          <bgColor rgb="FF00B050"/>
        </patternFill>
      </fill>
    </dxf>
    <dxf>
      <fill>
        <patternFill>
          <bgColor rgb="FF02AE1F"/>
        </patternFill>
      </fill>
    </dxf>
    <dxf>
      <font>
        <condense val="0"/>
        <extend val="0"/>
        <color rgb="FF9C0006"/>
      </font>
      <fill>
        <patternFill>
          <bgColor rgb="FFFFC7CE"/>
        </patternFill>
      </fill>
    </dxf>
    <dxf>
      <fill>
        <patternFill>
          <bgColor rgb="FF00FF00"/>
        </patternFill>
      </fill>
    </dxf>
    <dxf>
      <fill>
        <patternFill>
          <bgColor rgb="FFFF0000"/>
        </patternFill>
      </fill>
    </dxf>
    <dxf>
      <fill>
        <patternFill>
          <bgColor rgb="FF00FF00"/>
        </patternFill>
      </fill>
    </dxf>
    <dxf>
      <fill>
        <patternFill>
          <bgColor rgb="FFFF0000"/>
        </patternFill>
      </fill>
    </dxf>
    <dxf>
      <fill>
        <patternFill>
          <bgColor rgb="FF00FF00"/>
        </patternFill>
      </fill>
    </dxf>
    <dxf>
      <fill>
        <patternFill>
          <bgColor rgb="FFFF0000"/>
        </patternFill>
      </fill>
    </dxf>
    <dxf>
      <font>
        <condense val="0"/>
        <extend val="0"/>
        <color rgb="FF9C0006"/>
      </font>
      <fill>
        <patternFill>
          <bgColor rgb="FFFFC7CE"/>
        </patternFill>
      </fill>
    </dxf>
    <dxf>
      <fill>
        <patternFill>
          <bgColor rgb="FF00FF00"/>
        </patternFill>
      </fill>
    </dxf>
    <dxf>
      <fill>
        <patternFill>
          <bgColor theme="0"/>
        </patternFill>
      </fill>
    </dxf>
    <dxf>
      <fill>
        <patternFill>
          <bgColor rgb="FFFF0000"/>
        </patternFill>
      </fill>
    </dxf>
    <dxf>
      <font>
        <condense val="0"/>
        <extend val="0"/>
        <color rgb="FF9C0006"/>
      </font>
      <fill>
        <patternFill>
          <bgColor rgb="FFFFC7CE"/>
        </patternFill>
      </fill>
    </dxf>
    <dxf>
      <fill>
        <patternFill>
          <bgColor rgb="FF00FF00"/>
        </patternFill>
      </fill>
    </dxf>
    <dxf>
      <fill>
        <patternFill>
          <bgColor rgb="FFFF0000"/>
        </patternFill>
      </fill>
    </dxf>
    <dxf>
      <fill>
        <patternFill>
          <bgColor theme="0"/>
        </patternFill>
      </fill>
    </dxf>
    <dxf>
      <fill>
        <patternFill>
          <bgColor theme="0"/>
        </patternFill>
      </fill>
    </dxf>
    <dxf>
      <fill>
        <patternFill>
          <bgColor rgb="FFFF0000"/>
        </patternFill>
      </fill>
    </dxf>
    <dxf>
      <fill>
        <patternFill>
          <bgColor rgb="FF00FF00"/>
        </patternFill>
      </fill>
    </dxf>
    <dxf>
      <fill>
        <patternFill>
          <bgColor rgb="FF00FF00"/>
        </patternFill>
      </fill>
    </dxf>
    <dxf>
      <fill>
        <patternFill>
          <bgColor rgb="FF00FF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00FF00"/>
        </patternFill>
      </fill>
    </dxf>
    <dxf>
      <fill>
        <patternFill>
          <bgColor rgb="FF00FF00"/>
        </patternFill>
      </fill>
    </dxf>
    <dxf>
      <fill>
        <patternFill>
          <bgColor rgb="FFFF0000"/>
        </patternFill>
      </fill>
    </dxf>
    <dxf>
      <fill>
        <patternFill>
          <bgColor theme="0"/>
        </patternFill>
      </fill>
    </dxf>
    <dxf>
      <fill>
        <patternFill>
          <bgColor rgb="FFFF0000"/>
        </patternFill>
      </fill>
    </dxf>
    <dxf>
      <fill>
        <patternFill>
          <bgColor rgb="FFFFCC00"/>
        </patternFill>
      </fill>
    </dxf>
    <dxf>
      <fill>
        <patternFill>
          <bgColor rgb="FF00FF00"/>
        </patternFill>
      </fill>
    </dxf>
    <dxf>
      <fill>
        <patternFill>
          <bgColor theme="0"/>
        </patternFill>
      </fill>
    </dxf>
    <dxf>
      <font>
        <condense val="0"/>
        <extend val="0"/>
        <color rgb="FF9C0006"/>
      </font>
      <fill>
        <patternFill>
          <bgColor rgb="FFFFC7CE"/>
        </patternFill>
      </fill>
    </dxf>
    <dxf>
      <font>
        <condense val="0"/>
        <extend val="0"/>
        <color rgb="FF006100"/>
      </font>
      <fill>
        <patternFill>
          <bgColor rgb="FFC6EFCE"/>
        </patternFill>
      </fill>
    </dxf>
    <dxf>
      <fill>
        <patternFill>
          <bgColor rgb="FF00FF00"/>
        </patternFill>
      </fill>
    </dxf>
    <dxf>
      <fill>
        <patternFill>
          <bgColor rgb="FFFF0000"/>
        </patternFill>
      </fill>
    </dxf>
    <dxf>
      <fill>
        <patternFill>
          <bgColor rgb="FF00FF00"/>
        </patternFill>
      </fill>
    </dxf>
    <dxf>
      <fill>
        <patternFill>
          <bgColor rgb="FFFF0000"/>
        </patternFill>
      </fill>
    </dxf>
    <dxf>
      <fill>
        <patternFill>
          <bgColor rgb="FF00FF00"/>
        </patternFill>
      </fill>
    </dxf>
    <dxf>
      <fill>
        <patternFill>
          <bgColor rgb="FFFF0000"/>
        </patternFill>
      </fill>
    </dxf>
    <dxf>
      <fill>
        <patternFill>
          <bgColor rgb="FF00FF00"/>
        </patternFill>
      </fill>
    </dxf>
    <dxf>
      <fill>
        <patternFill>
          <bgColor rgb="FFFF3300"/>
        </patternFill>
      </fill>
    </dxf>
    <dxf>
      <fill>
        <patternFill>
          <bgColor rgb="FF00FF00"/>
        </patternFill>
      </fill>
    </dxf>
    <dxf>
      <fill>
        <patternFill>
          <bgColor rgb="FFFF0000"/>
        </patternFill>
      </fill>
    </dxf>
    <dxf>
      <fill>
        <patternFill>
          <bgColor rgb="FF00FF00"/>
        </patternFill>
      </fill>
    </dxf>
    <dxf>
      <fill>
        <patternFill>
          <bgColor rgb="FFFF0000"/>
        </patternFill>
      </fill>
    </dxf>
    <dxf>
      <fill>
        <patternFill>
          <bgColor rgb="FF00FF00"/>
        </patternFill>
      </fill>
    </dxf>
    <dxf>
      <fill>
        <patternFill>
          <bgColor rgb="FFFF0000"/>
        </patternFill>
      </fill>
    </dxf>
    <dxf>
      <fill>
        <patternFill>
          <bgColor rgb="FF00FF00"/>
        </patternFill>
      </fill>
    </dxf>
    <dxf>
      <fill>
        <patternFill>
          <bgColor rgb="FFFF0000"/>
        </patternFill>
      </fill>
    </dxf>
    <dxf>
      <fill>
        <patternFill>
          <bgColor rgb="FF00FF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00FF00"/>
        </patternFill>
      </fill>
    </dxf>
    <dxf>
      <fill>
        <patternFill>
          <bgColor rgb="FF00FF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00FF00"/>
        </patternFill>
      </fill>
    </dxf>
    <dxf>
      <fill>
        <patternFill>
          <bgColor rgb="FFFF0000"/>
        </patternFill>
      </fill>
    </dxf>
    <dxf>
      <fill>
        <patternFill>
          <bgColor rgb="FF00FF00"/>
        </patternFill>
      </fill>
    </dxf>
    <dxf>
      <fill>
        <patternFill>
          <bgColor rgb="FFFF0000"/>
        </patternFill>
      </fill>
    </dxf>
    <dxf>
      <fill>
        <patternFill>
          <bgColor rgb="FF00FF00"/>
        </patternFill>
      </fill>
    </dxf>
    <dxf>
      <fill>
        <patternFill>
          <bgColor rgb="FF00FF00"/>
        </patternFill>
      </fill>
    </dxf>
    <dxf>
      <fill>
        <patternFill>
          <bgColor rgb="FF33CC33"/>
        </patternFill>
      </fill>
    </dxf>
    <dxf>
      <fill>
        <patternFill>
          <bgColor rgb="FF33CC33"/>
        </patternFill>
      </fill>
    </dxf>
    <dxf>
      <fill>
        <patternFill>
          <bgColor rgb="FF33CC33"/>
        </patternFill>
      </fill>
    </dxf>
    <dxf>
      <fill>
        <patternFill>
          <bgColor rgb="FF00B050"/>
        </patternFill>
      </fill>
    </dxf>
    <dxf>
      <fill>
        <patternFill>
          <bgColor rgb="FF02AE1F"/>
        </patternFill>
      </fill>
    </dxf>
    <dxf>
      <font>
        <condense val="0"/>
        <extend val="0"/>
        <color rgb="FF9C0006"/>
      </font>
      <fill>
        <patternFill>
          <bgColor rgb="FFFFC7CE"/>
        </patternFill>
      </fill>
    </dxf>
    <dxf>
      <fill>
        <patternFill>
          <bgColor rgb="FF00FF00"/>
        </patternFill>
      </fill>
    </dxf>
    <dxf>
      <fill>
        <patternFill>
          <bgColor rgb="FFFF0000"/>
        </patternFill>
      </fill>
    </dxf>
    <dxf>
      <fill>
        <patternFill>
          <bgColor rgb="FF00FF00"/>
        </patternFill>
      </fill>
    </dxf>
    <dxf>
      <fill>
        <patternFill>
          <bgColor rgb="FFFF0000"/>
        </patternFill>
      </fill>
    </dxf>
    <dxf>
      <fill>
        <patternFill>
          <bgColor rgb="FF00FF00"/>
        </patternFill>
      </fill>
    </dxf>
    <dxf>
      <fill>
        <patternFill>
          <bgColor rgb="FFFF0000"/>
        </patternFill>
      </fill>
    </dxf>
    <dxf>
      <font>
        <condense val="0"/>
        <extend val="0"/>
        <color rgb="FF9C0006"/>
      </font>
      <fill>
        <patternFill>
          <bgColor rgb="FFFFC7CE"/>
        </patternFill>
      </fill>
    </dxf>
    <dxf>
      <fill>
        <patternFill>
          <bgColor rgb="FF00FF00"/>
        </patternFill>
      </fill>
    </dxf>
    <dxf>
      <fill>
        <patternFill>
          <bgColor theme="0"/>
        </patternFill>
      </fill>
    </dxf>
    <dxf>
      <fill>
        <patternFill>
          <bgColor rgb="FFFF0000"/>
        </patternFill>
      </fill>
    </dxf>
    <dxf>
      <font>
        <condense val="0"/>
        <extend val="0"/>
        <color rgb="FF9C0006"/>
      </font>
      <fill>
        <patternFill>
          <bgColor rgb="FFFFC7CE"/>
        </patternFill>
      </fill>
    </dxf>
    <dxf>
      <fill>
        <patternFill>
          <bgColor rgb="FF00FF00"/>
        </patternFill>
      </fill>
    </dxf>
    <dxf>
      <fill>
        <patternFill>
          <bgColor rgb="FFFF0000"/>
        </patternFill>
      </fill>
    </dxf>
    <dxf>
      <fill>
        <patternFill>
          <bgColor theme="0"/>
        </patternFill>
      </fill>
    </dxf>
    <dxf>
      <fill>
        <patternFill>
          <bgColor theme="0"/>
        </patternFill>
      </fill>
    </dxf>
    <dxf>
      <fill>
        <patternFill>
          <bgColor rgb="FFFF0000"/>
        </patternFill>
      </fill>
    </dxf>
    <dxf>
      <fill>
        <patternFill>
          <bgColor rgb="FF00FF00"/>
        </patternFill>
      </fill>
    </dxf>
    <dxf>
      <fill>
        <patternFill>
          <bgColor rgb="FF00FF00"/>
        </patternFill>
      </fill>
    </dxf>
    <dxf>
      <fill>
        <patternFill>
          <bgColor rgb="FF00FF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00FF00"/>
        </patternFill>
      </fill>
    </dxf>
    <dxf>
      <fill>
        <patternFill>
          <bgColor rgb="FF00FF00"/>
        </patternFill>
      </fill>
    </dxf>
    <dxf>
      <fill>
        <patternFill>
          <bgColor rgb="FFFF0000"/>
        </patternFill>
      </fill>
    </dxf>
    <dxf>
      <fill>
        <patternFill>
          <bgColor theme="0"/>
        </patternFill>
      </fill>
    </dxf>
    <dxf>
      <fill>
        <patternFill>
          <bgColor rgb="FFFF0000"/>
        </patternFill>
      </fill>
    </dxf>
    <dxf>
      <fill>
        <patternFill>
          <bgColor rgb="FFFFCC00"/>
        </patternFill>
      </fill>
    </dxf>
    <dxf>
      <fill>
        <patternFill>
          <bgColor rgb="FF00FF00"/>
        </patternFill>
      </fill>
    </dxf>
    <dxf>
      <fill>
        <patternFill>
          <bgColor theme="0"/>
        </patternFill>
      </fill>
    </dxf>
    <dxf>
      <font>
        <condense val="0"/>
        <extend val="0"/>
        <color rgb="FF9C0006"/>
      </font>
      <fill>
        <patternFill>
          <bgColor rgb="FFFFC7CE"/>
        </patternFill>
      </fill>
    </dxf>
    <dxf>
      <font>
        <condense val="0"/>
        <extend val="0"/>
        <color rgb="FF006100"/>
      </font>
      <fill>
        <patternFill>
          <bgColor rgb="FFC6EFCE"/>
        </patternFill>
      </fill>
    </dxf>
    <dxf>
      <fill>
        <patternFill>
          <bgColor rgb="FF00FF00"/>
        </patternFill>
      </fill>
    </dxf>
    <dxf>
      <fill>
        <patternFill>
          <bgColor rgb="FFFF0000"/>
        </patternFill>
      </fill>
    </dxf>
    <dxf>
      <fill>
        <patternFill>
          <bgColor rgb="FF00FF00"/>
        </patternFill>
      </fill>
    </dxf>
    <dxf>
      <fill>
        <patternFill>
          <bgColor rgb="FFFF0000"/>
        </patternFill>
      </fill>
    </dxf>
    <dxf>
      <fill>
        <patternFill>
          <bgColor rgb="FF00FF00"/>
        </patternFill>
      </fill>
    </dxf>
    <dxf>
      <fill>
        <patternFill>
          <bgColor rgb="FFFF0000"/>
        </patternFill>
      </fill>
    </dxf>
    <dxf>
      <fill>
        <patternFill>
          <bgColor rgb="FF00FF00"/>
        </patternFill>
      </fill>
    </dxf>
    <dxf>
      <fill>
        <patternFill>
          <bgColor rgb="FFFF3300"/>
        </patternFill>
      </fill>
    </dxf>
    <dxf>
      <fill>
        <patternFill>
          <bgColor rgb="FF00FF00"/>
        </patternFill>
      </fill>
    </dxf>
    <dxf>
      <fill>
        <patternFill>
          <bgColor rgb="FFFF0000"/>
        </patternFill>
      </fill>
    </dxf>
    <dxf>
      <fill>
        <patternFill>
          <bgColor rgb="FF00FF00"/>
        </patternFill>
      </fill>
    </dxf>
    <dxf>
      <fill>
        <patternFill>
          <bgColor rgb="FFFF0000"/>
        </patternFill>
      </fill>
    </dxf>
    <dxf>
      <fill>
        <patternFill>
          <bgColor rgb="FF00FF00"/>
        </patternFill>
      </fill>
    </dxf>
    <dxf>
      <fill>
        <patternFill>
          <bgColor rgb="FFFF0000"/>
        </patternFill>
      </fill>
    </dxf>
    <dxf>
      <fill>
        <patternFill>
          <bgColor rgb="FF00FF00"/>
        </patternFill>
      </fill>
    </dxf>
    <dxf>
      <fill>
        <patternFill>
          <bgColor rgb="FFFF0000"/>
        </patternFill>
      </fill>
    </dxf>
    <dxf>
      <fill>
        <patternFill>
          <bgColor rgb="FF00FF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00FF00"/>
        </patternFill>
      </fill>
    </dxf>
    <dxf>
      <fill>
        <patternFill>
          <bgColor rgb="FF00FF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00FF00"/>
        </patternFill>
      </fill>
    </dxf>
    <dxf>
      <fill>
        <patternFill>
          <bgColor rgb="FFFF0000"/>
        </patternFill>
      </fill>
    </dxf>
    <dxf>
      <fill>
        <patternFill>
          <bgColor rgb="FF00FF00"/>
        </patternFill>
      </fill>
    </dxf>
    <dxf>
      <fill>
        <patternFill>
          <bgColor rgb="FFFF0000"/>
        </patternFill>
      </fill>
    </dxf>
    <dxf>
      <fill>
        <patternFill>
          <bgColor rgb="FF00FF00"/>
        </patternFill>
      </fill>
    </dxf>
    <dxf>
      <fill>
        <patternFill>
          <bgColor rgb="FF00FF00"/>
        </patternFill>
      </fill>
    </dxf>
    <dxf>
      <fill>
        <patternFill>
          <bgColor rgb="FF33CC33"/>
        </patternFill>
      </fill>
    </dxf>
    <dxf>
      <fill>
        <patternFill>
          <bgColor rgb="FF33CC33"/>
        </patternFill>
      </fill>
    </dxf>
    <dxf>
      <fill>
        <patternFill>
          <bgColor rgb="FF33CC33"/>
        </patternFill>
      </fill>
    </dxf>
    <dxf>
      <fill>
        <patternFill>
          <bgColor rgb="FF00B050"/>
        </patternFill>
      </fill>
    </dxf>
    <dxf>
      <fill>
        <patternFill>
          <bgColor rgb="FF02AE1F"/>
        </patternFill>
      </fill>
    </dxf>
    <dxf>
      <font>
        <condense val="0"/>
        <extend val="0"/>
        <color rgb="FF9C0006"/>
      </font>
      <fill>
        <patternFill>
          <bgColor rgb="FFFFC7CE"/>
        </patternFill>
      </fill>
    </dxf>
    <dxf>
      <fill>
        <patternFill>
          <bgColor rgb="FF00FF00"/>
        </patternFill>
      </fill>
    </dxf>
    <dxf>
      <fill>
        <patternFill>
          <bgColor rgb="FFFF0000"/>
        </patternFill>
      </fill>
    </dxf>
    <dxf>
      <fill>
        <patternFill>
          <bgColor rgb="FF00FF00"/>
        </patternFill>
      </fill>
    </dxf>
    <dxf>
      <fill>
        <patternFill>
          <bgColor rgb="FFFF0000"/>
        </patternFill>
      </fill>
    </dxf>
    <dxf>
      <fill>
        <patternFill>
          <bgColor rgb="FF00FF00"/>
        </patternFill>
      </fill>
    </dxf>
    <dxf>
      <fill>
        <patternFill>
          <bgColor rgb="FFFF0000"/>
        </patternFill>
      </fill>
    </dxf>
    <dxf>
      <font>
        <condense val="0"/>
        <extend val="0"/>
        <color rgb="FF9C0006"/>
      </font>
      <fill>
        <patternFill>
          <bgColor rgb="FFFFC7CE"/>
        </patternFill>
      </fill>
    </dxf>
    <dxf>
      <fill>
        <patternFill>
          <bgColor rgb="FF00FF00"/>
        </patternFill>
      </fill>
    </dxf>
    <dxf>
      <fill>
        <patternFill>
          <bgColor theme="0"/>
        </patternFill>
      </fill>
    </dxf>
    <dxf>
      <fill>
        <patternFill>
          <bgColor rgb="FFFF0000"/>
        </patternFill>
      </fill>
    </dxf>
    <dxf>
      <font>
        <condense val="0"/>
        <extend val="0"/>
        <color rgb="FF9C0006"/>
      </font>
      <fill>
        <patternFill>
          <bgColor rgb="FFFFC7CE"/>
        </patternFill>
      </fill>
    </dxf>
    <dxf>
      <fill>
        <patternFill>
          <bgColor rgb="FF00FF00"/>
        </patternFill>
      </fill>
    </dxf>
    <dxf>
      <fill>
        <patternFill>
          <bgColor rgb="FFFF0000"/>
        </patternFill>
      </fill>
    </dxf>
    <dxf>
      <fill>
        <patternFill>
          <bgColor theme="0"/>
        </patternFill>
      </fill>
    </dxf>
    <dxf>
      <fill>
        <patternFill>
          <bgColor theme="0"/>
        </patternFill>
      </fill>
    </dxf>
    <dxf>
      <fill>
        <patternFill>
          <bgColor rgb="FFFF0000"/>
        </patternFill>
      </fill>
    </dxf>
    <dxf>
      <fill>
        <patternFill>
          <bgColor rgb="FF00FF00"/>
        </patternFill>
      </fill>
    </dxf>
    <dxf>
      <fill>
        <patternFill>
          <bgColor rgb="FF00FF00"/>
        </patternFill>
      </fill>
    </dxf>
    <dxf>
      <fill>
        <patternFill>
          <bgColor rgb="FF00FF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00FF00"/>
        </patternFill>
      </fill>
    </dxf>
    <dxf>
      <fill>
        <patternFill>
          <bgColor rgb="FF00FF00"/>
        </patternFill>
      </fill>
    </dxf>
    <dxf>
      <fill>
        <patternFill>
          <bgColor rgb="FFFF0000"/>
        </patternFill>
      </fill>
    </dxf>
    <dxf>
      <fill>
        <patternFill>
          <bgColor theme="0"/>
        </patternFill>
      </fill>
    </dxf>
    <dxf>
      <fill>
        <patternFill>
          <bgColor rgb="FFFF0000"/>
        </patternFill>
      </fill>
    </dxf>
    <dxf>
      <fill>
        <patternFill>
          <bgColor rgb="FFFFCC00"/>
        </patternFill>
      </fill>
    </dxf>
    <dxf>
      <fill>
        <patternFill>
          <bgColor rgb="FF00FF00"/>
        </patternFill>
      </fill>
    </dxf>
    <dxf>
      <fill>
        <patternFill>
          <bgColor theme="0"/>
        </patternFill>
      </fill>
    </dxf>
    <dxf>
      <font>
        <condense val="0"/>
        <extend val="0"/>
        <color rgb="FF9C0006"/>
      </font>
      <fill>
        <patternFill>
          <bgColor rgb="FFFFC7CE"/>
        </patternFill>
      </fill>
    </dxf>
    <dxf>
      <font>
        <condense val="0"/>
        <extend val="0"/>
        <color rgb="FF006100"/>
      </font>
      <fill>
        <patternFill>
          <bgColor rgb="FFC6EFCE"/>
        </patternFill>
      </fill>
    </dxf>
    <dxf>
      <fill>
        <patternFill>
          <bgColor rgb="FF00FF00"/>
        </patternFill>
      </fill>
    </dxf>
    <dxf>
      <fill>
        <patternFill>
          <bgColor rgb="FFFF0000"/>
        </patternFill>
      </fill>
    </dxf>
    <dxf>
      <fill>
        <patternFill>
          <bgColor rgb="FF00FF00"/>
        </patternFill>
      </fill>
    </dxf>
    <dxf>
      <fill>
        <patternFill>
          <bgColor rgb="FFFF0000"/>
        </patternFill>
      </fill>
    </dxf>
    <dxf>
      <fill>
        <patternFill>
          <bgColor rgb="FF00FF00"/>
        </patternFill>
      </fill>
    </dxf>
    <dxf>
      <fill>
        <patternFill>
          <bgColor rgb="FFFF0000"/>
        </patternFill>
      </fill>
    </dxf>
    <dxf>
      <fill>
        <patternFill>
          <bgColor rgb="FF00FF00"/>
        </patternFill>
      </fill>
    </dxf>
    <dxf>
      <fill>
        <patternFill>
          <bgColor rgb="FFFF3300"/>
        </patternFill>
      </fill>
    </dxf>
    <dxf>
      <fill>
        <patternFill>
          <bgColor rgb="FF00FF00"/>
        </patternFill>
      </fill>
    </dxf>
    <dxf>
      <fill>
        <patternFill>
          <bgColor rgb="FFFF0000"/>
        </patternFill>
      </fill>
    </dxf>
    <dxf>
      <fill>
        <patternFill>
          <bgColor rgb="FF00FF00"/>
        </patternFill>
      </fill>
    </dxf>
    <dxf>
      <fill>
        <patternFill>
          <bgColor rgb="FFFF0000"/>
        </patternFill>
      </fill>
    </dxf>
    <dxf>
      <fill>
        <patternFill>
          <bgColor rgb="FF00FF00"/>
        </patternFill>
      </fill>
    </dxf>
    <dxf>
      <fill>
        <patternFill>
          <bgColor rgb="FFFF0000"/>
        </patternFill>
      </fill>
    </dxf>
    <dxf>
      <fill>
        <patternFill>
          <bgColor rgb="FF00FF00"/>
        </patternFill>
      </fill>
    </dxf>
    <dxf>
      <fill>
        <patternFill>
          <bgColor rgb="FFFF0000"/>
        </patternFill>
      </fill>
    </dxf>
    <dxf>
      <fill>
        <patternFill>
          <bgColor rgb="FF00FF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00FF00"/>
        </patternFill>
      </fill>
    </dxf>
    <dxf>
      <fill>
        <patternFill>
          <bgColor rgb="FF00FF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00FF00"/>
        </patternFill>
      </fill>
    </dxf>
    <dxf>
      <fill>
        <patternFill>
          <bgColor rgb="FFFF0000"/>
        </patternFill>
      </fill>
    </dxf>
    <dxf>
      <fill>
        <patternFill>
          <bgColor rgb="FF00FF00"/>
        </patternFill>
      </fill>
    </dxf>
    <dxf>
      <fill>
        <patternFill>
          <bgColor rgb="FFFF0000"/>
        </patternFill>
      </fill>
    </dxf>
    <dxf>
      <fill>
        <patternFill>
          <bgColor rgb="FF00FF00"/>
        </patternFill>
      </fill>
    </dxf>
    <dxf>
      <fill>
        <patternFill>
          <bgColor rgb="FF00FF00"/>
        </patternFill>
      </fill>
    </dxf>
    <dxf>
      <fill>
        <patternFill>
          <bgColor rgb="FF33CC33"/>
        </patternFill>
      </fill>
    </dxf>
    <dxf>
      <fill>
        <patternFill>
          <bgColor rgb="FF33CC33"/>
        </patternFill>
      </fill>
    </dxf>
    <dxf>
      <fill>
        <patternFill>
          <bgColor rgb="FF33CC33"/>
        </patternFill>
      </fill>
    </dxf>
    <dxf>
      <fill>
        <patternFill>
          <bgColor rgb="FF00B050"/>
        </patternFill>
      </fill>
    </dxf>
    <dxf>
      <fill>
        <patternFill>
          <bgColor rgb="FF02AE1F"/>
        </patternFill>
      </fill>
    </dxf>
    <dxf>
      <font>
        <condense val="0"/>
        <extend val="0"/>
        <color rgb="FF9C0006"/>
      </font>
      <fill>
        <patternFill>
          <bgColor rgb="FFFFC7CE"/>
        </patternFill>
      </fill>
    </dxf>
    <dxf>
      <fill>
        <patternFill>
          <bgColor rgb="FF00FF00"/>
        </patternFill>
      </fill>
    </dxf>
    <dxf>
      <fill>
        <patternFill>
          <bgColor rgb="FFFF0000"/>
        </patternFill>
      </fill>
    </dxf>
    <dxf>
      <fill>
        <patternFill>
          <bgColor rgb="FF00FF00"/>
        </patternFill>
      </fill>
    </dxf>
    <dxf>
      <fill>
        <patternFill>
          <bgColor rgb="FFFF0000"/>
        </patternFill>
      </fill>
    </dxf>
    <dxf>
      <fill>
        <patternFill>
          <bgColor rgb="FF00FF00"/>
        </patternFill>
      </fill>
    </dxf>
    <dxf>
      <fill>
        <patternFill>
          <bgColor rgb="FFFF0000"/>
        </patternFill>
      </fill>
    </dxf>
    <dxf>
      <font>
        <condense val="0"/>
        <extend val="0"/>
        <color rgb="FF9C0006"/>
      </font>
      <fill>
        <patternFill>
          <bgColor rgb="FFFFC7CE"/>
        </patternFill>
      </fill>
    </dxf>
    <dxf>
      <fill>
        <patternFill>
          <bgColor rgb="FF00FF00"/>
        </patternFill>
      </fill>
    </dxf>
    <dxf>
      <fill>
        <patternFill>
          <bgColor theme="0"/>
        </patternFill>
      </fill>
    </dxf>
    <dxf>
      <fill>
        <patternFill>
          <bgColor rgb="FFFF0000"/>
        </patternFill>
      </fill>
    </dxf>
    <dxf>
      <font>
        <condense val="0"/>
        <extend val="0"/>
        <color rgb="FF9C0006"/>
      </font>
      <fill>
        <patternFill>
          <bgColor rgb="FFFFC7CE"/>
        </patternFill>
      </fill>
    </dxf>
    <dxf>
      <fill>
        <patternFill>
          <bgColor rgb="FF00FF00"/>
        </patternFill>
      </fill>
    </dxf>
    <dxf>
      <fill>
        <patternFill>
          <bgColor rgb="FFFF0000"/>
        </patternFill>
      </fill>
    </dxf>
    <dxf>
      <fill>
        <patternFill>
          <bgColor theme="0"/>
        </patternFill>
      </fill>
    </dxf>
    <dxf>
      <fill>
        <patternFill>
          <bgColor theme="0"/>
        </patternFill>
      </fill>
    </dxf>
    <dxf>
      <fill>
        <patternFill>
          <bgColor rgb="FFFF0000"/>
        </patternFill>
      </fill>
    </dxf>
    <dxf>
      <fill>
        <patternFill>
          <bgColor rgb="FF00FF00"/>
        </patternFill>
      </fill>
    </dxf>
    <dxf>
      <fill>
        <patternFill>
          <bgColor rgb="FF00FF00"/>
        </patternFill>
      </fill>
    </dxf>
    <dxf>
      <fill>
        <patternFill>
          <bgColor rgb="FF00FF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00FF00"/>
        </patternFill>
      </fill>
    </dxf>
    <dxf>
      <fill>
        <patternFill>
          <bgColor rgb="FF00FF00"/>
        </patternFill>
      </fill>
    </dxf>
    <dxf>
      <fill>
        <patternFill>
          <bgColor rgb="FFFF0000"/>
        </patternFill>
      </fill>
    </dxf>
    <dxf>
      <fill>
        <patternFill>
          <bgColor theme="0"/>
        </patternFill>
      </fill>
    </dxf>
    <dxf>
      <fill>
        <patternFill>
          <bgColor rgb="FFFF0000"/>
        </patternFill>
      </fill>
    </dxf>
    <dxf>
      <fill>
        <patternFill>
          <bgColor rgb="FFFFCC00"/>
        </patternFill>
      </fill>
    </dxf>
    <dxf>
      <fill>
        <patternFill>
          <bgColor rgb="FF00FF00"/>
        </patternFill>
      </fill>
    </dxf>
    <dxf>
      <fill>
        <patternFill>
          <bgColor theme="0"/>
        </patternFill>
      </fill>
    </dxf>
    <dxf>
      <font>
        <condense val="0"/>
        <extend val="0"/>
        <color rgb="FF9C0006"/>
      </font>
      <fill>
        <patternFill>
          <bgColor rgb="FFFFC7CE"/>
        </patternFill>
      </fill>
    </dxf>
    <dxf>
      <font>
        <condense val="0"/>
        <extend val="0"/>
        <color rgb="FF006100"/>
      </font>
      <fill>
        <patternFill>
          <bgColor rgb="FFC6EFCE"/>
        </patternFill>
      </fill>
    </dxf>
    <dxf>
      <fill>
        <patternFill>
          <bgColor rgb="FF00FF00"/>
        </patternFill>
      </fill>
    </dxf>
    <dxf>
      <fill>
        <patternFill>
          <bgColor rgb="FFFF0000"/>
        </patternFill>
      </fill>
    </dxf>
    <dxf>
      <fill>
        <patternFill>
          <bgColor rgb="FF00FF00"/>
        </patternFill>
      </fill>
    </dxf>
    <dxf>
      <fill>
        <patternFill>
          <bgColor rgb="FFFF0000"/>
        </patternFill>
      </fill>
    </dxf>
    <dxf>
      <fill>
        <patternFill>
          <bgColor rgb="FF00FF00"/>
        </patternFill>
      </fill>
    </dxf>
    <dxf>
      <fill>
        <patternFill>
          <bgColor rgb="FFFF0000"/>
        </patternFill>
      </fill>
    </dxf>
    <dxf>
      <fill>
        <patternFill>
          <bgColor rgb="FF00FF00"/>
        </patternFill>
      </fill>
    </dxf>
    <dxf>
      <fill>
        <patternFill>
          <bgColor rgb="FFFF3300"/>
        </patternFill>
      </fill>
    </dxf>
    <dxf>
      <fill>
        <patternFill>
          <bgColor rgb="FF00FF00"/>
        </patternFill>
      </fill>
    </dxf>
    <dxf>
      <fill>
        <patternFill>
          <bgColor rgb="FFFF0000"/>
        </patternFill>
      </fill>
    </dxf>
    <dxf>
      <fill>
        <patternFill>
          <bgColor rgb="FF00FF00"/>
        </patternFill>
      </fill>
    </dxf>
    <dxf>
      <fill>
        <patternFill>
          <bgColor rgb="FFFF0000"/>
        </patternFill>
      </fill>
    </dxf>
    <dxf>
      <fill>
        <patternFill>
          <bgColor rgb="FF00FF00"/>
        </patternFill>
      </fill>
    </dxf>
    <dxf>
      <fill>
        <patternFill>
          <bgColor rgb="FFFF0000"/>
        </patternFill>
      </fill>
    </dxf>
    <dxf>
      <fill>
        <patternFill>
          <bgColor rgb="FF00FF00"/>
        </patternFill>
      </fill>
    </dxf>
    <dxf>
      <fill>
        <patternFill>
          <bgColor rgb="FFFF0000"/>
        </patternFill>
      </fill>
    </dxf>
    <dxf>
      <fill>
        <patternFill>
          <bgColor rgb="FF00FF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00FF00"/>
        </patternFill>
      </fill>
    </dxf>
    <dxf>
      <fill>
        <patternFill>
          <bgColor rgb="FF00FF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00FF00"/>
        </patternFill>
      </fill>
    </dxf>
    <dxf>
      <fill>
        <patternFill>
          <bgColor rgb="FFFF0000"/>
        </patternFill>
      </fill>
    </dxf>
    <dxf>
      <fill>
        <patternFill>
          <bgColor rgb="FF00FF00"/>
        </patternFill>
      </fill>
    </dxf>
    <dxf>
      <fill>
        <patternFill>
          <bgColor rgb="FFFF0000"/>
        </patternFill>
      </fill>
    </dxf>
    <dxf>
      <fill>
        <patternFill>
          <bgColor rgb="FF00FF00"/>
        </patternFill>
      </fill>
    </dxf>
    <dxf>
      <fill>
        <patternFill>
          <bgColor rgb="FF00FF00"/>
        </patternFill>
      </fill>
    </dxf>
    <dxf>
      <fill>
        <patternFill>
          <bgColor rgb="FF33CC33"/>
        </patternFill>
      </fill>
    </dxf>
    <dxf>
      <fill>
        <patternFill>
          <bgColor rgb="FF33CC33"/>
        </patternFill>
      </fill>
    </dxf>
    <dxf>
      <fill>
        <patternFill>
          <bgColor rgb="FF33CC33"/>
        </patternFill>
      </fill>
    </dxf>
    <dxf>
      <fill>
        <patternFill>
          <bgColor rgb="FF00B050"/>
        </patternFill>
      </fill>
    </dxf>
    <dxf>
      <fill>
        <patternFill>
          <bgColor rgb="FF02AE1F"/>
        </patternFill>
      </fill>
    </dxf>
    <dxf>
      <font>
        <condense val="0"/>
        <extend val="0"/>
        <color rgb="FF9C0006"/>
      </font>
      <fill>
        <patternFill>
          <bgColor rgb="FFFFC7CE"/>
        </patternFill>
      </fill>
    </dxf>
    <dxf>
      <fill>
        <patternFill>
          <bgColor rgb="FF00FF00"/>
        </patternFill>
      </fill>
    </dxf>
    <dxf>
      <fill>
        <patternFill>
          <bgColor rgb="FFFF0000"/>
        </patternFill>
      </fill>
    </dxf>
    <dxf>
      <fill>
        <patternFill>
          <bgColor rgb="FF00FF00"/>
        </patternFill>
      </fill>
    </dxf>
    <dxf>
      <fill>
        <patternFill>
          <bgColor rgb="FFFF0000"/>
        </patternFill>
      </fill>
    </dxf>
    <dxf>
      <fill>
        <patternFill>
          <bgColor rgb="FF00FF00"/>
        </patternFill>
      </fill>
    </dxf>
    <dxf>
      <fill>
        <patternFill>
          <bgColor rgb="FFFF0000"/>
        </patternFill>
      </fill>
    </dxf>
    <dxf>
      <font>
        <condense val="0"/>
        <extend val="0"/>
        <color rgb="FF9C0006"/>
      </font>
      <fill>
        <patternFill>
          <bgColor rgb="FFFFC7CE"/>
        </patternFill>
      </fill>
    </dxf>
    <dxf>
      <fill>
        <patternFill>
          <bgColor rgb="FF00FF00"/>
        </patternFill>
      </fill>
    </dxf>
    <dxf>
      <fill>
        <patternFill>
          <bgColor theme="0"/>
        </patternFill>
      </fill>
    </dxf>
    <dxf>
      <fill>
        <patternFill>
          <bgColor rgb="FFFF0000"/>
        </patternFill>
      </fill>
    </dxf>
    <dxf>
      <font>
        <condense val="0"/>
        <extend val="0"/>
        <color rgb="FF9C0006"/>
      </font>
      <fill>
        <patternFill>
          <bgColor rgb="FFFFC7CE"/>
        </patternFill>
      </fill>
    </dxf>
    <dxf>
      <fill>
        <patternFill>
          <bgColor rgb="FF00FF00"/>
        </patternFill>
      </fill>
    </dxf>
    <dxf>
      <fill>
        <patternFill>
          <bgColor rgb="FFFF0000"/>
        </patternFill>
      </fill>
    </dxf>
    <dxf>
      <fill>
        <patternFill>
          <bgColor theme="0"/>
        </patternFill>
      </fill>
    </dxf>
    <dxf>
      <fill>
        <patternFill>
          <bgColor theme="0"/>
        </patternFill>
      </fill>
    </dxf>
    <dxf>
      <fill>
        <patternFill>
          <bgColor rgb="FFFF0000"/>
        </patternFill>
      </fill>
    </dxf>
    <dxf>
      <fill>
        <patternFill>
          <bgColor rgb="FF00FF00"/>
        </patternFill>
      </fill>
    </dxf>
    <dxf>
      <fill>
        <patternFill>
          <bgColor rgb="FF00FF00"/>
        </patternFill>
      </fill>
    </dxf>
    <dxf>
      <fill>
        <patternFill>
          <bgColor rgb="FF00FF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00FF00"/>
        </patternFill>
      </fill>
    </dxf>
    <dxf>
      <fill>
        <patternFill>
          <bgColor rgb="FF00FF00"/>
        </patternFill>
      </fill>
    </dxf>
    <dxf>
      <fill>
        <patternFill>
          <bgColor rgb="FFFF0000"/>
        </patternFill>
      </fill>
    </dxf>
    <dxf>
      <fill>
        <patternFill>
          <bgColor theme="0"/>
        </patternFill>
      </fill>
    </dxf>
    <dxf>
      <fill>
        <patternFill>
          <bgColor rgb="FFFF0000"/>
        </patternFill>
      </fill>
    </dxf>
    <dxf>
      <fill>
        <patternFill>
          <bgColor rgb="FFFFCC00"/>
        </patternFill>
      </fill>
    </dxf>
    <dxf>
      <fill>
        <patternFill>
          <bgColor rgb="FF00FF00"/>
        </patternFill>
      </fill>
    </dxf>
    <dxf>
      <fill>
        <patternFill>
          <bgColor theme="0"/>
        </patternFill>
      </fill>
    </dxf>
    <dxf>
      <font>
        <condense val="0"/>
        <extend val="0"/>
        <color rgb="FF9C0006"/>
      </font>
      <fill>
        <patternFill>
          <bgColor rgb="FFFFC7CE"/>
        </patternFill>
      </fill>
    </dxf>
    <dxf>
      <font>
        <condense val="0"/>
        <extend val="0"/>
        <color rgb="FF006100"/>
      </font>
      <fill>
        <patternFill>
          <bgColor rgb="FFC6EFCE"/>
        </patternFill>
      </fill>
    </dxf>
    <dxf>
      <fill>
        <patternFill>
          <bgColor rgb="FF00FF00"/>
        </patternFill>
      </fill>
    </dxf>
    <dxf>
      <fill>
        <patternFill>
          <bgColor rgb="FFFF0000"/>
        </patternFill>
      </fill>
    </dxf>
    <dxf>
      <fill>
        <patternFill>
          <bgColor rgb="FF00FF00"/>
        </patternFill>
      </fill>
    </dxf>
    <dxf>
      <fill>
        <patternFill>
          <bgColor rgb="FFFF0000"/>
        </patternFill>
      </fill>
    </dxf>
    <dxf>
      <fill>
        <patternFill>
          <bgColor rgb="FF00FF00"/>
        </patternFill>
      </fill>
    </dxf>
    <dxf>
      <fill>
        <patternFill>
          <bgColor rgb="FFFF0000"/>
        </patternFill>
      </fill>
    </dxf>
    <dxf>
      <fill>
        <patternFill>
          <bgColor rgb="FF00FF00"/>
        </patternFill>
      </fill>
    </dxf>
    <dxf>
      <fill>
        <patternFill>
          <bgColor rgb="FFFF3300"/>
        </patternFill>
      </fill>
    </dxf>
    <dxf>
      <fill>
        <patternFill>
          <bgColor rgb="FF00FF00"/>
        </patternFill>
      </fill>
    </dxf>
    <dxf>
      <fill>
        <patternFill>
          <bgColor rgb="FFFF0000"/>
        </patternFill>
      </fill>
    </dxf>
    <dxf>
      <fill>
        <patternFill>
          <bgColor rgb="FF00FF00"/>
        </patternFill>
      </fill>
    </dxf>
    <dxf>
      <fill>
        <patternFill>
          <bgColor rgb="FFFF0000"/>
        </patternFill>
      </fill>
    </dxf>
    <dxf>
      <fill>
        <patternFill>
          <bgColor rgb="FF00FF00"/>
        </patternFill>
      </fill>
    </dxf>
    <dxf>
      <fill>
        <patternFill>
          <bgColor rgb="FFFF0000"/>
        </patternFill>
      </fill>
    </dxf>
    <dxf>
      <fill>
        <patternFill>
          <bgColor rgb="FF00FF00"/>
        </patternFill>
      </fill>
    </dxf>
    <dxf>
      <fill>
        <patternFill>
          <bgColor rgb="FFFF0000"/>
        </patternFill>
      </fill>
    </dxf>
    <dxf>
      <fill>
        <patternFill>
          <bgColor rgb="FF00FF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00FF00"/>
        </patternFill>
      </fill>
    </dxf>
    <dxf>
      <fill>
        <patternFill>
          <bgColor rgb="FF00FF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00FF00"/>
        </patternFill>
      </fill>
    </dxf>
    <dxf>
      <fill>
        <patternFill>
          <bgColor rgb="FFFF0000"/>
        </patternFill>
      </fill>
    </dxf>
    <dxf>
      <fill>
        <patternFill>
          <bgColor rgb="FF00FF00"/>
        </patternFill>
      </fill>
    </dxf>
    <dxf>
      <fill>
        <patternFill>
          <bgColor rgb="FFFF0000"/>
        </patternFill>
      </fill>
    </dxf>
    <dxf>
      <fill>
        <patternFill>
          <bgColor rgb="FF00FF00"/>
        </patternFill>
      </fill>
    </dxf>
    <dxf>
      <fill>
        <patternFill>
          <bgColor rgb="FF00FF00"/>
        </patternFill>
      </fill>
    </dxf>
    <dxf>
      <fill>
        <patternFill>
          <bgColor rgb="FF33CC33"/>
        </patternFill>
      </fill>
    </dxf>
    <dxf>
      <fill>
        <patternFill>
          <bgColor rgb="FF33CC33"/>
        </patternFill>
      </fill>
    </dxf>
    <dxf>
      <fill>
        <patternFill>
          <bgColor rgb="FF33CC33"/>
        </patternFill>
      </fill>
    </dxf>
    <dxf>
      <fill>
        <patternFill>
          <bgColor rgb="FF00B050"/>
        </patternFill>
      </fill>
    </dxf>
    <dxf>
      <fill>
        <patternFill>
          <bgColor rgb="FF02AE1F"/>
        </patternFill>
      </fill>
    </dxf>
    <dxf>
      <font>
        <condense val="0"/>
        <extend val="0"/>
        <color rgb="FF9C0006"/>
      </font>
      <fill>
        <patternFill>
          <bgColor rgb="FFFFC7CE"/>
        </patternFill>
      </fill>
    </dxf>
    <dxf>
      <fill>
        <patternFill>
          <bgColor rgb="FF00FF00"/>
        </patternFill>
      </fill>
    </dxf>
    <dxf>
      <fill>
        <patternFill>
          <bgColor rgb="FFFF0000"/>
        </patternFill>
      </fill>
    </dxf>
    <dxf>
      <fill>
        <patternFill>
          <bgColor rgb="FF00FF00"/>
        </patternFill>
      </fill>
    </dxf>
    <dxf>
      <fill>
        <patternFill>
          <bgColor rgb="FFFF0000"/>
        </patternFill>
      </fill>
    </dxf>
    <dxf>
      <fill>
        <patternFill>
          <bgColor rgb="FF00FF00"/>
        </patternFill>
      </fill>
    </dxf>
    <dxf>
      <fill>
        <patternFill>
          <bgColor rgb="FFFF0000"/>
        </patternFill>
      </fill>
    </dxf>
    <dxf>
      <font>
        <condense val="0"/>
        <extend val="0"/>
        <color rgb="FF9C0006"/>
      </font>
      <fill>
        <patternFill>
          <bgColor rgb="FFFFC7CE"/>
        </patternFill>
      </fill>
    </dxf>
    <dxf>
      <fill>
        <patternFill>
          <bgColor rgb="FF00FF00"/>
        </patternFill>
      </fill>
    </dxf>
    <dxf>
      <fill>
        <patternFill>
          <bgColor theme="0"/>
        </patternFill>
      </fill>
    </dxf>
    <dxf>
      <fill>
        <patternFill>
          <bgColor rgb="FFFF0000"/>
        </patternFill>
      </fill>
    </dxf>
    <dxf>
      <font>
        <condense val="0"/>
        <extend val="0"/>
        <color rgb="FF9C0006"/>
      </font>
      <fill>
        <patternFill>
          <bgColor rgb="FFFFC7CE"/>
        </patternFill>
      </fill>
    </dxf>
    <dxf>
      <fill>
        <patternFill>
          <bgColor rgb="FF00FF00"/>
        </patternFill>
      </fill>
    </dxf>
    <dxf>
      <fill>
        <patternFill>
          <bgColor rgb="FFFF0000"/>
        </patternFill>
      </fill>
    </dxf>
    <dxf>
      <fill>
        <patternFill>
          <bgColor theme="0"/>
        </patternFill>
      </fill>
    </dxf>
    <dxf>
      <fill>
        <patternFill>
          <bgColor theme="0"/>
        </patternFill>
      </fill>
    </dxf>
    <dxf>
      <fill>
        <patternFill>
          <bgColor rgb="FFFF0000"/>
        </patternFill>
      </fill>
    </dxf>
    <dxf>
      <fill>
        <patternFill>
          <bgColor rgb="FF00FF00"/>
        </patternFill>
      </fill>
    </dxf>
    <dxf>
      <fill>
        <patternFill>
          <bgColor rgb="FF00FF00"/>
        </patternFill>
      </fill>
    </dxf>
    <dxf>
      <fill>
        <patternFill>
          <bgColor rgb="FF00FF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00FF00"/>
        </patternFill>
      </fill>
    </dxf>
    <dxf>
      <fill>
        <patternFill>
          <bgColor rgb="FF00FF00"/>
        </patternFill>
      </fill>
    </dxf>
    <dxf>
      <fill>
        <patternFill>
          <bgColor rgb="FFFF0000"/>
        </patternFill>
      </fill>
    </dxf>
    <dxf>
      <fill>
        <patternFill>
          <bgColor theme="0"/>
        </patternFill>
      </fill>
    </dxf>
    <dxf>
      <fill>
        <patternFill>
          <bgColor rgb="FFFF0000"/>
        </patternFill>
      </fill>
    </dxf>
    <dxf>
      <fill>
        <patternFill>
          <bgColor rgb="FFFFCC00"/>
        </patternFill>
      </fill>
    </dxf>
    <dxf>
      <fill>
        <patternFill>
          <bgColor rgb="FF00FF00"/>
        </patternFill>
      </fill>
    </dxf>
    <dxf>
      <fill>
        <patternFill>
          <bgColor theme="0"/>
        </patternFill>
      </fill>
    </dxf>
    <dxf>
      <font>
        <condense val="0"/>
        <extend val="0"/>
        <color rgb="FF9C0006"/>
      </font>
      <fill>
        <patternFill>
          <bgColor rgb="FFFFC7CE"/>
        </patternFill>
      </fill>
    </dxf>
    <dxf>
      <font>
        <condense val="0"/>
        <extend val="0"/>
        <color rgb="FF006100"/>
      </font>
      <fill>
        <patternFill>
          <bgColor rgb="FFC6EFCE"/>
        </patternFill>
      </fill>
    </dxf>
    <dxf>
      <fill>
        <patternFill>
          <bgColor rgb="FF00FF00"/>
        </patternFill>
      </fill>
    </dxf>
    <dxf>
      <fill>
        <patternFill>
          <bgColor rgb="FFFF0000"/>
        </patternFill>
      </fill>
    </dxf>
    <dxf>
      <fill>
        <patternFill>
          <bgColor rgb="FF00FF00"/>
        </patternFill>
      </fill>
    </dxf>
    <dxf>
      <fill>
        <patternFill>
          <bgColor rgb="FFFF0000"/>
        </patternFill>
      </fill>
    </dxf>
    <dxf>
      <fill>
        <patternFill>
          <bgColor rgb="FF00FF00"/>
        </patternFill>
      </fill>
    </dxf>
    <dxf>
      <fill>
        <patternFill>
          <bgColor rgb="FFFF0000"/>
        </patternFill>
      </fill>
    </dxf>
    <dxf>
      <fill>
        <patternFill>
          <bgColor rgb="FF00FF00"/>
        </patternFill>
      </fill>
    </dxf>
    <dxf>
      <fill>
        <patternFill>
          <bgColor rgb="FFFF0000"/>
        </patternFill>
      </fill>
    </dxf>
    <dxf>
      <fill>
        <patternFill>
          <bgColor rgb="FF00FF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00FF00"/>
        </patternFill>
      </fill>
    </dxf>
    <dxf>
      <fill>
        <patternFill>
          <bgColor rgb="FF00FF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00FF00"/>
        </patternFill>
      </fill>
    </dxf>
    <dxf>
      <fill>
        <patternFill>
          <bgColor rgb="FFFF0000"/>
        </patternFill>
      </fill>
    </dxf>
    <dxf>
      <fill>
        <patternFill>
          <bgColor rgb="FF00FF00"/>
        </patternFill>
      </fill>
    </dxf>
    <dxf>
      <fill>
        <patternFill>
          <bgColor rgb="FFFF0000"/>
        </patternFill>
      </fill>
    </dxf>
    <dxf>
      <fill>
        <patternFill>
          <bgColor rgb="FF00FF00"/>
        </patternFill>
      </fill>
    </dxf>
    <dxf>
      <fill>
        <patternFill>
          <bgColor rgb="FF00FF00"/>
        </patternFill>
      </fill>
    </dxf>
    <dxf>
      <fill>
        <patternFill>
          <bgColor rgb="FF33CC33"/>
        </patternFill>
      </fill>
    </dxf>
    <dxf>
      <fill>
        <patternFill>
          <bgColor rgb="FF33CC33"/>
        </patternFill>
      </fill>
    </dxf>
    <dxf>
      <fill>
        <patternFill>
          <bgColor rgb="FF33CC33"/>
        </patternFill>
      </fill>
    </dxf>
    <dxf>
      <fill>
        <patternFill>
          <bgColor rgb="FF00B050"/>
        </patternFill>
      </fill>
    </dxf>
    <dxf>
      <fill>
        <patternFill>
          <bgColor rgb="FF02AE1F"/>
        </patternFill>
      </fill>
    </dxf>
    <dxf>
      <font>
        <condense val="0"/>
        <extend val="0"/>
        <color rgb="FF9C0006"/>
      </font>
      <fill>
        <patternFill>
          <bgColor rgb="FFFFC7CE"/>
        </patternFill>
      </fill>
    </dxf>
    <dxf>
      <fill>
        <patternFill>
          <bgColor rgb="FF00FF00"/>
        </patternFill>
      </fill>
    </dxf>
    <dxf>
      <fill>
        <patternFill>
          <bgColor rgb="FFFF0000"/>
        </patternFill>
      </fill>
    </dxf>
    <dxf>
      <fill>
        <patternFill>
          <bgColor rgb="FF00FF00"/>
        </patternFill>
      </fill>
    </dxf>
    <dxf>
      <fill>
        <patternFill>
          <bgColor rgb="FFFF0000"/>
        </patternFill>
      </fill>
    </dxf>
    <dxf>
      <fill>
        <patternFill>
          <bgColor rgb="FF00FF00"/>
        </patternFill>
      </fill>
    </dxf>
    <dxf>
      <fill>
        <patternFill>
          <bgColor rgb="FFFF0000"/>
        </patternFill>
      </fill>
    </dxf>
    <dxf>
      <font>
        <condense val="0"/>
        <extend val="0"/>
        <color rgb="FF9C0006"/>
      </font>
      <fill>
        <patternFill>
          <bgColor rgb="FFFFC7CE"/>
        </patternFill>
      </fill>
    </dxf>
    <dxf>
      <fill>
        <patternFill>
          <bgColor rgb="FF00FF00"/>
        </patternFill>
      </fill>
    </dxf>
    <dxf>
      <fill>
        <patternFill>
          <bgColor theme="0"/>
        </patternFill>
      </fill>
    </dxf>
    <dxf>
      <fill>
        <patternFill>
          <bgColor rgb="FFFF0000"/>
        </patternFill>
      </fill>
    </dxf>
    <dxf>
      <font>
        <condense val="0"/>
        <extend val="0"/>
        <color rgb="FF9C0006"/>
      </font>
      <fill>
        <patternFill>
          <bgColor rgb="FFFFC7CE"/>
        </patternFill>
      </fill>
    </dxf>
    <dxf>
      <fill>
        <patternFill>
          <bgColor rgb="FF00FF00"/>
        </patternFill>
      </fill>
    </dxf>
    <dxf>
      <fill>
        <patternFill>
          <bgColor rgb="FFFF0000"/>
        </patternFill>
      </fill>
    </dxf>
    <dxf>
      <fill>
        <patternFill>
          <bgColor theme="0"/>
        </patternFill>
      </fill>
    </dxf>
    <dxf>
      <fill>
        <patternFill>
          <bgColor theme="0"/>
        </patternFill>
      </fill>
    </dxf>
    <dxf>
      <fill>
        <patternFill>
          <bgColor rgb="FFFF0000"/>
        </patternFill>
      </fill>
    </dxf>
    <dxf>
      <fill>
        <patternFill>
          <bgColor rgb="FF00FF00"/>
        </patternFill>
      </fill>
    </dxf>
    <dxf>
      <fill>
        <patternFill>
          <bgColor rgb="FF00FF00"/>
        </patternFill>
      </fill>
    </dxf>
    <dxf>
      <fill>
        <patternFill>
          <bgColor rgb="FF00FF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00FF00"/>
        </patternFill>
      </fill>
    </dxf>
    <dxf>
      <fill>
        <patternFill>
          <bgColor rgb="FF00FF00"/>
        </patternFill>
      </fill>
    </dxf>
    <dxf>
      <fill>
        <patternFill>
          <bgColor rgb="FFFF0000"/>
        </patternFill>
      </fill>
    </dxf>
    <dxf>
      <fill>
        <patternFill>
          <bgColor theme="0"/>
        </patternFill>
      </fill>
    </dxf>
    <dxf>
      <fill>
        <patternFill>
          <bgColor rgb="FFFF0000"/>
        </patternFill>
      </fill>
    </dxf>
    <dxf>
      <fill>
        <patternFill>
          <bgColor rgb="FFFFCC00"/>
        </patternFill>
      </fill>
    </dxf>
    <dxf>
      <fill>
        <patternFill>
          <bgColor rgb="FF00FF00"/>
        </patternFill>
      </fill>
    </dxf>
    <dxf>
      <fill>
        <patternFill>
          <bgColor theme="0"/>
        </patternFill>
      </fill>
    </dxf>
    <dxf>
      <font>
        <condense val="0"/>
        <extend val="0"/>
        <color rgb="FF9C0006"/>
      </font>
      <fill>
        <patternFill>
          <bgColor rgb="FFFFC7CE"/>
        </patternFill>
      </fill>
    </dxf>
    <dxf>
      <font>
        <condense val="0"/>
        <extend val="0"/>
        <color rgb="FF006100"/>
      </font>
      <fill>
        <patternFill>
          <bgColor rgb="FFC6EFCE"/>
        </patternFill>
      </fill>
    </dxf>
    <dxf>
      <fill>
        <patternFill>
          <bgColor rgb="FF00FF00"/>
        </patternFill>
      </fill>
    </dxf>
    <dxf>
      <fill>
        <patternFill>
          <bgColor rgb="FFFF0000"/>
        </patternFill>
      </fill>
    </dxf>
    <dxf>
      <fill>
        <patternFill>
          <bgColor rgb="FF00FF00"/>
        </patternFill>
      </fill>
    </dxf>
    <dxf>
      <fill>
        <patternFill>
          <bgColor rgb="FFFF0000"/>
        </patternFill>
      </fill>
    </dxf>
    <dxf>
      <fill>
        <patternFill>
          <bgColor rgb="FF00FF00"/>
        </patternFill>
      </fill>
    </dxf>
    <dxf>
      <fill>
        <patternFill>
          <bgColor rgb="FFFF0000"/>
        </patternFill>
      </fill>
    </dxf>
    <dxf>
      <fill>
        <patternFill>
          <bgColor rgb="FF00FF00"/>
        </patternFill>
      </fill>
    </dxf>
    <dxf>
      <fill>
        <patternFill>
          <bgColor rgb="FFFF0000"/>
        </patternFill>
      </fill>
    </dxf>
    <dxf>
      <fill>
        <patternFill>
          <bgColor rgb="FF00FF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00FF00"/>
        </patternFill>
      </fill>
    </dxf>
    <dxf>
      <fill>
        <patternFill>
          <bgColor rgb="FF00FF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00FF00"/>
        </patternFill>
      </fill>
    </dxf>
    <dxf>
      <fill>
        <patternFill>
          <bgColor rgb="FFFF0000"/>
        </patternFill>
      </fill>
    </dxf>
    <dxf>
      <fill>
        <patternFill>
          <bgColor rgb="FF00FF00"/>
        </patternFill>
      </fill>
    </dxf>
    <dxf>
      <fill>
        <patternFill>
          <bgColor rgb="FFFF0000"/>
        </patternFill>
      </fill>
    </dxf>
    <dxf>
      <fill>
        <patternFill>
          <bgColor rgb="FF00FF00"/>
        </patternFill>
      </fill>
    </dxf>
    <dxf>
      <fill>
        <patternFill>
          <bgColor rgb="FF00FF00"/>
        </patternFill>
      </fill>
    </dxf>
    <dxf>
      <fill>
        <patternFill>
          <bgColor rgb="FF33CC33"/>
        </patternFill>
      </fill>
    </dxf>
    <dxf>
      <fill>
        <patternFill>
          <bgColor rgb="FF33CC33"/>
        </patternFill>
      </fill>
    </dxf>
    <dxf>
      <fill>
        <patternFill>
          <bgColor rgb="FF33CC33"/>
        </patternFill>
      </fill>
    </dxf>
    <dxf>
      <fill>
        <patternFill>
          <bgColor rgb="FF00B050"/>
        </patternFill>
      </fill>
    </dxf>
    <dxf>
      <fill>
        <patternFill>
          <bgColor rgb="FF02AE1F"/>
        </patternFill>
      </fill>
    </dxf>
    <dxf>
      <font>
        <condense val="0"/>
        <extend val="0"/>
        <color rgb="FF9C0006"/>
      </font>
      <fill>
        <patternFill>
          <bgColor rgb="FFFFC7CE"/>
        </patternFill>
      </fill>
    </dxf>
    <dxf>
      <fill>
        <patternFill>
          <bgColor rgb="FF00FF00"/>
        </patternFill>
      </fill>
    </dxf>
    <dxf>
      <fill>
        <patternFill>
          <bgColor rgb="FFFF0000"/>
        </patternFill>
      </fill>
    </dxf>
    <dxf>
      <fill>
        <patternFill>
          <bgColor rgb="FF00FF00"/>
        </patternFill>
      </fill>
    </dxf>
    <dxf>
      <fill>
        <patternFill>
          <bgColor rgb="FFFF0000"/>
        </patternFill>
      </fill>
    </dxf>
    <dxf>
      <fill>
        <patternFill>
          <bgColor rgb="FF00FF00"/>
        </patternFill>
      </fill>
    </dxf>
    <dxf>
      <fill>
        <patternFill>
          <bgColor rgb="FFFF0000"/>
        </patternFill>
      </fill>
    </dxf>
    <dxf>
      <font>
        <condense val="0"/>
        <extend val="0"/>
        <color rgb="FF9C0006"/>
      </font>
      <fill>
        <patternFill>
          <bgColor rgb="FFFFC7CE"/>
        </patternFill>
      </fill>
    </dxf>
    <dxf>
      <fill>
        <patternFill>
          <bgColor rgb="FF00FF00"/>
        </patternFill>
      </fill>
    </dxf>
    <dxf>
      <fill>
        <patternFill>
          <bgColor theme="0"/>
        </patternFill>
      </fill>
    </dxf>
    <dxf>
      <fill>
        <patternFill>
          <bgColor rgb="FFFF0000"/>
        </patternFill>
      </fill>
    </dxf>
    <dxf>
      <font>
        <condense val="0"/>
        <extend val="0"/>
        <color rgb="FF9C0006"/>
      </font>
      <fill>
        <patternFill>
          <bgColor rgb="FFFFC7CE"/>
        </patternFill>
      </fill>
    </dxf>
    <dxf>
      <fill>
        <patternFill>
          <bgColor rgb="FF00FF00"/>
        </patternFill>
      </fill>
    </dxf>
    <dxf>
      <fill>
        <patternFill>
          <bgColor rgb="FFFF0000"/>
        </patternFill>
      </fill>
    </dxf>
    <dxf>
      <fill>
        <patternFill>
          <bgColor theme="0"/>
        </patternFill>
      </fill>
    </dxf>
    <dxf>
      <fill>
        <patternFill>
          <bgColor theme="0"/>
        </patternFill>
      </fill>
    </dxf>
    <dxf>
      <fill>
        <patternFill>
          <bgColor rgb="FFFF0000"/>
        </patternFill>
      </fill>
    </dxf>
    <dxf>
      <fill>
        <patternFill>
          <bgColor rgb="FF00FF00"/>
        </patternFill>
      </fill>
    </dxf>
    <dxf>
      <fill>
        <patternFill>
          <bgColor rgb="FF00FF00"/>
        </patternFill>
      </fill>
    </dxf>
    <dxf>
      <fill>
        <patternFill>
          <bgColor rgb="FF00FF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00FF00"/>
        </patternFill>
      </fill>
    </dxf>
    <dxf>
      <fill>
        <patternFill>
          <bgColor rgb="FF00FF00"/>
        </patternFill>
      </fill>
    </dxf>
    <dxf>
      <fill>
        <patternFill>
          <bgColor rgb="FFFF0000"/>
        </patternFill>
      </fill>
    </dxf>
    <dxf>
      <fill>
        <patternFill>
          <bgColor theme="0"/>
        </patternFill>
      </fill>
    </dxf>
    <dxf>
      <fill>
        <patternFill>
          <bgColor rgb="FFFF0000"/>
        </patternFill>
      </fill>
    </dxf>
    <dxf>
      <fill>
        <patternFill>
          <bgColor rgb="FFFFCC00"/>
        </patternFill>
      </fill>
    </dxf>
    <dxf>
      <fill>
        <patternFill>
          <bgColor rgb="FF00FF00"/>
        </patternFill>
      </fill>
    </dxf>
    <dxf>
      <fill>
        <patternFill>
          <bgColor theme="0"/>
        </patternFill>
      </fill>
    </dxf>
    <dxf>
      <font>
        <condense val="0"/>
        <extend val="0"/>
        <color rgb="FF9C0006"/>
      </font>
      <fill>
        <patternFill>
          <bgColor rgb="FFFFC7CE"/>
        </patternFill>
      </fill>
    </dxf>
    <dxf>
      <font>
        <condense val="0"/>
        <extend val="0"/>
        <color rgb="FF006100"/>
      </font>
      <fill>
        <patternFill>
          <bgColor rgb="FFC6EFCE"/>
        </patternFill>
      </fill>
    </dxf>
    <dxf>
      <fill>
        <patternFill>
          <bgColor rgb="FF00FF00"/>
        </patternFill>
      </fill>
    </dxf>
    <dxf>
      <fill>
        <patternFill>
          <bgColor rgb="FFFF0000"/>
        </patternFill>
      </fill>
    </dxf>
    <dxf>
      <fill>
        <patternFill>
          <bgColor rgb="FF00FF00"/>
        </patternFill>
      </fill>
    </dxf>
    <dxf>
      <fill>
        <patternFill>
          <bgColor rgb="FFFF0000"/>
        </patternFill>
      </fill>
    </dxf>
    <dxf>
      <fill>
        <patternFill>
          <bgColor rgb="FF00FF00"/>
        </patternFill>
      </fill>
    </dxf>
    <dxf>
      <fill>
        <patternFill>
          <bgColor rgb="FFFF0000"/>
        </patternFill>
      </fill>
    </dxf>
    <dxf>
      <fill>
        <patternFill>
          <bgColor rgb="FF00FF00"/>
        </patternFill>
      </fill>
    </dxf>
    <dxf>
      <fill>
        <patternFill>
          <bgColor rgb="FFFF0000"/>
        </patternFill>
      </fill>
    </dxf>
    <dxf>
      <fill>
        <patternFill>
          <bgColor rgb="FF00FF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00FF00"/>
        </patternFill>
      </fill>
    </dxf>
    <dxf>
      <fill>
        <patternFill>
          <bgColor rgb="FF00FF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00FF00"/>
        </patternFill>
      </fill>
    </dxf>
    <dxf>
      <fill>
        <patternFill>
          <bgColor rgb="FFFF0000"/>
        </patternFill>
      </fill>
    </dxf>
    <dxf>
      <fill>
        <patternFill>
          <bgColor rgb="FF00FF00"/>
        </patternFill>
      </fill>
    </dxf>
    <dxf>
      <fill>
        <patternFill>
          <bgColor rgb="FFFF0000"/>
        </patternFill>
      </fill>
    </dxf>
    <dxf>
      <fill>
        <patternFill>
          <bgColor rgb="FF00FF00"/>
        </patternFill>
      </fill>
    </dxf>
    <dxf>
      <fill>
        <patternFill>
          <bgColor rgb="FF00FF00"/>
        </patternFill>
      </fill>
    </dxf>
    <dxf>
      <fill>
        <patternFill>
          <bgColor rgb="FF33CC33"/>
        </patternFill>
      </fill>
    </dxf>
    <dxf>
      <fill>
        <patternFill>
          <bgColor rgb="FF33CC33"/>
        </patternFill>
      </fill>
    </dxf>
    <dxf>
      <fill>
        <patternFill>
          <bgColor rgb="FF33CC33"/>
        </patternFill>
      </fill>
    </dxf>
    <dxf>
      <fill>
        <patternFill>
          <bgColor rgb="FF00B050"/>
        </patternFill>
      </fill>
    </dxf>
    <dxf>
      <fill>
        <patternFill>
          <bgColor rgb="FF02AE1F"/>
        </patternFill>
      </fill>
    </dxf>
    <dxf>
      <font>
        <condense val="0"/>
        <extend val="0"/>
        <color rgb="FF9C0006"/>
      </font>
      <fill>
        <patternFill>
          <bgColor rgb="FFFFC7CE"/>
        </patternFill>
      </fill>
    </dxf>
    <dxf>
      <fill>
        <patternFill>
          <bgColor rgb="FF00FF00"/>
        </patternFill>
      </fill>
    </dxf>
    <dxf>
      <fill>
        <patternFill>
          <bgColor rgb="FFFF0000"/>
        </patternFill>
      </fill>
    </dxf>
    <dxf>
      <fill>
        <patternFill>
          <bgColor rgb="FF00FF00"/>
        </patternFill>
      </fill>
    </dxf>
    <dxf>
      <fill>
        <patternFill>
          <bgColor rgb="FFFF0000"/>
        </patternFill>
      </fill>
    </dxf>
    <dxf>
      <fill>
        <patternFill>
          <bgColor rgb="FF00FF00"/>
        </patternFill>
      </fill>
    </dxf>
    <dxf>
      <fill>
        <patternFill>
          <bgColor rgb="FFFF0000"/>
        </patternFill>
      </fill>
    </dxf>
    <dxf>
      <font>
        <condense val="0"/>
        <extend val="0"/>
        <color rgb="FF9C0006"/>
      </font>
      <fill>
        <patternFill>
          <bgColor rgb="FFFFC7CE"/>
        </patternFill>
      </fill>
    </dxf>
    <dxf>
      <fill>
        <patternFill>
          <bgColor rgb="FF00FF00"/>
        </patternFill>
      </fill>
    </dxf>
    <dxf>
      <fill>
        <patternFill>
          <bgColor theme="0"/>
        </patternFill>
      </fill>
    </dxf>
    <dxf>
      <fill>
        <patternFill>
          <bgColor rgb="FFFF0000"/>
        </patternFill>
      </fill>
    </dxf>
    <dxf>
      <font>
        <condense val="0"/>
        <extend val="0"/>
        <color rgb="FF9C0006"/>
      </font>
      <fill>
        <patternFill>
          <bgColor rgb="FFFFC7CE"/>
        </patternFill>
      </fill>
    </dxf>
    <dxf>
      <fill>
        <patternFill>
          <bgColor rgb="FF00FF00"/>
        </patternFill>
      </fill>
    </dxf>
    <dxf>
      <fill>
        <patternFill>
          <bgColor rgb="FFFF0000"/>
        </patternFill>
      </fill>
    </dxf>
    <dxf>
      <fill>
        <patternFill>
          <bgColor theme="0"/>
        </patternFill>
      </fill>
    </dxf>
    <dxf>
      <fill>
        <patternFill>
          <bgColor theme="0"/>
        </patternFill>
      </fill>
    </dxf>
    <dxf>
      <fill>
        <patternFill>
          <bgColor rgb="FFFF0000"/>
        </patternFill>
      </fill>
    </dxf>
    <dxf>
      <fill>
        <patternFill>
          <bgColor rgb="FF00FF00"/>
        </patternFill>
      </fill>
    </dxf>
    <dxf>
      <fill>
        <patternFill>
          <bgColor rgb="FF00FF00"/>
        </patternFill>
      </fill>
    </dxf>
    <dxf>
      <fill>
        <patternFill>
          <bgColor rgb="FF00FF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00FF00"/>
        </patternFill>
      </fill>
    </dxf>
    <dxf>
      <fill>
        <patternFill>
          <bgColor rgb="FF00FF00"/>
        </patternFill>
      </fill>
    </dxf>
    <dxf>
      <fill>
        <patternFill>
          <bgColor rgb="FFFF0000"/>
        </patternFill>
      </fill>
    </dxf>
    <dxf>
      <fill>
        <patternFill>
          <bgColor theme="0"/>
        </patternFill>
      </fill>
    </dxf>
    <dxf>
      <fill>
        <patternFill>
          <bgColor rgb="FFFF0000"/>
        </patternFill>
      </fill>
    </dxf>
    <dxf>
      <fill>
        <patternFill>
          <bgColor rgb="FFFFCC00"/>
        </patternFill>
      </fill>
    </dxf>
    <dxf>
      <fill>
        <patternFill>
          <bgColor rgb="FF00FF00"/>
        </patternFill>
      </fill>
    </dxf>
    <dxf>
      <fill>
        <patternFill>
          <bgColor theme="0"/>
        </patternFill>
      </fill>
    </dxf>
    <dxf>
      <font>
        <condense val="0"/>
        <extend val="0"/>
        <color rgb="FF9C0006"/>
      </font>
      <fill>
        <patternFill>
          <bgColor rgb="FFFFC7CE"/>
        </patternFill>
      </fill>
    </dxf>
    <dxf>
      <font>
        <condense val="0"/>
        <extend val="0"/>
        <color rgb="FF006100"/>
      </font>
      <fill>
        <patternFill>
          <bgColor rgb="FFC6EFCE"/>
        </patternFill>
      </fill>
    </dxf>
    <dxf>
      <fill>
        <patternFill>
          <bgColor rgb="FF00FF00"/>
        </patternFill>
      </fill>
    </dxf>
    <dxf>
      <fill>
        <patternFill>
          <bgColor rgb="FFFF0000"/>
        </patternFill>
      </fill>
    </dxf>
    <dxf>
      <fill>
        <patternFill>
          <bgColor rgb="FF00FF00"/>
        </patternFill>
      </fill>
    </dxf>
    <dxf>
      <fill>
        <patternFill>
          <bgColor rgb="FFFF0000"/>
        </patternFill>
      </fill>
    </dxf>
    <dxf>
      <fill>
        <patternFill>
          <bgColor rgb="FF00FF00"/>
        </patternFill>
      </fill>
    </dxf>
    <dxf>
      <fill>
        <patternFill>
          <bgColor rgb="FFFF0000"/>
        </patternFill>
      </fill>
    </dxf>
    <dxf>
      <fill>
        <patternFill>
          <bgColor rgb="FF00FF00"/>
        </patternFill>
      </fill>
    </dxf>
    <dxf>
      <fill>
        <patternFill>
          <bgColor rgb="FFFF3300"/>
        </patternFill>
      </fill>
    </dxf>
    <dxf>
      <fill>
        <patternFill>
          <bgColor rgb="FF00FF00"/>
        </patternFill>
      </fill>
    </dxf>
    <dxf>
      <fill>
        <patternFill>
          <bgColor rgb="FFFF0000"/>
        </patternFill>
      </fill>
    </dxf>
    <dxf>
      <fill>
        <patternFill>
          <bgColor rgb="FF00FF00"/>
        </patternFill>
      </fill>
    </dxf>
    <dxf>
      <fill>
        <patternFill>
          <bgColor rgb="FFFF0000"/>
        </patternFill>
      </fill>
    </dxf>
    <dxf>
      <fill>
        <patternFill>
          <bgColor rgb="FF00FF00"/>
        </patternFill>
      </fill>
    </dxf>
    <dxf>
      <fill>
        <patternFill>
          <bgColor rgb="FFFF0000"/>
        </patternFill>
      </fill>
    </dxf>
    <dxf>
      <fill>
        <patternFill>
          <bgColor rgb="FF00FF00"/>
        </patternFill>
      </fill>
    </dxf>
    <dxf>
      <fill>
        <patternFill>
          <bgColor rgb="FFFF0000"/>
        </patternFill>
      </fill>
    </dxf>
    <dxf>
      <fill>
        <patternFill>
          <bgColor rgb="FF00FF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00FF00"/>
        </patternFill>
      </fill>
    </dxf>
    <dxf>
      <fill>
        <patternFill>
          <bgColor rgb="FF00FF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00FF00"/>
        </patternFill>
      </fill>
    </dxf>
    <dxf>
      <fill>
        <patternFill>
          <bgColor rgb="FFFF0000"/>
        </patternFill>
      </fill>
    </dxf>
    <dxf>
      <fill>
        <patternFill>
          <bgColor rgb="FF00FF00"/>
        </patternFill>
      </fill>
    </dxf>
    <dxf>
      <fill>
        <patternFill>
          <bgColor rgb="FFFF0000"/>
        </patternFill>
      </fill>
    </dxf>
    <dxf>
      <fill>
        <patternFill>
          <bgColor rgb="FF00FF00"/>
        </patternFill>
      </fill>
    </dxf>
    <dxf>
      <fill>
        <patternFill>
          <bgColor rgb="FF00FF00"/>
        </patternFill>
      </fill>
    </dxf>
    <dxf>
      <fill>
        <patternFill>
          <bgColor rgb="FF33CC33"/>
        </patternFill>
      </fill>
    </dxf>
    <dxf>
      <fill>
        <patternFill>
          <bgColor rgb="FF33CC33"/>
        </patternFill>
      </fill>
    </dxf>
    <dxf>
      <fill>
        <patternFill>
          <bgColor rgb="FF33CC33"/>
        </patternFill>
      </fill>
    </dxf>
    <dxf>
      <fill>
        <patternFill>
          <bgColor rgb="FF00B050"/>
        </patternFill>
      </fill>
    </dxf>
    <dxf>
      <fill>
        <patternFill>
          <bgColor rgb="FF02AE1F"/>
        </patternFill>
      </fill>
    </dxf>
    <dxf>
      <font>
        <condense val="0"/>
        <extend val="0"/>
        <color rgb="FF9C0006"/>
      </font>
      <fill>
        <patternFill>
          <bgColor rgb="FFFFC7CE"/>
        </patternFill>
      </fill>
    </dxf>
    <dxf>
      <fill>
        <patternFill>
          <bgColor rgb="FF00FF00"/>
        </patternFill>
      </fill>
    </dxf>
    <dxf>
      <fill>
        <patternFill>
          <bgColor rgb="FFFF0000"/>
        </patternFill>
      </fill>
    </dxf>
    <dxf>
      <fill>
        <patternFill>
          <bgColor rgb="FF00FF00"/>
        </patternFill>
      </fill>
    </dxf>
    <dxf>
      <fill>
        <patternFill>
          <bgColor rgb="FFFF0000"/>
        </patternFill>
      </fill>
    </dxf>
    <dxf>
      <fill>
        <patternFill>
          <bgColor rgb="FF00FF00"/>
        </patternFill>
      </fill>
    </dxf>
    <dxf>
      <fill>
        <patternFill>
          <bgColor rgb="FFFF0000"/>
        </patternFill>
      </fill>
    </dxf>
    <dxf>
      <font>
        <condense val="0"/>
        <extend val="0"/>
        <color rgb="FF9C0006"/>
      </font>
      <fill>
        <patternFill>
          <bgColor rgb="FFFFC7CE"/>
        </patternFill>
      </fill>
    </dxf>
    <dxf>
      <fill>
        <patternFill>
          <bgColor rgb="FF00FF00"/>
        </patternFill>
      </fill>
    </dxf>
    <dxf>
      <fill>
        <patternFill>
          <bgColor theme="0"/>
        </patternFill>
      </fill>
    </dxf>
    <dxf>
      <fill>
        <patternFill>
          <bgColor rgb="FFFF0000"/>
        </patternFill>
      </fill>
    </dxf>
    <dxf>
      <font>
        <condense val="0"/>
        <extend val="0"/>
        <color rgb="FF9C0006"/>
      </font>
      <fill>
        <patternFill>
          <bgColor rgb="FFFFC7CE"/>
        </patternFill>
      </fill>
    </dxf>
    <dxf>
      <fill>
        <patternFill>
          <bgColor rgb="FF00FF00"/>
        </patternFill>
      </fill>
    </dxf>
    <dxf>
      <fill>
        <patternFill>
          <bgColor rgb="FFFF0000"/>
        </patternFill>
      </fill>
    </dxf>
    <dxf>
      <fill>
        <patternFill>
          <bgColor theme="0"/>
        </patternFill>
      </fill>
    </dxf>
    <dxf>
      <fill>
        <patternFill>
          <bgColor theme="0"/>
        </patternFill>
      </fill>
    </dxf>
    <dxf>
      <fill>
        <patternFill>
          <bgColor rgb="FFFF0000"/>
        </patternFill>
      </fill>
    </dxf>
    <dxf>
      <fill>
        <patternFill>
          <bgColor rgb="FF00FF00"/>
        </patternFill>
      </fill>
    </dxf>
    <dxf>
      <fill>
        <patternFill>
          <bgColor rgb="FF00FF00"/>
        </patternFill>
      </fill>
    </dxf>
    <dxf>
      <fill>
        <patternFill>
          <bgColor rgb="FF00FF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00FF00"/>
        </patternFill>
      </fill>
    </dxf>
    <dxf>
      <fill>
        <patternFill>
          <bgColor rgb="FF00FF00"/>
        </patternFill>
      </fill>
    </dxf>
    <dxf>
      <fill>
        <patternFill>
          <bgColor rgb="FFFF0000"/>
        </patternFill>
      </fill>
    </dxf>
    <dxf>
      <fill>
        <patternFill>
          <bgColor theme="0"/>
        </patternFill>
      </fill>
    </dxf>
    <dxf>
      <fill>
        <patternFill>
          <bgColor rgb="FFFF0000"/>
        </patternFill>
      </fill>
    </dxf>
    <dxf>
      <fill>
        <patternFill>
          <bgColor rgb="FFFFCC00"/>
        </patternFill>
      </fill>
    </dxf>
    <dxf>
      <fill>
        <patternFill>
          <bgColor rgb="FF00FF00"/>
        </patternFill>
      </fill>
    </dxf>
    <dxf>
      <fill>
        <patternFill>
          <bgColor theme="0"/>
        </patternFill>
      </fill>
    </dxf>
    <dxf>
      <font>
        <condense val="0"/>
        <extend val="0"/>
        <color rgb="FF9C0006"/>
      </font>
      <fill>
        <patternFill>
          <bgColor rgb="FFFFC7CE"/>
        </patternFill>
      </fill>
    </dxf>
    <dxf>
      <font>
        <condense val="0"/>
        <extend val="0"/>
        <color rgb="FF006100"/>
      </font>
      <fill>
        <patternFill>
          <bgColor rgb="FFC6EFCE"/>
        </patternFill>
      </fill>
    </dxf>
    <dxf>
      <fill>
        <patternFill>
          <bgColor rgb="FF00FF00"/>
        </patternFill>
      </fill>
    </dxf>
    <dxf>
      <fill>
        <patternFill>
          <bgColor rgb="FFFF0000"/>
        </patternFill>
      </fill>
    </dxf>
    <dxf>
      <fill>
        <patternFill>
          <bgColor rgb="FF00FF00"/>
        </patternFill>
      </fill>
    </dxf>
    <dxf>
      <fill>
        <patternFill>
          <bgColor rgb="FFFF0000"/>
        </patternFill>
      </fill>
    </dxf>
    <dxf>
      <fill>
        <patternFill>
          <bgColor rgb="FF00FF00"/>
        </patternFill>
      </fill>
    </dxf>
    <dxf>
      <fill>
        <patternFill>
          <bgColor rgb="FFFF0000"/>
        </patternFill>
      </fill>
    </dxf>
    <dxf>
      <fill>
        <patternFill>
          <bgColor rgb="FF00FF00"/>
        </patternFill>
      </fill>
    </dxf>
    <dxf>
      <fill>
        <patternFill>
          <bgColor rgb="FFFF0000"/>
        </patternFill>
      </fill>
    </dxf>
    <dxf>
      <fill>
        <patternFill>
          <bgColor rgb="FF00FF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00FF00"/>
        </patternFill>
      </fill>
    </dxf>
    <dxf>
      <fill>
        <patternFill>
          <bgColor rgb="FF00FF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00FF00"/>
        </patternFill>
      </fill>
    </dxf>
    <dxf>
      <fill>
        <patternFill>
          <bgColor rgb="FFFF0000"/>
        </patternFill>
      </fill>
    </dxf>
    <dxf>
      <fill>
        <patternFill>
          <bgColor rgb="FF00FF00"/>
        </patternFill>
      </fill>
    </dxf>
    <dxf>
      <fill>
        <patternFill>
          <bgColor rgb="FFFF0000"/>
        </patternFill>
      </fill>
    </dxf>
    <dxf>
      <fill>
        <patternFill>
          <bgColor rgb="FF00FF00"/>
        </patternFill>
      </fill>
    </dxf>
    <dxf>
      <fill>
        <patternFill>
          <bgColor rgb="FF00FF00"/>
        </patternFill>
      </fill>
    </dxf>
    <dxf>
      <fill>
        <patternFill>
          <bgColor rgb="FF33CC33"/>
        </patternFill>
      </fill>
    </dxf>
    <dxf>
      <fill>
        <patternFill>
          <bgColor rgb="FF33CC33"/>
        </patternFill>
      </fill>
    </dxf>
    <dxf>
      <fill>
        <patternFill>
          <bgColor rgb="FF33CC33"/>
        </patternFill>
      </fill>
    </dxf>
    <dxf>
      <fill>
        <patternFill>
          <bgColor rgb="FF00B050"/>
        </patternFill>
      </fill>
    </dxf>
    <dxf>
      <fill>
        <patternFill>
          <bgColor rgb="FF02AE1F"/>
        </patternFill>
      </fill>
    </dxf>
    <dxf>
      <font>
        <condense val="0"/>
        <extend val="0"/>
        <color rgb="FF9C0006"/>
      </font>
      <fill>
        <patternFill>
          <bgColor rgb="FFFFC7CE"/>
        </patternFill>
      </fill>
    </dxf>
    <dxf>
      <fill>
        <patternFill>
          <bgColor rgb="FF00FF00"/>
        </patternFill>
      </fill>
    </dxf>
    <dxf>
      <fill>
        <patternFill>
          <bgColor rgb="FFFF0000"/>
        </patternFill>
      </fill>
    </dxf>
    <dxf>
      <fill>
        <patternFill>
          <bgColor rgb="FF00FF00"/>
        </patternFill>
      </fill>
    </dxf>
    <dxf>
      <fill>
        <patternFill>
          <bgColor rgb="FFFF0000"/>
        </patternFill>
      </fill>
    </dxf>
    <dxf>
      <fill>
        <patternFill>
          <bgColor rgb="FF00FF00"/>
        </patternFill>
      </fill>
    </dxf>
    <dxf>
      <fill>
        <patternFill>
          <bgColor rgb="FFFF0000"/>
        </patternFill>
      </fill>
    </dxf>
    <dxf>
      <font>
        <condense val="0"/>
        <extend val="0"/>
        <color rgb="FF9C0006"/>
      </font>
      <fill>
        <patternFill>
          <bgColor rgb="FFFFC7CE"/>
        </patternFill>
      </fill>
    </dxf>
    <dxf>
      <fill>
        <patternFill>
          <bgColor rgb="FF00FF00"/>
        </patternFill>
      </fill>
    </dxf>
    <dxf>
      <fill>
        <patternFill>
          <bgColor theme="0"/>
        </patternFill>
      </fill>
    </dxf>
    <dxf>
      <fill>
        <patternFill>
          <bgColor rgb="FFFF0000"/>
        </patternFill>
      </fill>
    </dxf>
    <dxf>
      <font>
        <condense val="0"/>
        <extend val="0"/>
        <color rgb="FF9C0006"/>
      </font>
      <fill>
        <patternFill>
          <bgColor rgb="FFFFC7CE"/>
        </patternFill>
      </fill>
    </dxf>
    <dxf>
      <fill>
        <patternFill>
          <bgColor rgb="FF00FF00"/>
        </patternFill>
      </fill>
    </dxf>
    <dxf>
      <fill>
        <patternFill>
          <bgColor rgb="FFFF0000"/>
        </patternFill>
      </fill>
    </dxf>
    <dxf>
      <fill>
        <patternFill>
          <bgColor theme="0"/>
        </patternFill>
      </fill>
    </dxf>
    <dxf>
      <fill>
        <patternFill>
          <bgColor theme="0"/>
        </patternFill>
      </fill>
    </dxf>
    <dxf>
      <fill>
        <patternFill>
          <bgColor rgb="FFFF0000"/>
        </patternFill>
      </fill>
    </dxf>
    <dxf>
      <fill>
        <patternFill>
          <bgColor rgb="FF00FF00"/>
        </patternFill>
      </fill>
    </dxf>
    <dxf>
      <fill>
        <patternFill>
          <bgColor rgb="FF00FF00"/>
        </patternFill>
      </fill>
    </dxf>
    <dxf>
      <fill>
        <patternFill>
          <bgColor rgb="FF00FF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00FF00"/>
        </patternFill>
      </fill>
    </dxf>
    <dxf>
      <fill>
        <patternFill>
          <bgColor rgb="FF00FF00"/>
        </patternFill>
      </fill>
    </dxf>
    <dxf>
      <fill>
        <patternFill>
          <bgColor rgb="FFFF0000"/>
        </patternFill>
      </fill>
    </dxf>
    <dxf>
      <fill>
        <patternFill>
          <bgColor theme="0"/>
        </patternFill>
      </fill>
    </dxf>
    <dxf>
      <fill>
        <patternFill>
          <bgColor rgb="FFFF0000"/>
        </patternFill>
      </fill>
    </dxf>
    <dxf>
      <fill>
        <patternFill>
          <bgColor rgb="FFFFCC00"/>
        </patternFill>
      </fill>
    </dxf>
    <dxf>
      <fill>
        <patternFill>
          <bgColor rgb="FF00FF00"/>
        </patternFill>
      </fill>
    </dxf>
    <dxf>
      <fill>
        <patternFill>
          <bgColor theme="0"/>
        </patternFill>
      </fill>
    </dxf>
    <dxf>
      <font>
        <condense val="0"/>
        <extend val="0"/>
        <color rgb="FF9C0006"/>
      </font>
      <fill>
        <patternFill>
          <bgColor rgb="FFFFC7CE"/>
        </patternFill>
      </fill>
    </dxf>
    <dxf>
      <font>
        <condense val="0"/>
        <extend val="0"/>
        <color rgb="FF006100"/>
      </font>
      <fill>
        <patternFill>
          <bgColor rgb="FFC6EFCE"/>
        </patternFill>
      </fill>
    </dxf>
    <dxf>
      <fill>
        <patternFill>
          <bgColor rgb="FF00FF00"/>
        </patternFill>
      </fill>
    </dxf>
    <dxf>
      <fill>
        <patternFill>
          <bgColor rgb="FFFF0000"/>
        </patternFill>
      </fill>
    </dxf>
    <dxf>
      <fill>
        <patternFill>
          <bgColor rgb="FF00FF00"/>
        </patternFill>
      </fill>
    </dxf>
    <dxf>
      <fill>
        <patternFill>
          <bgColor rgb="FFFF0000"/>
        </patternFill>
      </fill>
    </dxf>
    <dxf>
      <fill>
        <patternFill>
          <bgColor rgb="FF00FF00"/>
        </patternFill>
      </fill>
    </dxf>
    <dxf>
      <fill>
        <patternFill>
          <bgColor rgb="FFFF0000"/>
        </patternFill>
      </fill>
    </dxf>
    <dxf>
      <fill>
        <patternFill>
          <bgColor rgb="FF00FF00"/>
        </patternFill>
      </fill>
    </dxf>
    <dxf>
      <fill>
        <patternFill>
          <bgColor rgb="FFFF0000"/>
        </patternFill>
      </fill>
    </dxf>
    <dxf>
      <fill>
        <patternFill>
          <bgColor rgb="FF00FF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00FF00"/>
        </patternFill>
      </fill>
    </dxf>
    <dxf>
      <fill>
        <patternFill>
          <bgColor rgb="FF00FF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00FF00"/>
        </patternFill>
      </fill>
    </dxf>
    <dxf>
      <fill>
        <patternFill>
          <bgColor rgb="FFFF0000"/>
        </patternFill>
      </fill>
    </dxf>
    <dxf>
      <fill>
        <patternFill>
          <bgColor rgb="FF00FF00"/>
        </patternFill>
      </fill>
    </dxf>
    <dxf>
      <fill>
        <patternFill>
          <bgColor rgb="FFFF0000"/>
        </patternFill>
      </fill>
    </dxf>
    <dxf>
      <fill>
        <patternFill>
          <bgColor rgb="FF00FF00"/>
        </patternFill>
      </fill>
    </dxf>
    <dxf>
      <fill>
        <patternFill>
          <bgColor rgb="FF00FF00"/>
        </patternFill>
      </fill>
    </dxf>
    <dxf>
      <fill>
        <patternFill>
          <bgColor rgb="FF33CC33"/>
        </patternFill>
      </fill>
    </dxf>
    <dxf>
      <fill>
        <patternFill>
          <bgColor rgb="FF33CC33"/>
        </patternFill>
      </fill>
    </dxf>
    <dxf>
      <fill>
        <patternFill>
          <bgColor rgb="FF33CC33"/>
        </patternFill>
      </fill>
    </dxf>
    <dxf>
      <fill>
        <patternFill>
          <bgColor rgb="FF00B050"/>
        </patternFill>
      </fill>
    </dxf>
    <dxf>
      <fill>
        <patternFill>
          <bgColor rgb="FF02AE1F"/>
        </patternFill>
      </fill>
    </dxf>
    <dxf>
      <font>
        <condense val="0"/>
        <extend val="0"/>
        <color rgb="FF9C0006"/>
      </font>
      <fill>
        <patternFill>
          <bgColor rgb="FFFFC7CE"/>
        </patternFill>
      </fill>
    </dxf>
    <dxf>
      <fill>
        <patternFill>
          <bgColor rgb="FF00FF00"/>
        </patternFill>
      </fill>
    </dxf>
    <dxf>
      <fill>
        <patternFill>
          <bgColor rgb="FFFF0000"/>
        </patternFill>
      </fill>
    </dxf>
    <dxf>
      <fill>
        <patternFill>
          <bgColor rgb="FF00FF00"/>
        </patternFill>
      </fill>
    </dxf>
    <dxf>
      <fill>
        <patternFill>
          <bgColor rgb="FFFF0000"/>
        </patternFill>
      </fill>
    </dxf>
    <dxf>
      <fill>
        <patternFill>
          <bgColor rgb="FF00FF00"/>
        </patternFill>
      </fill>
    </dxf>
    <dxf>
      <fill>
        <patternFill>
          <bgColor rgb="FFFF0000"/>
        </patternFill>
      </fill>
    </dxf>
    <dxf>
      <font>
        <condense val="0"/>
        <extend val="0"/>
        <color rgb="FF9C0006"/>
      </font>
      <fill>
        <patternFill>
          <bgColor rgb="FFFFC7CE"/>
        </patternFill>
      </fill>
    </dxf>
    <dxf>
      <fill>
        <patternFill>
          <bgColor rgb="FF00FF00"/>
        </patternFill>
      </fill>
    </dxf>
    <dxf>
      <fill>
        <patternFill>
          <bgColor theme="0"/>
        </patternFill>
      </fill>
    </dxf>
    <dxf>
      <fill>
        <patternFill>
          <bgColor rgb="FFFF0000"/>
        </patternFill>
      </fill>
    </dxf>
    <dxf>
      <font>
        <condense val="0"/>
        <extend val="0"/>
        <color rgb="FF9C0006"/>
      </font>
      <fill>
        <patternFill>
          <bgColor rgb="FFFFC7CE"/>
        </patternFill>
      </fill>
    </dxf>
    <dxf>
      <fill>
        <patternFill>
          <bgColor rgb="FF00FF00"/>
        </patternFill>
      </fill>
    </dxf>
    <dxf>
      <fill>
        <patternFill>
          <bgColor rgb="FFFF0000"/>
        </patternFill>
      </fill>
    </dxf>
    <dxf>
      <fill>
        <patternFill>
          <bgColor theme="0"/>
        </patternFill>
      </fill>
    </dxf>
    <dxf>
      <fill>
        <patternFill>
          <bgColor theme="0"/>
        </patternFill>
      </fill>
    </dxf>
    <dxf>
      <fill>
        <patternFill>
          <bgColor rgb="FFFF0000"/>
        </patternFill>
      </fill>
    </dxf>
    <dxf>
      <fill>
        <patternFill>
          <bgColor rgb="FF00FF00"/>
        </patternFill>
      </fill>
    </dxf>
    <dxf>
      <fill>
        <patternFill>
          <bgColor rgb="FF00FF00"/>
        </patternFill>
      </fill>
    </dxf>
    <dxf>
      <fill>
        <patternFill>
          <bgColor rgb="FF00FF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00FF00"/>
        </patternFill>
      </fill>
    </dxf>
    <dxf>
      <fill>
        <patternFill>
          <bgColor rgb="FF00FF00"/>
        </patternFill>
      </fill>
    </dxf>
    <dxf>
      <fill>
        <patternFill>
          <bgColor rgb="FFFF0000"/>
        </patternFill>
      </fill>
    </dxf>
    <dxf>
      <fill>
        <patternFill>
          <bgColor theme="0"/>
        </patternFill>
      </fill>
    </dxf>
    <dxf>
      <fill>
        <patternFill>
          <bgColor rgb="FFFF0000"/>
        </patternFill>
      </fill>
    </dxf>
    <dxf>
      <fill>
        <patternFill>
          <bgColor rgb="FFFFCC00"/>
        </patternFill>
      </fill>
    </dxf>
    <dxf>
      <fill>
        <patternFill>
          <bgColor rgb="FF00FF00"/>
        </patternFill>
      </fill>
    </dxf>
    <dxf>
      <fill>
        <patternFill>
          <bgColor theme="0"/>
        </patternFill>
      </fill>
    </dxf>
    <dxf>
      <font>
        <condense val="0"/>
        <extend val="0"/>
        <color rgb="FF9C0006"/>
      </font>
      <fill>
        <patternFill>
          <bgColor rgb="FFFFC7CE"/>
        </patternFill>
      </fill>
    </dxf>
    <dxf>
      <font>
        <condense val="0"/>
        <extend val="0"/>
        <color rgb="FF006100"/>
      </font>
      <fill>
        <patternFill>
          <bgColor rgb="FFC6EFCE"/>
        </patternFill>
      </fill>
    </dxf>
    <dxf>
      <fill>
        <patternFill>
          <bgColor rgb="FF00FF00"/>
        </patternFill>
      </fill>
    </dxf>
    <dxf>
      <fill>
        <patternFill>
          <bgColor rgb="FFFF0000"/>
        </patternFill>
      </fill>
    </dxf>
    <dxf>
      <fill>
        <patternFill>
          <bgColor rgb="FF00FF00"/>
        </patternFill>
      </fill>
    </dxf>
    <dxf>
      <fill>
        <patternFill>
          <bgColor rgb="FFFF0000"/>
        </patternFill>
      </fill>
    </dxf>
    <dxf>
      <fill>
        <patternFill>
          <bgColor rgb="FF00FF00"/>
        </patternFill>
      </fill>
    </dxf>
    <dxf>
      <fill>
        <patternFill>
          <bgColor rgb="FFFF0000"/>
        </patternFill>
      </fill>
    </dxf>
    <dxf>
      <fill>
        <patternFill>
          <bgColor rgb="FF00FF00"/>
        </patternFill>
      </fill>
    </dxf>
    <dxf>
      <fill>
        <patternFill>
          <bgColor rgb="FFFF0000"/>
        </patternFill>
      </fill>
    </dxf>
    <dxf>
      <fill>
        <patternFill>
          <bgColor rgb="FF00FF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00FF00"/>
        </patternFill>
      </fill>
    </dxf>
    <dxf>
      <fill>
        <patternFill>
          <bgColor rgb="FF00FF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00FF00"/>
        </patternFill>
      </fill>
    </dxf>
    <dxf>
      <fill>
        <patternFill>
          <bgColor rgb="FFFF0000"/>
        </patternFill>
      </fill>
    </dxf>
    <dxf>
      <fill>
        <patternFill>
          <bgColor rgb="FF00FF00"/>
        </patternFill>
      </fill>
    </dxf>
    <dxf>
      <fill>
        <patternFill>
          <bgColor rgb="FFFF0000"/>
        </patternFill>
      </fill>
    </dxf>
    <dxf>
      <fill>
        <patternFill>
          <bgColor rgb="FF00FF00"/>
        </patternFill>
      </fill>
    </dxf>
    <dxf>
      <fill>
        <patternFill>
          <bgColor rgb="FF00FF00"/>
        </patternFill>
      </fill>
    </dxf>
    <dxf>
      <fill>
        <patternFill>
          <bgColor rgb="FF33CC33"/>
        </patternFill>
      </fill>
    </dxf>
    <dxf>
      <fill>
        <patternFill>
          <bgColor rgb="FF33CC33"/>
        </patternFill>
      </fill>
    </dxf>
    <dxf>
      <fill>
        <patternFill>
          <bgColor rgb="FF33CC33"/>
        </patternFill>
      </fill>
    </dxf>
    <dxf>
      <fill>
        <patternFill>
          <bgColor rgb="FF00B050"/>
        </patternFill>
      </fill>
    </dxf>
    <dxf>
      <fill>
        <patternFill>
          <bgColor rgb="FF02AE1F"/>
        </patternFill>
      </fill>
    </dxf>
    <dxf>
      <font>
        <condense val="0"/>
        <extend val="0"/>
        <color rgb="FF9C0006"/>
      </font>
      <fill>
        <patternFill>
          <bgColor rgb="FFFFC7CE"/>
        </patternFill>
      </fill>
    </dxf>
    <dxf>
      <fill>
        <patternFill>
          <bgColor rgb="FF00FF00"/>
        </patternFill>
      </fill>
    </dxf>
    <dxf>
      <fill>
        <patternFill>
          <bgColor rgb="FFFF0000"/>
        </patternFill>
      </fill>
    </dxf>
    <dxf>
      <fill>
        <patternFill>
          <bgColor rgb="FF00FF00"/>
        </patternFill>
      </fill>
    </dxf>
    <dxf>
      <fill>
        <patternFill>
          <bgColor rgb="FFFF0000"/>
        </patternFill>
      </fill>
    </dxf>
    <dxf>
      <fill>
        <patternFill>
          <bgColor rgb="FF00FF00"/>
        </patternFill>
      </fill>
    </dxf>
    <dxf>
      <fill>
        <patternFill>
          <bgColor rgb="FFFF0000"/>
        </patternFill>
      </fill>
    </dxf>
    <dxf>
      <font>
        <condense val="0"/>
        <extend val="0"/>
        <color rgb="FF9C0006"/>
      </font>
      <fill>
        <patternFill>
          <bgColor rgb="FFFFC7CE"/>
        </patternFill>
      </fill>
    </dxf>
    <dxf>
      <fill>
        <patternFill>
          <bgColor rgb="FF00FF00"/>
        </patternFill>
      </fill>
    </dxf>
    <dxf>
      <fill>
        <patternFill>
          <bgColor theme="0"/>
        </patternFill>
      </fill>
    </dxf>
    <dxf>
      <fill>
        <patternFill>
          <bgColor rgb="FFFF0000"/>
        </patternFill>
      </fill>
    </dxf>
    <dxf>
      <font>
        <condense val="0"/>
        <extend val="0"/>
        <color rgb="FF9C0006"/>
      </font>
      <fill>
        <patternFill>
          <bgColor rgb="FFFFC7CE"/>
        </patternFill>
      </fill>
    </dxf>
    <dxf>
      <fill>
        <patternFill>
          <bgColor rgb="FF00FF00"/>
        </patternFill>
      </fill>
    </dxf>
    <dxf>
      <fill>
        <patternFill>
          <bgColor rgb="FFFF0000"/>
        </patternFill>
      </fill>
    </dxf>
    <dxf>
      <fill>
        <patternFill>
          <bgColor theme="0"/>
        </patternFill>
      </fill>
    </dxf>
    <dxf>
      <fill>
        <patternFill>
          <bgColor theme="0"/>
        </patternFill>
      </fill>
    </dxf>
    <dxf>
      <fill>
        <patternFill>
          <bgColor rgb="FFFF0000"/>
        </patternFill>
      </fill>
    </dxf>
    <dxf>
      <fill>
        <patternFill>
          <bgColor rgb="FF00FF00"/>
        </patternFill>
      </fill>
    </dxf>
    <dxf>
      <fill>
        <patternFill>
          <bgColor rgb="FF00FF00"/>
        </patternFill>
      </fill>
    </dxf>
    <dxf>
      <fill>
        <patternFill>
          <bgColor rgb="FF00FF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00FF00"/>
        </patternFill>
      </fill>
    </dxf>
    <dxf>
      <fill>
        <patternFill>
          <bgColor rgb="FF00FF00"/>
        </patternFill>
      </fill>
    </dxf>
    <dxf>
      <fill>
        <patternFill>
          <bgColor rgb="FFFF0000"/>
        </patternFill>
      </fill>
    </dxf>
    <dxf>
      <fill>
        <patternFill>
          <bgColor theme="0"/>
        </patternFill>
      </fill>
    </dxf>
    <dxf>
      <fill>
        <patternFill>
          <bgColor rgb="FFFF0000"/>
        </patternFill>
      </fill>
    </dxf>
    <dxf>
      <fill>
        <patternFill>
          <bgColor rgb="FFFFCC00"/>
        </patternFill>
      </fill>
    </dxf>
    <dxf>
      <fill>
        <patternFill>
          <bgColor rgb="FF00FF00"/>
        </patternFill>
      </fill>
    </dxf>
    <dxf>
      <fill>
        <patternFill>
          <bgColor theme="0"/>
        </patternFill>
      </fill>
    </dxf>
    <dxf>
      <font>
        <condense val="0"/>
        <extend val="0"/>
        <color rgb="FF9C0006"/>
      </font>
      <fill>
        <patternFill>
          <bgColor rgb="FFFFC7CE"/>
        </patternFill>
      </fill>
    </dxf>
    <dxf>
      <font>
        <condense val="0"/>
        <extend val="0"/>
        <color rgb="FF006100"/>
      </font>
      <fill>
        <patternFill>
          <bgColor rgb="FFC6EFCE"/>
        </patternFill>
      </fill>
    </dxf>
    <dxf>
      <fill>
        <patternFill>
          <bgColor rgb="FF00FF00"/>
        </patternFill>
      </fill>
    </dxf>
    <dxf>
      <fill>
        <patternFill>
          <bgColor rgb="FFFF0000"/>
        </patternFill>
      </fill>
    </dxf>
    <dxf>
      <fill>
        <patternFill>
          <bgColor rgb="FF00FF00"/>
        </patternFill>
      </fill>
    </dxf>
    <dxf>
      <fill>
        <patternFill>
          <bgColor rgb="FFFF0000"/>
        </patternFill>
      </fill>
    </dxf>
    <dxf>
      <fill>
        <patternFill>
          <bgColor rgb="FF00FF00"/>
        </patternFill>
      </fill>
    </dxf>
    <dxf>
      <fill>
        <patternFill>
          <bgColor rgb="FFFF0000"/>
        </patternFill>
      </fill>
    </dxf>
    <dxf>
      <fill>
        <patternFill>
          <bgColor rgb="FF00FF00"/>
        </patternFill>
      </fill>
    </dxf>
    <dxf>
      <fill>
        <patternFill>
          <bgColor rgb="FFFF3300"/>
        </patternFill>
      </fill>
    </dxf>
    <dxf>
      <fill>
        <patternFill>
          <bgColor rgb="FF00FF00"/>
        </patternFill>
      </fill>
    </dxf>
    <dxf>
      <fill>
        <patternFill>
          <bgColor rgb="FFFF0000"/>
        </patternFill>
      </fill>
    </dxf>
    <dxf>
      <fill>
        <patternFill>
          <bgColor rgb="FF00FF00"/>
        </patternFill>
      </fill>
    </dxf>
    <dxf>
      <fill>
        <patternFill>
          <bgColor rgb="FFFF0000"/>
        </patternFill>
      </fill>
    </dxf>
    <dxf>
      <fill>
        <patternFill>
          <bgColor rgb="FF00FF00"/>
        </patternFill>
      </fill>
    </dxf>
    <dxf>
      <fill>
        <patternFill>
          <bgColor rgb="FFFF0000"/>
        </patternFill>
      </fill>
    </dxf>
    <dxf>
      <fill>
        <patternFill>
          <bgColor rgb="FF00FF00"/>
        </patternFill>
      </fill>
    </dxf>
    <dxf>
      <fill>
        <patternFill>
          <bgColor rgb="FFFF0000"/>
        </patternFill>
      </fill>
    </dxf>
    <dxf>
      <fill>
        <patternFill>
          <bgColor rgb="FF00FF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00FF00"/>
        </patternFill>
      </fill>
    </dxf>
    <dxf>
      <fill>
        <patternFill>
          <bgColor rgb="FF00FF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00FF00"/>
        </patternFill>
      </fill>
    </dxf>
    <dxf>
      <fill>
        <patternFill>
          <bgColor rgb="FFFF0000"/>
        </patternFill>
      </fill>
    </dxf>
    <dxf>
      <fill>
        <patternFill>
          <bgColor rgb="FF00FF00"/>
        </patternFill>
      </fill>
    </dxf>
    <dxf>
      <fill>
        <patternFill>
          <bgColor rgb="FFFF0000"/>
        </patternFill>
      </fill>
    </dxf>
    <dxf>
      <fill>
        <patternFill>
          <bgColor rgb="FF00FF00"/>
        </patternFill>
      </fill>
    </dxf>
    <dxf>
      <fill>
        <patternFill>
          <bgColor rgb="FF00FF00"/>
        </patternFill>
      </fill>
    </dxf>
    <dxf>
      <fill>
        <patternFill>
          <bgColor rgb="FF33CC33"/>
        </patternFill>
      </fill>
    </dxf>
    <dxf>
      <fill>
        <patternFill>
          <bgColor rgb="FF33CC33"/>
        </patternFill>
      </fill>
    </dxf>
    <dxf>
      <fill>
        <patternFill>
          <bgColor rgb="FF33CC33"/>
        </patternFill>
      </fill>
    </dxf>
    <dxf>
      <fill>
        <patternFill>
          <bgColor rgb="FF00B050"/>
        </patternFill>
      </fill>
    </dxf>
    <dxf>
      <fill>
        <patternFill>
          <bgColor rgb="FF02AE1F"/>
        </patternFill>
      </fill>
    </dxf>
    <dxf>
      <font>
        <condense val="0"/>
        <extend val="0"/>
        <color rgb="FF9C0006"/>
      </font>
      <fill>
        <patternFill>
          <bgColor rgb="FFFFC7CE"/>
        </patternFill>
      </fill>
    </dxf>
    <dxf>
      <fill>
        <patternFill>
          <bgColor rgb="FF00FF00"/>
        </patternFill>
      </fill>
    </dxf>
    <dxf>
      <fill>
        <patternFill>
          <bgColor rgb="FFFF0000"/>
        </patternFill>
      </fill>
    </dxf>
    <dxf>
      <fill>
        <patternFill>
          <bgColor rgb="FF00FF00"/>
        </patternFill>
      </fill>
    </dxf>
    <dxf>
      <fill>
        <patternFill>
          <bgColor rgb="FFFF0000"/>
        </patternFill>
      </fill>
    </dxf>
    <dxf>
      <fill>
        <patternFill>
          <bgColor rgb="FF00FF00"/>
        </patternFill>
      </fill>
    </dxf>
    <dxf>
      <fill>
        <patternFill>
          <bgColor rgb="FFFF0000"/>
        </patternFill>
      </fill>
    </dxf>
    <dxf>
      <font>
        <condense val="0"/>
        <extend val="0"/>
        <color rgb="FF9C0006"/>
      </font>
      <fill>
        <patternFill>
          <bgColor rgb="FFFFC7CE"/>
        </patternFill>
      </fill>
    </dxf>
    <dxf>
      <fill>
        <patternFill>
          <bgColor rgb="FF00FF00"/>
        </patternFill>
      </fill>
    </dxf>
    <dxf>
      <fill>
        <patternFill>
          <bgColor theme="0"/>
        </patternFill>
      </fill>
    </dxf>
    <dxf>
      <fill>
        <patternFill>
          <bgColor rgb="FFFF0000"/>
        </patternFill>
      </fill>
    </dxf>
    <dxf>
      <font>
        <condense val="0"/>
        <extend val="0"/>
        <color rgb="FF9C0006"/>
      </font>
      <fill>
        <patternFill>
          <bgColor rgb="FFFFC7CE"/>
        </patternFill>
      </fill>
    </dxf>
    <dxf>
      <fill>
        <patternFill>
          <bgColor rgb="FF00FF00"/>
        </patternFill>
      </fill>
    </dxf>
    <dxf>
      <fill>
        <patternFill>
          <bgColor rgb="FFFF0000"/>
        </patternFill>
      </fill>
    </dxf>
    <dxf>
      <fill>
        <patternFill>
          <bgColor theme="0"/>
        </patternFill>
      </fill>
    </dxf>
    <dxf>
      <fill>
        <patternFill>
          <bgColor theme="0"/>
        </patternFill>
      </fill>
    </dxf>
    <dxf>
      <fill>
        <patternFill>
          <bgColor rgb="FFFF0000"/>
        </patternFill>
      </fill>
    </dxf>
    <dxf>
      <fill>
        <patternFill>
          <bgColor rgb="FF00FF00"/>
        </patternFill>
      </fill>
    </dxf>
    <dxf>
      <fill>
        <patternFill>
          <bgColor rgb="FF00FF00"/>
        </patternFill>
      </fill>
    </dxf>
    <dxf>
      <fill>
        <patternFill>
          <bgColor rgb="FF00FF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00FF00"/>
        </patternFill>
      </fill>
    </dxf>
    <dxf>
      <fill>
        <patternFill>
          <bgColor rgb="FF00FF00"/>
        </patternFill>
      </fill>
    </dxf>
    <dxf>
      <fill>
        <patternFill>
          <bgColor rgb="FFFF0000"/>
        </patternFill>
      </fill>
    </dxf>
    <dxf>
      <fill>
        <patternFill>
          <bgColor theme="0"/>
        </patternFill>
      </fill>
    </dxf>
    <dxf>
      <fill>
        <patternFill>
          <bgColor rgb="FFFF0000"/>
        </patternFill>
      </fill>
    </dxf>
    <dxf>
      <fill>
        <patternFill>
          <bgColor rgb="FFFFCC00"/>
        </patternFill>
      </fill>
    </dxf>
    <dxf>
      <fill>
        <patternFill>
          <bgColor rgb="FF00FF00"/>
        </patternFill>
      </fill>
    </dxf>
    <dxf>
      <fill>
        <patternFill>
          <bgColor theme="0"/>
        </patternFill>
      </fill>
    </dxf>
    <dxf>
      <font>
        <condense val="0"/>
        <extend val="0"/>
        <color rgb="FF9C0006"/>
      </font>
      <fill>
        <patternFill>
          <bgColor rgb="FFFFC7CE"/>
        </patternFill>
      </fill>
    </dxf>
    <dxf>
      <font>
        <condense val="0"/>
        <extend val="0"/>
        <color rgb="FF006100"/>
      </font>
      <fill>
        <patternFill>
          <bgColor rgb="FFC6EFCE"/>
        </patternFill>
      </fill>
    </dxf>
    <dxf>
      <fill>
        <patternFill>
          <bgColor rgb="FF00FF00"/>
        </patternFill>
      </fill>
    </dxf>
    <dxf>
      <fill>
        <patternFill>
          <bgColor rgb="FF00FF00"/>
        </patternFill>
      </fill>
    </dxf>
    <dxf>
      <fill>
        <patternFill>
          <bgColor rgb="FF00FF00"/>
        </patternFill>
      </fill>
    </dxf>
  </dxfs>
  <tableStyles count="0" defaultTableStyle="TableStyleMedium9" defaultPivotStyle="PivotStyleLight16"/>
  <colors>
    <mruColors>
      <color rgb="FF00FF00"/>
      <color rgb="FFFF0000"/>
      <color rgb="FFFF3300"/>
      <color rgb="FF33CC33"/>
      <color rgb="FF24DA24"/>
      <color rgb="FF02AE1F"/>
      <color rgb="FF34F84B"/>
      <color rgb="FFFFCC00"/>
      <color rgb="FFFFFFFF"/>
    </mruColors>
  </colors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worksheet" Target="worksheets/sheet8.xml"/><Relationship Id="rId13" Type="http://schemas.openxmlformats.org/officeDocument/2006/relationships/worksheet" Target="worksheets/sheet13.xml"/><Relationship Id="rId18" Type="http://schemas.openxmlformats.org/officeDocument/2006/relationships/theme" Target="theme/theme1.xml"/><Relationship Id="rId3" Type="http://schemas.openxmlformats.org/officeDocument/2006/relationships/worksheet" Target="worksheets/sheet3.xml"/><Relationship Id="rId21" Type="http://schemas.openxmlformats.org/officeDocument/2006/relationships/calcChain" Target="calcChain.xml"/><Relationship Id="rId7" Type="http://schemas.openxmlformats.org/officeDocument/2006/relationships/worksheet" Target="worksheets/sheet7.xml"/><Relationship Id="rId12" Type="http://schemas.openxmlformats.org/officeDocument/2006/relationships/worksheet" Target="worksheets/sheet12.xml"/><Relationship Id="rId17" Type="http://schemas.openxmlformats.org/officeDocument/2006/relationships/worksheet" Target="worksheets/sheet17.xml"/><Relationship Id="rId2" Type="http://schemas.openxmlformats.org/officeDocument/2006/relationships/worksheet" Target="worksheets/sheet2.xml"/><Relationship Id="rId16" Type="http://schemas.openxmlformats.org/officeDocument/2006/relationships/worksheet" Target="worksheets/sheet16.xml"/><Relationship Id="rId20" Type="http://schemas.openxmlformats.org/officeDocument/2006/relationships/sharedStrings" Target="sharedStrings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11" Type="http://schemas.openxmlformats.org/officeDocument/2006/relationships/worksheet" Target="worksheets/sheet11.xml"/><Relationship Id="rId5" Type="http://schemas.openxmlformats.org/officeDocument/2006/relationships/worksheet" Target="worksheets/sheet5.xml"/><Relationship Id="rId15" Type="http://schemas.openxmlformats.org/officeDocument/2006/relationships/worksheet" Target="worksheets/sheet15.xml"/><Relationship Id="rId10" Type="http://schemas.openxmlformats.org/officeDocument/2006/relationships/worksheet" Target="worksheets/sheet10.xml"/><Relationship Id="rId19" Type="http://schemas.openxmlformats.org/officeDocument/2006/relationships/styles" Target="styles.xml"/><Relationship Id="rId4" Type="http://schemas.openxmlformats.org/officeDocument/2006/relationships/worksheet" Target="worksheets/sheet4.xml"/><Relationship Id="rId9" Type="http://schemas.openxmlformats.org/officeDocument/2006/relationships/worksheet" Target="worksheets/sheet9.xml"/><Relationship Id="rId14" Type="http://schemas.openxmlformats.org/officeDocument/2006/relationships/worksheet" Target="worksheets/sheet14.xml"/></Relationships>
</file>

<file path=xl/drawings/_rels/drawing1.xml.rels><?xml version="1.0" encoding="UTF-8" standalone="yes"?>
<Relationships xmlns="http://schemas.openxmlformats.org/package/2006/relationships"><Relationship Id="rId1" Type="http://schemas.openxmlformats.org/officeDocument/2006/relationships/hyperlink" Target="#sommaire!A1"/></Relationships>
</file>

<file path=xl/drawings/_rels/drawing2.xml.rels><?xml version="1.0" encoding="UTF-8" standalone="yes"?>
<Relationships xmlns="http://schemas.openxmlformats.org/package/2006/relationships"><Relationship Id="rId1" Type="http://schemas.openxmlformats.org/officeDocument/2006/relationships/hyperlink" Target="#sommaire!A1"/></Relationships>
</file>

<file path=xl/drawings/_rels/drawing3.xml.rels><?xml version="1.0" encoding="UTF-8" standalone="yes"?>
<Relationships xmlns="http://schemas.openxmlformats.org/package/2006/relationships"><Relationship Id="rId1" Type="http://schemas.openxmlformats.org/officeDocument/2006/relationships/hyperlink" Target="#sommaire!A1"/></Relationships>
</file>

<file path=xl/drawings/_rels/drawing4.xml.rels><?xml version="1.0" encoding="UTF-8" standalone="yes"?>
<Relationships xmlns="http://schemas.openxmlformats.org/package/2006/relationships"><Relationship Id="rId8" Type="http://schemas.openxmlformats.org/officeDocument/2006/relationships/hyperlink" Target="#'periode 6 fr06 vers&#233; 28 07 16'!A1"/><Relationship Id="rId13" Type="http://schemas.openxmlformats.org/officeDocument/2006/relationships/hyperlink" Target="#'periode 1  fr01 vers&#233; 28  02 16'!A1"/><Relationship Id="rId18" Type="http://schemas.openxmlformats.org/officeDocument/2006/relationships/hyperlink" Target="#'matrice vehicule'!A1"/><Relationship Id="rId3" Type="http://schemas.openxmlformats.org/officeDocument/2006/relationships/hyperlink" Target="#'periode 13'!A1"/><Relationship Id="rId7" Type="http://schemas.openxmlformats.org/officeDocument/2006/relationships/hyperlink" Target="#'periode 11fr11 vers&#233;le 281216'!A1"/><Relationship Id="rId12" Type="http://schemas.openxmlformats.org/officeDocument/2006/relationships/hyperlink" Target="#'periode 1  fr01 vers&#233; 28  02 16'!A1"/><Relationship Id="rId17" Type="http://schemas.openxmlformats.org/officeDocument/2006/relationships/hyperlink" Target="#'periode 4 fr04 vers&#233; 28  05 16'!A1"/><Relationship Id="rId2" Type="http://schemas.openxmlformats.org/officeDocument/2006/relationships/hyperlink" Target="#'periode 7 fr 07 vers&#233; 28 08 16'!A1"/><Relationship Id="rId16" Type="http://schemas.openxmlformats.org/officeDocument/2006/relationships/hyperlink" Target="#'periode 3  fr03 vers&#233; 28  04 16'!A1"/><Relationship Id="rId20" Type="http://schemas.openxmlformats.org/officeDocument/2006/relationships/hyperlink" Target="#'horaire et frais apres nao'!A1"/><Relationship Id="rId1" Type="http://schemas.openxmlformats.org/officeDocument/2006/relationships/hyperlink" Target="#'periode 1  fr01 vers&#233; 28  02 16'!A1"/><Relationship Id="rId6" Type="http://schemas.openxmlformats.org/officeDocument/2006/relationships/hyperlink" Target="#'periode 5  fr05 vers&#233; 28  06 16'!A1"/><Relationship Id="rId11" Type="http://schemas.openxmlformats.org/officeDocument/2006/relationships/hyperlink" Target="#'periode 1  fr01 vers&#233; 28  02 16'!A1"/><Relationship Id="rId5" Type="http://schemas.openxmlformats.org/officeDocument/2006/relationships/hyperlink" Target="#'periode 10 fr10 vers&#233;le 28 1112'!A1"/><Relationship Id="rId15" Type="http://schemas.openxmlformats.org/officeDocument/2006/relationships/hyperlink" Target="#'periode 2  fr02 vers&#233; 28  03 16'!A1"/><Relationship Id="rId10" Type="http://schemas.openxmlformats.org/officeDocument/2006/relationships/hyperlink" Target="#'periode 1  fr01 vers&#233; 28  02 16'!A1"/><Relationship Id="rId19" Type="http://schemas.openxmlformats.org/officeDocument/2006/relationships/hyperlink" Target="#' horaire et frais avant nao '!A1"/><Relationship Id="rId4" Type="http://schemas.openxmlformats.org/officeDocument/2006/relationships/hyperlink" Target="#'periode 8 fr 08vers&#233; le28 09 16'!A1"/><Relationship Id="rId9" Type="http://schemas.openxmlformats.org/officeDocument/2006/relationships/hyperlink" Target="#'periode 12fr12 vers&#233;le 28012018'!A1"/><Relationship Id="rId14" Type="http://schemas.openxmlformats.org/officeDocument/2006/relationships/hyperlink" Target="#'periode 9 fr09 vers&#233;le 28 10 16'!A1"/></Relationships>
</file>

<file path=xl/drawings/_rels/drawing5.xml.rels><?xml version="1.0" encoding="UTF-8" standalone="yes"?>
<Relationships xmlns="http://schemas.openxmlformats.org/package/2006/relationships"><Relationship Id="rId1" Type="http://schemas.openxmlformats.org/officeDocument/2006/relationships/hyperlink" Target="#sommaire!A1"/></Relationships>
</file>

<file path=xl/drawings/_rels/drawing6.xml.rels><?xml version="1.0" encoding="UTF-8" standalone="yes"?>
<Relationships xmlns="http://schemas.openxmlformats.org/package/2006/relationships"><Relationship Id="rId1" Type="http://schemas.openxmlformats.org/officeDocument/2006/relationships/hyperlink" Target="#sommaire!A1"/></Relationships>
</file>

<file path=xl/drawings/_rels/drawing7.xml.rels><?xml version="1.0" encoding="UTF-8" standalone="yes"?>
<Relationships xmlns="http://schemas.openxmlformats.org/package/2006/relationships"><Relationship Id="rId1" Type="http://schemas.openxmlformats.org/officeDocument/2006/relationships/hyperlink" Target="#sommaire!A1"/></Relationships>
</file>

<file path=xl/drawings/_rels/drawing8.xml.rels><?xml version="1.0" encoding="UTF-8" standalone="yes"?>
<Relationships xmlns="http://schemas.openxmlformats.org/package/2006/relationships"><Relationship Id="rId1" Type="http://schemas.openxmlformats.org/officeDocument/2006/relationships/hyperlink" Target="#sommaire!A1"/></Relationships>
</file>

<file path=xl/drawings/_rels/drawing9.xml.rels><?xml version="1.0" encoding="UTF-8" standalone="yes"?>
<Relationships xmlns="http://schemas.openxmlformats.org/package/2006/relationships"><Relationship Id="rId1" Type="http://schemas.openxmlformats.org/officeDocument/2006/relationships/hyperlink" Target="#sommaire!A1"/></Relationships>
</file>

<file path=xl/drawings/_rels/drawing10.xml.rels><?xml version="1.0" encoding="UTF-8" standalone="yes"?>
<Relationships xmlns="http://schemas.openxmlformats.org/package/2006/relationships"><Relationship Id="rId1" Type="http://schemas.openxmlformats.org/officeDocument/2006/relationships/hyperlink" Target="#sommaire!A1"/></Relationships>
</file>

<file path=xl/drawings/_rels/drawing11.xml.rels><?xml version="1.0" encoding="UTF-8" standalone="yes"?>
<Relationships xmlns="http://schemas.openxmlformats.org/package/2006/relationships"><Relationship Id="rId1" Type="http://schemas.openxmlformats.org/officeDocument/2006/relationships/hyperlink" Target="#sommaire!A1"/></Relationships>
</file>

<file path=xl/drawings/_rels/drawing12.xml.rels><?xml version="1.0" encoding="UTF-8" standalone="yes"?>
<Relationships xmlns="http://schemas.openxmlformats.org/package/2006/relationships"><Relationship Id="rId1" Type="http://schemas.openxmlformats.org/officeDocument/2006/relationships/hyperlink" Target="#sommaire!A1"/></Relationships>
</file>

<file path=xl/drawings/_rels/drawing13.xml.rels><?xml version="1.0" encoding="UTF-8" standalone="yes"?>
<Relationships xmlns="http://schemas.openxmlformats.org/package/2006/relationships"><Relationship Id="rId1" Type="http://schemas.openxmlformats.org/officeDocument/2006/relationships/hyperlink" Target="#sommaire!A1"/></Relationships>
</file>

<file path=xl/drawings/_rels/drawing14.xml.rels><?xml version="1.0" encoding="UTF-8" standalone="yes"?>
<Relationships xmlns="http://schemas.openxmlformats.org/package/2006/relationships"><Relationship Id="rId1" Type="http://schemas.openxmlformats.org/officeDocument/2006/relationships/hyperlink" Target="#sommaire!A1"/></Relationships>
</file>

<file path=xl/drawings/_rels/drawing15.xml.rels><?xml version="1.0" encoding="UTF-8" standalone="yes"?>
<Relationships xmlns="http://schemas.openxmlformats.org/package/2006/relationships"><Relationship Id="rId1" Type="http://schemas.openxmlformats.org/officeDocument/2006/relationships/hyperlink" Target="#sommaire!A1"/></Relationships>
</file>

<file path=xl/drawings/_rels/drawing16.xml.rels><?xml version="1.0" encoding="UTF-8" standalone="yes"?>
<Relationships xmlns="http://schemas.openxmlformats.org/package/2006/relationships"><Relationship Id="rId1" Type="http://schemas.openxmlformats.org/officeDocument/2006/relationships/hyperlink" Target="#sommaire!A1"/></Relationships>
</file>

<file path=xl/drawings/_rels/drawing17.xml.rels><?xml version="1.0" encoding="UTF-8" standalone="yes"?>
<Relationships xmlns="http://schemas.openxmlformats.org/package/2006/relationships"><Relationship Id="rId1" Type="http://schemas.openxmlformats.org/officeDocument/2006/relationships/hyperlink" Target="#sommaire!A1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5</xdr:col>
      <xdr:colOff>0</xdr:colOff>
      <xdr:row>1</xdr:row>
      <xdr:rowOff>0</xdr:rowOff>
    </xdr:from>
    <xdr:to>
      <xdr:col>8</xdr:col>
      <xdr:colOff>163831</xdr:colOff>
      <xdr:row>3</xdr:row>
      <xdr:rowOff>142875</xdr:rowOff>
    </xdr:to>
    <xdr:sp macro="" textlink="">
      <xdr:nvSpPr>
        <xdr:cNvPr id="2" name="Rectangle à coins arrondis 1">
          <a:hlinkClick xmlns:r="http://schemas.openxmlformats.org/officeDocument/2006/relationships" r:id="rId1"/>
        </xdr:cNvPr>
        <xdr:cNvSpPr/>
      </xdr:nvSpPr>
      <xdr:spPr>
        <a:xfrm flipH="1">
          <a:off x="4114800" y="190500"/>
          <a:ext cx="2449831" cy="714375"/>
        </a:xfrm>
        <a:prstGeom prst="roundRect">
          <a:avLst/>
        </a:prstGeom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rtlCol="0" anchor="ctr"/>
        <a:lstStyle/>
        <a:p>
          <a:pPr algn="ctr"/>
          <a:r>
            <a:rPr lang="fr-FR" sz="2800"/>
            <a:t>SOMMAIRE</a:t>
          </a:r>
        </a:p>
      </xdr:txBody>
    </xdr:sp>
    <xdr:clientData/>
  </xdr:twoCellAnchor>
</xdr:wsDr>
</file>

<file path=xl/drawings/drawing2.xml><?xml version="1.0" encoding="utf-8"?>
<xdr:wsDr xmlns:xdr="http://schemas.openxmlformats.org/drawingml/2006/spreadsheetDrawing" xmlns:a="http://schemas.openxmlformats.org/drawingml/2006/main">
  <xdr:twoCellAnchor>
    <xdr:from>
      <xdr:col>11</xdr:col>
      <xdr:colOff>0</xdr:colOff>
      <xdr:row>1</xdr:row>
      <xdr:rowOff>0</xdr:rowOff>
    </xdr:from>
    <xdr:to>
      <xdr:col>14</xdr:col>
      <xdr:colOff>163831</xdr:colOff>
      <xdr:row>3</xdr:row>
      <xdr:rowOff>95250</xdr:rowOff>
    </xdr:to>
    <xdr:sp macro="" textlink="">
      <xdr:nvSpPr>
        <xdr:cNvPr id="2" name="Rectangle à coins arrondis 1">
          <a:hlinkClick xmlns:r="http://schemas.openxmlformats.org/officeDocument/2006/relationships" r:id="rId1"/>
        </xdr:cNvPr>
        <xdr:cNvSpPr/>
      </xdr:nvSpPr>
      <xdr:spPr>
        <a:xfrm flipH="1">
          <a:off x="8915400" y="266700"/>
          <a:ext cx="2449831" cy="714375"/>
        </a:xfrm>
        <a:prstGeom prst="roundRect">
          <a:avLst/>
        </a:prstGeom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rtlCol="0" anchor="ctr"/>
        <a:lstStyle/>
        <a:p>
          <a:pPr algn="ctr"/>
          <a:r>
            <a:rPr lang="fr-FR" sz="2800"/>
            <a:t>SOMMAIRE</a:t>
          </a:r>
        </a:p>
      </xdr:txBody>
    </xdr:sp>
    <xdr:clientData/>
  </xdr:twoCellAnchor>
</xdr:wsDr>
</file>

<file path=xl/drawings/drawing3.xml><?xml version="1.0" encoding="utf-8"?>
<xdr:wsDr xmlns:xdr="http://schemas.openxmlformats.org/drawingml/2006/spreadsheetDrawing" xmlns:a="http://schemas.openxmlformats.org/drawingml/2006/main">
  <xdr:twoCellAnchor>
    <xdr:from>
      <xdr:col>11</xdr:col>
      <xdr:colOff>0</xdr:colOff>
      <xdr:row>1</xdr:row>
      <xdr:rowOff>0</xdr:rowOff>
    </xdr:from>
    <xdr:to>
      <xdr:col>14</xdr:col>
      <xdr:colOff>163831</xdr:colOff>
      <xdr:row>3</xdr:row>
      <xdr:rowOff>95250</xdr:rowOff>
    </xdr:to>
    <xdr:sp macro="" textlink="">
      <xdr:nvSpPr>
        <xdr:cNvPr id="2" name="Rectangle à coins arrondis 1">
          <a:hlinkClick xmlns:r="http://schemas.openxmlformats.org/officeDocument/2006/relationships" r:id="rId1"/>
        </xdr:cNvPr>
        <xdr:cNvSpPr/>
      </xdr:nvSpPr>
      <xdr:spPr>
        <a:xfrm flipH="1">
          <a:off x="8915400" y="266700"/>
          <a:ext cx="2449831" cy="714375"/>
        </a:xfrm>
        <a:prstGeom prst="roundRect">
          <a:avLst/>
        </a:prstGeom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rtlCol="0" anchor="ctr"/>
        <a:lstStyle/>
        <a:p>
          <a:pPr algn="ctr"/>
          <a:r>
            <a:rPr lang="fr-FR" sz="2800"/>
            <a:t>SOMMAIRE</a:t>
          </a:r>
        </a:p>
      </xdr:txBody>
    </xdr:sp>
    <xdr:clientData/>
  </xdr:twoCellAnchor>
</xdr:wsDr>
</file>

<file path=xl/drawings/drawing4.xml><?xml version="1.0" encoding="utf-8"?>
<xdr:wsDr xmlns:xdr="http://schemas.openxmlformats.org/drawingml/2006/spreadsheetDrawing" xmlns:a="http://schemas.openxmlformats.org/drawingml/2006/main">
  <xdr:twoCellAnchor>
    <xdr:from>
      <xdr:col>0</xdr:col>
      <xdr:colOff>742949</xdr:colOff>
      <xdr:row>3</xdr:row>
      <xdr:rowOff>133350</xdr:rowOff>
    </xdr:from>
    <xdr:to>
      <xdr:col>18</xdr:col>
      <xdr:colOff>619124</xdr:colOff>
      <xdr:row>8</xdr:row>
      <xdr:rowOff>95250</xdr:rowOff>
    </xdr:to>
    <xdr:sp macro="" textlink="">
      <xdr:nvSpPr>
        <xdr:cNvPr id="2" name="Rectangle à coins arrondis 1"/>
        <xdr:cNvSpPr/>
      </xdr:nvSpPr>
      <xdr:spPr>
        <a:xfrm>
          <a:off x="742949" y="1276350"/>
          <a:ext cx="13592175" cy="914400"/>
        </a:xfrm>
        <a:prstGeom prst="roundRect">
          <a:avLst/>
        </a:prstGeom>
        <a:effectLst>
          <a:glow rad="101600">
            <a:schemeClr val="accent2">
              <a:satMod val="175000"/>
              <a:alpha val="40000"/>
            </a:schemeClr>
          </a:glow>
          <a:outerShdw blurRad="40000" dist="20000" dir="5400000" rotWithShape="0">
            <a:srgbClr val="000000">
              <a:alpha val="38000"/>
            </a:srgbClr>
          </a:outerShdw>
        </a:effectLst>
      </xdr:spPr>
      <xdr:style>
        <a:lnRef idx="3">
          <a:schemeClr val="lt1"/>
        </a:lnRef>
        <a:fillRef idx="1">
          <a:schemeClr val="accent6"/>
        </a:fillRef>
        <a:effectRef idx="1">
          <a:schemeClr val="accent6"/>
        </a:effectRef>
        <a:fontRef idx="minor">
          <a:schemeClr val="lt1"/>
        </a:fontRef>
      </xdr:style>
      <xdr:txBody>
        <a:bodyPr vertOverflow="clip" rtlCol="0" anchor="ctr"/>
        <a:lstStyle/>
        <a:p>
          <a:pPr algn="ctr"/>
          <a:r>
            <a:rPr lang="fr-FR" sz="6000">
              <a:solidFill>
                <a:schemeClr val="tx1"/>
              </a:solidFill>
            </a:rPr>
            <a:t>SOMMAIRE</a:t>
          </a:r>
        </a:p>
      </xdr:txBody>
    </xdr:sp>
    <xdr:clientData/>
  </xdr:twoCellAnchor>
  <xdr:twoCellAnchor>
    <xdr:from>
      <xdr:col>1</xdr:col>
      <xdr:colOff>19050</xdr:colOff>
      <xdr:row>12</xdr:row>
      <xdr:rowOff>19050</xdr:rowOff>
    </xdr:from>
    <xdr:to>
      <xdr:col>2</xdr:col>
      <xdr:colOff>752475</xdr:colOff>
      <xdr:row>14</xdr:row>
      <xdr:rowOff>38100</xdr:rowOff>
    </xdr:to>
    <xdr:sp macro="" textlink="">
      <xdr:nvSpPr>
        <xdr:cNvPr id="3" name="Rectangle à coins arrondis 2">
          <a:hlinkClick xmlns:r="http://schemas.openxmlformats.org/officeDocument/2006/relationships" r:id="rId1"/>
        </xdr:cNvPr>
        <xdr:cNvSpPr/>
      </xdr:nvSpPr>
      <xdr:spPr>
        <a:xfrm>
          <a:off x="781050" y="2114550"/>
          <a:ext cx="1495425" cy="400050"/>
        </a:xfrm>
        <a:prstGeom prst="roundRect">
          <a:avLst/>
        </a:prstGeom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rtlCol="0" anchor="ctr"/>
        <a:lstStyle/>
        <a:p>
          <a:pPr algn="ctr"/>
          <a:r>
            <a:rPr lang="fr-FR" sz="2000"/>
            <a:t>PERIODE 1</a:t>
          </a:r>
        </a:p>
      </xdr:txBody>
    </xdr:sp>
    <xdr:clientData/>
  </xdr:twoCellAnchor>
  <xdr:twoCellAnchor>
    <xdr:from>
      <xdr:col>1</xdr:col>
      <xdr:colOff>19050</xdr:colOff>
      <xdr:row>15</xdr:row>
      <xdr:rowOff>180975</xdr:rowOff>
    </xdr:from>
    <xdr:to>
      <xdr:col>2</xdr:col>
      <xdr:colOff>752475</xdr:colOff>
      <xdr:row>18</xdr:row>
      <xdr:rowOff>9525</xdr:rowOff>
    </xdr:to>
    <xdr:sp macro="" textlink="">
      <xdr:nvSpPr>
        <xdr:cNvPr id="4" name="Rectangle à coins arrondis 3">
          <a:hlinkClick xmlns:r="http://schemas.openxmlformats.org/officeDocument/2006/relationships" r:id="rId2"/>
        </xdr:cNvPr>
        <xdr:cNvSpPr/>
      </xdr:nvSpPr>
      <xdr:spPr>
        <a:xfrm>
          <a:off x="781050" y="2847975"/>
          <a:ext cx="1495425" cy="400050"/>
        </a:xfrm>
        <a:prstGeom prst="roundRect">
          <a:avLst/>
        </a:prstGeom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rtlCol="0" anchor="ctr"/>
        <a:lstStyle/>
        <a:p>
          <a:pPr algn="ctr"/>
          <a:r>
            <a:rPr lang="fr-FR" sz="2000"/>
            <a:t>PERIODE 7</a:t>
          </a:r>
        </a:p>
      </xdr:txBody>
    </xdr:sp>
    <xdr:clientData/>
  </xdr:twoCellAnchor>
  <xdr:twoCellAnchor>
    <xdr:from>
      <xdr:col>1</xdr:col>
      <xdr:colOff>0</xdr:colOff>
      <xdr:row>20</xdr:row>
      <xdr:rowOff>0</xdr:rowOff>
    </xdr:from>
    <xdr:to>
      <xdr:col>2</xdr:col>
      <xdr:colOff>733425</xdr:colOff>
      <xdr:row>22</xdr:row>
      <xdr:rowOff>19050</xdr:rowOff>
    </xdr:to>
    <xdr:sp macro="" textlink="">
      <xdr:nvSpPr>
        <xdr:cNvPr id="5" name="Rectangle à coins arrondis 4">
          <a:hlinkClick xmlns:r="http://schemas.openxmlformats.org/officeDocument/2006/relationships" r:id="rId3"/>
        </xdr:cNvPr>
        <xdr:cNvSpPr/>
      </xdr:nvSpPr>
      <xdr:spPr>
        <a:xfrm>
          <a:off x="762000" y="3619500"/>
          <a:ext cx="1495425" cy="400050"/>
        </a:xfrm>
        <a:prstGeom prst="roundRect">
          <a:avLst/>
        </a:prstGeom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rtlCol="0" anchor="ctr"/>
        <a:lstStyle/>
        <a:p>
          <a:pPr algn="ctr"/>
          <a:r>
            <a:rPr lang="fr-FR" sz="2000"/>
            <a:t>PERIODE 13</a:t>
          </a:r>
        </a:p>
      </xdr:txBody>
    </xdr:sp>
    <xdr:clientData/>
  </xdr:twoCellAnchor>
  <xdr:twoCellAnchor>
    <xdr:from>
      <xdr:col>4</xdr:col>
      <xdr:colOff>19050</xdr:colOff>
      <xdr:row>16</xdr:row>
      <xdr:rowOff>9525</xdr:rowOff>
    </xdr:from>
    <xdr:to>
      <xdr:col>5</xdr:col>
      <xdr:colOff>752475</xdr:colOff>
      <xdr:row>18</xdr:row>
      <xdr:rowOff>28575</xdr:rowOff>
    </xdr:to>
    <xdr:sp macro="" textlink="">
      <xdr:nvSpPr>
        <xdr:cNvPr id="8" name="Rectangle à coins arrondis 7">
          <a:hlinkClick xmlns:r="http://schemas.openxmlformats.org/officeDocument/2006/relationships" r:id="rId4"/>
        </xdr:cNvPr>
        <xdr:cNvSpPr/>
      </xdr:nvSpPr>
      <xdr:spPr>
        <a:xfrm>
          <a:off x="3067050" y="2867025"/>
          <a:ext cx="1495425" cy="400050"/>
        </a:xfrm>
        <a:prstGeom prst="roundRect">
          <a:avLst/>
        </a:prstGeom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rtlCol="0" anchor="ctr"/>
        <a:lstStyle/>
        <a:p>
          <a:pPr algn="ctr"/>
          <a:r>
            <a:rPr lang="fr-FR" sz="2000"/>
            <a:t>PERIODE 8</a:t>
          </a:r>
        </a:p>
      </xdr:txBody>
    </xdr:sp>
    <xdr:clientData/>
  </xdr:twoCellAnchor>
  <xdr:twoCellAnchor>
    <xdr:from>
      <xdr:col>10</xdr:col>
      <xdr:colOff>9525</xdr:colOff>
      <xdr:row>16</xdr:row>
      <xdr:rowOff>28575</xdr:rowOff>
    </xdr:from>
    <xdr:to>
      <xdr:col>11</xdr:col>
      <xdr:colOff>742950</xdr:colOff>
      <xdr:row>18</xdr:row>
      <xdr:rowOff>47625</xdr:rowOff>
    </xdr:to>
    <xdr:sp macro="" textlink="">
      <xdr:nvSpPr>
        <xdr:cNvPr id="14" name="Rectangle à coins arrondis 13">
          <a:hlinkClick xmlns:r="http://schemas.openxmlformats.org/officeDocument/2006/relationships" r:id="rId5"/>
        </xdr:cNvPr>
        <xdr:cNvSpPr/>
      </xdr:nvSpPr>
      <xdr:spPr>
        <a:xfrm>
          <a:off x="7629525" y="2886075"/>
          <a:ext cx="1495425" cy="400050"/>
        </a:xfrm>
        <a:prstGeom prst="roundRect">
          <a:avLst/>
        </a:prstGeom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rtlCol="0" anchor="ctr"/>
        <a:lstStyle/>
        <a:p>
          <a:pPr algn="ctr"/>
          <a:r>
            <a:rPr lang="fr-FR" sz="2000"/>
            <a:t>PERIODE 10</a:t>
          </a:r>
        </a:p>
      </xdr:txBody>
    </xdr:sp>
    <xdr:clientData/>
  </xdr:twoCellAnchor>
  <xdr:twoCellAnchor>
    <xdr:from>
      <xdr:col>12</xdr:col>
      <xdr:colOff>742950</xdr:colOff>
      <xdr:row>12</xdr:row>
      <xdr:rowOff>47625</xdr:rowOff>
    </xdr:from>
    <xdr:to>
      <xdr:col>14</xdr:col>
      <xdr:colOff>714375</xdr:colOff>
      <xdr:row>14</xdr:row>
      <xdr:rowOff>66675</xdr:rowOff>
    </xdr:to>
    <xdr:sp macro="" textlink="">
      <xdr:nvSpPr>
        <xdr:cNvPr id="15" name="Rectangle à coins arrondis 14">
          <a:hlinkClick xmlns:r="http://schemas.openxmlformats.org/officeDocument/2006/relationships" r:id="rId6"/>
        </xdr:cNvPr>
        <xdr:cNvSpPr/>
      </xdr:nvSpPr>
      <xdr:spPr>
        <a:xfrm>
          <a:off x="9886950" y="2143125"/>
          <a:ext cx="1495425" cy="400050"/>
        </a:xfrm>
        <a:prstGeom prst="roundRect">
          <a:avLst/>
        </a:prstGeom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rtlCol="0" anchor="ctr"/>
        <a:lstStyle/>
        <a:p>
          <a:pPr algn="ctr"/>
          <a:r>
            <a:rPr lang="fr-FR" sz="2000"/>
            <a:t>PERIODE 5</a:t>
          </a:r>
        </a:p>
      </xdr:txBody>
    </xdr:sp>
    <xdr:clientData/>
  </xdr:twoCellAnchor>
  <xdr:twoCellAnchor>
    <xdr:from>
      <xdr:col>13</xdr:col>
      <xdr:colOff>0</xdr:colOff>
      <xdr:row>16</xdr:row>
      <xdr:rowOff>19050</xdr:rowOff>
    </xdr:from>
    <xdr:to>
      <xdr:col>14</xdr:col>
      <xdr:colOff>733425</xdr:colOff>
      <xdr:row>18</xdr:row>
      <xdr:rowOff>38100</xdr:rowOff>
    </xdr:to>
    <xdr:sp macro="" textlink="">
      <xdr:nvSpPr>
        <xdr:cNvPr id="17" name="Rectangle à coins arrondis 16">
          <a:hlinkClick xmlns:r="http://schemas.openxmlformats.org/officeDocument/2006/relationships" r:id="rId7"/>
        </xdr:cNvPr>
        <xdr:cNvSpPr/>
      </xdr:nvSpPr>
      <xdr:spPr>
        <a:xfrm>
          <a:off x="9906000" y="2876550"/>
          <a:ext cx="1495425" cy="400050"/>
        </a:xfrm>
        <a:prstGeom prst="roundRect">
          <a:avLst/>
        </a:prstGeom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rtlCol="0" anchor="ctr"/>
        <a:lstStyle/>
        <a:p>
          <a:pPr algn="ctr"/>
          <a:r>
            <a:rPr lang="fr-FR" sz="2000"/>
            <a:t>PERIODE 11</a:t>
          </a:r>
        </a:p>
      </xdr:txBody>
    </xdr:sp>
    <xdr:clientData/>
  </xdr:twoCellAnchor>
  <xdr:twoCellAnchor>
    <xdr:from>
      <xdr:col>15</xdr:col>
      <xdr:colOff>733425</xdr:colOff>
      <xdr:row>12</xdr:row>
      <xdr:rowOff>38100</xdr:rowOff>
    </xdr:from>
    <xdr:to>
      <xdr:col>17</xdr:col>
      <xdr:colOff>704850</xdr:colOff>
      <xdr:row>14</xdr:row>
      <xdr:rowOff>57150</xdr:rowOff>
    </xdr:to>
    <xdr:sp macro="" textlink="">
      <xdr:nvSpPr>
        <xdr:cNvPr id="18" name="Rectangle à coins arrondis 17">
          <a:hlinkClick xmlns:r="http://schemas.openxmlformats.org/officeDocument/2006/relationships" r:id="rId8"/>
        </xdr:cNvPr>
        <xdr:cNvSpPr/>
      </xdr:nvSpPr>
      <xdr:spPr>
        <a:xfrm>
          <a:off x="12163425" y="2133600"/>
          <a:ext cx="1495425" cy="400050"/>
        </a:xfrm>
        <a:prstGeom prst="roundRect">
          <a:avLst/>
        </a:prstGeom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rtlCol="0" anchor="ctr"/>
        <a:lstStyle/>
        <a:p>
          <a:pPr algn="ctr"/>
          <a:r>
            <a:rPr lang="fr-FR" sz="2000"/>
            <a:t>PERIODE  6</a:t>
          </a:r>
        </a:p>
      </xdr:txBody>
    </xdr:sp>
    <xdr:clientData/>
  </xdr:twoCellAnchor>
  <xdr:twoCellAnchor>
    <xdr:from>
      <xdr:col>15</xdr:col>
      <xdr:colOff>733425</xdr:colOff>
      <xdr:row>16</xdr:row>
      <xdr:rowOff>9525</xdr:rowOff>
    </xdr:from>
    <xdr:to>
      <xdr:col>17</xdr:col>
      <xdr:colOff>704850</xdr:colOff>
      <xdr:row>18</xdr:row>
      <xdr:rowOff>28575</xdr:rowOff>
    </xdr:to>
    <xdr:sp macro="" textlink="">
      <xdr:nvSpPr>
        <xdr:cNvPr id="22" name="Rectangle à coins arrondis 21">
          <a:hlinkClick xmlns:r="http://schemas.openxmlformats.org/officeDocument/2006/relationships" r:id="rId9"/>
        </xdr:cNvPr>
        <xdr:cNvSpPr/>
      </xdr:nvSpPr>
      <xdr:spPr>
        <a:xfrm>
          <a:off x="12163425" y="2867025"/>
          <a:ext cx="1495425" cy="400050"/>
        </a:xfrm>
        <a:prstGeom prst="roundRect">
          <a:avLst/>
        </a:prstGeom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rtlCol="0" anchor="ctr"/>
        <a:lstStyle/>
        <a:p>
          <a:pPr algn="ctr"/>
          <a:r>
            <a:rPr lang="fr-FR" sz="2000"/>
            <a:t>PERIODE 12</a:t>
          </a:r>
        </a:p>
      </xdr:txBody>
    </xdr:sp>
    <xdr:clientData/>
  </xdr:twoCellAnchor>
  <xdr:twoCellAnchor>
    <xdr:from>
      <xdr:col>1</xdr:col>
      <xdr:colOff>66675</xdr:colOff>
      <xdr:row>42</xdr:row>
      <xdr:rowOff>180975</xdr:rowOff>
    </xdr:from>
    <xdr:to>
      <xdr:col>3</xdr:col>
      <xdr:colOff>38100</xdr:colOff>
      <xdr:row>45</xdr:row>
      <xdr:rowOff>9525</xdr:rowOff>
    </xdr:to>
    <xdr:sp macro="" textlink="">
      <xdr:nvSpPr>
        <xdr:cNvPr id="35" name="Rectangle à coins arrondis 34">
          <a:hlinkClick xmlns:r="http://schemas.openxmlformats.org/officeDocument/2006/relationships" r:id="rId10"/>
        </xdr:cNvPr>
        <xdr:cNvSpPr/>
      </xdr:nvSpPr>
      <xdr:spPr>
        <a:xfrm>
          <a:off x="828675" y="7991475"/>
          <a:ext cx="1495425" cy="400050"/>
        </a:xfrm>
        <a:prstGeom prst="roundRect">
          <a:avLst/>
        </a:prstGeom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rtlCol="0" anchor="ctr"/>
        <a:lstStyle/>
        <a:p>
          <a:pPr algn="ctr"/>
          <a:r>
            <a:rPr lang="fr-FR" sz="1100"/>
            <a:t>PERIODE 1</a:t>
          </a:r>
        </a:p>
      </xdr:txBody>
    </xdr:sp>
    <xdr:clientData/>
  </xdr:twoCellAnchor>
  <xdr:twoCellAnchor>
    <xdr:from>
      <xdr:col>16</xdr:col>
      <xdr:colOff>19050</xdr:colOff>
      <xdr:row>43</xdr:row>
      <xdr:rowOff>28575</xdr:rowOff>
    </xdr:from>
    <xdr:to>
      <xdr:col>17</xdr:col>
      <xdr:colOff>752475</xdr:colOff>
      <xdr:row>45</xdr:row>
      <xdr:rowOff>47625</xdr:rowOff>
    </xdr:to>
    <xdr:sp macro="" textlink="">
      <xdr:nvSpPr>
        <xdr:cNvPr id="38" name="Rectangle à coins arrondis 37">
          <a:hlinkClick xmlns:r="http://schemas.openxmlformats.org/officeDocument/2006/relationships" r:id="rId11"/>
        </xdr:cNvPr>
        <xdr:cNvSpPr/>
      </xdr:nvSpPr>
      <xdr:spPr>
        <a:xfrm>
          <a:off x="12211050" y="8029575"/>
          <a:ext cx="1495425" cy="400050"/>
        </a:xfrm>
        <a:prstGeom prst="roundRect">
          <a:avLst/>
        </a:prstGeom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rtlCol="0" anchor="ctr"/>
        <a:lstStyle/>
        <a:p>
          <a:pPr algn="ctr"/>
          <a:r>
            <a:rPr lang="fr-FR" sz="1100"/>
            <a:t>PERIODE 1</a:t>
          </a:r>
        </a:p>
      </xdr:txBody>
    </xdr:sp>
    <xdr:clientData/>
  </xdr:twoCellAnchor>
  <xdr:twoCellAnchor>
    <xdr:from>
      <xdr:col>0</xdr:col>
      <xdr:colOff>0</xdr:colOff>
      <xdr:row>42</xdr:row>
      <xdr:rowOff>19050</xdr:rowOff>
    </xdr:from>
    <xdr:to>
      <xdr:col>1</xdr:col>
      <xdr:colOff>733425</xdr:colOff>
      <xdr:row>44</xdr:row>
      <xdr:rowOff>38100</xdr:rowOff>
    </xdr:to>
    <xdr:sp macro="" textlink="">
      <xdr:nvSpPr>
        <xdr:cNvPr id="41" name="Rectangle à coins arrondis 40">
          <a:hlinkClick xmlns:r="http://schemas.openxmlformats.org/officeDocument/2006/relationships" r:id="rId12"/>
        </xdr:cNvPr>
        <xdr:cNvSpPr/>
      </xdr:nvSpPr>
      <xdr:spPr>
        <a:xfrm>
          <a:off x="0" y="7829550"/>
          <a:ext cx="1495425" cy="400050"/>
        </a:xfrm>
        <a:prstGeom prst="roundRect">
          <a:avLst/>
        </a:prstGeom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rtlCol="0" anchor="ctr"/>
        <a:lstStyle/>
        <a:p>
          <a:pPr algn="ctr"/>
          <a:r>
            <a:rPr lang="fr-FR" sz="1100"/>
            <a:t>PERIODE 1</a:t>
          </a:r>
        </a:p>
      </xdr:txBody>
    </xdr:sp>
    <xdr:clientData/>
  </xdr:twoCellAnchor>
  <xdr:twoCellAnchor>
    <xdr:from>
      <xdr:col>14</xdr:col>
      <xdr:colOff>714375</xdr:colOff>
      <xdr:row>42</xdr:row>
      <xdr:rowOff>57150</xdr:rowOff>
    </xdr:from>
    <xdr:to>
      <xdr:col>16</xdr:col>
      <xdr:colOff>685800</xdr:colOff>
      <xdr:row>44</xdr:row>
      <xdr:rowOff>76200</xdr:rowOff>
    </xdr:to>
    <xdr:sp macro="" textlink="">
      <xdr:nvSpPr>
        <xdr:cNvPr id="44" name="Rectangle à coins arrondis 43">
          <a:hlinkClick xmlns:r="http://schemas.openxmlformats.org/officeDocument/2006/relationships" r:id="rId13"/>
        </xdr:cNvPr>
        <xdr:cNvSpPr/>
      </xdr:nvSpPr>
      <xdr:spPr>
        <a:xfrm>
          <a:off x="11382375" y="7867650"/>
          <a:ext cx="1495425" cy="400050"/>
        </a:xfrm>
        <a:prstGeom prst="roundRect">
          <a:avLst/>
        </a:prstGeom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rtlCol="0" anchor="ctr"/>
        <a:lstStyle/>
        <a:p>
          <a:pPr algn="ctr"/>
          <a:r>
            <a:rPr lang="fr-FR" sz="1100"/>
            <a:t>PERIODE 1</a:t>
          </a:r>
        </a:p>
      </xdr:txBody>
    </xdr:sp>
    <xdr:clientData/>
  </xdr:twoCellAnchor>
  <xdr:twoCellAnchor>
    <xdr:from>
      <xdr:col>7</xdr:col>
      <xdr:colOff>9525</xdr:colOff>
      <xdr:row>15</xdr:row>
      <xdr:rowOff>161925</xdr:rowOff>
    </xdr:from>
    <xdr:to>
      <xdr:col>8</xdr:col>
      <xdr:colOff>742950</xdr:colOff>
      <xdr:row>17</xdr:row>
      <xdr:rowOff>180975</xdr:rowOff>
    </xdr:to>
    <xdr:sp macro="" textlink="">
      <xdr:nvSpPr>
        <xdr:cNvPr id="73" name="Rectangle à coins arrondis 72">
          <a:hlinkClick xmlns:r="http://schemas.openxmlformats.org/officeDocument/2006/relationships" r:id="rId14"/>
        </xdr:cNvPr>
        <xdr:cNvSpPr/>
      </xdr:nvSpPr>
      <xdr:spPr>
        <a:xfrm>
          <a:off x="5343525" y="2828925"/>
          <a:ext cx="1495425" cy="400050"/>
        </a:xfrm>
        <a:prstGeom prst="roundRect">
          <a:avLst/>
        </a:prstGeom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rtlCol="0" anchor="ctr"/>
        <a:lstStyle/>
        <a:p>
          <a:pPr algn="ctr"/>
          <a:r>
            <a:rPr lang="fr-FR" sz="2000"/>
            <a:t>PERIODE 9</a:t>
          </a:r>
        </a:p>
      </xdr:txBody>
    </xdr:sp>
    <xdr:clientData/>
  </xdr:twoCellAnchor>
  <xdr:twoCellAnchor>
    <xdr:from>
      <xdr:col>3</xdr:col>
      <xdr:colOff>752475</xdr:colOff>
      <xdr:row>12</xdr:row>
      <xdr:rowOff>0</xdr:rowOff>
    </xdr:from>
    <xdr:to>
      <xdr:col>5</xdr:col>
      <xdr:colOff>723900</xdr:colOff>
      <xdr:row>14</xdr:row>
      <xdr:rowOff>19050</xdr:rowOff>
    </xdr:to>
    <xdr:sp macro="" textlink="">
      <xdr:nvSpPr>
        <xdr:cNvPr id="75" name="Rectangle à coins arrondis 74">
          <a:hlinkClick xmlns:r="http://schemas.openxmlformats.org/officeDocument/2006/relationships" r:id="rId15"/>
        </xdr:cNvPr>
        <xdr:cNvSpPr/>
      </xdr:nvSpPr>
      <xdr:spPr>
        <a:xfrm>
          <a:off x="3038475" y="2095500"/>
          <a:ext cx="1495425" cy="400050"/>
        </a:xfrm>
        <a:prstGeom prst="roundRect">
          <a:avLst/>
        </a:prstGeom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rtlCol="0" anchor="ctr"/>
        <a:lstStyle/>
        <a:p>
          <a:pPr algn="ctr"/>
          <a:r>
            <a:rPr lang="fr-FR" sz="2000"/>
            <a:t>PERIODE  2</a:t>
          </a:r>
        </a:p>
      </xdr:txBody>
    </xdr:sp>
    <xdr:clientData/>
  </xdr:twoCellAnchor>
  <xdr:twoCellAnchor>
    <xdr:from>
      <xdr:col>7</xdr:col>
      <xdr:colOff>9525</xdr:colOff>
      <xdr:row>12</xdr:row>
      <xdr:rowOff>28575</xdr:rowOff>
    </xdr:from>
    <xdr:to>
      <xdr:col>8</xdr:col>
      <xdr:colOff>742950</xdr:colOff>
      <xdr:row>14</xdr:row>
      <xdr:rowOff>47625</xdr:rowOff>
    </xdr:to>
    <xdr:sp macro="" textlink="">
      <xdr:nvSpPr>
        <xdr:cNvPr id="77" name="Rectangle à coins arrondis 76">
          <a:hlinkClick xmlns:r="http://schemas.openxmlformats.org/officeDocument/2006/relationships" r:id="rId16"/>
        </xdr:cNvPr>
        <xdr:cNvSpPr/>
      </xdr:nvSpPr>
      <xdr:spPr>
        <a:xfrm>
          <a:off x="5343525" y="2124075"/>
          <a:ext cx="1495425" cy="400050"/>
        </a:xfrm>
        <a:prstGeom prst="roundRect">
          <a:avLst/>
        </a:prstGeom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rtlCol="0" anchor="ctr"/>
        <a:lstStyle/>
        <a:p>
          <a:pPr algn="ctr"/>
          <a:r>
            <a:rPr lang="fr-FR" sz="2000"/>
            <a:t>PERIODE 3</a:t>
          </a:r>
        </a:p>
      </xdr:txBody>
    </xdr:sp>
    <xdr:clientData/>
  </xdr:twoCellAnchor>
  <xdr:twoCellAnchor>
    <xdr:from>
      <xdr:col>10</xdr:col>
      <xdr:colOff>19050</xdr:colOff>
      <xdr:row>12</xdr:row>
      <xdr:rowOff>0</xdr:rowOff>
    </xdr:from>
    <xdr:to>
      <xdr:col>11</xdr:col>
      <xdr:colOff>752475</xdr:colOff>
      <xdr:row>14</xdr:row>
      <xdr:rowOff>19050</xdr:rowOff>
    </xdr:to>
    <xdr:sp macro="" textlink="">
      <xdr:nvSpPr>
        <xdr:cNvPr id="78" name="Rectangle à coins arrondis 77">
          <a:hlinkClick xmlns:r="http://schemas.openxmlformats.org/officeDocument/2006/relationships" r:id="rId17"/>
        </xdr:cNvPr>
        <xdr:cNvSpPr/>
      </xdr:nvSpPr>
      <xdr:spPr>
        <a:xfrm>
          <a:off x="7639050" y="2095500"/>
          <a:ext cx="1495425" cy="400050"/>
        </a:xfrm>
        <a:prstGeom prst="roundRect">
          <a:avLst/>
        </a:prstGeom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rtlCol="0" anchor="ctr"/>
        <a:lstStyle/>
        <a:p>
          <a:pPr algn="ctr"/>
          <a:r>
            <a:rPr lang="fr-FR" sz="2000"/>
            <a:t>PERIODE 4</a:t>
          </a:r>
        </a:p>
      </xdr:txBody>
    </xdr:sp>
    <xdr:clientData/>
  </xdr:twoCellAnchor>
  <xdr:twoCellAnchor>
    <xdr:from>
      <xdr:col>8</xdr:col>
      <xdr:colOff>742950</xdr:colOff>
      <xdr:row>9</xdr:row>
      <xdr:rowOff>0</xdr:rowOff>
    </xdr:from>
    <xdr:to>
      <xdr:col>10</xdr:col>
      <xdr:colOff>19050</xdr:colOff>
      <xdr:row>11</xdr:row>
      <xdr:rowOff>0</xdr:rowOff>
    </xdr:to>
    <xdr:sp macro="" textlink="">
      <xdr:nvSpPr>
        <xdr:cNvPr id="87" name="Ellipse 86"/>
        <xdr:cNvSpPr/>
      </xdr:nvSpPr>
      <xdr:spPr>
        <a:xfrm>
          <a:off x="6838950" y="1524000"/>
          <a:ext cx="800100" cy="381000"/>
        </a:xfrm>
        <a:prstGeom prst="ellipse">
          <a:avLst/>
        </a:prstGeom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rtlCol="0" anchor="ctr"/>
        <a:lstStyle/>
        <a:p>
          <a:pPr algn="ctr"/>
          <a:r>
            <a:rPr lang="fr-FR" sz="1400" b="1">
              <a:solidFill>
                <a:sysClr val="windowText" lastClr="000000"/>
              </a:solidFill>
            </a:rPr>
            <a:t>2019</a:t>
          </a:r>
        </a:p>
      </xdr:txBody>
    </xdr:sp>
    <xdr:clientData/>
  </xdr:twoCellAnchor>
  <xdr:twoCellAnchor>
    <xdr:from>
      <xdr:col>1</xdr:col>
      <xdr:colOff>28575</xdr:colOff>
      <xdr:row>25</xdr:row>
      <xdr:rowOff>9525</xdr:rowOff>
    </xdr:from>
    <xdr:to>
      <xdr:col>2</xdr:col>
      <xdr:colOff>647700</xdr:colOff>
      <xdr:row>28</xdr:row>
      <xdr:rowOff>104775</xdr:rowOff>
    </xdr:to>
    <xdr:sp macro="" textlink="">
      <xdr:nvSpPr>
        <xdr:cNvPr id="21" name="Rectangle à coins arrondis 20"/>
        <xdr:cNvSpPr/>
      </xdr:nvSpPr>
      <xdr:spPr>
        <a:xfrm>
          <a:off x="790575" y="4772025"/>
          <a:ext cx="1381125" cy="666750"/>
        </a:xfrm>
        <a:prstGeom prst="roundRect">
          <a:avLst/>
        </a:prstGeom>
      </xdr:spPr>
      <xdr:style>
        <a:lnRef idx="1">
          <a:schemeClr val="accent3"/>
        </a:lnRef>
        <a:fillRef idx="3">
          <a:schemeClr val="accent3"/>
        </a:fillRef>
        <a:effectRef idx="2">
          <a:schemeClr val="accent3"/>
        </a:effectRef>
        <a:fontRef idx="minor">
          <a:schemeClr val="lt1"/>
        </a:fontRef>
      </xdr:style>
      <xdr:txBody>
        <a:bodyPr vertOverflow="clip" rtlCol="0" anchor="ctr"/>
        <a:lstStyle/>
        <a:p>
          <a:pPr algn="ctr"/>
          <a:r>
            <a:rPr lang="fr-FR" sz="1400" b="1"/>
            <a:t>MATRICE  VEHICULE</a:t>
          </a:r>
        </a:p>
      </xdr:txBody>
    </xdr:sp>
    <xdr:clientData/>
  </xdr:twoCellAnchor>
  <xdr:twoCellAnchor>
    <xdr:from>
      <xdr:col>1</xdr:col>
      <xdr:colOff>57150</xdr:colOff>
      <xdr:row>25</xdr:row>
      <xdr:rowOff>9525</xdr:rowOff>
    </xdr:from>
    <xdr:to>
      <xdr:col>2</xdr:col>
      <xdr:colOff>676275</xdr:colOff>
      <xdr:row>28</xdr:row>
      <xdr:rowOff>104775</xdr:rowOff>
    </xdr:to>
    <xdr:sp macro="" textlink="">
      <xdr:nvSpPr>
        <xdr:cNvPr id="23" name="Rectangle à coins arrondis 22">
          <a:hlinkClick xmlns:r="http://schemas.openxmlformats.org/officeDocument/2006/relationships" r:id="rId18"/>
        </xdr:cNvPr>
        <xdr:cNvSpPr/>
      </xdr:nvSpPr>
      <xdr:spPr>
        <a:xfrm>
          <a:off x="819150" y="4772025"/>
          <a:ext cx="1381125" cy="666750"/>
        </a:xfrm>
        <a:prstGeom prst="roundRect">
          <a:avLst/>
        </a:prstGeom>
      </xdr:spPr>
      <xdr:style>
        <a:lnRef idx="1">
          <a:schemeClr val="accent3"/>
        </a:lnRef>
        <a:fillRef idx="3">
          <a:schemeClr val="accent3"/>
        </a:fillRef>
        <a:effectRef idx="2">
          <a:schemeClr val="accent3"/>
        </a:effectRef>
        <a:fontRef idx="minor">
          <a:schemeClr val="lt1"/>
        </a:fontRef>
      </xdr:style>
      <xdr:txBody>
        <a:bodyPr vertOverflow="clip" rtlCol="0" anchor="ctr"/>
        <a:lstStyle/>
        <a:p>
          <a:pPr algn="ctr"/>
          <a:r>
            <a:rPr lang="fr-FR" sz="1400" b="1"/>
            <a:t>MATRICE  VEHICULE</a:t>
          </a:r>
        </a:p>
      </xdr:txBody>
    </xdr:sp>
    <xdr:clientData/>
  </xdr:twoCellAnchor>
  <xdr:twoCellAnchor>
    <xdr:from>
      <xdr:col>3</xdr:col>
      <xdr:colOff>523875</xdr:colOff>
      <xdr:row>24</xdr:row>
      <xdr:rowOff>171450</xdr:rowOff>
    </xdr:from>
    <xdr:to>
      <xdr:col>5</xdr:col>
      <xdr:colOff>381000</xdr:colOff>
      <xdr:row>28</xdr:row>
      <xdr:rowOff>76200</xdr:rowOff>
    </xdr:to>
    <xdr:sp macro="" textlink="">
      <xdr:nvSpPr>
        <xdr:cNvPr id="24" name="Rectangle à coins arrondis 23">
          <a:hlinkClick xmlns:r="http://schemas.openxmlformats.org/officeDocument/2006/relationships" r:id="rId19"/>
        </xdr:cNvPr>
        <xdr:cNvSpPr/>
      </xdr:nvSpPr>
      <xdr:spPr>
        <a:xfrm>
          <a:off x="2809875" y="4743450"/>
          <a:ext cx="1381125" cy="666750"/>
        </a:xfrm>
        <a:prstGeom prst="roundRect">
          <a:avLst/>
        </a:prstGeom>
      </xdr:spPr>
      <xdr:style>
        <a:lnRef idx="1">
          <a:schemeClr val="accent3"/>
        </a:lnRef>
        <a:fillRef idx="3">
          <a:schemeClr val="accent3"/>
        </a:fillRef>
        <a:effectRef idx="2">
          <a:schemeClr val="accent3"/>
        </a:effectRef>
        <a:fontRef idx="minor">
          <a:schemeClr val="lt1"/>
        </a:fontRef>
      </xdr:style>
      <xdr:txBody>
        <a:bodyPr vertOverflow="clip" rtlCol="0" anchor="ctr"/>
        <a:lstStyle/>
        <a:p>
          <a:pPr algn="ctr"/>
          <a:r>
            <a:rPr lang="fr-FR" sz="1400" b="1"/>
            <a:t>HORAIRES</a:t>
          </a:r>
          <a:r>
            <a:rPr lang="fr-FR" sz="1400" b="1" baseline="0"/>
            <a:t> ET FRAIS AVANT NAO</a:t>
          </a:r>
          <a:endParaRPr lang="fr-FR" sz="1400" b="1"/>
        </a:p>
      </xdr:txBody>
    </xdr:sp>
    <xdr:clientData/>
  </xdr:twoCellAnchor>
  <xdr:twoCellAnchor>
    <xdr:from>
      <xdr:col>6</xdr:col>
      <xdr:colOff>609600</xdr:colOff>
      <xdr:row>24</xdr:row>
      <xdr:rowOff>180975</xdr:rowOff>
    </xdr:from>
    <xdr:to>
      <xdr:col>8</xdr:col>
      <xdr:colOff>466725</xdr:colOff>
      <xdr:row>28</xdr:row>
      <xdr:rowOff>85725</xdr:rowOff>
    </xdr:to>
    <xdr:sp macro="" textlink="">
      <xdr:nvSpPr>
        <xdr:cNvPr id="25" name="Rectangle à coins arrondis 24">
          <a:hlinkClick xmlns:r="http://schemas.openxmlformats.org/officeDocument/2006/relationships" r:id="rId20"/>
        </xdr:cNvPr>
        <xdr:cNvSpPr/>
      </xdr:nvSpPr>
      <xdr:spPr>
        <a:xfrm>
          <a:off x="5181600" y="4752975"/>
          <a:ext cx="1381125" cy="666750"/>
        </a:xfrm>
        <a:prstGeom prst="roundRect">
          <a:avLst/>
        </a:prstGeom>
      </xdr:spPr>
      <xdr:style>
        <a:lnRef idx="1">
          <a:schemeClr val="accent3"/>
        </a:lnRef>
        <a:fillRef idx="3">
          <a:schemeClr val="accent3"/>
        </a:fillRef>
        <a:effectRef idx="2">
          <a:schemeClr val="accent3"/>
        </a:effectRef>
        <a:fontRef idx="minor">
          <a:schemeClr val="lt1"/>
        </a:fontRef>
      </xdr:style>
      <xdr:txBody>
        <a:bodyPr vertOverflow="clip" rtlCol="0" anchor="ctr"/>
        <a:lstStyle/>
        <a:p>
          <a:pPr algn="ctr"/>
          <a:r>
            <a:rPr lang="fr-FR" sz="1400" b="1"/>
            <a:t>HORAIRE ET FRAIS APRES NAO</a:t>
          </a:r>
        </a:p>
      </xdr:txBody>
    </xdr:sp>
    <xdr:clientData/>
  </xdr:twoCellAnchor>
</xdr:wsDr>
</file>

<file path=xl/drawings/drawing5.xml><?xml version="1.0" encoding="utf-8"?>
<xdr:wsDr xmlns:xdr="http://schemas.openxmlformats.org/drawingml/2006/spreadsheetDrawing" xmlns:a="http://schemas.openxmlformats.org/drawingml/2006/main">
  <xdr:twoCellAnchor>
    <xdr:from>
      <xdr:col>11</xdr:col>
      <xdr:colOff>1569718</xdr:colOff>
      <xdr:row>2</xdr:row>
      <xdr:rowOff>0</xdr:rowOff>
    </xdr:from>
    <xdr:to>
      <xdr:col>13</xdr:col>
      <xdr:colOff>761999</xdr:colOff>
      <xdr:row>5</xdr:row>
      <xdr:rowOff>0</xdr:rowOff>
    </xdr:to>
    <xdr:sp macro="" textlink="">
      <xdr:nvSpPr>
        <xdr:cNvPr id="2" name="Rectangle à coins arrondis 1">
          <a:hlinkClick xmlns:r="http://schemas.openxmlformats.org/officeDocument/2006/relationships" r:id="rId1"/>
        </xdr:cNvPr>
        <xdr:cNvSpPr/>
      </xdr:nvSpPr>
      <xdr:spPr>
        <a:xfrm flipH="1">
          <a:off x="10113643" y="914400"/>
          <a:ext cx="2449831" cy="714375"/>
        </a:xfrm>
        <a:prstGeom prst="roundRect">
          <a:avLst/>
        </a:prstGeom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rtlCol="0" anchor="ctr"/>
        <a:lstStyle/>
        <a:p>
          <a:pPr algn="ctr"/>
          <a:r>
            <a:rPr lang="fr-FR" sz="2800"/>
            <a:t>SOMMAIRE</a:t>
          </a:r>
        </a:p>
      </xdr:txBody>
    </xdr:sp>
    <xdr:clientData/>
  </xdr:twoCellAnchor>
</xdr:wsDr>
</file>

<file path=xl/drawings/drawing6.xml><?xml version="1.0" encoding="utf-8"?>
<xdr:wsDr xmlns:xdr="http://schemas.openxmlformats.org/drawingml/2006/spreadsheetDrawing" xmlns:a="http://schemas.openxmlformats.org/drawingml/2006/main">
  <xdr:twoCellAnchor>
    <xdr:from>
      <xdr:col>12</xdr:col>
      <xdr:colOff>0</xdr:colOff>
      <xdr:row>2</xdr:row>
      <xdr:rowOff>0</xdr:rowOff>
    </xdr:from>
    <xdr:to>
      <xdr:col>15</xdr:col>
      <xdr:colOff>163831</xdr:colOff>
      <xdr:row>4</xdr:row>
      <xdr:rowOff>333375</xdr:rowOff>
    </xdr:to>
    <xdr:sp macro="" textlink="">
      <xdr:nvSpPr>
        <xdr:cNvPr id="2" name="Rectangle à coins arrondis 1">
          <a:hlinkClick xmlns:r="http://schemas.openxmlformats.org/officeDocument/2006/relationships" r:id="rId1"/>
        </xdr:cNvPr>
        <xdr:cNvSpPr/>
      </xdr:nvSpPr>
      <xdr:spPr>
        <a:xfrm flipH="1">
          <a:off x="11039475" y="895350"/>
          <a:ext cx="2449831" cy="714375"/>
        </a:xfrm>
        <a:prstGeom prst="roundRect">
          <a:avLst/>
        </a:prstGeom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rtlCol="0" anchor="ctr"/>
        <a:lstStyle/>
        <a:p>
          <a:pPr algn="ctr"/>
          <a:r>
            <a:rPr lang="fr-FR" sz="2800"/>
            <a:t>SOMMAIRE</a:t>
          </a:r>
        </a:p>
      </xdr:txBody>
    </xdr:sp>
    <xdr:clientData/>
  </xdr:twoCellAnchor>
</xdr:wsDr>
</file>

<file path=xl/drawings/drawing7.xml><?xml version="1.0" encoding="utf-8"?>
<xdr:wsDr xmlns:xdr="http://schemas.openxmlformats.org/drawingml/2006/spreadsheetDrawing" xmlns:a="http://schemas.openxmlformats.org/drawingml/2006/main">
  <xdr:twoCellAnchor>
    <xdr:from>
      <xdr:col>12</xdr:col>
      <xdr:colOff>0</xdr:colOff>
      <xdr:row>2</xdr:row>
      <xdr:rowOff>0</xdr:rowOff>
    </xdr:from>
    <xdr:to>
      <xdr:col>15</xdr:col>
      <xdr:colOff>163831</xdr:colOff>
      <xdr:row>4</xdr:row>
      <xdr:rowOff>333375</xdr:rowOff>
    </xdr:to>
    <xdr:sp macro="" textlink="">
      <xdr:nvSpPr>
        <xdr:cNvPr id="2" name="Rectangle à coins arrondis 1">
          <a:hlinkClick xmlns:r="http://schemas.openxmlformats.org/officeDocument/2006/relationships" r:id="rId1"/>
        </xdr:cNvPr>
        <xdr:cNvSpPr/>
      </xdr:nvSpPr>
      <xdr:spPr>
        <a:xfrm flipH="1">
          <a:off x="11039475" y="914400"/>
          <a:ext cx="2449831" cy="714375"/>
        </a:xfrm>
        <a:prstGeom prst="roundRect">
          <a:avLst/>
        </a:prstGeom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rtlCol="0" anchor="ctr"/>
        <a:lstStyle/>
        <a:p>
          <a:pPr algn="ctr"/>
          <a:r>
            <a:rPr lang="fr-FR" sz="2800"/>
            <a:t>SOMMAIRE</a:t>
          </a:r>
        </a:p>
      </xdr:txBody>
    </xdr:sp>
    <xdr:clientData/>
  </xdr:twoCellAnchor>
</xdr:wsDr>
</file>

<file path=xl/drawings/drawing8.xml><?xml version="1.0" encoding="utf-8"?>
<xdr:wsDr xmlns:xdr="http://schemas.openxmlformats.org/drawingml/2006/spreadsheetDrawing" xmlns:a="http://schemas.openxmlformats.org/drawingml/2006/main">
  <xdr:twoCellAnchor>
    <xdr:from>
      <xdr:col>12</xdr:col>
      <xdr:colOff>0</xdr:colOff>
      <xdr:row>2</xdr:row>
      <xdr:rowOff>0</xdr:rowOff>
    </xdr:from>
    <xdr:to>
      <xdr:col>15</xdr:col>
      <xdr:colOff>163831</xdr:colOff>
      <xdr:row>5</xdr:row>
      <xdr:rowOff>142875</xdr:rowOff>
    </xdr:to>
    <xdr:sp macro="" textlink="">
      <xdr:nvSpPr>
        <xdr:cNvPr id="2" name="Rectangle à coins arrondis 1">
          <a:hlinkClick xmlns:r="http://schemas.openxmlformats.org/officeDocument/2006/relationships" r:id="rId1"/>
        </xdr:cNvPr>
        <xdr:cNvSpPr/>
      </xdr:nvSpPr>
      <xdr:spPr>
        <a:xfrm flipH="1">
          <a:off x="11039475" y="914400"/>
          <a:ext cx="2449831" cy="714375"/>
        </a:xfrm>
        <a:prstGeom prst="roundRect">
          <a:avLst/>
        </a:prstGeom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rtlCol="0" anchor="ctr"/>
        <a:lstStyle/>
        <a:p>
          <a:pPr algn="ctr"/>
          <a:r>
            <a:rPr lang="fr-FR" sz="2800"/>
            <a:t>SOMMAIRE</a:t>
          </a:r>
        </a:p>
      </xdr:txBody>
    </xdr:sp>
    <xdr:clientData/>
  </xdr:twoCellAnchor>
</xdr:wsDr>
</file>

<file path=xl/drawings/drawing9.xml><?xml version="1.0" encoding="utf-8"?>
<xdr:wsDr xmlns:xdr="http://schemas.openxmlformats.org/drawingml/2006/spreadsheetDrawing" xmlns:a="http://schemas.openxmlformats.org/drawingml/2006/main">
  <xdr:twoCellAnchor>
    <xdr:from>
      <xdr:col>12</xdr:col>
      <xdr:colOff>0</xdr:colOff>
      <xdr:row>2</xdr:row>
      <xdr:rowOff>0</xdr:rowOff>
    </xdr:from>
    <xdr:to>
      <xdr:col>15</xdr:col>
      <xdr:colOff>163831</xdr:colOff>
      <xdr:row>5</xdr:row>
      <xdr:rowOff>142875</xdr:rowOff>
    </xdr:to>
    <xdr:sp macro="" textlink="">
      <xdr:nvSpPr>
        <xdr:cNvPr id="2" name="Rectangle à coins arrondis 1">
          <a:hlinkClick xmlns:r="http://schemas.openxmlformats.org/officeDocument/2006/relationships" r:id="rId1"/>
        </xdr:cNvPr>
        <xdr:cNvSpPr/>
      </xdr:nvSpPr>
      <xdr:spPr>
        <a:xfrm flipH="1">
          <a:off x="11039475" y="904875"/>
          <a:ext cx="2449831" cy="714375"/>
        </a:xfrm>
        <a:prstGeom prst="roundRect">
          <a:avLst/>
        </a:prstGeom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rtlCol="0" anchor="ctr"/>
        <a:lstStyle/>
        <a:p>
          <a:pPr algn="ctr"/>
          <a:r>
            <a:rPr lang="fr-FR" sz="2800"/>
            <a:t>SOMMAIRE</a:t>
          </a:r>
        </a:p>
      </xdr:txBody>
    </xdr:sp>
    <xdr:clientData/>
  </xdr:twoCellAnchor>
</xdr:wsDr>
</file>

<file path=xl/drawings/drawing10.xml><?xml version="1.0" encoding="utf-8"?>
<xdr:wsDr xmlns:xdr="http://schemas.openxmlformats.org/drawingml/2006/spreadsheetDrawing" xmlns:a="http://schemas.openxmlformats.org/drawingml/2006/main">
  <xdr:twoCellAnchor>
    <xdr:from>
      <xdr:col>12</xdr:col>
      <xdr:colOff>0</xdr:colOff>
      <xdr:row>2</xdr:row>
      <xdr:rowOff>0</xdr:rowOff>
    </xdr:from>
    <xdr:to>
      <xdr:col>15</xdr:col>
      <xdr:colOff>163831</xdr:colOff>
      <xdr:row>3</xdr:row>
      <xdr:rowOff>142875</xdr:rowOff>
    </xdr:to>
    <xdr:sp macro="" textlink="">
      <xdr:nvSpPr>
        <xdr:cNvPr id="2" name="Rectangle à coins arrondis 1">
          <a:hlinkClick xmlns:r="http://schemas.openxmlformats.org/officeDocument/2006/relationships" r:id="rId1"/>
        </xdr:cNvPr>
        <xdr:cNvSpPr/>
      </xdr:nvSpPr>
      <xdr:spPr>
        <a:xfrm flipH="1">
          <a:off x="11039475" y="923925"/>
          <a:ext cx="2449831" cy="714375"/>
        </a:xfrm>
        <a:prstGeom prst="roundRect">
          <a:avLst/>
        </a:prstGeom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rtlCol="0" anchor="ctr"/>
        <a:lstStyle/>
        <a:p>
          <a:pPr algn="ctr"/>
          <a:r>
            <a:rPr lang="fr-FR" sz="2800"/>
            <a:t>SOMMAIRE</a:t>
          </a:r>
        </a:p>
      </xdr:txBody>
    </xdr:sp>
    <xdr:clientData/>
  </xdr:twoCellAnchor>
</xdr:wsDr>
</file>

<file path=xl/drawings/drawing11.xml><?xml version="1.0" encoding="utf-8"?>
<xdr:wsDr xmlns:xdr="http://schemas.openxmlformats.org/drawingml/2006/spreadsheetDrawing" xmlns:a="http://schemas.openxmlformats.org/drawingml/2006/main">
  <xdr:twoCellAnchor>
    <xdr:from>
      <xdr:col>12</xdr:col>
      <xdr:colOff>0</xdr:colOff>
      <xdr:row>2</xdr:row>
      <xdr:rowOff>0</xdr:rowOff>
    </xdr:from>
    <xdr:to>
      <xdr:col>15</xdr:col>
      <xdr:colOff>163831</xdr:colOff>
      <xdr:row>3</xdr:row>
      <xdr:rowOff>142875</xdr:rowOff>
    </xdr:to>
    <xdr:sp macro="" textlink="">
      <xdr:nvSpPr>
        <xdr:cNvPr id="2" name="Rectangle à coins arrondis 1">
          <a:hlinkClick xmlns:r="http://schemas.openxmlformats.org/officeDocument/2006/relationships" r:id="rId1"/>
        </xdr:cNvPr>
        <xdr:cNvSpPr/>
      </xdr:nvSpPr>
      <xdr:spPr>
        <a:xfrm flipH="1">
          <a:off x="11039475" y="885825"/>
          <a:ext cx="2449831" cy="714375"/>
        </a:xfrm>
        <a:prstGeom prst="roundRect">
          <a:avLst/>
        </a:prstGeom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rtlCol="0" anchor="ctr"/>
        <a:lstStyle/>
        <a:p>
          <a:pPr algn="ctr"/>
          <a:r>
            <a:rPr lang="fr-FR" sz="2800"/>
            <a:t>SOMMAIRE</a:t>
          </a:r>
        </a:p>
      </xdr:txBody>
    </xdr:sp>
    <xdr:clientData/>
  </xdr:twoCellAnchor>
</xdr:wsDr>
</file>

<file path=xl/drawings/drawing12.xml><?xml version="1.0" encoding="utf-8"?>
<xdr:wsDr xmlns:xdr="http://schemas.openxmlformats.org/drawingml/2006/spreadsheetDrawing" xmlns:a="http://schemas.openxmlformats.org/drawingml/2006/main">
  <xdr:twoCellAnchor>
    <xdr:from>
      <xdr:col>12</xdr:col>
      <xdr:colOff>0</xdr:colOff>
      <xdr:row>2</xdr:row>
      <xdr:rowOff>0</xdr:rowOff>
    </xdr:from>
    <xdr:to>
      <xdr:col>15</xdr:col>
      <xdr:colOff>163831</xdr:colOff>
      <xdr:row>5</xdr:row>
      <xdr:rowOff>142875</xdr:rowOff>
    </xdr:to>
    <xdr:sp macro="" textlink="">
      <xdr:nvSpPr>
        <xdr:cNvPr id="2" name="Rectangle à coins arrondis 1">
          <a:hlinkClick xmlns:r="http://schemas.openxmlformats.org/officeDocument/2006/relationships" r:id="rId1"/>
        </xdr:cNvPr>
        <xdr:cNvSpPr/>
      </xdr:nvSpPr>
      <xdr:spPr>
        <a:xfrm flipH="1">
          <a:off x="11039475" y="933450"/>
          <a:ext cx="2449831" cy="714375"/>
        </a:xfrm>
        <a:prstGeom prst="roundRect">
          <a:avLst/>
        </a:prstGeom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rtlCol="0" anchor="ctr"/>
        <a:lstStyle/>
        <a:p>
          <a:pPr algn="ctr"/>
          <a:r>
            <a:rPr lang="fr-FR" sz="2800"/>
            <a:t>SOMMAIRE</a:t>
          </a:r>
        </a:p>
      </xdr:txBody>
    </xdr:sp>
    <xdr:clientData/>
  </xdr:twoCellAnchor>
</xdr:wsDr>
</file>

<file path=xl/drawings/drawing13.xml><?xml version="1.0" encoding="utf-8"?>
<xdr:wsDr xmlns:xdr="http://schemas.openxmlformats.org/drawingml/2006/spreadsheetDrawing" xmlns:a="http://schemas.openxmlformats.org/drawingml/2006/main">
  <xdr:twoCellAnchor>
    <xdr:from>
      <xdr:col>12</xdr:col>
      <xdr:colOff>0</xdr:colOff>
      <xdr:row>2</xdr:row>
      <xdr:rowOff>0</xdr:rowOff>
    </xdr:from>
    <xdr:to>
      <xdr:col>15</xdr:col>
      <xdr:colOff>175494</xdr:colOff>
      <xdr:row>4</xdr:row>
      <xdr:rowOff>140931</xdr:rowOff>
    </xdr:to>
    <xdr:sp macro="" textlink="">
      <xdr:nvSpPr>
        <xdr:cNvPr id="2" name="Rectangle à coins arrondis 1">
          <a:hlinkClick xmlns:r="http://schemas.openxmlformats.org/officeDocument/2006/relationships" r:id="rId1"/>
        </xdr:cNvPr>
        <xdr:cNvSpPr/>
      </xdr:nvSpPr>
      <xdr:spPr>
        <a:xfrm flipH="1">
          <a:off x="11157857" y="933061"/>
          <a:ext cx="2449831" cy="714375"/>
        </a:xfrm>
        <a:prstGeom prst="roundRect">
          <a:avLst/>
        </a:prstGeom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rtlCol="0" anchor="ctr"/>
        <a:lstStyle/>
        <a:p>
          <a:pPr algn="ctr"/>
          <a:r>
            <a:rPr lang="fr-FR" sz="2800"/>
            <a:t>SOMMAIRE</a:t>
          </a:r>
        </a:p>
      </xdr:txBody>
    </xdr:sp>
    <xdr:clientData/>
  </xdr:twoCellAnchor>
</xdr:wsDr>
</file>

<file path=xl/drawings/drawing14.xml><?xml version="1.0" encoding="utf-8"?>
<xdr:wsDr xmlns:xdr="http://schemas.openxmlformats.org/drawingml/2006/spreadsheetDrawing" xmlns:a="http://schemas.openxmlformats.org/drawingml/2006/main">
  <xdr:twoCellAnchor>
    <xdr:from>
      <xdr:col>12</xdr:col>
      <xdr:colOff>0</xdr:colOff>
      <xdr:row>2</xdr:row>
      <xdr:rowOff>0</xdr:rowOff>
    </xdr:from>
    <xdr:to>
      <xdr:col>15</xdr:col>
      <xdr:colOff>163831</xdr:colOff>
      <xdr:row>5</xdr:row>
      <xdr:rowOff>142875</xdr:rowOff>
    </xdr:to>
    <xdr:sp macro="" textlink="">
      <xdr:nvSpPr>
        <xdr:cNvPr id="2" name="Rectangle à coins arrondis 1">
          <a:hlinkClick xmlns:r="http://schemas.openxmlformats.org/officeDocument/2006/relationships" r:id="rId1"/>
        </xdr:cNvPr>
        <xdr:cNvSpPr/>
      </xdr:nvSpPr>
      <xdr:spPr>
        <a:xfrm flipH="1">
          <a:off x="11039475" y="923925"/>
          <a:ext cx="2449831" cy="714375"/>
        </a:xfrm>
        <a:prstGeom prst="roundRect">
          <a:avLst/>
        </a:prstGeom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rtlCol="0" anchor="ctr"/>
        <a:lstStyle/>
        <a:p>
          <a:pPr algn="ctr"/>
          <a:r>
            <a:rPr lang="fr-FR" sz="2800"/>
            <a:t>SOMMAIRE</a:t>
          </a:r>
        </a:p>
      </xdr:txBody>
    </xdr:sp>
    <xdr:clientData/>
  </xdr:twoCellAnchor>
</xdr:wsDr>
</file>

<file path=xl/drawings/drawing15.xml><?xml version="1.0" encoding="utf-8"?>
<xdr:wsDr xmlns:xdr="http://schemas.openxmlformats.org/drawingml/2006/spreadsheetDrawing" xmlns:a="http://schemas.openxmlformats.org/drawingml/2006/main">
  <xdr:twoCellAnchor>
    <xdr:from>
      <xdr:col>12</xdr:col>
      <xdr:colOff>0</xdr:colOff>
      <xdr:row>2</xdr:row>
      <xdr:rowOff>0</xdr:rowOff>
    </xdr:from>
    <xdr:to>
      <xdr:col>15</xdr:col>
      <xdr:colOff>163831</xdr:colOff>
      <xdr:row>4</xdr:row>
      <xdr:rowOff>333375</xdr:rowOff>
    </xdr:to>
    <xdr:sp macro="" textlink="">
      <xdr:nvSpPr>
        <xdr:cNvPr id="2" name="Rectangle à coins arrondis 1">
          <a:hlinkClick xmlns:r="http://schemas.openxmlformats.org/officeDocument/2006/relationships" r:id="rId1"/>
        </xdr:cNvPr>
        <xdr:cNvSpPr/>
      </xdr:nvSpPr>
      <xdr:spPr>
        <a:xfrm flipH="1">
          <a:off x="11039475" y="866775"/>
          <a:ext cx="2449831" cy="714375"/>
        </a:xfrm>
        <a:prstGeom prst="roundRect">
          <a:avLst/>
        </a:prstGeom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rtlCol="0" anchor="ctr"/>
        <a:lstStyle/>
        <a:p>
          <a:pPr algn="ctr"/>
          <a:r>
            <a:rPr lang="fr-FR" sz="2800"/>
            <a:t>SOMMAIRE</a:t>
          </a:r>
        </a:p>
      </xdr:txBody>
    </xdr:sp>
    <xdr:clientData/>
  </xdr:twoCellAnchor>
</xdr:wsDr>
</file>

<file path=xl/drawings/drawing16.xml><?xml version="1.0" encoding="utf-8"?>
<xdr:wsDr xmlns:xdr="http://schemas.openxmlformats.org/drawingml/2006/spreadsheetDrawing" xmlns:a="http://schemas.openxmlformats.org/drawingml/2006/main">
  <xdr:twoCellAnchor>
    <xdr:from>
      <xdr:col>12</xdr:col>
      <xdr:colOff>0</xdr:colOff>
      <xdr:row>2</xdr:row>
      <xdr:rowOff>0</xdr:rowOff>
    </xdr:from>
    <xdr:to>
      <xdr:col>15</xdr:col>
      <xdr:colOff>163831</xdr:colOff>
      <xdr:row>5</xdr:row>
      <xdr:rowOff>142875</xdr:rowOff>
    </xdr:to>
    <xdr:sp macro="" textlink="">
      <xdr:nvSpPr>
        <xdr:cNvPr id="2" name="Rectangle à coins arrondis 1">
          <a:hlinkClick xmlns:r="http://schemas.openxmlformats.org/officeDocument/2006/relationships" r:id="rId1"/>
        </xdr:cNvPr>
        <xdr:cNvSpPr/>
      </xdr:nvSpPr>
      <xdr:spPr>
        <a:xfrm flipH="1">
          <a:off x="11039475" y="742950"/>
          <a:ext cx="2449831" cy="714375"/>
        </a:xfrm>
        <a:prstGeom prst="roundRect">
          <a:avLst/>
        </a:prstGeom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rtlCol="0" anchor="ctr"/>
        <a:lstStyle/>
        <a:p>
          <a:pPr algn="ctr"/>
          <a:r>
            <a:rPr lang="fr-FR" sz="2800"/>
            <a:t>SOMMAIRE</a:t>
          </a:r>
        </a:p>
      </xdr:txBody>
    </xdr:sp>
    <xdr:clientData/>
  </xdr:twoCellAnchor>
</xdr:wsDr>
</file>

<file path=xl/drawings/drawing17.xml><?xml version="1.0" encoding="utf-8"?>
<xdr:wsDr xmlns:xdr="http://schemas.openxmlformats.org/drawingml/2006/spreadsheetDrawing" xmlns:a="http://schemas.openxmlformats.org/drawingml/2006/main">
  <xdr:twoCellAnchor>
    <xdr:from>
      <xdr:col>12</xdr:col>
      <xdr:colOff>0</xdr:colOff>
      <xdr:row>2</xdr:row>
      <xdr:rowOff>0</xdr:rowOff>
    </xdr:from>
    <xdr:to>
      <xdr:col>15</xdr:col>
      <xdr:colOff>163831</xdr:colOff>
      <xdr:row>5</xdr:row>
      <xdr:rowOff>142875</xdr:rowOff>
    </xdr:to>
    <xdr:sp macro="" textlink="">
      <xdr:nvSpPr>
        <xdr:cNvPr id="2" name="Rectangle à coins arrondis 1">
          <a:hlinkClick xmlns:r="http://schemas.openxmlformats.org/officeDocument/2006/relationships" r:id="rId1"/>
        </xdr:cNvPr>
        <xdr:cNvSpPr/>
      </xdr:nvSpPr>
      <xdr:spPr>
        <a:xfrm flipH="1">
          <a:off x="11039475" y="381000"/>
          <a:ext cx="2449831" cy="714375"/>
        </a:xfrm>
        <a:prstGeom prst="roundRect">
          <a:avLst/>
        </a:prstGeom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rtlCol="0" anchor="ctr"/>
        <a:lstStyle/>
        <a:p>
          <a:pPr algn="ctr"/>
          <a:r>
            <a:rPr lang="fr-FR" sz="2800"/>
            <a:t>SOMMAIRE</a:t>
          </a:r>
        </a:p>
      </xdr:txBody>
    </xdr:sp>
    <xdr:clientData/>
  </xdr:twoCellAnchor>
</xdr:wsDr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1.xml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2.xml"/></Relationships>
</file>

<file path=xl/worksheets/_rels/sheet3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3.xml"/><Relationship Id="rId1" Type="http://schemas.openxmlformats.org/officeDocument/2006/relationships/printerSettings" Target="../printerSettings/printerSettings1.bin"/></Relationships>
</file>

<file path=xl/worksheets/_rels/sheet4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1.vml"/><Relationship Id="rId2" Type="http://schemas.openxmlformats.org/officeDocument/2006/relationships/drawing" Target="../drawings/drawing4.xml"/><Relationship Id="rId1" Type="http://schemas.openxmlformats.org/officeDocument/2006/relationships/printerSettings" Target="../printerSettings/printerSettings2.bin"/></Relationships>
</file>

<file path=xl/worksheets/_rels/sheet5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5.xml"/><Relationship Id="rId1" Type="http://schemas.openxmlformats.org/officeDocument/2006/relationships/printerSettings" Target="../printerSettings/printerSettings3.bin"/></Relationships>
</file>

<file path=xl/worksheets/_rels/sheet6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6.xml"/></Relationships>
</file>

<file path=xl/worksheets/_rels/sheet7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7.xml"/><Relationship Id="rId1" Type="http://schemas.openxmlformats.org/officeDocument/2006/relationships/printerSettings" Target="../printerSettings/printerSettings4.bin"/></Relationships>
</file>

<file path=xl/worksheets/_rels/sheet8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8.xml"/><Relationship Id="rId1" Type="http://schemas.openxmlformats.org/officeDocument/2006/relationships/printerSettings" Target="../printerSettings/printerSettings5.bin"/></Relationships>
</file>

<file path=xl/worksheets/_rels/sheet9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9.xml"/></Relationships>
</file>

<file path=xl/worksheets/_rels/sheet10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0.xml"/><Relationship Id="rId1" Type="http://schemas.openxmlformats.org/officeDocument/2006/relationships/printerSettings" Target="../printerSettings/printerSettings6.bin"/></Relationships>
</file>

<file path=xl/worksheets/_rels/sheet11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11.xml"/></Relationships>
</file>

<file path=xl/worksheets/_rels/sheet12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2.xml"/><Relationship Id="rId1" Type="http://schemas.openxmlformats.org/officeDocument/2006/relationships/printerSettings" Target="../printerSettings/printerSettings7.bin"/></Relationships>
</file>

<file path=xl/worksheets/_rels/sheet13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13.xml"/></Relationships>
</file>

<file path=xl/worksheets/_rels/sheet14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4.xml"/><Relationship Id="rId1" Type="http://schemas.openxmlformats.org/officeDocument/2006/relationships/printerSettings" Target="../printerSettings/printerSettings8.bin"/></Relationships>
</file>

<file path=xl/worksheets/_rels/sheet15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5.xml"/><Relationship Id="rId1" Type="http://schemas.openxmlformats.org/officeDocument/2006/relationships/printerSettings" Target="../printerSettings/printerSettings9.bin"/></Relationships>
</file>

<file path=xl/worksheets/_rels/sheet16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16.xml"/></Relationships>
</file>

<file path=xl/worksheets/_rels/sheet17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7.xml"/><Relationship Id="rId1" Type="http://schemas.openxmlformats.org/officeDocument/2006/relationships/printerSettings" Target="../printerSettings/printerSettings10.bin"/></Relationships>
</file>

<file path=xl/worksheets/sheet1.xml><?xml version="1.0" encoding="utf-8"?>
<worksheet xmlns="http://schemas.openxmlformats.org/spreadsheetml/2006/main" xmlns:r="http://schemas.openxmlformats.org/officeDocument/2006/relationships">
  <sheetPr filterMode="1">
    <tabColor rgb="FFFFCC00"/>
  </sheetPr>
  <dimension ref="B1:H50"/>
  <sheetViews>
    <sheetView workbookViewId="0">
      <selection activeCell="G7" sqref="G7"/>
    </sheetView>
  </sheetViews>
  <sheetFormatPr baseColWidth="10" defaultColWidth="11.42578125" defaultRowHeight="15"/>
  <cols>
    <col min="1" max="2" width="11.42578125" style="1"/>
    <col min="3" max="3" width="16" style="1" customWidth="1"/>
    <col min="4" max="16384" width="11.42578125" style="1"/>
  </cols>
  <sheetData>
    <row r="1" spans="2:8">
      <c r="B1" s="161" t="s">
        <v>73</v>
      </c>
      <c r="C1" s="161"/>
      <c r="D1" s="161"/>
    </row>
    <row r="2" spans="2:8" ht="30">
      <c r="B2" s="3" t="s">
        <v>71</v>
      </c>
      <c r="C2" s="3" t="s">
        <v>72</v>
      </c>
      <c r="D2" s="3" t="s">
        <v>80</v>
      </c>
    </row>
    <row r="3" spans="2:8">
      <c r="B3" s="3" t="s">
        <v>74</v>
      </c>
      <c r="C3" s="21"/>
      <c r="D3" s="3" t="s">
        <v>78</v>
      </c>
      <c r="F3" s="11"/>
      <c r="G3" s="11"/>
      <c r="H3" s="11"/>
    </row>
    <row r="4" spans="2:8">
      <c r="B4" s="3" t="s">
        <v>87</v>
      </c>
      <c r="C4" s="21" t="s">
        <v>93</v>
      </c>
      <c r="D4" s="3" t="s">
        <v>79</v>
      </c>
      <c r="F4" s="11"/>
      <c r="G4" s="11"/>
      <c r="H4" s="11"/>
    </row>
    <row r="5" spans="2:8">
      <c r="B5" s="35" t="s">
        <v>75</v>
      </c>
      <c r="C5" s="36" t="s">
        <v>92</v>
      </c>
      <c r="D5" s="35" t="s">
        <v>79</v>
      </c>
      <c r="F5" s="11"/>
      <c r="G5" s="11"/>
      <c r="H5" s="11"/>
    </row>
    <row r="6" spans="2:8">
      <c r="B6" s="35" t="s">
        <v>83</v>
      </c>
      <c r="C6" s="36" t="s">
        <v>96</v>
      </c>
      <c r="D6" s="35" t="s">
        <v>79</v>
      </c>
      <c r="F6" s="11"/>
      <c r="G6" s="11"/>
      <c r="H6" s="11"/>
    </row>
    <row r="7" spans="2:8">
      <c r="B7" s="34" t="s">
        <v>159</v>
      </c>
      <c r="C7" s="34"/>
      <c r="D7" s="3"/>
      <c r="F7" s="11"/>
      <c r="G7" s="37"/>
      <c r="H7" s="11"/>
    </row>
    <row r="8" spans="2:8">
      <c r="B8" s="98" t="s">
        <v>86</v>
      </c>
      <c r="C8" s="98" t="s">
        <v>98</v>
      </c>
      <c r="D8" s="98" t="s">
        <v>79</v>
      </c>
      <c r="F8" s="11"/>
      <c r="G8" s="37"/>
      <c r="H8" s="11"/>
    </row>
    <row r="9" spans="2:8">
      <c r="B9" s="35" t="s">
        <v>101</v>
      </c>
      <c r="C9" s="35" t="s">
        <v>111</v>
      </c>
      <c r="D9" s="35" t="s">
        <v>79</v>
      </c>
      <c r="F9" s="11"/>
      <c r="G9" s="37"/>
      <c r="H9" s="11"/>
    </row>
    <row r="10" spans="2:8">
      <c r="B10" s="35" t="s">
        <v>105</v>
      </c>
      <c r="C10" s="35" t="s">
        <v>106</v>
      </c>
      <c r="D10" s="35" t="s">
        <v>79</v>
      </c>
      <c r="F10" s="11"/>
      <c r="G10" s="37"/>
      <c r="H10" s="11"/>
    </row>
    <row r="11" spans="2:8">
      <c r="B11" s="35" t="s">
        <v>85</v>
      </c>
      <c r="C11" s="35" t="s">
        <v>97</v>
      </c>
      <c r="D11" s="35" t="s">
        <v>79</v>
      </c>
      <c r="F11" s="11"/>
      <c r="G11" s="37"/>
      <c r="H11" s="11"/>
    </row>
    <row r="12" spans="2:8">
      <c r="B12" s="35" t="s">
        <v>77</v>
      </c>
      <c r="C12" s="36" t="s">
        <v>112</v>
      </c>
      <c r="D12" s="35" t="s">
        <v>79</v>
      </c>
      <c r="F12" s="11"/>
      <c r="G12" s="37"/>
      <c r="H12" s="11"/>
    </row>
    <row r="13" spans="2:8">
      <c r="B13" s="98" t="s">
        <v>89</v>
      </c>
      <c r="C13" s="98"/>
      <c r="D13" s="98" t="s">
        <v>79</v>
      </c>
      <c r="F13" s="11"/>
      <c r="G13" s="37"/>
      <c r="H13" s="11"/>
    </row>
    <row r="14" spans="2:8">
      <c r="B14" s="35" t="s">
        <v>76</v>
      </c>
      <c r="C14" s="36" t="s">
        <v>94</v>
      </c>
      <c r="D14" s="35" t="s">
        <v>79</v>
      </c>
      <c r="F14" s="11"/>
      <c r="G14" s="11"/>
      <c r="H14" s="11"/>
    </row>
    <row r="15" spans="2:8">
      <c r="B15" s="35" t="s">
        <v>88</v>
      </c>
      <c r="C15" s="36" t="s">
        <v>95</v>
      </c>
      <c r="D15" s="35" t="s">
        <v>79</v>
      </c>
      <c r="F15" s="11"/>
      <c r="G15" s="37"/>
      <c r="H15" s="11"/>
    </row>
    <row r="16" spans="2:8">
      <c r="B16" s="35" t="s">
        <v>104</v>
      </c>
      <c r="C16" s="35" t="s">
        <v>119</v>
      </c>
      <c r="D16" s="35" t="s">
        <v>79</v>
      </c>
      <c r="F16" s="11"/>
      <c r="G16" s="37"/>
      <c r="H16" s="11"/>
    </row>
    <row r="17" spans="2:8">
      <c r="B17" s="35" t="s">
        <v>99</v>
      </c>
      <c r="C17" s="35" t="s">
        <v>107</v>
      </c>
      <c r="D17" s="35" t="s">
        <v>79</v>
      </c>
      <c r="F17" s="11"/>
      <c r="G17" s="37"/>
      <c r="H17" s="11"/>
    </row>
    <row r="18" spans="2:8">
      <c r="B18" s="35" t="s">
        <v>100</v>
      </c>
      <c r="C18" s="35" t="s">
        <v>113</v>
      </c>
      <c r="D18" s="35" t="s">
        <v>79</v>
      </c>
      <c r="F18" s="11"/>
      <c r="G18" s="37"/>
      <c r="H18" s="11"/>
    </row>
    <row r="19" spans="2:8">
      <c r="B19" s="35" t="s">
        <v>90</v>
      </c>
      <c r="C19" s="35" t="s">
        <v>108</v>
      </c>
      <c r="D19" s="35" t="s">
        <v>79</v>
      </c>
      <c r="F19" s="11"/>
      <c r="G19" s="11"/>
      <c r="H19" s="11"/>
    </row>
    <row r="20" spans="2:8">
      <c r="B20" s="34" t="s">
        <v>157</v>
      </c>
      <c r="C20" s="98"/>
      <c r="D20" s="7"/>
      <c r="F20" s="11"/>
      <c r="G20" s="37"/>
      <c r="H20" s="11"/>
    </row>
    <row r="21" spans="2:8">
      <c r="B21" s="34" t="s">
        <v>158</v>
      </c>
      <c r="C21" s="34"/>
      <c r="D21" s="7"/>
      <c r="F21" s="11"/>
      <c r="G21" s="37"/>
      <c r="H21" s="11"/>
    </row>
    <row r="22" spans="2:8">
      <c r="B22" s="34" t="s">
        <v>162</v>
      </c>
      <c r="C22" s="98"/>
      <c r="D22" s="34"/>
      <c r="F22" s="11"/>
      <c r="G22" s="37"/>
      <c r="H22" s="11"/>
    </row>
    <row r="23" spans="2:8">
      <c r="B23" s="35" t="s">
        <v>102</v>
      </c>
      <c r="C23" s="35" t="s">
        <v>110</v>
      </c>
      <c r="D23" s="35" t="s">
        <v>79</v>
      </c>
      <c r="F23" s="11"/>
      <c r="G23" s="11"/>
      <c r="H23" s="11"/>
    </row>
    <row r="24" spans="2:8">
      <c r="B24" s="35" t="s">
        <v>103</v>
      </c>
      <c r="C24" s="35" t="s">
        <v>109</v>
      </c>
      <c r="D24" s="35" t="s">
        <v>79</v>
      </c>
      <c r="F24" s="11"/>
      <c r="G24" s="11"/>
      <c r="H24" s="11"/>
    </row>
    <row r="25" spans="2:8">
      <c r="B25" s="34" t="s">
        <v>161</v>
      </c>
      <c r="C25" s="34"/>
      <c r="D25" s="34"/>
      <c r="F25" s="11"/>
      <c r="G25" s="11"/>
      <c r="H25" s="11"/>
    </row>
    <row r="26" spans="2:8" hidden="1">
      <c r="B26" s="98"/>
      <c r="C26" s="21"/>
      <c r="D26" s="98" t="s">
        <v>78</v>
      </c>
      <c r="F26" s="11"/>
      <c r="G26" s="37"/>
      <c r="H26" s="11"/>
    </row>
    <row r="27" spans="2:8" hidden="1">
      <c r="B27" s="35"/>
      <c r="C27" s="35"/>
      <c r="D27" s="35"/>
      <c r="F27" s="11"/>
      <c r="G27" s="11"/>
      <c r="H27" s="11"/>
    </row>
    <row r="28" spans="2:8" hidden="1">
      <c r="B28" s="35"/>
      <c r="C28" s="35"/>
      <c r="D28" s="35"/>
      <c r="F28" s="11"/>
      <c r="G28" s="37"/>
      <c r="H28" s="11"/>
    </row>
    <row r="29" spans="2:8" hidden="1">
      <c r="B29" s="98"/>
      <c r="C29" s="98"/>
      <c r="D29" s="98"/>
      <c r="F29" s="11"/>
      <c r="G29" s="37"/>
      <c r="H29" s="11"/>
    </row>
    <row r="30" spans="2:8" hidden="1">
      <c r="B30" s="35"/>
      <c r="C30" s="36"/>
      <c r="D30" s="35"/>
      <c r="F30" s="11"/>
      <c r="G30" s="11"/>
      <c r="H30" s="11"/>
    </row>
    <row r="31" spans="2:8" hidden="1">
      <c r="B31" s="35"/>
      <c r="C31" s="36"/>
      <c r="D31" s="35"/>
      <c r="F31" s="11"/>
      <c r="G31" s="11"/>
      <c r="H31" s="11"/>
    </row>
    <row r="32" spans="2:8" hidden="1">
      <c r="B32" s="35"/>
      <c r="C32" s="36"/>
      <c r="D32" s="35"/>
      <c r="F32" s="11"/>
      <c r="G32" s="11"/>
      <c r="H32" s="11"/>
    </row>
    <row r="33" spans="2:8" hidden="1">
      <c r="B33" s="35"/>
      <c r="C33" s="35"/>
      <c r="D33" s="35"/>
      <c r="F33" s="11"/>
      <c r="G33" s="11"/>
      <c r="H33" s="11"/>
    </row>
    <row r="34" spans="2:8" hidden="1">
      <c r="B34" s="98"/>
      <c r="C34" s="21"/>
      <c r="D34" s="98"/>
      <c r="F34" s="11"/>
      <c r="G34" s="11"/>
      <c r="H34" s="11"/>
    </row>
    <row r="35" spans="2:8" hidden="1">
      <c r="B35" s="35"/>
      <c r="C35" s="36"/>
      <c r="D35" s="35"/>
      <c r="F35" s="11"/>
      <c r="G35" s="11"/>
      <c r="H35" s="11"/>
    </row>
    <row r="36" spans="2:8" hidden="1">
      <c r="B36" s="35"/>
      <c r="C36" s="36"/>
      <c r="D36" s="35"/>
      <c r="F36" s="11"/>
      <c r="G36" s="37"/>
      <c r="H36" s="11"/>
    </row>
    <row r="37" spans="2:8" hidden="1">
      <c r="B37" s="35"/>
      <c r="C37" s="36"/>
      <c r="D37" s="35"/>
      <c r="F37" s="11"/>
      <c r="G37" s="11"/>
      <c r="H37" s="11"/>
    </row>
    <row r="38" spans="2:8" hidden="1">
      <c r="B38" s="35"/>
      <c r="C38" s="35"/>
      <c r="D38" s="35"/>
      <c r="F38" s="11"/>
      <c r="G38" s="11"/>
      <c r="H38" s="11"/>
    </row>
    <row r="39" spans="2:8" hidden="1">
      <c r="B39" s="35"/>
      <c r="C39" s="36"/>
      <c r="D39" s="35"/>
      <c r="F39" s="11"/>
      <c r="G39" s="11"/>
      <c r="H39" s="11"/>
    </row>
    <row r="40" spans="2:8" hidden="1">
      <c r="B40" s="35"/>
      <c r="C40" s="36"/>
      <c r="D40" s="35"/>
      <c r="F40" s="11"/>
      <c r="G40" s="11"/>
      <c r="H40" s="11"/>
    </row>
    <row r="41" spans="2:8" hidden="1">
      <c r="B41" s="35"/>
      <c r="C41" s="36"/>
      <c r="D41" s="35"/>
      <c r="F41" s="11"/>
      <c r="G41" s="11"/>
      <c r="H41" s="11"/>
    </row>
    <row r="42" spans="2:8" hidden="1">
      <c r="B42" s="76"/>
      <c r="C42" s="21"/>
      <c r="D42" s="3"/>
      <c r="F42" s="11"/>
      <c r="G42" s="11"/>
      <c r="H42" s="11"/>
    </row>
    <row r="43" spans="2:8" hidden="1">
      <c r="B43" s="76"/>
      <c r="C43" s="3"/>
      <c r="D43" s="3"/>
      <c r="F43" s="11"/>
      <c r="G43" s="11"/>
      <c r="H43" s="11"/>
    </row>
    <row r="44" spans="2:8" hidden="1">
      <c r="B44" s="3"/>
      <c r="C44" s="3"/>
      <c r="D44" s="3"/>
      <c r="F44" s="11"/>
      <c r="G44" s="11"/>
      <c r="H44" s="11"/>
    </row>
    <row r="45" spans="2:8" hidden="1">
      <c r="B45" s="3"/>
      <c r="C45" s="3"/>
      <c r="D45" s="3"/>
      <c r="F45" s="11"/>
      <c r="G45" s="11"/>
      <c r="H45" s="11"/>
    </row>
    <row r="46" spans="2:8" hidden="1">
      <c r="B46" s="3"/>
      <c r="C46" s="3"/>
      <c r="D46" s="3"/>
    </row>
    <row r="47" spans="2:8" hidden="1">
      <c r="B47" s="3"/>
      <c r="C47" s="3"/>
      <c r="D47" s="3"/>
    </row>
    <row r="48" spans="2:8" hidden="1">
      <c r="B48" s="3"/>
      <c r="C48" s="3"/>
      <c r="D48" s="3"/>
    </row>
    <row r="49" spans="2:4" hidden="1">
      <c r="B49" s="3"/>
      <c r="C49" s="3"/>
      <c r="D49" s="3"/>
    </row>
    <row r="50" spans="2:4" hidden="1">
      <c r="B50" s="3"/>
      <c r="C50" s="3"/>
      <c r="D50" s="3"/>
    </row>
  </sheetData>
  <autoFilter ref="B2:D50">
    <filterColumn colId="0">
      <customFilters>
        <customFilter operator="notEqual" val=" "/>
      </customFilters>
    </filterColumn>
  </autoFilter>
  <sortState ref="B3:D47">
    <sortCondition ref="B3"/>
  </sortState>
  <mergeCells count="1">
    <mergeCell ref="B1:D1"/>
  </mergeCells>
  <pageMargins left="0.7" right="0.7" top="0.75" bottom="0.75" header="0.3" footer="0.3"/>
  <drawing r:id="rId1"/>
</worksheet>
</file>

<file path=xl/worksheets/sheet2.xml><?xml version="1.0" encoding="utf-8"?>
<worksheet xmlns="http://schemas.openxmlformats.org/spreadsheetml/2006/main" xmlns:r="http://schemas.openxmlformats.org/officeDocument/2006/relationships">
  <sheetPr>
    <tabColor rgb="FFFFFF00"/>
  </sheetPr>
  <dimension ref="A1:J80"/>
  <sheetViews>
    <sheetView workbookViewId="0">
      <selection activeCell="M7" sqref="M7"/>
    </sheetView>
  </sheetViews>
  <sheetFormatPr baseColWidth="10" defaultColWidth="11.42578125" defaultRowHeight="15"/>
  <cols>
    <col min="1" max="1" width="15.28515625" style="8" customWidth="1"/>
    <col min="2" max="2" width="13.140625" style="8" customWidth="1"/>
    <col min="3" max="3" width="11.42578125" style="8"/>
    <col min="4" max="4" width="13.85546875" style="8" customWidth="1"/>
    <col min="5" max="16384" width="11.42578125" style="8"/>
  </cols>
  <sheetData>
    <row r="1" spans="1:10" ht="21" customHeight="1">
      <c r="A1" s="162" t="s">
        <v>0</v>
      </c>
      <c r="B1" s="162"/>
      <c r="C1" s="162"/>
      <c r="D1" s="162"/>
      <c r="E1" s="162"/>
      <c r="F1" s="162"/>
      <c r="G1" s="162"/>
      <c r="H1" s="162"/>
      <c r="I1" s="162"/>
      <c r="J1" s="162"/>
    </row>
    <row r="2" spans="1:10" ht="15" hidden="1" customHeight="1">
      <c r="A2" s="162"/>
      <c r="B2" s="162"/>
      <c r="C2" s="162"/>
      <c r="D2" s="162"/>
      <c r="E2" s="162"/>
      <c r="F2" s="162"/>
      <c r="G2" s="162"/>
      <c r="H2" s="162"/>
      <c r="I2" s="162"/>
      <c r="J2" s="162"/>
    </row>
    <row r="3" spans="1:10" s="1" customFormat="1" ht="48.75" customHeight="1">
      <c r="A3" s="43" t="s">
        <v>1</v>
      </c>
      <c r="B3" s="43" t="s">
        <v>114</v>
      </c>
      <c r="C3" s="43" t="s">
        <v>2</v>
      </c>
      <c r="D3" s="43" t="s">
        <v>3</v>
      </c>
      <c r="E3" s="43" t="s">
        <v>14</v>
      </c>
      <c r="F3" s="43" t="s">
        <v>5</v>
      </c>
      <c r="G3" s="43" t="s">
        <v>6</v>
      </c>
      <c r="H3" s="43" t="s">
        <v>7</v>
      </c>
      <c r="I3" s="59" t="s">
        <v>8</v>
      </c>
      <c r="J3" s="43" t="s">
        <v>84</v>
      </c>
    </row>
    <row r="4" spans="1:10">
      <c r="A4" s="92" t="s">
        <v>12</v>
      </c>
      <c r="B4" s="46">
        <v>0</v>
      </c>
      <c r="C4" s="64">
        <v>0</v>
      </c>
      <c r="D4" s="64">
        <v>0</v>
      </c>
      <c r="E4" s="64">
        <v>0</v>
      </c>
      <c r="F4" s="64">
        <v>0</v>
      </c>
      <c r="G4" s="64">
        <v>0</v>
      </c>
      <c r="H4" s="65">
        <v>0</v>
      </c>
      <c r="I4" s="66">
        <v>0</v>
      </c>
      <c r="J4" s="64">
        <v>0</v>
      </c>
    </row>
    <row r="5" spans="1:10">
      <c r="A5" s="92" t="s">
        <v>9</v>
      </c>
      <c r="B5" s="46">
        <v>0.66666666666666663</v>
      </c>
      <c r="C5" s="64">
        <f>SUM($B$70)</f>
        <v>13.56</v>
      </c>
      <c r="D5" s="64"/>
      <c r="E5" s="64">
        <f t="shared" ref="E5:E62" si="0">SUM($B$71)</f>
        <v>7.35</v>
      </c>
      <c r="F5" s="64"/>
      <c r="G5" s="64"/>
      <c r="H5" s="65"/>
      <c r="I5" s="66"/>
      <c r="J5" s="64"/>
    </row>
    <row r="6" spans="1:10">
      <c r="A6" s="92" t="s">
        <v>142</v>
      </c>
      <c r="B6" s="46">
        <v>0.66666666666666663</v>
      </c>
      <c r="C6" s="64"/>
      <c r="D6" s="64"/>
      <c r="E6" s="64">
        <f t="shared" si="0"/>
        <v>7.35</v>
      </c>
      <c r="F6" s="64"/>
      <c r="G6" s="64"/>
      <c r="H6" s="65"/>
      <c r="I6" s="66"/>
      <c r="J6" s="64"/>
    </row>
    <row r="7" spans="1:10">
      <c r="A7" s="92" t="s">
        <v>147</v>
      </c>
      <c r="B7" s="46">
        <v>0.33333333333333331</v>
      </c>
      <c r="C7" s="64"/>
      <c r="D7" s="64"/>
      <c r="E7" s="64"/>
      <c r="F7" s="64"/>
      <c r="G7" s="64"/>
      <c r="H7" s="65"/>
      <c r="I7" s="66"/>
      <c r="J7" s="93"/>
    </row>
    <row r="8" spans="1:10">
      <c r="A8" s="92" t="s">
        <v>148</v>
      </c>
      <c r="B8" s="46">
        <v>0.5</v>
      </c>
      <c r="C8" s="64"/>
      <c r="D8" s="64"/>
      <c r="E8" s="64"/>
      <c r="F8" s="64"/>
      <c r="G8" s="64"/>
      <c r="H8" s="65"/>
      <c r="I8" s="66"/>
      <c r="J8" s="64"/>
    </row>
    <row r="9" spans="1:10" ht="30">
      <c r="A9" s="92" t="s">
        <v>146</v>
      </c>
      <c r="B9" s="46">
        <v>0.5</v>
      </c>
      <c r="C9" s="64">
        <f t="shared" ref="C9:C62" si="1">SUM($B$70)</f>
        <v>13.56</v>
      </c>
      <c r="D9" s="64"/>
      <c r="E9" s="64">
        <f t="shared" si="0"/>
        <v>7.35</v>
      </c>
      <c r="F9" s="64"/>
      <c r="G9" s="64"/>
      <c r="H9" s="65"/>
      <c r="I9" s="66"/>
      <c r="J9" s="64"/>
    </row>
    <row r="10" spans="1:10" ht="30">
      <c r="A10" s="92" t="s">
        <v>144</v>
      </c>
      <c r="B10" s="46">
        <v>0.64583333333333337</v>
      </c>
      <c r="C10" s="64">
        <f t="shared" si="1"/>
        <v>13.56</v>
      </c>
      <c r="D10" s="64"/>
      <c r="E10" s="64">
        <f t="shared" si="0"/>
        <v>7.35</v>
      </c>
      <c r="F10" s="64">
        <f t="shared" ref="F10" si="2">SUM($B$72)</f>
        <v>41.06</v>
      </c>
      <c r="G10" s="64"/>
      <c r="H10" s="65"/>
      <c r="I10" s="66"/>
      <c r="J10" s="64"/>
    </row>
    <row r="11" spans="1:10">
      <c r="A11" s="45" t="s">
        <v>122</v>
      </c>
      <c r="B11" s="46">
        <v>0.6875</v>
      </c>
      <c r="C11" s="64">
        <f t="shared" si="1"/>
        <v>13.56</v>
      </c>
      <c r="D11" s="64"/>
      <c r="E11" s="64">
        <f t="shared" si="0"/>
        <v>7.35</v>
      </c>
      <c r="F11" s="64"/>
      <c r="G11" s="64"/>
      <c r="H11" s="65"/>
      <c r="I11" s="66"/>
      <c r="J11" s="64"/>
    </row>
    <row r="12" spans="1:10">
      <c r="A12" s="92" t="s">
        <v>123</v>
      </c>
      <c r="B12" s="46"/>
      <c r="C12" s="64"/>
      <c r="D12" s="64"/>
      <c r="E12" s="64"/>
      <c r="F12" s="64"/>
      <c r="G12" s="64"/>
      <c r="H12" s="65"/>
      <c r="I12" s="66"/>
      <c r="J12" s="93"/>
    </row>
    <row r="13" spans="1:10">
      <c r="A13" s="92" t="s">
        <v>191</v>
      </c>
      <c r="B13" s="46">
        <v>0.63541666666666663</v>
      </c>
      <c r="C13" s="64">
        <f t="shared" si="1"/>
        <v>13.56</v>
      </c>
      <c r="D13" s="64"/>
      <c r="E13" s="64">
        <f t="shared" si="0"/>
        <v>7.35</v>
      </c>
      <c r="F13" s="64"/>
      <c r="G13" s="64"/>
      <c r="H13" s="65"/>
      <c r="I13" s="66"/>
      <c r="J13" s="93"/>
    </row>
    <row r="14" spans="1:10">
      <c r="A14" s="92" t="s">
        <v>125</v>
      </c>
      <c r="B14" s="46">
        <v>0.86458333333333337</v>
      </c>
      <c r="C14" s="64"/>
      <c r="D14" s="64"/>
      <c r="E14" s="64"/>
      <c r="F14" s="64"/>
      <c r="G14" s="64"/>
      <c r="H14" s="65">
        <v>1</v>
      </c>
      <c r="I14" s="66">
        <f t="shared" ref="I14:I61" si="3">SUM($B$76)</f>
        <v>1</v>
      </c>
      <c r="J14" s="64"/>
    </row>
    <row r="15" spans="1:10">
      <c r="A15" s="92" t="s">
        <v>126</v>
      </c>
      <c r="B15" s="46">
        <v>0.77083333333333337</v>
      </c>
      <c r="C15" s="64">
        <f t="shared" si="1"/>
        <v>13.56</v>
      </c>
      <c r="D15" s="64"/>
      <c r="E15" s="64">
        <f t="shared" si="0"/>
        <v>7.35</v>
      </c>
      <c r="F15" s="64"/>
      <c r="G15" s="64"/>
      <c r="H15" s="65"/>
      <c r="I15" s="66"/>
      <c r="J15" s="64"/>
    </row>
    <row r="16" spans="1:10" ht="30">
      <c r="A16" s="92" t="s">
        <v>127</v>
      </c>
      <c r="B16" s="46">
        <v>0.73958333333333337</v>
      </c>
      <c r="C16" s="64">
        <f t="shared" si="1"/>
        <v>13.56</v>
      </c>
      <c r="D16" s="64"/>
      <c r="E16" s="64">
        <f t="shared" si="0"/>
        <v>7.35</v>
      </c>
      <c r="F16" s="64"/>
      <c r="G16" s="64"/>
      <c r="H16" s="65"/>
      <c r="I16" s="66"/>
      <c r="J16" s="64"/>
    </row>
    <row r="17" spans="1:10">
      <c r="A17" s="92" t="s">
        <v>128</v>
      </c>
      <c r="B17" s="46">
        <v>0.61458333333333337</v>
      </c>
      <c r="C17" s="64">
        <f t="shared" si="1"/>
        <v>13.56</v>
      </c>
      <c r="D17" s="64"/>
      <c r="E17" s="64">
        <f t="shared" si="0"/>
        <v>7.35</v>
      </c>
      <c r="F17" s="64"/>
      <c r="G17" s="64"/>
      <c r="H17" s="65"/>
      <c r="I17" s="66"/>
      <c r="J17" s="64"/>
    </row>
    <row r="18" spans="1:10">
      <c r="A18" s="92" t="s">
        <v>129</v>
      </c>
      <c r="B18" s="46">
        <v>0.70833333333333337</v>
      </c>
      <c r="C18" s="64">
        <f t="shared" si="1"/>
        <v>13.56</v>
      </c>
      <c r="D18" s="64"/>
      <c r="E18" s="64">
        <f t="shared" si="0"/>
        <v>7.35</v>
      </c>
      <c r="F18" s="64"/>
      <c r="G18" s="64"/>
      <c r="H18" s="65"/>
      <c r="I18" s="66"/>
      <c r="J18" s="64"/>
    </row>
    <row r="19" spans="1:10">
      <c r="A19" s="92" t="s">
        <v>130</v>
      </c>
      <c r="B19" s="46">
        <v>0.75</v>
      </c>
      <c r="C19" s="64">
        <f t="shared" si="1"/>
        <v>13.56</v>
      </c>
      <c r="D19" s="64"/>
      <c r="E19" s="64">
        <f t="shared" si="0"/>
        <v>7.35</v>
      </c>
      <c r="F19" s="64"/>
      <c r="G19" s="64"/>
      <c r="H19" s="65"/>
      <c r="I19" s="66"/>
      <c r="J19" s="64"/>
    </row>
    <row r="20" spans="1:10">
      <c r="A20" s="92" t="s">
        <v>193</v>
      </c>
      <c r="B20" s="46">
        <v>0.72916666666666663</v>
      </c>
      <c r="C20" s="64">
        <f t="shared" si="1"/>
        <v>13.56</v>
      </c>
      <c r="D20" s="64"/>
      <c r="E20" s="64">
        <f t="shared" si="0"/>
        <v>7.35</v>
      </c>
      <c r="F20" s="64"/>
      <c r="G20" s="64"/>
      <c r="H20" s="65"/>
      <c r="I20" s="66"/>
      <c r="J20" s="64"/>
    </row>
    <row r="21" spans="1:10" ht="30">
      <c r="A21" s="92" t="s">
        <v>131</v>
      </c>
      <c r="B21" s="46">
        <v>0.88541666666666663</v>
      </c>
      <c r="C21" s="64"/>
      <c r="D21" s="64"/>
      <c r="E21" s="64"/>
      <c r="F21" s="64"/>
      <c r="G21" s="64"/>
      <c r="H21" s="65">
        <v>1</v>
      </c>
      <c r="I21" s="66">
        <f t="shared" si="3"/>
        <v>1</v>
      </c>
      <c r="J21" s="64"/>
    </row>
    <row r="22" spans="1:10">
      <c r="A22" s="92" t="s">
        <v>132</v>
      </c>
      <c r="B22" s="46">
        <v>0.79166666666666663</v>
      </c>
      <c r="C22" s="64"/>
      <c r="D22" s="64"/>
      <c r="E22" s="64">
        <f t="shared" si="0"/>
        <v>7.35</v>
      </c>
      <c r="F22" s="64"/>
      <c r="G22" s="64"/>
      <c r="H22" s="65"/>
      <c r="I22" s="66"/>
      <c r="J22" s="64"/>
    </row>
    <row r="23" spans="1:10" ht="30">
      <c r="A23" s="92" t="s">
        <v>145</v>
      </c>
      <c r="B23" s="46">
        <v>0.72916666666666663</v>
      </c>
      <c r="C23" s="64">
        <f t="shared" si="1"/>
        <v>13.56</v>
      </c>
      <c r="D23" s="64"/>
      <c r="E23" s="64">
        <f t="shared" si="0"/>
        <v>7.35</v>
      </c>
      <c r="F23" s="64"/>
      <c r="G23" s="64">
        <f t="shared" ref="G23" si="4">SUM($B$73)</f>
        <v>82.12</v>
      </c>
      <c r="H23" s="65"/>
      <c r="I23" s="66"/>
      <c r="J23" s="64"/>
    </row>
    <row r="24" spans="1:10">
      <c r="A24" s="92" t="s">
        <v>163</v>
      </c>
      <c r="B24" s="46">
        <v>0.6875</v>
      </c>
      <c r="C24" s="64">
        <f t="shared" si="1"/>
        <v>13.56</v>
      </c>
      <c r="D24" s="64"/>
      <c r="E24" s="64">
        <f t="shared" si="0"/>
        <v>7.35</v>
      </c>
      <c r="F24" s="64"/>
      <c r="G24" s="64"/>
      <c r="H24" s="65"/>
      <c r="I24" s="66"/>
      <c r="J24" s="64"/>
    </row>
    <row r="25" spans="1:10" ht="30">
      <c r="A25" s="92" t="s">
        <v>143</v>
      </c>
      <c r="B25" s="46">
        <v>0.66666666666666663</v>
      </c>
      <c r="C25" s="64">
        <f t="shared" si="1"/>
        <v>13.56</v>
      </c>
      <c r="D25" s="64"/>
      <c r="E25" s="64">
        <f t="shared" si="0"/>
        <v>7.35</v>
      </c>
      <c r="F25" s="64"/>
      <c r="G25" s="64"/>
      <c r="H25" s="65"/>
      <c r="I25" s="66"/>
      <c r="J25" s="64"/>
    </row>
    <row r="26" spans="1:10">
      <c r="A26" s="92" t="s">
        <v>133</v>
      </c>
      <c r="B26" s="46">
        <v>0.75</v>
      </c>
      <c r="C26" s="64">
        <f t="shared" si="1"/>
        <v>13.56</v>
      </c>
      <c r="D26" s="64"/>
      <c r="E26" s="64">
        <f t="shared" si="0"/>
        <v>7.35</v>
      </c>
      <c r="F26" s="64"/>
      <c r="G26" s="64"/>
      <c r="H26" s="65"/>
      <c r="I26" s="66"/>
      <c r="J26" s="64"/>
    </row>
    <row r="27" spans="1:10">
      <c r="A27" s="92" t="s">
        <v>186</v>
      </c>
      <c r="B27" s="46">
        <v>0.58333333333333337</v>
      </c>
      <c r="C27" s="64">
        <f t="shared" si="1"/>
        <v>13.56</v>
      </c>
      <c r="D27" s="64"/>
      <c r="E27" s="64">
        <f t="shared" si="0"/>
        <v>7.35</v>
      </c>
      <c r="F27" s="64"/>
      <c r="G27" s="64"/>
      <c r="H27" s="65"/>
      <c r="I27" s="66"/>
      <c r="J27" s="93"/>
    </row>
    <row r="28" spans="1:10">
      <c r="A28" s="92" t="s">
        <v>179</v>
      </c>
      <c r="B28" s="46">
        <v>0.375</v>
      </c>
      <c r="C28" s="64"/>
      <c r="D28" s="64">
        <f t="shared" ref="D28:D54" si="5">SUM($B$69)</f>
        <v>13.56</v>
      </c>
      <c r="E28" s="64">
        <f t="shared" si="0"/>
        <v>7.35</v>
      </c>
      <c r="F28" s="64"/>
      <c r="G28" s="64"/>
      <c r="H28" s="65"/>
      <c r="I28" s="66"/>
      <c r="J28" s="93"/>
    </row>
    <row r="29" spans="1:10">
      <c r="A29" s="92" t="s">
        <v>177</v>
      </c>
      <c r="B29" s="46">
        <v>0.375</v>
      </c>
      <c r="C29" s="64"/>
      <c r="D29" s="64">
        <f t="shared" si="5"/>
        <v>13.56</v>
      </c>
      <c r="E29" s="64">
        <f t="shared" si="0"/>
        <v>7.35</v>
      </c>
      <c r="F29" s="64"/>
      <c r="G29" s="64"/>
      <c r="H29" s="65"/>
      <c r="I29" s="66"/>
      <c r="J29" s="93"/>
    </row>
    <row r="30" spans="1:10" ht="30">
      <c r="A30" s="92" t="s">
        <v>134</v>
      </c>
      <c r="B30" s="46">
        <v>0.71875</v>
      </c>
      <c r="C30" s="64">
        <f t="shared" si="1"/>
        <v>13.56</v>
      </c>
      <c r="D30" s="64"/>
      <c r="E30" s="64">
        <f t="shared" si="0"/>
        <v>7.35</v>
      </c>
      <c r="F30" s="64"/>
      <c r="G30" s="64"/>
      <c r="H30" s="65"/>
      <c r="I30" s="66"/>
      <c r="J30" s="64"/>
    </row>
    <row r="31" spans="1:10" ht="30">
      <c r="A31" s="92" t="s">
        <v>121</v>
      </c>
      <c r="B31" s="46">
        <v>0.61458333333333337</v>
      </c>
      <c r="C31" s="64">
        <f t="shared" si="1"/>
        <v>13.56</v>
      </c>
      <c r="D31" s="64"/>
      <c r="E31" s="64">
        <f t="shared" si="0"/>
        <v>7.35</v>
      </c>
      <c r="F31" s="64"/>
      <c r="G31" s="64"/>
      <c r="H31" s="65"/>
      <c r="I31" s="66"/>
      <c r="J31" s="64"/>
    </row>
    <row r="32" spans="1:10" ht="30">
      <c r="A32" s="92" t="s">
        <v>135</v>
      </c>
      <c r="B32" s="46">
        <v>0.58333333333333337</v>
      </c>
      <c r="C32" s="64">
        <f t="shared" si="1"/>
        <v>13.56</v>
      </c>
      <c r="D32" s="64"/>
      <c r="E32" s="64">
        <f t="shared" si="0"/>
        <v>7.35</v>
      </c>
      <c r="F32" s="64"/>
      <c r="G32" s="64"/>
      <c r="H32" s="65"/>
      <c r="I32" s="66"/>
      <c r="J32" s="93"/>
    </row>
    <row r="33" spans="1:10" ht="30">
      <c r="A33" s="92" t="s">
        <v>195</v>
      </c>
      <c r="B33" s="46">
        <v>0.625</v>
      </c>
      <c r="C33" s="64">
        <f t="shared" si="1"/>
        <v>13.56</v>
      </c>
      <c r="D33" s="64"/>
      <c r="E33" s="64">
        <f t="shared" si="0"/>
        <v>7.35</v>
      </c>
      <c r="F33" s="64"/>
      <c r="G33" s="64"/>
      <c r="H33" s="65"/>
      <c r="I33" s="66"/>
      <c r="J33" s="93"/>
    </row>
    <row r="34" spans="1:10" ht="30">
      <c r="A34" s="92" t="s">
        <v>136</v>
      </c>
      <c r="B34" s="46">
        <v>0.64583333333333337</v>
      </c>
      <c r="C34" s="64">
        <f t="shared" si="1"/>
        <v>13.56</v>
      </c>
      <c r="D34" s="64"/>
      <c r="E34" s="64">
        <f t="shared" si="0"/>
        <v>7.35</v>
      </c>
      <c r="F34" s="64"/>
      <c r="G34" s="64"/>
      <c r="H34" s="65"/>
      <c r="I34" s="66"/>
      <c r="J34" s="64"/>
    </row>
    <row r="35" spans="1:10" ht="30">
      <c r="A35" s="92" t="s">
        <v>137</v>
      </c>
      <c r="B35" s="46">
        <v>0.70833333333333337</v>
      </c>
      <c r="C35" s="64">
        <f t="shared" si="1"/>
        <v>13.56</v>
      </c>
      <c r="D35" s="64"/>
      <c r="E35" s="64">
        <f t="shared" si="0"/>
        <v>7.35</v>
      </c>
      <c r="F35" s="64"/>
      <c r="G35" s="64"/>
      <c r="H35" s="65"/>
      <c r="I35" s="66"/>
      <c r="J35" s="93"/>
    </row>
    <row r="36" spans="1:10" ht="30">
      <c r="A36" s="92" t="s">
        <v>138</v>
      </c>
      <c r="B36" s="46">
        <v>0.625</v>
      </c>
      <c r="C36" s="64">
        <f t="shared" si="1"/>
        <v>13.56</v>
      </c>
      <c r="D36" s="64"/>
      <c r="E36" s="64">
        <f t="shared" si="0"/>
        <v>7.35</v>
      </c>
      <c r="F36" s="64"/>
      <c r="G36" s="64"/>
      <c r="H36" s="65"/>
      <c r="I36" s="66"/>
      <c r="J36" s="64"/>
    </row>
    <row r="37" spans="1:10" ht="30">
      <c r="A37" s="92" t="s">
        <v>166</v>
      </c>
      <c r="B37" s="46">
        <v>0.72916666666666663</v>
      </c>
      <c r="C37" s="64">
        <f t="shared" si="1"/>
        <v>13.56</v>
      </c>
      <c r="D37" s="64"/>
      <c r="E37" s="64">
        <f t="shared" si="0"/>
        <v>7.35</v>
      </c>
      <c r="F37" s="64"/>
      <c r="G37" s="64"/>
      <c r="H37" s="65"/>
      <c r="I37" s="66"/>
      <c r="J37" s="64"/>
    </row>
    <row r="38" spans="1:10">
      <c r="A38" s="92" t="s">
        <v>178</v>
      </c>
      <c r="B38" s="46">
        <v>0.41666666666666669</v>
      </c>
      <c r="C38" s="64"/>
      <c r="D38" s="64">
        <f t="shared" si="5"/>
        <v>13.56</v>
      </c>
      <c r="E38" s="64">
        <f t="shared" si="0"/>
        <v>7.35</v>
      </c>
      <c r="F38" s="64"/>
      <c r="G38" s="64"/>
      <c r="H38" s="65"/>
      <c r="I38" s="66"/>
      <c r="J38" s="93"/>
    </row>
    <row r="39" spans="1:10">
      <c r="A39" s="92" t="s">
        <v>176</v>
      </c>
      <c r="B39" s="46">
        <v>0.41666666666666669</v>
      </c>
      <c r="C39" s="64"/>
      <c r="D39" s="64">
        <f t="shared" si="5"/>
        <v>13.56</v>
      </c>
      <c r="E39" s="64">
        <f t="shared" si="0"/>
        <v>7.35</v>
      </c>
      <c r="F39" s="64"/>
      <c r="G39" s="64"/>
      <c r="H39" s="65"/>
      <c r="I39" s="66"/>
      <c r="J39" s="93"/>
    </row>
    <row r="40" spans="1:10">
      <c r="A40" s="92" t="s">
        <v>187</v>
      </c>
      <c r="B40" s="46">
        <v>0.41666666666666669</v>
      </c>
      <c r="C40" s="64"/>
      <c r="D40" s="64">
        <f t="shared" si="5"/>
        <v>13.56</v>
      </c>
      <c r="E40" s="64">
        <f t="shared" si="0"/>
        <v>7.35</v>
      </c>
      <c r="F40" s="64"/>
      <c r="G40" s="64"/>
      <c r="H40" s="65"/>
      <c r="I40" s="66"/>
      <c r="J40" s="93"/>
    </row>
    <row r="41" spans="1:10">
      <c r="A41" s="92" t="s">
        <v>183</v>
      </c>
      <c r="B41" s="46">
        <v>0.41666666666666669</v>
      </c>
      <c r="C41" s="64"/>
      <c r="D41" s="64">
        <f t="shared" si="5"/>
        <v>13.56</v>
      </c>
      <c r="E41" s="64">
        <f t="shared" si="0"/>
        <v>7.35</v>
      </c>
      <c r="F41" s="64"/>
      <c r="G41" s="64"/>
      <c r="H41" s="65"/>
      <c r="I41" s="66"/>
      <c r="J41" s="93"/>
    </row>
    <row r="42" spans="1:10">
      <c r="A42" s="92" t="s">
        <v>185</v>
      </c>
      <c r="B42" s="46">
        <v>0.46875</v>
      </c>
      <c r="C42" s="64"/>
      <c r="D42" s="64">
        <f t="shared" si="5"/>
        <v>13.56</v>
      </c>
      <c r="E42" s="64">
        <f t="shared" si="0"/>
        <v>7.35</v>
      </c>
      <c r="F42" s="64"/>
      <c r="G42" s="64"/>
      <c r="H42" s="65"/>
      <c r="I42" s="66"/>
      <c r="J42" s="93"/>
    </row>
    <row r="43" spans="1:10">
      <c r="A43" s="92" t="s">
        <v>182</v>
      </c>
      <c r="B43" s="46">
        <v>0.48958333333333331</v>
      </c>
      <c r="C43" s="64"/>
      <c r="D43" s="64">
        <f t="shared" si="5"/>
        <v>13.56</v>
      </c>
      <c r="E43" s="64">
        <f t="shared" si="0"/>
        <v>7.35</v>
      </c>
      <c r="F43" s="64"/>
      <c r="G43" s="64"/>
      <c r="H43" s="65"/>
      <c r="I43" s="66"/>
      <c r="J43" s="93"/>
    </row>
    <row r="44" spans="1:10">
      <c r="A44" s="92" t="s">
        <v>181</v>
      </c>
      <c r="B44" s="46">
        <v>0.5</v>
      </c>
      <c r="C44" s="64"/>
      <c r="D44" s="64"/>
      <c r="E44" s="64"/>
      <c r="F44" s="64"/>
      <c r="G44" s="64"/>
      <c r="H44" s="65">
        <v>1</v>
      </c>
      <c r="I44" s="66">
        <f t="shared" si="3"/>
        <v>1</v>
      </c>
      <c r="J44" s="93"/>
    </row>
    <row r="45" spans="1:10">
      <c r="A45" s="92" t="s">
        <v>175</v>
      </c>
      <c r="B45" s="46">
        <v>0.51041666666666663</v>
      </c>
      <c r="C45" s="64"/>
      <c r="D45" s="64"/>
      <c r="E45" s="64"/>
      <c r="F45" s="64"/>
      <c r="G45" s="64"/>
      <c r="H45" s="65">
        <v>1</v>
      </c>
      <c r="I45" s="66">
        <f t="shared" si="3"/>
        <v>1</v>
      </c>
      <c r="J45" s="64"/>
    </row>
    <row r="46" spans="1:10">
      <c r="A46" s="92" t="s">
        <v>188</v>
      </c>
      <c r="B46" s="46">
        <v>0.54166666666666663</v>
      </c>
      <c r="C46" s="64"/>
      <c r="D46" s="64"/>
      <c r="E46" s="64"/>
      <c r="F46" s="64"/>
      <c r="G46" s="64"/>
      <c r="H46" s="65">
        <v>1</v>
      </c>
      <c r="I46" s="66">
        <f t="shared" si="3"/>
        <v>1</v>
      </c>
      <c r="J46" s="93"/>
    </row>
    <row r="47" spans="1:10">
      <c r="A47" s="92" t="s">
        <v>174</v>
      </c>
      <c r="B47" s="46">
        <v>0.54166666666666663</v>
      </c>
      <c r="C47" s="64"/>
      <c r="D47" s="64"/>
      <c r="E47" s="64"/>
      <c r="F47" s="64"/>
      <c r="G47" s="64"/>
      <c r="H47" s="65">
        <v>1</v>
      </c>
      <c r="I47" s="66">
        <f t="shared" si="3"/>
        <v>1</v>
      </c>
      <c r="J47" s="64"/>
    </row>
    <row r="48" spans="1:10" ht="30">
      <c r="A48" s="96" t="s">
        <v>246</v>
      </c>
      <c r="B48" s="46">
        <v>0.54166666666666663</v>
      </c>
      <c r="C48" s="64">
        <f>SUM(B70)</f>
        <v>13.56</v>
      </c>
      <c r="D48" s="64"/>
      <c r="E48" s="64">
        <f>SUM(B71)</f>
        <v>7.35</v>
      </c>
      <c r="F48" s="64"/>
      <c r="G48" s="64"/>
      <c r="H48" s="65"/>
      <c r="I48" s="66"/>
      <c r="J48" s="93"/>
    </row>
    <row r="49" spans="1:10" ht="30">
      <c r="A49" s="96" t="s">
        <v>248</v>
      </c>
      <c r="B49" s="46">
        <v>0.58333333333333337</v>
      </c>
      <c r="C49" s="64">
        <f>SUM($B$71)</f>
        <v>7.35</v>
      </c>
      <c r="D49" s="64"/>
      <c r="E49" s="64">
        <f>SUM($B$72)</f>
        <v>41.06</v>
      </c>
      <c r="F49" s="64"/>
      <c r="G49" s="64"/>
      <c r="H49" s="65"/>
      <c r="I49" s="66"/>
      <c r="J49" s="93"/>
    </row>
    <row r="50" spans="1:10">
      <c r="A50" s="96" t="s">
        <v>247</v>
      </c>
      <c r="B50" s="46">
        <v>0.58333333333333337</v>
      </c>
      <c r="C50" s="64"/>
      <c r="D50" s="64"/>
      <c r="E50" s="64"/>
      <c r="F50" s="64"/>
      <c r="G50" s="64"/>
      <c r="H50" s="65">
        <v>1</v>
      </c>
      <c r="I50" s="66">
        <f t="shared" si="3"/>
        <v>1</v>
      </c>
      <c r="J50" s="93"/>
    </row>
    <row r="51" spans="1:10">
      <c r="A51" s="92" t="s">
        <v>180</v>
      </c>
      <c r="B51" s="46">
        <v>0.375</v>
      </c>
      <c r="C51" s="64"/>
      <c r="D51" s="64">
        <f t="shared" si="5"/>
        <v>13.56</v>
      </c>
      <c r="E51" s="64">
        <f t="shared" si="0"/>
        <v>7.35</v>
      </c>
      <c r="F51" s="64"/>
      <c r="G51" s="64"/>
      <c r="H51" s="65"/>
      <c r="I51" s="66"/>
      <c r="J51" s="93"/>
    </row>
    <row r="52" spans="1:10">
      <c r="A52" s="92" t="s">
        <v>184</v>
      </c>
      <c r="B52" s="46">
        <v>0.375</v>
      </c>
      <c r="C52" s="64"/>
      <c r="D52" s="64">
        <f t="shared" si="5"/>
        <v>13.56</v>
      </c>
      <c r="E52" s="64">
        <f t="shared" si="0"/>
        <v>7.35</v>
      </c>
      <c r="F52" s="64"/>
      <c r="G52" s="64"/>
      <c r="H52" s="65"/>
      <c r="I52" s="66"/>
      <c r="J52" s="93"/>
    </row>
    <row r="53" spans="1:10">
      <c r="A53" s="92" t="s">
        <v>190</v>
      </c>
      <c r="B53" s="46">
        <v>0.375</v>
      </c>
      <c r="C53" s="64"/>
      <c r="D53" s="64">
        <f t="shared" si="5"/>
        <v>13.56</v>
      </c>
      <c r="E53" s="64">
        <f t="shared" si="0"/>
        <v>7.35</v>
      </c>
      <c r="F53" s="64"/>
      <c r="G53" s="64"/>
      <c r="H53" s="65"/>
      <c r="I53" s="66"/>
      <c r="J53" s="93"/>
    </row>
    <row r="54" spans="1:10">
      <c r="A54" s="92" t="s">
        <v>189</v>
      </c>
      <c r="B54" s="46">
        <v>0.375</v>
      </c>
      <c r="C54" s="64"/>
      <c r="D54" s="64">
        <f t="shared" si="5"/>
        <v>13.56</v>
      </c>
      <c r="E54" s="64">
        <f t="shared" si="0"/>
        <v>7.35</v>
      </c>
      <c r="F54" s="64"/>
      <c r="G54" s="64"/>
      <c r="H54" s="65"/>
      <c r="I54" s="66"/>
      <c r="J54" s="93"/>
    </row>
    <row r="55" spans="1:10" ht="30">
      <c r="A55" s="92" t="s">
        <v>139</v>
      </c>
      <c r="B55" s="46">
        <v>0.70833333333333337</v>
      </c>
      <c r="C55" s="64">
        <f t="shared" si="1"/>
        <v>13.56</v>
      </c>
      <c r="D55" s="64"/>
      <c r="E55" s="64">
        <f t="shared" si="0"/>
        <v>7.35</v>
      </c>
      <c r="F55" s="64"/>
      <c r="G55" s="64"/>
      <c r="H55" s="65"/>
      <c r="I55" s="66"/>
      <c r="J55" s="93"/>
    </row>
    <row r="56" spans="1:10" ht="30">
      <c r="A56" s="92" t="s">
        <v>160</v>
      </c>
      <c r="B56" s="46">
        <v>0.66666666666666663</v>
      </c>
      <c r="C56" s="64">
        <f t="shared" si="1"/>
        <v>13.56</v>
      </c>
      <c r="D56" s="64"/>
      <c r="E56" s="64">
        <f t="shared" si="0"/>
        <v>7.35</v>
      </c>
      <c r="F56" s="64"/>
      <c r="G56" s="64"/>
      <c r="H56" s="65"/>
      <c r="I56" s="66"/>
      <c r="J56" s="64"/>
    </row>
    <row r="57" spans="1:10">
      <c r="A57" s="92" t="s">
        <v>192</v>
      </c>
      <c r="B57" s="46">
        <v>0.66666666666666663</v>
      </c>
      <c r="C57" s="64">
        <f t="shared" si="1"/>
        <v>13.56</v>
      </c>
      <c r="D57" s="64"/>
      <c r="E57" s="64">
        <f t="shared" si="0"/>
        <v>7.35</v>
      </c>
      <c r="F57" s="64"/>
      <c r="G57" s="64"/>
      <c r="H57" s="65"/>
      <c r="I57" s="66"/>
      <c r="J57" s="64"/>
    </row>
    <row r="58" spans="1:10" ht="30">
      <c r="A58" s="92" t="s">
        <v>194</v>
      </c>
      <c r="B58" s="46">
        <v>0.88541666666666663</v>
      </c>
      <c r="C58" s="64"/>
      <c r="D58" s="64"/>
      <c r="E58" s="64"/>
      <c r="F58" s="64"/>
      <c r="G58" s="64"/>
      <c r="H58" s="65">
        <v>1</v>
      </c>
      <c r="I58" s="66">
        <f t="shared" si="3"/>
        <v>1</v>
      </c>
      <c r="J58" s="64"/>
    </row>
    <row r="59" spans="1:10">
      <c r="A59" s="73" t="s">
        <v>13</v>
      </c>
      <c r="B59" s="46">
        <v>0</v>
      </c>
      <c r="C59" s="64"/>
      <c r="D59" s="64"/>
      <c r="E59" s="64"/>
      <c r="F59" s="64"/>
      <c r="G59" s="64"/>
      <c r="H59" s="65"/>
      <c r="I59" s="66"/>
      <c r="J59" s="64"/>
    </row>
    <row r="60" spans="1:10">
      <c r="A60" s="92" t="s">
        <v>140</v>
      </c>
      <c r="B60" s="46">
        <v>0.5</v>
      </c>
      <c r="C60" s="64"/>
      <c r="D60" s="64"/>
      <c r="E60" s="64">
        <f t="shared" si="0"/>
        <v>7.35</v>
      </c>
      <c r="F60" s="64"/>
      <c r="G60" s="64"/>
      <c r="H60" s="65"/>
      <c r="I60" s="66"/>
      <c r="J60" s="64"/>
    </row>
    <row r="61" spans="1:10">
      <c r="A61" s="92" t="s">
        <v>141</v>
      </c>
      <c r="B61" s="46">
        <v>0.83333333333333337</v>
      </c>
      <c r="C61" s="64"/>
      <c r="D61" s="64"/>
      <c r="E61" s="64"/>
      <c r="F61" s="64"/>
      <c r="G61" s="64"/>
      <c r="H61" s="65">
        <v>1</v>
      </c>
      <c r="I61" s="66">
        <f t="shared" si="3"/>
        <v>1</v>
      </c>
      <c r="J61" s="64"/>
    </row>
    <row r="62" spans="1:10">
      <c r="A62" s="73" t="s">
        <v>10</v>
      </c>
      <c r="B62" s="46">
        <v>0.65625</v>
      </c>
      <c r="C62" s="64">
        <f t="shared" si="1"/>
        <v>13.56</v>
      </c>
      <c r="D62" s="64"/>
      <c r="E62" s="64">
        <f t="shared" si="0"/>
        <v>7.35</v>
      </c>
      <c r="F62" s="64"/>
      <c r="G62" s="64"/>
      <c r="H62" s="65"/>
      <c r="I62" s="66"/>
      <c r="J62" s="64"/>
    </row>
    <row r="63" spans="1:10">
      <c r="A63" s="92" t="s">
        <v>11</v>
      </c>
      <c r="B63" s="46">
        <v>0</v>
      </c>
      <c r="C63" s="64">
        <v>0</v>
      </c>
      <c r="D63" s="64"/>
      <c r="E63" s="64">
        <v>0</v>
      </c>
      <c r="F63" s="64"/>
      <c r="G63" s="64"/>
      <c r="H63" s="65"/>
      <c r="I63" s="66"/>
      <c r="J63" s="64"/>
    </row>
    <row r="64" spans="1:10">
      <c r="A64" s="97" t="s">
        <v>249</v>
      </c>
      <c r="B64" s="46">
        <v>0.875</v>
      </c>
      <c r="C64" s="64">
        <v>13.56</v>
      </c>
      <c r="D64" s="64"/>
      <c r="E64" s="64">
        <v>7.35</v>
      </c>
      <c r="F64" s="64"/>
      <c r="G64" s="64"/>
      <c r="H64" s="65"/>
      <c r="I64" s="66"/>
      <c r="J64" s="64"/>
    </row>
    <row r="65" spans="1:10">
      <c r="A65" s="92"/>
      <c r="B65" s="46">
        <v>0</v>
      </c>
      <c r="C65" s="64"/>
      <c r="D65" s="64"/>
      <c r="E65" s="64"/>
      <c r="F65" s="64"/>
      <c r="G65" s="64"/>
      <c r="H65" s="65"/>
      <c r="I65" s="66"/>
      <c r="J65" s="93"/>
    </row>
    <row r="66" spans="1:10" ht="45" customHeight="1">
      <c r="A66" s="96" t="s">
        <v>249</v>
      </c>
      <c r="B66" s="46"/>
      <c r="C66" s="64"/>
      <c r="D66" s="64"/>
      <c r="E66" s="64"/>
      <c r="F66" s="64"/>
      <c r="G66" s="64"/>
      <c r="H66" s="67"/>
      <c r="I66" s="68"/>
      <c r="J66" s="64"/>
    </row>
    <row r="67" spans="1:10">
      <c r="A67" s="69"/>
      <c r="B67" s="70"/>
      <c r="C67" s="71"/>
      <c r="D67" s="71"/>
      <c r="E67" s="71"/>
      <c r="F67" s="71"/>
      <c r="G67" s="71"/>
      <c r="H67" s="72"/>
      <c r="I67" s="72"/>
    </row>
    <row r="68" spans="1:10">
      <c r="A68" s="163" t="s">
        <v>245</v>
      </c>
      <c r="B68" s="163"/>
      <c r="C68" s="71"/>
      <c r="D68" s="163"/>
      <c r="E68" s="163"/>
      <c r="F68" s="71"/>
      <c r="G68" s="71"/>
      <c r="H68" s="72"/>
      <c r="I68" s="72"/>
    </row>
    <row r="69" spans="1:10">
      <c r="A69" s="93" t="s">
        <v>167</v>
      </c>
      <c r="B69" s="64">
        <v>13.56</v>
      </c>
      <c r="C69" s="71"/>
      <c r="D69" s="93"/>
      <c r="E69" s="64"/>
      <c r="F69" s="71"/>
      <c r="G69" s="71"/>
      <c r="H69" s="72"/>
      <c r="I69" s="72"/>
    </row>
    <row r="70" spans="1:10">
      <c r="A70" s="93" t="s">
        <v>168</v>
      </c>
      <c r="B70" s="64">
        <v>13.56</v>
      </c>
      <c r="C70" s="71"/>
      <c r="D70" s="93"/>
      <c r="E70" s="64"/>
      <c r="F70" s="71"/>
      <c r="G70" s="71"/>
      <c r="H70" s="72"/>
      <c r="I70" s="72"/>
    </row>
    <row r="71" spans="1:10">
      <c r="A71" s="93" t="s">
        <v>169</v>
      </c>
      <c r="B71" s="64">
        <v>7.35</v>
      </c>
      <c r="C71" s="71"/>
      <c r="D71" s="93"/>
      <c r="E71" s="64"/>
      <c r="F71" s="71"/>
      <c r="G71" s="71"/>
      <c r="H71" s="72"/>
      <c r="I71" s="72"/>
    </row>
    <row r="72" spans="1:10">
      <c r="A72" s="93" t="s">
        <v>170</v>
      </c>
      <c r="B72" s="64">
        <v>41.06</v>
      </c>
      <c r="C72" s="71"/>
      <c r="D72" s="93"/>
      <c r="E72" s="64"/>
      <c r="F72" s="71"/>
      <c r="G72" s="71"/>
      <c r="H72" s="72"/>
      <c r="I72" s="72"/>
    </row>
    <row r="73" spans="1:10">
      <c r="A73" s="93" t="s">
        <v>6</v>
      </c>
      <c r="B73" s="64">
        <v>82.12</v>
      </c>
      <c r="C73" s="71"/>
      <c r="D73" s="93"/>
      <c r="E73" s="64"/>
      <c r="F73" s="71"/>
      <c r="G73" s="71"/>
      <c r="H73" s="72"/>
      <c r="I73" s="72"/>
    </row>
    <row r="74" spans="1:10" ht="45">
      <c r="A74" s="91" t="s">
        <v>172</v>
      </c>
      <c r="B74" s="64">
        <v>1</v>
      </c>
      <c r="C74" s="71"/>
      <c r="D74" s="91"/>
      <c r="E74" s="64"/>
      <c r="F74" s="71"/>
      <c r="G74" s="71"/>
      <c r="H74" s="71"/>
      <c r="I74" s="71"/>
    </row>
    <row r="75" spans="1:10" ht="45">
      <c r="A75" s="91" t="s">
        <v>173</v>
      </c>
      <c r="B75" s="64">
        <v>1</v>
      </c>
      <c r="C75" s="71"/>
      <c r="D75" s="91"/>
      <c r="E75" s="64"/>
      <c r="F75" s="71"/>
      <c r="G75" s="71"/>
      <c r="H75" s="71"/>
      <c r="I75" s="71"/>
    </row>
    <row r="76" spans="1:10">
      <c r="A76" s="93" t="s">
        <v>8</v>
      </c>
      <c r="B76" s="64">
        <v>1</v>
      </c>
      <c r="C76" s="71"/>
      <c r="D76" s="64"/>
      <c r="E76" s="64"/>
      <c r="F76" s="71"/>
      <c r="G76" s="71"/>
      <c r="H76" s="71"/>
      <c r="I76" s="71"/>
    </row>
    <row r="77" spans="1:10">
      <c r="A77" s="69"/>
      <c r="B77" s="70"/>
      <c r="C77" s="71"/>
      <c r="D77" s="71"/>
      <c r="E77" s="71"/>
      <c r="F77" s="71"/>
      <c r="G77" s="71"/>
      <c r="H77" s="71"/>
      <c r="I77" s="71"/>
    </row>
    <row r="78" spans="1:10">
      <c r="A78" s="69"/>
      <c r="B78" s="70"/>
      <c r="C78" s="71"/>
      <c r="D78" s="71"/>
      <c r="E78" s="71"/>
      <c r="F78" s="71"/>
      <c r="G78" s="71"/>
      <c r="H78" s="71"/>
      <c r="I78" s="71"/>
    </row>
    <row r="79" spans="1:10">
      <c r="A79" s="69"/>
      <c r="B79" s="70"/>
      <c r="C79" s="71"/>
      <c r="D79" s="71"/>
      <c r="E79" s="71"/>
      <c r="F79" s="71"/>
      <c r="G79" s="71"/>
      <c r="H79" s="71"/>
      <c r="I79" s="71"/>
    </row>
    <row r="80" spans="1:10">
      <c r="A80" s="69"/>
      <c r="B80" s="70"/>
      <c r="C80" s="71"/>
      <c r="D80" s="71"/>
      <c r="E80" s="71"/>
      <c r="F80" s="71"/>
      <c r="G80" s="71"/>
      <c r="H80" s="71"/>
      <c r="I80" s="71"/>
    </row>
  </sheetData>
  <autoFilter ref="A3:J66"/>
  <mergeCells count="3">
    <mergeCell ref="A1:J2"/>
    <mergeCell ref="A68:B68"/>
    <mergeCell ref="D68:E68"/>
  </mergeCells>
  <conditionalFormatting sqref="C61 C63 E63:E64 D4:I39 C4 C58 C12 C14 C21:C22 C28:C29 C7:C10 C38:C54 E40:E61">
    <cfRule type="cellIs" dxfId="1484" priority="2" operator="greaterThan">
      <formula>"0.01"</formula>
    </cfRule>
  </conditionalFormatting>
  <conditionalFormatting sqref="C4:I65">
    <cfRule type="cellIs" dxfId="1483" priority="1" operator="greaterThan">
      <formula>"0.01"</formula>
    </cfRule>
  </conditionalFormatting>
  <pageMargins left="0.7" right="0.7" top="0.75" bottom="0.75" header="0.3" footer="0.3"/>
  <drawing r:id="rId1"/>
</worksheet>
</file>

<file path=xl/worksheets/sheet3.xml><?xml version="1.0" encoding="utf-8"?>
<worksheet xmlns="http://schemas.openxmlformats.org/spreadsheetml/2006/main" xmlns:r="http://schemas.openxmlformats.org/officeDocument/2006/relationships">
  <sheetPr filterMode="1">
    <tabColor theme="9" tint="-0.249977111117893"/>
  </sheetPr>
  <dimension ref="A1:J81"/>
  <sheetViews>
    <sheetView zoomScaleNormal="100" workbookViewId="0">
      <selection activeCell="L3" sqref="L3"/>
    </sheetView>
  </sheetViews>
  <sheetFormatPr baseColWidth="10" defaultColWidth="11.42578125" defaultRowHeight="15"/>
  <cols>
    <col min="1" max="1" width="15.28515625" style="8" customWidth="1"/>
    <col min="2" max="2" width="13.140625" style="8" customWidth="1"/>
    <col min="3" max="3" width="11.42578125" style="8"/>
    <col min="4" max="4" width="13.85546875" style="8" customWidth="1"/>
    <col min="5" max="16384" width="11.42578125" style="8"/>
  </cols>
  <sheetData>
    <row r="1" spans="1:10" ht="21" customHeight="1">
      <c r="A1" s="162" t="s">
        <v>0</v>
      </c>
      <c r="B1" s="162"/>
      <c r="C1" s="162"/>
      <c r="D1" s="162"/>
      <c r="E1" s="162"/>
      <c r="F1" s="162"/>
      <c r="G1" s="162"/>
      <c r="H1" s="162"/>
      <c r="I1" s="162"/>
      <c r="J1" s="162"/>
    </row>
    <row r="2" spans="1:10" ht="15" hidden="1" customHeight="1">
      <c r="A2" s="162"/>
      <c r="B2" s="162"/>
      <c r="C2" s="162"/>
      <c r="D2" s="162"/>
      <c r="E2" s="162"/>
      <c r="F2" s="162"/>
      <c r="G2" s="162"/>
      <c r="H2" s="162"/>
      <c r="I2" s="162"/>
      <c r="J2" s="162"/>
    </row>
    <row r="3" spans="1:10" s="1" customFormat="1" ht="48.75" customHeight="1">
      <c r="A3" s="43" t="s">
        <v>1</v>
      </c>
      <c r="B3" s="43" t="s">
        <v>114</v>
      </c>
      <c r="C3" s="43" t="s">
        <v>2</v>
      </c>
      <c r="D3" s="43" t="s">
        <v>3</v>
      </c>
      <c r="E3" s="43" t="s">
        <v>14</v>
      </c>
      <c r="F3" s="43" t="s">
        <v>5</v>
      </c>
      <c r="G3" s="43" t="s">
        <v>6</v>
      </c>
      <c r="H3" s="43" t="s">
        <v>7</v>
      </c>
      <c r="I3" s="59" t="s">
        <v>8</v>
      </c>
      <c r="J3" s="43" t="s">
        <v>84</v>
      </c>
    </row>
    <row r="4" spans="1:10">
      <c r="A4" s="62" t="s">
        <v>12</v>
      </c>
      <c r="B4" s="46">
        <v>0</v>
      </c>
      <c r="C4" s="64"/>
      <c r="D4" s="64"/>
      <c r="E4" s="64"/>
      <c r="F4" s="64"/>
      <c r="G4" s="64"/>
      <c r="H4" s="65"/>
      <c r="I4" s="66"/>
      <c r="J4" s="64"/>
    </row>
    <row r="5" spans="1:10">
      <c r="A5" s="81" t="s">
        <v>9</v>
      </c>
      <c r="B5" s="46">
        <v>0.66666666666666663</v>
      </c>
      <c r="C5" s="64">
        <f>SUM($B$71)</f>
        <v>13.56</v>
      </c>
      <c r="D5" s="64"/>
      <c r="E5" s="64">
        <f t="shared" ref="E5:E63" si="0">SUM($B$72)</f>
        <v>7.35</v>
      </c>
      <c r="F5" s="64"/>
      <c r="G5" s="64"/>
      <c r="H5" s="65"/>
      <c r="I5" s="66"/>
      <c r="J5" s="64"/>
    </row>
    <row r="6" spans="1:10">
      <c r="A6" s="62" t="s">
        <v>142</v>
      </c>
      <c r="B6" s="46">
        <v>0.66666666666666663</v>
      </c>
      <c r="C6" s="64"/>
      <c r="D6" s="64"/>
      <c r="E6" s="64">
        <f t="shared" si="0"/>
        <v>7.35</v>
      </c>
      <c r="F6" s="64"/>
      <c r="G6" s="64"/>
      <c r="H6" s="65"/>
      <c r="I6" s="66"/>
      <c r="J6" s="64"/>
    </row>
    <row r="7" spans="1:10" hidden="1">
      <c r="A7" s="62" t="s">
        <v>147</v>
      </c>
      <c r="B7" s="46">
        <v>0.33333333333333331</v>
      </c>
      <c r="C7" s="64"/>
      <c r="D7" s="64"/>
      <c r="E7" s="64"/>
      <c r="F7" s="64"/>
      <c r="G7" s="64"/>
      <c r="H7" s="65"/>
      <c r="I7" s="66"/>
      <c r="J7" s="84"/>
    </row>
    <row r="8" spans="1:10">
      <c r="A8" s="62" t="s">
        <v>148</v>
      </c>
      <c r="B8" s="46">
        <v>0.5</v>
      </c>
      <c r="C8" s="64"/>
      <c r="D8" s="64"/>
      <c r="E8" s="64"/>
      <c r="F8" s="64"/>
      <c r="G8" s="64"/>
      <c r="H8" s="65"/>
      <c r="I8" s="66"/>
      <c r="J8" s="64"/>
    </row>
    <row r="9" spans="1:10" ht="30" hidden="1">
      <c r="A9" s="62" t="s">
        <v>146</v>
      </c>
      <c r="B9" s="46">
        <v>0.5</v>
      </c>
      <c r="C9" s="64">
        <f t="shared" ref="C9" si="1">SUM($B$71)</f>
        <v>13.56</v>
      </c>
      <c r="D9" s="64"/>
      <c r="E9" s="64">
        <f t="shared" si="0"/>
        <v>7.35</v>
      </c>
      <c r="F9" s="64"/>
      <c r="G9" s="64"/>
      <c r="H9" s="65"/>
      <c r="I9" s="66"/>
      <c r="J9" s="64"/>
    </row>
    <row r="10" spans="1:10" ht="30" hidden="1">
      <c r="A10" s="81" t="s">
        <v>144</v>
      </c>
      <c r="B10" s="46">
        <v>0.64583333333333337</v>
      </c>
      <c r="C10" s="64">
        <f t="shared" ref="C10:C63" si="2">SUM($B$71)</f>
        <v>13.56</v>
      </c>
      <c r="D10" s="64"/>
      <c r="E10" s="64">
        <f t="shared" si="0"/>
        <v>7.35</v>
      </c>
      <c r="F10" s="64">
        <f t="shared" ref="F10" si="3">SUM($B$73)</f>
        <v>41.06</v>
      </c>
      <c r="G10" s="64"/>
      <c r="H10" s="65"/>
      <c r="I10" s="66"/>
      <c r="J10" s="64"/>
    </row>
    <row r="11" spans="1:10">
      <c r="A11" s="45" t="s">
        <v>124</v>
      </c>
      <c r="B11" s="46">
        <v>0.85416666666666663</v>
      </c>
      <c r="C11" s="64"/>
      <c r="D11" s="64"/>
      <c r="E11" s="64"/>
      <c r="F11" s="64"/>
      <c r="G11" s="64"/>
      <c r="H11" s="65">
        <v>1</v>
      </c>
      <c r="I11" s="66">
        <v>1</v>
      </c>
      <c r="J11" s="64"/>
    </row>
    <row r="12" spans="1:10">
      <c r="A12" s="80" t="s">
        <v>123</v>
      </c>
      <c r="B12" s="46"/>
      <c r="C12" s="64"/>
      <c r="D12" s="64"/>
      <c r="E12" s="64"/>
      <c r="F12" s="64"/>
      <c r="G12" s="64"/>
      <c r="H12" s="65"/>
      <c r="I12" s="66"/>
      <c r="J12" s="84"/>
    </row>
    <row r="13" spans="1:10">
      <c r="A13" s="62" t="s">
        <v>191</v>
      </c>
      <c r="B13" s="46">
        <v>0.63541666666666663</v>
      </c>
      <c r="C13" s="64">
        <f t="shared" si="2"/>
        <v>13.56</v>
      </c>
      <c r="D13" s="64"/>
      <c r="E13" s="64">
        <f t="shared" si="0"/>
        <v>7.35</v>
      </c>
      <c r="F13" s="64"/>
      <c r="G13" s="64"/>
      <c r="H13" s="65"/>
      <c r="I13" s="66"/>
      <c r="J13" s="84"/>
    </row>
    <row r="14" spans="1:10">
      <c r="A14" s="83" t="s">
        <v>125</v>
      </c>
      <c r="B14" s="46">
        <v>0.86458333333333337</v>
      </c>
      <c r="C14" s="64"/>
      <c r="D14" s="64"/>
      <c r="E14" s="64"/>
      <c r="F14" s="64"/>
      <c r="G14" s="64"/>
      <c r="H14" s="65">
        <v>1</v>
      </c>
      <c r="I14" s="66">
        <f t="shared" ref="I14:I61" si="4">SUM($B$77)</f>
        <v>8.1300000000000008</v>
      </c>
      <c r="J14" s="64"/>
    </row>
    <row r="15" spans="1:10">
      <c r="A15" s="62" t="s">
        <v>126</v>
      </c>
      <c r="B15" s="46">
        <v>0.77083333333333337</v>
      </c>
      <c r="C15" s="64">
        <f t="shared" si="2"/>
        <v>13.56</v>
      </c>
      <c r="D15" s="64"/>
      <c r="E15" s="64">
        <f t="shared" si="0"/>
        <v>7.35</v>
      </c>
      <c r="F15" s="64"/>
      <c r="G15" s="64"/>
      <c r="H15" s="65"/>
      <c r="I15" s="66"/>
      <c r="J15" s="64"/>
    </row>
    <row r="16" spans="1:10" ht="30">
      <c r="A16" s="62" t="s">
        <v>127</v>
      </c>
      <c r="B16" s="46">
        <v>0.73958333333333337</v>
      </c>
      <c r="C16" s="64">
        <f t="shared" si="2"/>
        <v>13.56</v>
      </c>
      <c r="D16" s="64"/>
      <c r="E16" s="64">
        <f t="shared" si="0"/>
        <v>7.35</v>
      </c>
      <c r="F16" s="64"/>
      <c r="G16" s="64"/>
      <c r="H16" s="65"/>
      <c r="I16" s="66"/>
      <c r="J16" s="64"/>
    </row>
    <row r="17" spans="1:10" hidden="1">
      <c r="A17" s="62" t="s">
        <v>128</v>
      </c>
      <c r="B17" s="46">
        <v>0.61458333333333337</v>
      </c>
      <c r="C17" s="64">
        <f t="shared" si="2"/>
        <v>13.56</v>
      </c>
      <c r="D17" s="64"/>
      <c r="E17" s="64">
        <f t="shared" si="0"/>
        <v>7.35</v>
      </c>
      <c r="F17" s="64"/>
      <c r="G17" s="64"/>
      <c r="H17" s="65"/>
      <c r="I17" s="66"/>
      <c r="J17" s="64"/>
    </row>
    <row r="18" spans="1:10">
      <c r="A18" s="62" t="s">
        <v>129</v>
      </c>
      <c r="B18" s="46">
        <v>0.70833333333333337</v>
      </c>
      <c r="C18" s="64">
        <f t="shared" si="2"/>
        <v>13.56</v>
      </c>
      <c r="D18" s="64"/>
      <c r="E18" s="64">
        <f t="shared" si="0"/>
        <v>7.35</v>
      </c>
      <c r="F18" s="64"/>
      <c r="G18" s="64"/>
      <c r="H18" s="65"/>
      <c r="I18" s="66"/>
      <c r="J18" s="64"/>
    </row>
    <row r="19" spans="1:10">
      <c r="A19" s="62" t="s">
        <v>130</v>
      </c>
      <c r="B19" s="46">
        <v>0.75</v>
      </c>
      <c r="C19" s="64">
        <f t="shared" si="2"/>
        <v>13.56</v>
      </c>
      <c r="D19" s="64"/>
      <c r="E19" s="64">
        <f t="shared" si="0"/>
        <v>7.35</v>
      </c>
      <c r="F19" s="64"/>
      <c r="G19" s="64"/>
      <c r="H19" s="65"/>
      <c r="I19" s="66"/>
      <c r="J19" s="64"/>
    </row>
    <row r="20" spans="1:10">
      <c r="A20" s="62" t="s">
        <v>193</v>
      </c>
      <c r="B20" s="46">
        <v>0.72916666666666663</v>
      </c>
      <c r="C20" s="64">
        <f t="shared" si="2"/>
        <v>13.56</v>
      </c>
      <c r="D20" s="64"/>
      <c r="E20" s="64">
        <f t="shared" si="0"/>
        <v>7.35</v>
      </c>
      <c r="F20" s="64"/>
      <c r="G20" s="64"/>
      <c r="H20" s="65"/>
      <c r="I20" s="66"/>
      <c r="J20" s="64"/>
    </row>
    <row r="21" spans="1:10" ht="30">
      <c r="A21" s="62" t="s">
        <v>131</v>
      </c>
      <c r="B21" s="46">
        <v>0.88541666666666663</v>
      </c>
      <c r="C21" s="64"/>
      <c r="D21" s="64"/>
      <c r="E21" s="64"/>
      <c r="F21" s="64"/>
      <c r="G21" s="64"/>
      <c r="H21" s="65">
        <v>1</v>
      </c>
      <c r="I21" s="66">
        <f t="shared" si="4"/>
        <v>8.1300000000000008</v>
      </c>
      <c r="J21" s="64"/>
    </row>
    <row r="22" spans="1:10" hidden="1">
      <c r="A22" s="62"/>
      <c r="B22" s="46">
        <v>0.79166666666666663</v>
      </c>
      <c r="C22" s="64"/>
      <c r="D22" s="64"/>
      <c r="E22" s="64">
        <f t="shared" si="0"/>
        <v>7.35</v>
      </c>
      <c r="F22" s="64"/>
      <c r="G22" s="64"/>
      <c r="H22" s="65"/>
      <c r="I22" s="66"/>
      <c r="J22" s="64"/>
    </row>
    <row r="23" spans="1:10" hidden="1">
      <c r="A23" s="155" t="s">
        <v>251</v>
      </c>
      <c r="B23" s="46">
        <v>0.72916666666666663</v>
      </c>
      <c r="C23" s="64">
        <f t="shared" si="2"/>
        <v>13.56</v>
      </c>
      <c r="D23" s="64"/>
      <c r="E23" s="64">
        <f t="shared" si="0"/>
        <v>7.35</v>
      </c>
      <c r="F23" s="64"/>
      <c r="G23" s="64"/>
      <c r="H23" s="65"/>
      <c r="I23" s="66"/>
      <c r="J23" s="64"/>
    </row>
    <row r="24" spans="1:10">
      <c r="A24" s="155" t="s">
        <v>250</v>
      </c>
      <c r="B24" s="46">
        <v>0.6875</v>
      </c>
      <c r="C24" s="64">
        <f t="shared" si="2"/>
        <v>13.56</v>
      </c>
      <c r="D24" s="64"/>
      <c r="E24" s="64">
        <f t="shared" si="0"/>
        <v>7.35</v>
      </c>
      <c r="F24" s="64"/>
      <c r="G24" s="64"/>
      <c r="H24" s="65"/>
      <c r="I24" s="66"/>
      <c r="J24" s="64"/>
    </row>
    <row r="25" spans="1:10" ht="30" hidden="1">
      <c r="A25" s="62" t="s">
        <v>143</v>
      </c>
      <c r="B25" s="46">
        <v>0.66666666666666663</v>
      </c>
      <c r="C25" s="64">
        <f t="shared" si="2"/>
        <v>13.56</v>
      </c>
      <c r="D25" s="64"/>
      <c r="E25" s="64">
        <f t="shared" si="0"/>
        <v>7.35</v>
      </c>
      <c r="F25" s="64"/>
      <c r="G25" s="64"/>
      <c r="H25" s="65"/>
      <c r="I25" s="66"/>
      <c r="J25" s="64"/>
    </row>
    <row r="26" spans="1:10">
      <c r="A26" s="62" t="s">
        <v>133</v>
      </c>
      <c r="B26" s="46">
        <v>0.75</v>
      </c>
      <c r="C26" s="64">
        <f t="shared" si="2"/>
        <v>13.56</v>
      </c>
      <c r="D26" s="64"/>
      <c r="E26" s="64">
        <f t="shared" si="0"/>
        <v>7.35</v>
      </c>
      <c r="F26" s="64"/>
      <c r="G26" s="64"/>
      <c r="H26" s="65"/>
      <c r="I26" s="66"/>
      <c r="J26" s="64"/>
    </row>
    <row r="27" spans="1:10">
      <c r="A27" s="62" t="s">
        <v>186</v>
      </c>
      <c r="B27" s="46">
        <v>0.58333333333333337</v>
      </c>
      <c r="C27" s="64">
        <f t="shared" si="2"/>
        <v>13.56</v>
      </c>
      <c r="D27" s="64"/>
      <c r="E27" s="64">
        <f t="shared" si="0"/>
        <v>7.35</v>
      </c>
      <c r="F27" s="64"/>
      <c r="G27" s="64"/>
      <c r="H27" s="65"/>
      <c r="I27" s="66"/>
      <c r="J27" s="84"/>
    </row>
    <row r="28" spans="1:10">
      <c r="A28" s="62" t="s">
        <v>179</v>
      </c>
      <c r="B28" s="46">
        <v>0.375</v>
      </c>
      <c r="C28" s="64"/>
      <c r="D28" s="64">
        <f t="shared" ref="D28:D54" si="5">SUM($B$70)</f>
        <v>13.56</v>
      </c>
      <c r="E28" s="64">
        <f t="shared" si="0"/>
        <v>7.35</v>
      </c>
      <c r="F28" s="64"/>
      <c r="G28" s="64"/>
      <c r="H28" s="65"/>
      <c r="I28" s="66"/>
      <c r="J28" s="84"/>
    </row>
    <row r="29" spans="1:10">
      <c r="A29" s="83" t="s">
        <v>177</v>
      </c>
      <c r="B29" s="46">
        <v>0.375</v>
      </c>
      <c r="C29" s="64"/>
      <c r="D29" s="64">
        <f t="shared" si="5"/>
        <v>13.56</v>
      </c>
      <c r="E29" s="64">
        <f t="shared" si="0"/>
        <v>7.35</v>
      </c>
      <c r="F29" s="64"/>
      <c r="G29" s="64"/>
      <c r="H29" s="65"/>
      <c r="I29" s="66"/>
      <c r="J29" s="84"/>
    </row>
    <row r="30" spans="1:10" ht="30">
      <c r="A30" s="62" t="s">
        <v>134</v>
      </c>
      <c r="B30" s="46">
        <v>0.71875</v>
      </c>
      <c r="C30" s="64">
        <f t="shared" si="2"/>
        <v>13.56</v>
      </c>
      <c r="D30" s="64"/>
      <c r="E30" s="64">
        <f t="shared" si="0"/>
        <v>7.35</v>
      </c>
      <c r="F30" s="64"/>
      <c r="G30" s="64"/>
      <c r="H30" s="65"/>
      <c r="I30" s="66"/>
      <c r="J30" s="64"/>
    </row>
    <row r="31" spans="1:10" ht="30">
      <c r="A31" s="79" t="s">
        <v>121</v>
      </c>
      <c r="B31" s="46">
        <v>0.61458333333333337</v>
      </c>
      <c r="C31" s="64">
        <f t="shared" si="2"/>
        <v>13.56</v>
      </c>
      <c r="D31" s="64"/>
      <c r="E31" s="64">
        <f t="shared" si="0"/>
        <v>7.35</v>
      </c>
      <c r="F31" s="64"/>
      <c r="G31" s="64"/>
      <c r="H31" s="65"/>
      <c r="I31" s="66"/>
      <c r="J31" s="64"/>
    </row>
    <row r="32" spans="1:10" ht="30">
      <c r="A32" s="62" t="s">
        <v>135</v>
      </c>
      <c r="B32" s="46">
        <v>0.58333333333333337</v>
      </c>
      <c r="C32" s="64">
        <f t="shared" si="2"/>
        <v>13.56</v>
      </c>
      <c r="D32" s="64"/>
      <c r="E32" s="64">
        <f t="shared" si="0"/>
        <v>7.35</v>
      </c>
      <c r="F32" s="64"/>
      <c r="G32" s="64"/>
      <c r="H32" s="65"/>
      <c r="I32" s="66"/>
      <c r="J32" s="84"/>
    </row>
    <row r="33" spans="1:10" ht="30">
      <c r="A33" s="83" t="s">
        <v>195</v>
      </c>
      <c r="B33" s="46">
        <v>0.625</v>
      </c>
      <c r="C33" s="64">
        <f t="shared" si="2"/>
        <v>13.56</v>
      </c>
      <c r="D33" s="64"/>
      <c r="E33" s="64">
        <f t="shared" si="0"/>
        <v>7.35</v>
      </c>
      <c r="F33" s="64"/>
      <c r="G33" s="64"/>
      <c r="H33" s="65"/>
      <c r="I33" s="66"/>
      <c r="J33" s="84"/>
    </row>
    <row r="34" spans="1:10" ht="30">
      <c r="A34" s="62" t="s">
        <v>136</v>
      </c>
      <c r="B34" s="46">
        <v>0.64583333333333337</v>
      </c>
      <c r="C34" s="64">
        <f t="shared" si="2"/>
        <v>13.56</v>
      </c>
      <c r="D34" s="64"/>
      <c r="E34" s="64">
        <f t="shared" si="0"/>
        <v>7.35</v>
      </c>
      <c r="F34" s="64"/>
      <c r="G34" s="64"/>
      <c r="H34" s="65"/>
      <c r="I34" s="66"/>
      <c r="J34" s="64"/>
    </row>
    <row r="35" spans="1:10" ht="30">
      <c r="A35" s="62" t="s">
        <v>137</v>
      </c>
      <c r="B35" s="46">
        <v>0.70833333333333337</v>
      </c>
      <c r="C35" s="64">
        <f t="shared" si="2"/>
        <v>13.56</v>
      </c>
      <c r="D35" s="64"/>
      <c r="E35" s="64">
        <f t="shared" si="0"/>
        <v>7.35</v>
      </c>
      <c r="F35" s="64"/>
      <c r="G35" s="64"/>
      <c r="H35" s="65"/>
      <c r="I35" s="66"/>
      <c r="J35" s="84"/>
    </row>
    <row r="36" spans="1:10" ht="30">
      <c r="A36" s="62" t="s">
        <v>138</v>
      </c>
      <c r="B36" s="46">
        <v>0.625</v>
      </c>
      <c r="C36" s="64">
        <f t="shared" si="2"/>
        <v>13.56</v>
      </c>
      <c r="D36" s="64"/>
      <c r="E36" s="64">
        <f t="shared" si="0"/>
        <v>7.35</v>
      </c>
      <c r="F36" s="64"/>
      <c r="G36" s="64"/>
      <c r="H36" s="65"/>
      <c r="I36" s="66"/>
      <c r="J36" s="64"/>
    </row>
    <row r="37" spans="1:10" ht="30">
      <c r="A37" s="62" t="s">
        <v>166</v>
      </c>
      <c r="B37" s="46">
        <v>0.72916666666666663</v>
      </c>
      <c r="C37" s="64">
        <f t="shared" si="2"/>
        <v>13.56</v>
      </c>
      <c r="D37" s="64"/>
      <c r="E37" s="64">
        <f t="shared" si="0"/>
        <v>7.35</v>
      </c>
      <c r="F37" s="64"/>
      <c r="G37" s="64"/>
      <c r="H37" s="65"/>
      <c r="I37" s="66"/>
      <c r="J37" s="64"/>
    </row>
    <row r="38" spans="1:10">
      <c r="A38" s="75" t="s">
        <v>178</v>
      </c>
      <c r="B38" s="46">
        <v>0.41666666666666669</v>
      </c>
      <c r="C38" s="64"/>
      <c r="D38" s="64">
        <f t="shared" si="5"/>
        <v>13.56</v>
      </c>
      <c r="E38" s="64">
        <f t="shared" si="0"/>
        <v>7.35</v>
      </c>
      <c r="F38" s="64"/>
      <c r="G38" s="64"/>
      <c r="H38" s="65"/>
      <c r="I38" s="66"/>
      <c r="J38" s="84"/>
    </row>
    <row r="39" spans="1:10">
      <c r="A39" s="83" t="s">
        <v>176</v>
      </c>
      <c r="B39" s="46">
        <v>0.41666666666666669</v>
      </c>
      <c r="C39" s="64"/>
      <c r="D39" s="64">
        <f t="shared" si="5"/>
        <v>13.56</v>
      </c>
      <c r="E39" s="64">
        <f t="shared" si="0"/>
        <v>7.35</v>
      </c>
      <c r="F39" s="64"/>
      <c r="G39" s="64"/>
      <c r="H39" s="65"/>
      <c r="I39" s="66"/>
      <c r="J39" s="84"/>
    </row>
    <row r="40" spans="1:10">
      <c r="A40" s="77" t="s">
        <v>187</v>
      </c>
      <c r="B40" s="46">
        <v>0.41666666666666669</v>
      </c>
      <c r="C40" s="64"/>
      <c r="D40" s="64">
        <f t="shared" si="5"/>
        <v>13.56</v>
      </c>
      <c r="E40" s="64">
        <f t="shared" si="0"/>
        <v>7.35</v>
      </c>
      <c r="F40" s="64"/>
      <c r="G40" s="64"/>
      <c r="H40" s="65"/>
      <c r="I40" s="66"/>
      <c r="J40" s="84"/>
    </row>
    <row r="41" spans="1:10">
      <c r="A41" s="83" t="s">
        <v>183</v>
      </c>
      <c r="B41" s="46">
        <v>0.41666666666666669</v>
      </c>
      <c r="C41" s="64"/>
      <c r="D41" s="64">
        <f t="shared" si="5"/>
        <v>13.56</v>
      </c>
      <c r="E41" s="64">
        <f t="shared" si="0"/>
        <v>7.35</v>
      </c>
      <c r="F41" s="64"/>
      <c r="G41" s="64"/>
      <c r="H41" s="65"/>
      <c r="I41" s="66"/>
      <c r="J41" s="84"/>
    </row>
    <row r="42" spans="1:10">
      <c r="A42" s="83" t="s">
        <v>185</v>
      </c>
      <c r="B42" s="46">
        <v>0.46875</v>
      </c>
      <c r="C42" s="64"/>
      <c r="D42" s="64">
        <f t="shared" si="5"/>
        <v>13.56</v>
      </c>
      <c r="E42" s="64">
        <f t="shared" si="0"/>
        <v>7.35</v>
      </c>
      <c r="F42" s="64"/>
      <c r="G42" s="64"/>
      <c r="H42" s="65"/>
      <c r="I42" s="66"/>
      <c r="J42" s="84"/>
    </row>
    <row r="43" spans="1:10">
      <c r="A43" s="83" t="s">
        <v>182</v>
      </c>
      <c r="B43" s="46">
        <v>0.48958333333333331</v>
      </c>
      <c r="C43" s="64"/>
      <c r="D43" s="64">
        <f t="shared" si="5"/>
        <v>13.56</v>
      </c>
      <c r="E43" s="64">
        <f t="shared" si="0"/>
        <v>7.35</v>
      </c>
      <c r="F43" s="64"/>
      <c r="G43" s="64"/>
      <c r="H43" s="65"/>
      <c r="I43" s="66"/>
      <c r="J43" s="84"/>
    </row>
    <row r="44" spans="1:10">
      <c r="A44" s="83" t="s">
        <v>181</v>
      </c>
      <c r="B44" s="46">
        <v>0.5</v>
      </c>
      <c r="C44" s="64"/>
      <c r="D44" s="64"/>
      <c r="E44" s="64"/>
      <c r="F44" s="64"/>
      <c r="G44" s="64"/>
      <c r="H44" s="65">
        <v>1</v>
      </c>
      <c r="I44" s="66">
        <f t="shared" si="4"/>
        <v>8.1300000000000008</v>
      </c>
      <c r="J44" s="84"/>
    </row>
    <row r="45" spans="1:10">
      <c r="A45" s="83" t="s">
        <v>175</v>
      </c>
      <c r="B45" s="46">
        <v>0.51041666666666663</v>
      </c>
      <c r="C45" s="64"/>
      <c r="D45" s="64"/>
      <c r="E45" s="64"/>
      <c r="F45" s="64"/>
      <c r="G45" s="64"/>
      <c r="H45" s="65">
        <v>1</v>
      </c>
      <c r="I45" s="66">
        <f t="shared" si="4"/>
        <v>8.1300000000000008</v>
      </c>
      <c r="J45" s="64"/>
    </row>
    <row r="46" spans="1:10">
      <c r="A46" s="83" t="s">
        <v>188</v>
      </c>
      <c r="B46" s="46">
        <v>0.54166666666666663</v>
      </c>
      <c r="C46" s="64"/>
      <c r="D46" s="64"/>
      <c r="E46" s="64"/>
      <c r="F46" s="64"/>
      <c r="G46" s="64"/>
      <c r="H46" s="65">
        <v>1</v>
      </c>
      <c r="I46" s="66">
        <f t="shared" si="4"/>
        <v>8.1300000000000008</v>
      </c>
      <c r="J46" s="84"/>
    </row>
    <row r="47" spans="1:10">
      <c r="A47" s="83" t="s">
        <v>174</v>
      </c>
      <c r="B47" s="46">
        <v>0.54166666666666663</v>
      </c>
      <c r="C47" s="64"/>
      <c r="D47" s="64"/>
      <c r="E47" s="64"/>
      <c r="F47" s="64"/>
      <c r="G47" s="64"/>
      <c r="H47" s="65">
        <v>1</v>
      </c>
      <c r="I47" s="66">
        <f t="shared" si="4"/>
        <v>8.1300000000000008</v>
      </c>
      <c r="J47" s="64"/>
    </row>
    <row r="48" spans="1:10" ht="30">
      <c r="A48" s="96" t="s">
        <v>246</v>
      </c>
      <c r="B48" s="46">
        <v>0.54166666666666663</v>
      </c>
      <c r="C48" s="64">
        <f>SUM(B71)</f>
        <v>13.56</v>
      </c>
      <c r="D48" s="64"/>
      <c r="E48" s="64">
        <f>SUM(B72)</f>
        <v>7.35</v>
      </c>
      <c r="F48" s="64"/>
      <c r="G48" s="64"/>
      <c r="H48" s="65"/>
      <c r="I48" s="66"/>
      <c r="J48" s="84"/>
    </row>
    <row r="49" spans="1:10" ht="30">
      <c r="A49" s="96" t="s">
        <v>248</v>
      </c>
      <c r="B49" s="46">
        <v>0.58333333333333337</v>
      </c>
      <c r="C49" s="64">
        <f>SUM(B71)</f>
        <v>13.56</v>
      </c>
      <c r="D49" s="64"/>
      <c r="E49" s="64">
        <f>SUM(B72)</f>
        <v>7.35</v>
      </c>
      <c r="F49" s="64"/>
      <c r="G49" s="64"/>
      <c r="H49" s="65"/>
      <c r="I49" s="66"/>
      <c r="J49" s="84"/>
    </row>
    <row r="50" spans="1:10">
      <c r="A50" s="96" t="s">
        <v>247</v>
      </c>
      <c r="B50" s="46">
        <v>0.58333333333333337</v>
      </c>
      <c r="C50" s="64"/>
      <c r="D50" s="64"/>
      <c r="E50" s="64"/>
      <c r="F50" s="64"/>
      <c r="G50" s="64"/>
      <c r="H50" s="65">
        <v>1</v>
      </c>
      <c r="I50" s="66">
        <f t="shared" si="4"/>
        <v>8.1300000000000008</v>
      </c>
      <c r="J50" s="84"/>
    </row>
    <row r="51" spans="1:10">
      <c r="A51" s="83" t="s">
        <v>180</v>
      </c>
      <c r="B51" s="46">
        <v>0.375</v>
      </c>
      <c r="C51" s="64"/>
      <c r="D51" s="64">
        <f t="shared" si="5"/>
        <v>13.56</v>
      </c>
      <c r="E51" s="64">
        <f t="shared" si="0"/>
        <v>7.35</v>
      </c>
      <c r="F51" s="64"/>
      <c r="G51" s="64"/>
      <c r="H51" s="65"/>
      <c r="I51" s="66"/>
      <c r="J51" s="84"/>
    </row>
    <row r="52" spans="1:10">
      <c r="A52" s="83" t="s">
        <v>184</v>
      </c>
      <c r="B52" s="46">
        <v>0.375</v>
      </c>
      <c r="C52" s="64"/>
      <c r="D52" s="64">
        <f t="shared" si="5"/>
        <v>13.56</v>
      </c>
      <c r="E52" s="64">
        <f t="shared" si="0"/>
        <v>7.35</v>
      </c>
      <c r="F52" s="64"/>
      <c r="G52" s="64"/>
      <c r="H52" s="65"/>
      <c r="I52" s="66"/>
      <c r="J52" s="84"/>
    </row>
    <row r="53" spans="1:10">
      <c r="A53" s="83" t="s">
        <v>190</v>
      </c>
      <c r="B53" s="46">
        <v>0.375</v>
      </c>
      <c r="C53" s="64"/>
      <c r="D53" s="64">
        <f t="shared" si="5"/>
        <v>13.56</v>
      </c>
      <c r="E53" s="64">
        <f t="shared" si="0"/>
        <v>7.35</v>
      </c>
      <c r="F53" s="64"/>
      <c r="G53" s="64"/>
      <c r="H53" s="65"/>
      <c r="I53" s="66"/>
      <c r="J53" s="84"/>
    </row>
    <row r="54" spans="1:10">
      <c r="A54" s="83" t="s">
        <v>189</v>
      </c>
      <c r="B54" s="46">
        <v>0.375</v>
      </c>
      <c r="C54" s="64"/>
      <c r="D54" s="64">
        <f t="shared" si="5"/>
        <v>13.56</v>
      </c>
      <c r="E54" s="64">
        <f t="shared" si="0"/>
        <v>7.35</v>
      </c>
      <c r="F54" s="64"/>
      <c r="G54" s="64"/>
      <c r="H54" s="65"/>
      <c r="I54" s="66"/>
      <c r="J54" s="84"/>
    </row>
    <row r="55" spans="1:10" ht="30" hidden="1">
      <c r="A55" s="83" t="s">
        <v>139</v>
      </c>
      <c r="B55" s="46">
        <v>0.70833333333333337</v>
      </c>
      <c r="C55" s="64">
        <f t="shared" si="2"/>
        <v>13.56</v>
      </c>
      <c r="D55" s="64"/>
      <c r="E55" s="64">
        <f t="shared" si="0"/>
        <v>7.35</v>
      </c>
      <c r="F55" s="64"/>
      <c r="G55" s="64"/>
      <c r="H55" s="65"/>
      <c r="I55" s="66"/>
      <c r="J55" s="84"/>
    </row>
    <row r="56" spans="1:10" ht="30" hidden="1">
      <c r="A56" s="83" t="s">
        <v>160</v>
      </c>
      <c r="B56" s="46">
        <v>0.66666666666666663</v>
      </c>
      <c r="C56" s="64">
        <f t="shared" si="2"/>
        <v>13.56</v>
      </c>
      <c r="D56" s="64"/>
      <c r="E56" s="64">
        <f t="shared" si="0"/>
        <v>7.35</v>
      </c>
      <c r="F56" s="64"/>
      <c r="G56" s="64"/>
      <c r="H56" s="65"/>
      <c r="I56" s="66"/>
      <c r="J56" s="64"/>
    </row>
    <row r="57" spans="1:10">
      <c r="A57" s="83" t="s">
        <v>192</v>
      </c>
      <c r="B57" s="46">
        <v>0.66666666666666663</v>
      </c>
      <c r="C57" s="64">
        <f t="shared" si="2"/>
        <v>13.56</v>
      </c>
      <c r="D57" s="64"/>
      <c r="E57" s="64">
        <f t="shared" si="0"/>
        <v>7.35</v>
      </c>
      <c r="F57" s="64"/>
      <c r="G57" s="64"/>
      <c r="H57" s="65"/>
      <c r="I57" s="66"/>
      <c r="J57" s="64"/>
    </row>
    <row r="58" spans="1:10" ht="30">
      <c r="A58" s="83" t="s">
        <v>194</v>
      </c>
      <c r="B58" s="46">
        <v>0.88541666666666663</v>
      </c>
      <c r="C58" s="64"/>
      <c r="D58" s="64"/>
      <c r="E58" s="64"/>
      <c r="F58" s="64"/>
      <c r="G58" s="64"/>
      <c r="H58" s="65">
        <v>1</v>
      </c>
      <c r="I58" s="66">
        <f t="shared" si="4"/>
        <v>8.1300000000000008</v>
      </c>
      <c r="J58" s="64"/>
    </row>
    <row r="59" spans="1:10">
      <c r="A59" s="73" t="s">
        <v>13</v>
      </c>
      <c r="B59" s="46">
        <v>0</v>
      </c>
      <c r="C59" s="64"/>
      <c r="D59" s="64"/>
      <c r="E59" s="64"/>
      <c r="F59" s="64"/>
      <c r="G59" s="64"/>
      <c r="H59" s="65"/>
      <c r="I59" s="66"/>
      <c r="J59" s="64"/>
    </row>
    <row r="60" spans="1:10">
      <c r="A60" s="83" t="s">
        <v>140</v>
      </c>
      <c r="B60" s="46">
        <v>0.5</v>
      </c>
      <c r="C60" s="64"/>
      <c r="D60" s="64"/>
      <c r="E60" s="64">
        <f t="shared" si="0"/>
        <v>7.35</v>
      </c>
      <c r="F60" s="64"/>
      <c r="G60" s="64"/>
      <c r="H60" s="65"/>
      <c r="I60" s="66"/>
      <c r="J60" s="64"/>
    </row>
    <row r="61" spans="1:10" hidden="1">
      <c r="A61" s="83" t="s">
        <v>141</v>
      </c>
      <c r="B61" s="46">
        <v>0.83333333333333337</v>
      </c>
      <c r="C61" s="64"/>
      <c r="D61" s="64"/>
      <c r="E61" s="64"/>
      <c r="F61" s="64"/>
      <c r="G61" s="64"/>
      <c r="H61" s="65">
        <v>1</v>
      </c>
      <c r="I61" s="66">
        <f t="shared" si="4"/>
        <v>8.1300000000000008</v>
      </c>
      <c r="J61" s="64"/>
    </row>
    <row r="62" spans="1:10">
      <c r="A62" s="156" t="s">
        <v>252</v>
      </c>
      <c r="B62" s="46">
        <v>0.79166666666666663</v>
      </c>
      <c r="C62" s="64"/>
      <c r="D62" s="64"/>
      <c r="E62" s="64"/>
      <c r="F62" s="64"/>
      <c r="G62" s="64"/>
      <c r="H62" s="65">
        <v>1</v>
      </c>
      <c r="I62" s="66">
        <v>8</v>
      </c>
      <c r="J62" s="64"/>
    </row>
    <row r="63" spans="1:10">
      <c r="A63" s="73" t="s">
        <v>10</v>
      </c>
      <c r="B63" s="46">
        <v>0.65625</v>
      </c>
      <c r="C63" s="64">
        <f t="shared" si="2"/>
        <v>13.56</v>
      </c>
      <c r="D63" s="64"/>
      <c r="E63" s="64">
        <f t="shared" si="0"/>
        <v>7.35</v>
      </c>
      <c r="F63" s="64"/>
      <c r="G63" s="64"/>
      <c r="H63" s="65"/>
      <c r="I63" s="66"/>
      <c r="J63" s="64"/>
    </row>
    <row r="64" spans="1:10">
      <c r="A64" s="62" t="s">
        <v>11</v>
      </c>
      <c r="B64" s="46">
        <v>0</v>
      </c>
      <c r="C64" s="64"/>
      <c r="D64" s="64"/>
      <c r="E64" s="64"/>
      <c r="F64" s="64"/>
      <c r="G64" s="64"/>
      <c r="H64" s="65"/>
      <c r="I64" s="66"/>
      <c r="J64" s="64"/>
    </row>
    <row r="65" spans="1:10" hidden="1">
      <c r="A65" s="97" t="s">
        <v>249</v>
      </c>
      <c r="B65" s="46">
        <v>0.875</v>
      </c>
      <c r="C65" s="64">
        <v>13.56</v>
      </c>
      <c r="D65" s="64"/>
      <c r="E65" s="64">
        <v>7.35</v>
      </c>
      <c r="F65" s="64"/>
      <c r="G65" s="64"/>
      <c r="H65" s="65"/>
      <c r="I65" s="66"/>
      <c r="J65" s="64"/>
    </row>
    <row r="66" spans="1:10" hidden="1">
      <c r="A66" s="62"/>
      <c r="B66" s="46">
        <v>0</v>
      </c>
      <c r="C66" s="64"/>
      <c r="D66" s="64"/>
      <c r="E66" s="64"/>
      <c r="F66" s="64"/>
      <c r="G66" s="64"/>
      <c r="H66" s="65"/>
      <c r="I66" s="66"/>
      <c r="J66" s="84"/>
    </row>
    <row r="67" spans="1:10" ht="45" hidden="1" customHeight="1">
      <c r="A67" s="83"/>
      <c r="B67" s="46"/>
      <c r="C67" s="64"/>
      <c r="D67" s="64"/>
      <c r="E67" s="64"/>
      <c r="F67" s="64"/>
      <c r="G67" s="64"/>
      <c r="H67" s="67"/>
      <c r="I67" s="68"/>
      <c r="J67" s="64"/>
    </row>
    <row r="68" spans="1:10">
      <c r="A68" s="69"/>
      <c r="B68" s="70"/>
      <c r="C68" s="71"/>
      <c r="D68" s="71"/>
      <c r="E68" s="71"/>
      <c r="F68" s="71"/>
      <c r="G68" s="71"/>
      <c r="H68" s="72"/>
      <c r="I68" s="72"/>
    </row>
    <row r="69" spans="1:10">
      <c r="A69" s="163" t="s">
        <v>171</v>
      </c>
      <c r="B69" s="163"/>
      <c r="C69" s="71"/>
      <c r="D69" s="163"/>
      <c r="E69" s="163"/>
      <c r="F69" s="71"/>
      <c r="G69" s="71"/>
      <c r="H69" s="72"/>
      <c r="I69" s="72"/>
    </row>
    <row r="70" spans="1:10">
      <c r="A70" s="84" t="s">
        <v>167</v>
      </c>
      <c r="B70" s="64">
        <v>13.56</v>
      </c>
      <c r="C70" s="71"/>
      <c r="D70" s="84"/>
      <c r="E70" s="64"/>
      <c r="F70" s="71"/>
      <c r="G70" s="71"/>
      <c r="H70" s="72"/>
      <c r="I70" s="72"/>
    </row>
    <row r="71" spans="1:10">
      <c r="A71" s="84" t="s">
        <v>168</v>
      </c>
      <c r="B71" s="64">
        <v>13.56</v>
      </c>
      <c r="C71" s="71"/>
      <c r="D71" s="84"/>
      <c r="E71" s="64"/>
      <c r="F71" s="71"/>
      <c r="G71" s="71"/>
      <c r="H71" s="72"/>
      <c r="I71" s="72"/>
    </row>
    <row r="72" spans="1:10">
      <c r="A72" s="84" t="s">
        <v>169</v>
      </c>
      <c r="B72" s="64">
        <v>7.35</v>
      </c>
      <c r="C72" s="71"/>
      <c r="D72" s="84"/>
      <c r="E72" s="64"/>
      <c r="F72" s="71"/>
      <c r="G72" s="71"/>
      <c r="H72" s="72"/>
      <c r="I72" s="72"/>
    </row>
    <row r="73" spans="1:10">
      <c r="A73" s="84" t="s">
        <v>170</v>
      </c>
      <c r="B73" s="64">
        <v>41.06</v>
      </c>
      <c r="C73" s="71"/>
      <c r="D73" s="84"/>
      <c r="E73" s="64"/>
      <c r="F73" s="71"/>
      <c r="G73" s="71"/>
      <c r="H73" s="72"/>
      <c r="I73" s="72"/>
    </row>
    <row r="74" spans="1:10">
      <c r="A74" s="84" t="s">
        <v>6</v>
      </c>
      <c r="B74" s="64">
        <v>82.12</v>
      </c>
      <c r="C74" s="71"/>
      <c r="D74" s="84"/>
      <c r="E74" s="64"/>
      <c r="F74" s="71"/>
      <c r="G74" s="71"/>
      <c r="H74" s="72"/>
      <c r="I74" s="72"/>
    </row>
    <row r="75" spans="1:10" ht="45">
      <c r="A75" s="82" t="s">
        <v>172</v>
      </c>
      <c r="B75" s="64">
        <v>10.7</v>
      </c>
      <c r="C75" s="71"/>
      <c r="D75" s="82"/>
      <c r="E75" s="64"/>
      <c r="F75" s="71"/>
      <c r="G75" s="71"/>
      <c r="H75" s="71"/>
      <c r="I75" s="71"/>
    </row>
    <row r="76" spans="1:10" ht="45">
      <c r="A76" s="82" t="s">
        <v>173</v>
      </c>
      <c r="B76" s="64">
        <v>3.68</v>
      </c>
      <c r="C76" s="71"/>
      <c r="D76" s="82"/>
      <c r="E76" s="64"/>
      <c r="F76" s="71"/>
      <c r="G76" s="71"/>
      <c r="H76" s="71"/>
      <c r="I76" s="71"/>
    </row>
    <row r="77" spans="1:10">
      <c r="A77" s="84" t="s">
        <v>8</v>
      </c>
      <c r="B77" s="64">
        <v>8.1300000000000008</v>
      </c>
      <c r="C77" s="71"/>
      <c r="D77" s="64"/>
      <c r="E77" s="64"/>
      <c r="F77" s="71"/>
      <c r="G77" s="71"/>
      <c r="H77" s="71"/>
      <c r="I77" s="71"/>
    </row>
    <row r="78" spans="1:10">
      <c r="A78" s="69"/>
      <c r="B78" s="70"/>
      <c r="C78" s="71"/>
      <c r="D78" s="71"/>
      <c r="E78" s="71"/>
      <c r="F78" s="71"/>
      <c r="G78" s="71"/>
      <c r="H78" s="71"/>
      <c r="I78" s="71"/>
    </row>
    <row r="79" spans="1:10">
      <c r="A79" s="69"/>
      <c r="B79" s="70"/>
      <c r="C79" s="71"/>
      <c r="D79" s="71"/>
      <c r="E79" s="71"/>
      <c r="F79" s="71"/>
      <c r="G79" s="71"/>
      <c r="H79" s="71"/>
      <c r="I79" s="71"/>
    </row>
    <row r="80" spans="1:10">
      <c r="A80" s="69"/>
      <c r="B80" s="70"/>
      <c r="C80" s="71"/>
      <c r="D80" s="71"/>
      <c r="E80" s="71"/>
      <c r="F80" s="71"/>
      <c r="G80" s="71"/>
      <c r="H80" s="71"/>
      <c r="I80" s="71"/>
    </row>
    <row r="81" spans="1:9">
      <c r="A81" s="69"/>
      <c r="B81" s="70"/>
      <c r="C81" s="71"/>
      <c r="D81" s="71"/>
      <c r="E81" s="71"/>
      <c r="F81" s="71"/>
      <c r="G81" s="71"/>
      <c r="H81" s="71"/>
      <c r="I81" s="71"/>
    </row>
  </sheetData>
  <autoFilter ref="A3:J67">
    <filterColumn colId="0">
      <filters>
        <filter val="?"/>
        <filter val="caen"/>
        <filter val="CONGES"/>
        <filter val="FERIEE"/>
        <filter val="MALADIE"/>
        <filter val="NAV  CHÂTEAUB"/>
        <filter val="NAV ATHIS 1"/>
        <filter val="NAV ATHIS 2"/>
        <filter val="NAV CHAULNES"/>
        <filter val="NAV CLERMONTS"/>
        <filter val="NAV LANGRES"/>
        <filter val="NAV LILLE"/>
        <filter val="NAV NIORT"/>
        <filter val="NAV NIORT 21H15"/>
        <filter val="NAV VELAINES"/>
        <filter val="RAM  14H +CTB"/>
        <filter val="RAM  9H N°2"/>
        <filter val="RAM  9H N°3"/>
        <filter val="RAM + 21H30 TOURS"/>
        <filter val="RAM + ANGERS 21H30"/>
        <filter val="RAM + LOG 18H +21H"/>
        <filter val="RAM + NANTES  1"/>
        <filter val="RAM + NANTES 21H"/>
        <filter val="RAM + ORLEANS 21H"/>
        <filter val="RAM + ROUEN 20H15"/>
        <filter val="RAM + TOURS 20H"/>
        <filter val="RAM 10H N°1"/>
        <filter val="RAM 10H N°2"/>
        <filter val="RAM 10H N°3"/>
        <filter val="RAM 10H N°4"/>
        <filter val="RAM 11H 15"/>
        <filter val="RAM 11H 45"/>
        <filter val="RAM 12H"/>
        <filter val="RAM 12H15"/>
        <filter val="RAM 13H &gt;21h15"/>
        <filter val="RAM 13H N°1"/>
        <filter val="RAM 13H N°2"/>
        <filter val="RAM 14H &gt;21H15"/>
        <filter val="RAM 14H&lt;21H15"/>
        <filter val="RAM 9H LUNDI"/>
        <filter val="RAM 9H N°1"/>
        <filter val="RAM 9H N°2"/>
        <filter val="RAM 9H N°3"/>
        <filter val="RAM+ ATHIS 1"/>
        <filter val="RAM+CAEN 21H15"/>
        <filter val="RAM+nav sup"/>
        <filter val="repos"/>
        <filter val="SU FONTENAY"/>
        <filter val="vendée rapide"/>
        <filter val="week"/>
      </filters>
    </filterColumn>
    <sortState ref="A4:J65">
      <sortCondition ref="A3:A65"/>
    </sortState>
  </autoFilter>
  <sortState ref="A3:J46">
    <sortCondition ref="A4"/>
  </sortState>
  <mergeCells count="3">
    <mergeCell ref="A1:J2"/>
    <mergeCell ref="A69:B69"/>
    <mergeCell ref="D69:E69"/>
  </mergeCells>
  <conditionalFormatting sqref="C4:I66">
    <cfRule type="cellIs" dxfId="1482" priority="5" operator="greaterThan">
      <formula>"0.01"</formula>
    </cfRule>
  </conditionalFormatting>
  <pageMargins left="0.2" right="0.70866141732283472" top="0.31" bottom="0.34" header="0.31496062992125984" footer="0.31496062992125984"/>
  <pageSetup paperSize="9" orientation="landscape" r:id="rId1"/>
  <drawing r:id="rId2"/>
</worksheet>
</file>

<file path=xl/worksheets/sheet4.xml><?xml version="1.0" encoding="utf-8"?>
<worksheet xmlns="http://schemas.openxmlformats.org/spreadsheetml/2006/main" xmlns:r="http://schemas.openxmlformats.org/officeDocument/2006/relationships">
  <dimension ref="A1"/>
  <sheetViews>
    <sheetView showGridLines="0" tabSelected="1" workbookViewId="0">
      <selection activeCell="O26" sqref="O26"/>
    </sheetView>
  </sheetViews>
  <sheetFormatPr baseColWidth="10" defaultRowHeight="15"/>
  <sheetData>
    <row r="1" spans="1:1">
      <c r="A1" s="160">
        <v>42385</v>
      </c>
    </row>
  </sheetData>
  <pageMargins left="0.7" right="0.7" top="0.75" bottom="0.75" header="0.3" footer="0.3"/>
  <pageSetup paperSize="9" orientation="portrait" r:id="rId1"/>
  <drawing r:id="rId2"/>
  <legacyDrawing r:id="rId3"/>
</worksheet>
</file>

<file path=xl/worksheets/sheet5.xml><?xml version="1.0" encoding="utf-8"?>
<worksheet xmlns="http://schemas.openxmlformats.org/spreadsheetml/2006/main" xmlns:r="http://schemas.openxmlformats.org/officeDocument/2006/relationships">
  <sheetPr>
    <tabColor rgb="FF00FF00"/>
  </sheetPr>
  <dimension ref="A1:M154"/>
  <sheetViews>
    <sheetView workbookViewId="0"/>
  </sheetViews>
  <sheetFormatPr baseColWidth="10" defaultColWidth="11.42578125" defaultRowHeight="15"/>
  <cols>
    <col min="1" max="1" width="7.5703125" style="100" customWidth="1"/>
    <col min="2" max="2" width="11.42578125" style="100"/>
    <col min="3" max="3" width="9.5703125" style="100" customWidth="1"/>
    <col min="4" max="4" width="12.5703125" style="100" customWidth="1"/>
    <col min="5" max="5" width="11.140625" style="100" customWidth="1"/>
    <col min="6" max="6" width="13" style="100" customWidth="1"/>
    <col min="7" max="7" width="11.42578125" style="100"/>
    <col min="8" max="8" width="8.85546875" style="100" customWidth="1"/>
    <col min="9" max="9" width="14.5703125" style="100" customWidth="1"/>
    <col min="10" max="10" width="13.5703125" style="100" customWidth="1"/>
    <col min="11" max="11" width="14.42578125" style="100" customWidth="1"/>
    <col min="12" max="12" width="37.42578125" style="100" customWidth="1"/>
    <col min="13" max="18" width="11.42578125" style="100"/>
    <col min="19" max="19" width="11.42578125" style="100" customWidth="1"/>
    <col min="20" max="16384" width="11.42578125" style="100"/>
  </cols>
  <sheetData>
    <row r="1" spans="1:13">
      <c r="H1" s="165" t="s">
        <v>15</v>
      </c>
      <c r="I1" s="166"/>
    </row>
    <row r="2" spans="1:13" ht="57" customHeight="1">
      <c r="A2" s="101" t="s">
        <v>16</v>
      </c>
      <c r="B2" s="101" t="s">
        <v>17</v>
      </c>
      <c r="C2" s="101" t="s">
        <v>18</v>
      </c>
      <c r="D2" s="101" t="s">
        <v>19</v>
      </c>
      <c r="E2" s="101" t="s">
        <v>2</v>
      </c>
      <c r="F2" s="101" t="s">
        <v>3</v>
      </c>
      <c r="G2" s="101" t="s">
        <v>150</v>
      </c>
      <c r="H2" s="101" t="s">
        <v>5</v>
      </c>
      <c r="I2" s="101" t="s">
        <v>151</v>
      </c>
      <c r="J2" s="101" t="s">
        <v>152</v>
      </c>
      <c r="K2" s="101" t="s">
        <v>8</v>
      </c>
      <c r="M2" s="159" t="s">
        <v>258</v>
      </c>
    </row>
    <row r="3" spans="1:13" ht="26.25">
      <c r="A3" s="169">
        <v>1</v>
      </c>
      <c r="B3" s="102" t="s">
        <v>12</v>
      </c>
      <c r="C3" s="102" t="s">
        <v>25</v>
      </c>
      <c r="D3" s="103">
        <v>42004</v>
      </c>
      <c r="E3" s="102">
        <f>VLOOKUP(B3,' horaire et frais avant nao '!$A$4:$I$81,3,FALSE)</f>
        <v>0</v>
      </c>
      <c r="F3" s="102">
        <f>VLOOKUP(B3,' horaire et frais avant nao '!$A$4:$I$81,4,FALSE)</f>
        <v>0</v>
      </c>
      <c r="G3" s="102">
        <f>VLOOKUP(B3,' horaire et frais avant nao '!$A$4:$I$81,5,FALSE)</f>
        <v>0</v>
      </c>
      <c r="H3" s="102">
        <f>VLOOKUP(B3,' horaire et frais avant nao '!$A$4:$I$81,6,FALSE)</f>
        <v>0</v>
      </c>
      <c r="I3" s="102">
        <f>VLOOKUP(B3,' horaire et frais avant nao '!$A$4:$I$81,7,FALSE)</f>
        <v>0</v>
      </c>
      <c r="J3" s="102">
        <f>VLOOKUP(B3,' horaire et frais avant nao '!$A$4:$I$81,8,FALSE)</f>
        <v>0</v>
      </c>
      <c r="K3" s="102">
        <f>VLOOKUP(B3,' horaire et frais avant nao '!$A$4:$I$81,9,FALSE)</f>
        <v>0</v>
      </c>
      <c r="M3" s="159" t="s">
        <v>258</v>
      </c>
    </row>
    <row r="4" spans="1:13">
      <c r="A4" s="169"/>
      <c r="B4" s="102" t="s">
        <v>12</v>
      </c>
      <c r="C4" s="102" t="s">
        <v>26</v>
      </c>
      <c r="D4" s="103">
        <v>42005</v>
      </c>
      <c r="E4" s="102">
        <f>VLOOKUP(B4,' horaire et frais avant nao '!$A$4:$I$81,3,FALSE)</f>
        <v>0</v>
      </c>
      <c r="F4" s="102">
        <f>VLOOKUP(B4,' horaire et frais avant nao '!$A$4:$I$81,4,FALSE)</f>
        <v>0</v>
      </c>
      <c r="G4" s="102">
        <f>VLOOKUP(B4,' horaire et frais avant nao '!$A$4:$I$81,5,FALSE)</f>
        <v>0</v>
      </c>
      <c r="H4" s="102">
        <f>VLOOKUP(B4,' horaire et frais avant nao '!$A$4:$I$81,6,FALSE)</f>
        <v>0</v>
      </c>
      <c r="I4" s="102">
        <f>VLOOKUP(B4,' horaire et frais avant nao '!$A$4:$I$81,7,FALSE)</f>
        <v>0</v>
      </c>
      <c r="J4" s="102">
        <f>VLOOKUP(B4,' horaire et frais avant nao '!$A$4:$I$81,8,FALSE)</f>
        <v>0</v>
      </c>
      <c r="K4" s="102">
        <f>VLOOKUP(B4,' horaire et frais avant nao '!$A$4:$I$81,9,FALSE)</f>
        <v>0</v>
      </c>
    </row>
    <row r="5" spans="1:13">
      <c r="A5" s="169"/>
      <c r="B5" s="102" t="s">
        <v>12</v>
      </c>
      <c r="C5" s="102" t="s">
        <v>20</v>
      </c>
      <c r="D5" s="103">
        <v>42006</v>
      </c>
      <c r="E5" s="102">
        <f>VLOOKUP(B5,' horaire et frais avant nao '!$A$4:$I$81,3,FALSE)</f>
        <v>0</v>
      </c>
      <c r="F5" s="102">
        <f>VLOOKUP(B5,' horaire et frais avant nao '!$A$4:$I$81,4,FALSE)</f>
        <v>0</v>
      </c>
      <c r="G5" s="102">
        <f>VLOOKUP(B5,' horaire et frais avant nao '!$A$4:$I$81,5,FALSE)</f>
        <v>0</v>
      </c>
      <c r="H5" s="102">
        <f>VLOOKUP(B5,' horaire et frais avant nao '!$A$4:$I$81,6,FALSE)</f>
        <v>0</v>
      </c>
      <c r="I5" s="102">
        <f>VLOOKUP(B5,' horaire et frais avant nao '!$A$4:$I$81,7,FALSE)</f>
        <v>0</v>
      </c>
      <c r="J5" s="102">
        <f>VLOOKUP(B5,' horaire et frais avant nao '!$A$4:$I$81,8,FALSE)</f>
        <v>0</v>
      </c>
      <c r="K5" s="102">
        <f>VLOOKUP(B5,' horaire et frais avant nao '!$A$4:$I$81,9,FALSE)</f>
        <v>0</v>
      </c>
    </row>
    <row r="6" spans="1:13">
      <c r="A6" s="169"/>
      <c r="B6" s="102" t="s">
        <v>11</v>
      </c>
      <c r="C6" s="102" t="s">
        <v>21</v>
      </c>
      <c r="D6" s="103">
        <v>42007</v>
      </c>
      <c r="E6" s="102">
        <f>VLOOKUP(B6,' horaire et frais avant nao '!$A$4:$I$81,3,FALSE)</f>
        <v>0</v>
      </c>
      <c r="F6" s="102">
        <f>VLOOKUP(B6,' horaire et frais avant nao '!$A$4:$I$81,4,FALSE)</f>
        <v>0</v>
      </c>
      <c r="G6" s="102">
        <f>VLOOKUP(B6,' horaire et frais avant nao '!$A$4:$I$81,5,FALSE)</f>
        <v>0</v>
      </c>
      <c r="H6" s="102">
        <f>VLOOKUP(B6,' horaire et frais avant nao '!$A$4:$I$81,6,FALSE)</f>
        <v>0</v>
      </c>
      <c r="I6" s="102">
        <f>VLOOKUP(B6,' horaire et frais avant nao '!$A$4:$I$81,7,FALSE)</f>
        <v>0</v>
      </c>
      <c r="J6" s="102">
        <f>VLOOKUP(B6,' horaire et frais avant nao '!$A$4:$I$81,8,FALSE)</f>
        <v>0</v>
      </c>
      <c r="K6" s="102">
        <f>VLOOKUP(B6,' horaire et frais avant nao '!$A$4:$I$81,9,FALSE)</f>
        <v>0</v>
      </c>
    </row>
    <row r="7" spans="1:13" ht="30">
      <c r="A7" s="169"/>
      <c r="B7" s="102" t="s">
        <v>11</v>
      </c>
      <c r="C7" s="102" t="s">
        <v>22</v>
      </c>
      <c r="D7" s="103">
        <v>42008</v>
      </c>
      <c r="E7" s="102">
        <f>VLOOKUP(B7,' horaire et frais avant nao '!$A$4:$I$81,3,FALSE)</f>
        <v>0</v>
      </c>
      <c r="F7" s="102">
        <f>VLOOKUP(B7,' horaire et frais avant nao '!$A$4:$I$81,4,FALSE)</f>
        <v>0</v>
      </c>
      <c r="G7" s="102">
        <f>VLOOKUP(B7,' horaire et frais avant nao '!$A$4:$I$81,5,FALSE)</f>
        <v>0</v>
      </c>
      <c r="H7" s="102">
        <f>VLOOKUP(B7,' horaire et frais avant nao '!$A$4:$I$81,6,FALSE)</f>
        <v>0</v>
      </c>
      <c r="I7" s="102">
        <f>VLOOKUP(B7,' horaire et frais avant nao '!$A$4:$I$81,7,FALSE)</f>
        <v>0</v>
      </c>
      <c r="J7" s="102">
        <f>VLOOKUP(B7,' horaire et frais avant nao '!$A$4:$I$81,8,FALSE)</f>
        <v>0</v>
      </c>
      <c r="K7" s="102">
        <f>VLOOKUP(B7,' horaire et frais avant nao '!$A$4:$I$81,9,FALSE)</f>
        <v>0</v>
      </c>
    </row>
    <row r="8" spans="1:13">
      <c r="A8" s="169">
        <v>2</v>
      </c>
      <c r="B8" s="102" t="s">
        <v>12</v>
      </c>
      <c r="C8" s="102" t="s">
        <v>23</v>
      </c>
      <c r="D8" s="103">
        <v>42009</v>
      </c>
      <c r="E8" s="102">
        <f>VLOOKUP(B8,' horaire et frais avant nao '!$A$4:$I$81,3,FALSE)</f>
        <v>0</v>
      </c>
      <c r="F8" s="102">
        <f>VLOOKUP(B8,' horaire et frais avant nao '!$A$4:$I$81,4,FALSE)</f>
        <v>0</v>
      </c>
      <c r="G8" s="102">
        <f>VLOOKUP(B8,' horaire et frais avant nao '!$A$4:$I$81,5,FALSE)</f>
        <v>0</v>
      </c>
      <c r="H8" s="102">
        <f>VLOOKUP(B8,' horaire et frais avant nao '!$A$4:$I$81,6,FALSE)</f>
        <v>0</v>
      </c>
      <c r="I8" s="102">
        <f>VLOOKUP(B8,' horaire et frais avant nao '!$A$4:$I$81,7,FALSE)</f>
        <v>0</v>
      </c>
      <c r="J8" s="102">
        <f>VLOOKUP(B8,' horaire et frais avant nao '!$A$4:$I$81,8,FALSE)</f>
        <v>0</v>
      </c>
      <c r="K8" s="102">
        <f>VLOOKUP(B8,' horaire et frais avant nao '!$A$4:$I$81,9,FALSE)</f>
        <v>0</v>
      </c>
    </row>
    <row r="9" spans="1:13">
      <c r="A9" s="169"/>
      <c r="B9" s="102" t="s">
        <v>12</v>
      </c>
      <c r="C9" s="102" t="s">
        <v>24</v>
      </c>
      <c r="D9" s="103">
        <v>42010</v>
      </c>
      <c r="E9" s="102">
        <f>VLOOKUP(B9,' horaire et frais avant nao '!$A$4:$I$81,3,FALSE)</f>
        <v>0</v>
      </c>
      <c r="F9" s="102">
        <f>VLOOKUP(B9,' horaire et frais avant nao '!$A$4:$I$81,4,FALSE)</f>
        <v>0</v>
      </c>
      <c r="G9" s="102">
        <f>VLOOKUP(B9,' horaire et frais avant nao '!$A$4:$I$81,5,FALSE)</f>
        <v>0</v>
      </c>
      <c r="H9" s="102">
        <f>VLOOKUP(B9,' horaire et frais avant nao '!$A$4:$I$81,6,FALSE)</f>
        <v>0</v>
      </c>
      <c r="I9" s="102">
        <f>VLOOKUP(B9,' horaire et frais avant nao '!$A$4:$I$81,7,FALSE)</f>
        <v>0</v>
      </c>
      <c r="J9" s="102">
        <f>VLOOKUP(B9,' horaire et frais avant nao '!$A$4:$I$81,8,FALSE)</f>
        <v>0</v>
      </c>
      <c r="K9" s="102">
        <f>VLOOKUP(B9,' horaire et frais avant nao '!$A$4:$I$81,9,FALSE)</f>
        <v>0</v>
      </c>
    </row>
    <row r="10" spans="1:13">
      <c r="A10" s="169"/>
      <c r="B10" s="102" t="s">
        <v>12</v>
      </c>
      <c r="C10" s="102" t="s">
        <v>25</v>
      </c>
      <c r="D10" s="103">
        <v>42011</v>
      </c>
      <c r="E10" s="102">
        <f>VLOOKUP(B10,' horaire et frais avant nao '!$A$4:$I$81,3,FALSE)</f>
        <v>0</v>
      </c>
      <c r="F10" s="102">
        <f>VLOOKUP(B10,' horaire et frais avant nao '!$A$4:$I$81,4,FALSE)</f>
        <v>0</v>
      </c>
      <c r="G10" s="102">
        <f>VLOOKUP(B10,' horaire et frais avant nao '!$A$4:$I$81,5,FALSE)</f>
        <v>0</v>
      </c>
      <c r="H10" s="102">
        <f>VLOOKUP(B10,' horaire et frais avant nao '!$A$4:$I$81,6,FALSE)</f>
        <v>0</v>
      </c>
      <c r="I10" s="102">
        <f>VLOOKUP(B10,' horaire et frais avant nao '!$A$4:$I$81,7,FALSE)</f>
        <v>0</v>
      </c>
      <c r="J10" s="102">
        <f>VLOOKUP(B10,' horaire et frais avant nao '!$A$4:$I$81,8,FALSE)</f>
        <v>0</v>
      </c>
      <c r="K10" s="102">
        <f>VLOOKUP(B10,' horaire et frais avant nao '!$A$4:$I$81,9,FALSE)</f>
        <v>0</v>
      </c>
    </row>
    <row r="11" spans="1:13">
      <c r="A11" s="169"/>
      <c r="B11" s="102" t="s">
        <v>12</v>
      </c>
      <c r="C11" s="102" t="s">
        <v>26</v>
      </c>
      <c r="D11" s="103">
        <v>42012</v>
      </c>
      <c r="E11" s="102">
        <f>VLOOKUP(B11,' horaire et frais avant nao '!$A$4:$I$81,3,FALSE)</f>
        <v>0</v>
      </c>
      <c r="F11" s="102">
        <f>VLOOKUP(B11,' horaire et frais avant nao '!$A$4:$I$81,4,FALSE)</f>
        <v>0</v>
      </c>
      <c r="G11" s="102">
        <f>VLOOKUP(B11,' horaire et frais avant nao '!$A$4:$I$81,5,FALSE)</f>
        <v>0</v>
      </c>
      <c r="H11" s="102">
        <f>VLOOKUP(B11,' horaire et frais avant nao '!$A$4:$I$81,6,FALSE)</f>
        <v>0</v>
      </c>
      <c r="I11" s="102">
        <f>VLOOKUP(B11,' horaire et frais avant nao '!$A$4:$I$81,7,FALSE)</f>
        <v>0</v>
      </c>
      <c r="J11" s="102">
        <f>VLOOKUP(B11,' horaire et frais avant nao '!$A$4:$I$81,8,FALSE)</f>
        <v>0</v>
      </c>
      <c r="K11" s="102">
        <f>VLOOKUP(B11,' horaire et frais avant nao '!$A$4:$I$81,9,FALSE)</f>
        <v>0</v>
      </c>
    </row>
    <row r="12" spans="1:13">
      <c r="A12" s="169"/>
      <c r="B12" s="102" t="s">
        <v>12</v>
      </c>
      <c r="C12" s="102" t="s">
        <v>20</v>
      </c>
      <c r="D12" s="103">
        <v>42013</v>
      </c>
      <c r="E12" s="102">
        <f>VLOOKUP(B12,' horaire et frais avant nao '!$A$4:$I$81,3,FALSE)</f>
        <v>0</v>
      </c>
      <c r="F12" s="102">
        <f>VLOOKUP(B12,' horaire et frais avant nao '!$A$4:$I$81,4,FALSE)</f>
        <v>0</v>
      </c>
      <c r="G12" s="102">
        <f>VLOOKUP(B12,' horaire et frais avant nao '!$A$4:$I$81,5,FALSE)</f>
        <v>0</v>
      </c>
      <c r="H12" s="102">
        <f>VLOOKUP(B12,' horaire et frais avant nao '!$A$4:$I$81,6,FALSE)</f>
        <v>0</v>
      </c>
      <c r="I12" s="102">
        <f>VLOOKUP(B12,' horaire et frais avant nao '!$A$4:$I$81,7,FALSE)</f>
        <v>0</v>
      </c>
      <c r="J12" s="102">
        <f>VLOOKUP(B12,' horaire et frais avant nao '!$A$4:$I$81,8,FALSE)</f>
        <v>0</v>
      </c>
      <c r="K12" s="102">
        <f>VLOOKUP(B12,' horaire et frais avant nao '!$A$4:$I$81,9,FALSE)</f>
        <v>0</v>
      </c>
    </row>
    <row r="13" spans="1:13">
      <c r="A13" s="169"/>
      <c r="B13" s="102" t="s">
        <v>11</v>
      </c>
      <c r="C13" s="102" t="s">
        <v>21</v>
      </c>
      <c r="D13" s="103">
        <v>42014</v>
      </c>
      <c r="E13" s="102">
        <f>VLOOKUP(B13,' horaire et frais avant nao '!$A$4:$I$81,3,FALSE)</f>
        <v>0</v>
      </c>
      <c r="F13" s="102">
        <f>VLOOKUP(B13,' horaire et frais avant nao '!$A$4:$I$81,4,FALSE)</f>
        <v>0</v>
      </c>
      <c r="G13" s="102">
        <f>VLOOKUP(B13,' horaire et frais avant nao '!$A$4:$I$81,5,FALSE)</f>
        <v>0</v>
      </c>
      <c r="H13" s="102">
        <f>VLOOKUP(B13,' horaire et frais avant nao '!$A$4:$I$81,6,FALSE)</f>
        <v>0</v>
      </c>
      <c r="I13" s="102">
        <f>VLOOKUP(B13,' horaire et frais avant nao '!$A$4:$I$81,7,FALSE)</f>
        <v>0</v>
      </c>
      <c r="J13" s="102">
        <f>VLOOKUP(B13,' horaire et frais avant nao '!$A$4:$I$81,8,FALSE)</f>
        <v>0</v>
      </c>
      <c r="K13" s="102">
        <f>VLOOKUP(B13,' horaire et frais avant nao '!$A$4:$I$81,9,FALSE)</f>
        <v>0</v>
      </c>
    </row>
    <row r="14" spans="1:13" ht="30">
      <c r="A14" s="169"/>
      <c r="B14" s="102" t="s">
        <v>11</v>
      </c>
      <c r="C14" s="102" t="s">
        <v>22</v>
      </c>
      <c r="D14" s="103">
        <v>42015</v>
      </c>
      <c r="E14" s="102">
        <f>VLOOKUP(B14,' horaire et frais avant nao '!$A$4:$I$81,3,FALSE)</f>
        <v>0</v>
      </c>
      <c r="F14" s="102">
        <f>VLOOKUP(B14,' horaire et frais avant nao '!$A$4:$I$81,4,FALSE)</f>
        <v>0</v>
      </c>
      <c r="G14" s="102">
        <f>VLOOKUP(B14,' horaire et frais avant nao '!$A$4:$I$81,5,FALSE)</f>
        <v>0</v>
      </c>
      <c r="H14" s="102">
        <f>VLOOKUP(B14,' horaire et frais avant nao '!$A$4:$I$81,6,FALSE)</f>
        <v>0</v>
      </c>
      <c r="I14" s="102">
        <f>VLOOKUP(B14,' horaire et frais avant nao '!$A$4:$I$81,7,FALSE)</f>
        <v>0</v>
      </c>
      <c r="J14" s="102">
        <f>VLOOKUP(B14,' horaire et frais avant nao '!$A$4:$I$81,8,FALSE)</f>
        <v>0</v>
      </c>
      <c r="K14" s="102">
        <f>VLOOKUP(B14,' horaire et frais avant nao '!$A$4:$I$81,9,FALSE)</f>
        <v>0</v>
      </c>
    </row>
    <row r="15" spans="1:13">
      <c r="A15" s="169">
        <v>3</v>
      </c>
      <c r="B15" s="102" t="s">
        <v>11</v>
      </c>
      <c r="C15" s="102" t="s">
        <v>23</v>
      </c>
      <c r="D15" s="103">
        <v>42016</v>
      </c>
      <c r="E15" s="102">
        <f>VLOOKUP(B15,' horaire et frais avant nao '!$A$4:$I$81,3,FALSE)</f>
        <v>0</v>
      </c>
      <c r="F15" s="102">
        <f>VLOOKUP(B15,' horaire et frais avant nao '!$A$4:$I$81,4,FALSE)</f>
        <v>0</v>
      </c>
      <c r="G15" s="102">
        <f>VLOOKUP(B15,' horaire et frais avant nao '!$A$4:$I$81,5,FALSE)</f>
        <v>0</v>
      </c>
      <c r="H15" s="102">
        <f>VLOOKUP(B15,' horaire et frais avant nao '!$A$4:$I$81,6,FALSE)</f>
        <v>0</v>
      </c>
      <c r="I15" s="102">
        <f>VLOOKUP(B15,' horaire et frais avant nao '!$A$4:$I$81,7,FALSE)</f>
        <v>0</v>
      </c>
      <c r="J15" s="102">
        <f>VLOOKUP(B15,' horaire et frais avant nao '!$A$4:$I$81,8,FALSE)</f>
        <v>0</v>
      </c>
      <c r="K15" s="102">
        <f>VLOOKUP(B15,' horaire et frais avant nao '!$A$4:$I$81,9,FALSE)</f>
        <v>0</v>
      </c>
    </row>
    <row r="16" spans="1:13">
      <c r="A16" s="169"/>
      <c r="B16" s="102" t="s">
        <v>12</v>
      </c>
      <c r="C16" s="102" t="s">
        <v>24</v>
      </c>
      <c r="D16" s="103">
        <v>42017</v>
      </c>
      <c r="E16" s="102">
        <f>VLOOKUP(B16,' horaire et frais avant nao '!$A$4:$I$81,3,FALSE)</f>
        <v>0</v>
      </c>
      <c r="F16" s="102">
        <f>VLOOKUP(B16,' horaire et frais avant nao '!$A$4:$I$81,4,FALSE)</f>
        <v>0</v>
      </c>
      <c r="G16" s="102">
        <f>VLOOKUP(B16,' horaire et frais avant nao '!$A$4:$I$81,5,FALSE)</f>
        <v>0</v>
      </c>
      <c r="H16" s="102">
        <f>VLOOKUP(B16,' horaire et frais avant nao '!$A$4:$I$81,6,FALSE)</f>
        <v>0</v>
      </c>
      <c r="I16" s="102">
        <f>VLOOKUP(B16,' horaire et frais avant nao '!$A$4:$I$81,7,FALSE)</f>
        <v>0</v>
      </c>
      <c r="J16" s="102">
        <f>VLOOKUP(B16,' horaire et frais avant nao '!$A$4:$I$81,8,FALSE)</f>
        <v>0</v>
      </c>
      <c r="K16" s="102">
        <f>VLOOKUP(B16,' horaire et frais avant nao '!$A$4:$I$81,9,FALSE)</f>
        <v>0</v>
      </c>
    </row>
    <row r="17" spans="1:11">
      <c r="A17" s="169"/>
      <c r="B17" s="102" t="s">
        <v>12</v>
      </c>
      <c r="C17" s="102" t="s">
        <v>25</v>
      </c>
      <c r="D17" s="103">
        <v>42018</v>
      </c>
      <c r="E17" s="102">
        <f>VLOOKUP(B17,' horaire et frais avant nao '!$A$4:$I$81,3,FALSE)</f>
        <v>0</v>
      </c>
      <c r="F17" s="102">
        <f>VLOOKUP(B17,' horaire et frais avant nao '!$A$4:$I$81,4,FALSE)</f>
        <v>0</v>
      </c>
      <c r="G17" s="102">
        <f>VLOOKUP(B17,' horaire et frais avant nao '!$A$4:$I$81,5,FALSE)</f>
        <v>0</v>
      </c>
      <c r="H17" s="102">
        <f>VLOOKUP(B17,' horaire et frais avant nao '!$A$4:$I$81,6,FALSE)</f>
        <v>0</v>
      </c>
      <c r="I17" s="102">
        <f>VLOOKUP(B17,' horaire et frais avant nao '!$A$4:$I$81,7,FALSE)</f>
        <v>0</v>
      </c>
      <c r="J17" s="102">
        <f>VLOOKUP(B17,' horaire et frais avant nao '!$A$4:$I$81,8,FALSE)</f>
        <v>0</v>
      </c>
      <c r="K17" s="102">
        <f>VLOOKUP(B17,' horaire et frais avant nao '!$A$4:$I$81,9,FALSE)</f>
        <v>0</v>
      </c>
    </row>
    <row r="18" spans="1:11">
      <c r="A18" s="169"/>
      <c r="B18" s="102" t="s">
        <v>12</v>
      </c>
      <c r="C18" s="102" t="s">
        <v>26</v>
      </c>
      <c r="D18" s="103">
        <v>42019</v>
      </c>
      <c r="E18" s="102">
        <f>VLOOKUP(B18,' horaire et frais avant nao '!$A$4:$I$81,3,FALSE)</f>
        <v>0</v>
      </c>
      <c r="F18" s="102">
        <f>VLOOKUP(B18,' horaire et frais avant nao '!$A$4:$I$81,4,FALSE)</f>
        <v>0</v>
      </c>
      <c r="G18" s="102">
        <f>VLOOKUP(B18,' horaire et frais avant nao '!$A$4:$I$81,5,FALSE)</f>
        <v>0</v>
      </c>
      <c r="H18" s="102">
        <f>VLOOKUP(B18,' horaire et frais avant nao '!$A$4:$I$81,6,FALSE)</f>
        <v>0</v>
      </c>
      <c r="I18" s="102">
        <f>VLOOKUP(B18,' horaire et frais avant nao '!$A$4:$I$81,7,FALSE)</f>
        <v>0</v>
      </c>
      <c r="J18" s="102">
        <f>VLOOKUP(B18,' horaire et frais avant nao '!$A$4:$I$81,8,FALSE)</f>
        <v>0</v>
      </c>
      <c r="K18" s="102">
        <f>VLOOKUP(B18,' horaire et frais avant nao '!$A$4:$I$81,9,FALSE)</f>
        <v>0</v>
      </c>
    </row>
    <row r="19" spans="1:11">
      <c r="A19" s="169"/>
      <c r="B19" s="102" t="s">
        <v>12</v>
      </c>
      <c r="C19" s="102" t="s">
        <v>20</v>
      </c>
      <c r="D19" s="103">
        <v>42020</v>
      </c>
      <c r="E19" s="102">
        <f>VLOOKUP(B19,' horaire et frais avant nao '!$A$4:$I$81,3,FALSE)</f>
        <v>0</v>
      </c>
      <c r="F19" s="102">
        <f>VLOOKUP(B19,' horaire et frais avant nao '!$A$4:$I$81,4,FALSE)</f>
        <v>0</v>
      </c>
      <c r="G19" s="102">
        <f>VLOOKUP(B19,' horaire et frais avant nao '!$A$4:$I$81,5,FALSE)</f>
        <v>0</v>
      </c>
      <c r="H19" s="102">
        <f>VLOOKUP(B19,' horaire et frais avant nao '!$A$4:$I$81,6,FALSE)</f>
        <v>0</v>
      </c>
      <c r="I19" s="102">
        <f>VLOOKUP(B19,' horaire et frais avant nao '!$A$4:$I$81,7,FALSE)</f>
        <v>0</v>
      </c>
      <c r="J19" s="102">
        <f>VLOOKUP(B19,' horaire et frais avant nao '!$A$4:$I$81,8,FALSE)</f>
        <v>0</v>
      </c>
      <c r="K19" s="102">
        <f>VLOOKUP(B19,' horaire et frais avant nao '!$A$4:$I$81,9,FALSE)</f>
        <v>0</v>
      </c>
    </row>
    <row r="20" spans="1:11">
      <c r="A20" s="169"/>
      <c r="B20" s="102" t="s">
        <v>11</v>
      </c>
      <c r="C20" s="102" t="s">
        <v>21</v>
      </c>
      <c r="D20" s="103">
        <v>42021</v>
      </c>
      <c r="E20" s="102">
        <f>VLOOKUP(B20,' horaire et frais avant nao '!$A$4:$I$81,3,FALSE)</f>
        <v>0</v>
      </c>
      <c r="F20" s="102">
        <f>VLOOKUP(B20,' horaire et frais avant nao '!$A$4:$I$81,4,FALSE)</f>
        <v>0</v>
      </c>
      <c r="G20" s="102">
        <f>VLOOKUP(B20,' horaire et frais avant nao '!$A$4:$I$81,5,FALSE)</f>
        <v>0</v>
      </c>
      <c r="H20" s="102">
        <f>VLOOKUP(B20,' horaire et frais avant nao '!$A$4:$I$81,6,FALSE)</f>
        <v>0</v>
      </c>
      <c r="I20" s="102">
        <f>VLOOKUP(B20,' horaire et frais avant nao '!$A$4:$I$81,7,FALSE)</f>
        <v>0</v>
      </c>
      <c r="J20" s="102">
        <f>VLOOKUP(B20,' horaire et frais avant nao '!$A$4:$I$81,8,FALSE)</f>
        <v>0</v>
      </c>
      <c r="K20" s="102">
        <f>VLOOKUP(B20,' horaire et frais avant nao '!$A$4:$I$81,9,FALSE)</f>
        <v>0</v>
      </c>
    </row>
    <row r="21" spans="1:11" ht="30">
      <c r="A21" s="169"/>
      <c r="B21" s="102" t="s">
        <v>11</v>
      </c>
      <c r="C21" s="102" t="s">
        <v>22</v>
      </c>
      <c r="D21" s="103">
        <v>42022</v>
      </c>
      <c r="E21" s="102">
        <f>VLOOKUP(B21,' horaire et frais avant nao '!$A$4:$I$81,3,FALSE)</f>
        <v>0</v>
      </c>
      <c r="F21" s="102">
        <f>VLOOKUP(B21,' horaire et frais avant nao '!$A$4:$I$81,4,FALSE)</f>
        <v>0</v>
      </c>
      <c r="G21" s="102">
        <f>VLOOKUP(B21,' horaire et frais avant nao '!$A$4:$I$81,5,FALSE)</f>
        <v>0</v>
      </c>
      <c r="H21" s="102">
        <f>VLOOKUP(B21,' horaire et frais avant nao '!$A$4:$I$81,6,FALSE)</f>
        <v>0</v>
      </c>
      <c r="I21" s="102">
        <f>VLOOKUP(B21,' horaire et frais avant nao '!$A$4:$I$81,7,FALSE)</f>
        <v>0</v>
      </c>
      <c r="J21" s="102">
        <f>VLOOKUP(B21,' horaire et frais avant nao '!$A$4:$I$81,8,FALSE)</f>
        <v>0</v>
      </c>
      <c r="K21" s="102">
        <f>VLOOKUP(B21,' horaire et frais avant nao '!$A$4:$I$81,9,FALSE)</f>
        <v>0</v>
      </c>
    </row>
    <row r="22" spans="1:11">
      <c r="A22" s="169">
        <v>4</v>
      </c>
      <c r="B22" s="102" t="s">
        <v>12</v>
      </c>
      <c r="C22" s="102" t="s">
        <v>23</v>
      </c>
      <c r="D22" s="103">
        <v>42023</v>
      </c>
      <c r="E22" s="102">
        <f>VLOOKUP(B22,' horaire et frais avant nao '!$A$4:$I$81,3,FALSE)</f>
        <v>0</v>
      </c>
      <c r="F22" s="102">
        <f>VLOOKUP(B22,' horaire et frais avant nao '!$A$4:$I$81,4,FALSE)</f>
        <v>0</v>
      </c>
      <c r="G22" s="102">
        <f>VLOOKUP(B22,' horaire et frais avant nao '!$A$4:$I$81,5,FALSE)</f>
        <v>0</v>
      </c>
      <c r="H22" s="102">
        <f>VLOOKUP(B22,' horaire et frais avant nao '!$A$4:$I$81,6,FALSE)</f>
        <v>0</v>
      </c>
      <c r="I22" s="102">
        <f>VLOOKUP(B22,' horaire et frais avant nao '!$A$4:$I$81,7,FALSE)</f>
        <v>0</v>
      </c>
      <c r="J22" s="102">
        <f>VLOOKUP(B22,' horaire et frais avant nao '!$A$4:$I$81,8,FALSE)</f>
        <v>0</v>
      </c>
      <c r="K22" s="102">
        <f>VLOOKUP(B22,' horaire et frais avant nao '!$A$4:$I$81,9,FALSE)</f>
        <v>0</v>
      </c>
    </row>
    <row r="23" spans="1:11">
      <c r="A23" s="169"/>
      <c r="B23" s="102" t="s">
        <v>12</v>
      </c>
      <c r="C23" s="102" t="s">
        <v>24</v>
      </c>
      <c r="D23" s="103">
        <v>42024</v>
      </c>
      <c r="E23" s="102">
        <f>VLOOKUP(B23,' horaire et frais avant nao '!$A$4:$I$81,3,FALSE)</f>
        <v>0</v>
      </c>
      <c r="F23" s="102">
        <f>VLOOKUP(B23,' horaire et frais avant nao '!$A$4:$I$81,4,FALSE)</f>
        <v>0</v>
      </c>
      <c r="G23" s="102">
        <f>VLOOKUP(B23,' horaire et frais avant nao '!$A$4:$I$81,5,FALSE)</f>
        <v>0</v>
      </c>
      <c r="H23" s="102">
        <f>VLOOKUP(B23,' horaire et frais avant nao '!$A$4:$I$81,6,FALSE)</f>
        <v>0</v>
      </c>
      <c r="I23" s="102">
        <f>VLOOKUP(B23,' horaire et frais avant nao '!$A$4:$I$81,7,FALSE)</f>
        <v>0</v>
      </c>
      <c r="J23" s="102">
        <f>VLOOKUP(B23,' horaire et frais avant nao '!$A$4:$I$81,8,FALSE)</f>
        <v>0</v>
      </c>
      <c r="K23" s="102">
        <f>VLOOKUP(B23,' horaire et frais avant nao '!$A$4:$I$81,9,FALSE)</f>
        <v>0</v>
      </c>
    </row>
    <row r="24" spans="1:11">
      <c r="A24" s="169"/>
      <c r="B24" s="102" t="s">
        <v>12</v>
      </c>
      <c r="C24" s="102" t="s">
        <v>25</v>
      </c>
      <c r="D24" s="103">
        <v>42025</v>
      </c>
      <c r="E24" s="102">
        <f>VLOOKUP(B24,' horaire et frais avant nao '!$A$4:$I$81,3,FALSE)</f>
        <v>0</v>
      </c>
      <c r="F24" s="102">
        <f>VLOOKUP(B24,' horaire et frais avant nao '!$A$4:$I$81,4,FALSE)</f>
        <v>0</v>
      </c>
      <c r="G24" s="102">
        <f>VLOOKUP(B24,' horaire et frais avant nao '!$A$4:$I$81,5,FALSE)</f>
        <v>0</v>
      </c>
      <c r="H24" s="102">
        <f>VLOOKUP(B24,' horaire et frais avant nao '!$A$4:$I$81,6,FALSE)</f>
        <v>0</v>
      </c>
      <c r="I24" s="102">
        <f>VLOOKUP(B24,' horaire et frais avant nao '!$A$4:$I$81,7,FALSE)</f>
        <v>0</v>
      </c>
      <c r="J24" s="102">
        <f>VLOOKUP(B24,' horaire et frais avant nao '!$A$4:$I$81,8,FALSE)</f>
        <v>0</v>
      </c>
      <c r="K24" s="102">
        <f>VLOOKUP(B24,' horaire et frais avant nao '!$A$4:$I$81,9,FALSE)</f>
        <v>0</v>
      </c>
    </row>
    <row r="25" spans="1:11">
      <c r="A25" s="169"/>
      <c r="B25" s="102" t="s">
        <v>12</v>
      </c>
      <c r="C25" s="102" t="s">
        <v>26</v>
      </c>
      <c r="D25" s="103">
        <v>42026</v>
      </c>
      <c r="E25" s="102">
        <f>VLOOKUP(B25,' horaire et frais avant nao '!$A$4:$I$81,3,FALSE)</f>
        <v>0</v>
      </c>
      <c r="F25" s="102">
        <f>VLOOKUP(B25,' horaire et frais avant nao '!$A$4:$I$81,4,FALSE)</f>
        <v>0</v>
      </c>
      <c r="G25" s="102">
        <f>VLOOKUP(B25,' horaire et frais avant nao '!$A$4:$I$81,5,FALSE)</f>
        <v>0</v>
      </c>
      <c r="H25" s="102">
        <f>VLOOKUP(B25,' horaire et frais avant nao '!$A$4:$I$81,6,FALSE)</f>
        <v>0</v>
      </c>
      <c r="I25" s="102">
        <f>VLOOKUP(B25,' horaire et frais avant nao '!$A$4:$I$81,7,FALSE)</f>
        <v>0</v>
      </c>
      <c r="J25" s="102">
        <f>VLOOKUP(B25,' horaire et frais avant nao '!$A$4:$I$81,8,FALSE)</f>
        <v>0</v>
      </c>
      <c r="K25" s="102">
        <f>VLOOKUP(B25,' horaire et frais avant nao '!$A$4:$I$81,9,FALSE)</f>
        <v>0</v>
      </c>
    </row>
    <row r="26" spans="1:11">
      <c r="A26" s="169"/>
      <c r="B26" s="102" t="s">
        <v>12</v>
      </c>
      <c r="C26" s="102" t="s">
        <v>20</v>
      </c>
      <c r="D26" s="103">
        <v>42027</v>
      </c>
      <c r="E26" s="102">
        <f>VLOOKUP(B26,' horaire et frais avant nao '!$A$4:$I$81,3,FALSE)</f>
        <v>0</v>
      </c>
      <c r="F26" s="102">
        <f>VLOOKUP(B26,' horaire et frais avant nao '!$A$4:$I$81,4,FALSE)</f>
        <v>0</v>
      </c>
      <c r="G26" s="102">
        <f>VLOOKUP(B26,' horaire et frais avant nao '!$A$4:$I$81,5,FALSE)</f>
        <v>0</v>
      </c>
      <c r="H26" s="102">
        <f>VLOOKUP(B26,' horaire et frais avant nao '!$A$4:$I$81,6,FALSE)</f>
        <v>0</v>
      </c>
      <c r="I26" s="102">
        <f>VLOOKUP(B26,' horaire et frais avant nao '!$A$4:$I$81,7,FALSE)</f>
        <v>0</v>
      </c>
      <c r="J26" s="102">
        <f>VLOOKUP(B26,' horaire et frais avant nao '!$A$4:$I$81,8,FALSE)</f>
        <v>0</v>
      </c>
      <c r="K26" s="102">
        <f>VLOOKUP(B26,' horaire et frais avant nao '!$A$4:$I$81,9,FALSE)</f>
        <v>0</v>
      </c>
    </row>
    <row r="27" spans="1:11">
      <c r="A27" s="169"/>
      <c r="B27" s="102" t="s">
        <v>11</v>
      </c>
      <c r="C27" s="102" t="s">
        <v>21</v>
      </c>
      <c r="D27" s="103">
        <v>42028</v>
      </c>
      <c r="E27" s="102">
        <f>VLOOKUP(B27,' horaire et frais avant nao '!$A$4:$I$81,3,FALSE)</f>
        <v>0</v>
      </c>
      <c r="F27" s="102">
        <f>VLOOKUP(B27,' horaire et frais avant nao '!$A$4:$I$81,4,FALSE)</f>
        <v>0</v>
      </c>
      <c r="G27" s="102">
        <f>VLOOKUP(B27,' horaire et frais avant nao '!$A$4:$I$81,5,FALSE)</f>
        <v>0</v>
      </c>
      <c r="H27" s="102">
        <f>VLOOKUP(B27,' horaire et frais avant nao '!$A$4:$I$81,6,FALSE)</f>
        <v>0</v>
      </c>
      <c r="I27" s="102">
        <f>VLOOKUP(B27,' horaire et frais avant nao '!$A$4:$I$81,7,FALSE)</f>
        <v>0</v>
      </c>
      <c r="J27" s="102">
        <f>VLOOKUP(B27,' horaire et frais avant nao '!$A$4:$I$81,8,FALSE)</f>
        <v>0</v>
      </c>
      <c r="K27" s="102">
        <f>VLOOKUP(B27,' horaire et frais avant nao '!$A$4:$I$81,9,FALSE)</f>
        <v>0</v>
      </c>
    </row>
    <row r="28" spans="1:11" ht="30">
      <c r="A28" s="169"/>
      <c r="B28" s="102" t="s">
        <v>11</v>
      </c>
      <c r="C28" s="102" t="s">
        <v>22</v>
      </c>
      <c r="D28" s="103">
        <v>42029</v>
      </c>
      <c r="E28" s="102">
        <f>VLOOKUP(B28,' horaire et frais avant nao '!$A$4:$I$81,3,FALSE)</f>
        <v>0</v>
      </c>
      <c r="F28" s="102">
        <f>VLOOKUP(B28,' horaire et frais avant nao '!$A$4:$I$81,4,FALSE)</f>
        <v>0</v>
      </c>
      <c r="G28" s="102">
        <f>VLOOKUP(B28,' horaire et frais avant nao '!$A$4:$I$81,5,FALSE)</f>
        <v>0</v>
      </c>
      <c r="H28" s="102">
        <f>VLOOKUP(B28,' horaire et frais avant nao '!$A$4:$I$81,6,FALSE)</f>
        <v>0</v>
      </c>
      <c r="I28" s="102">
        <f>VLOOKUP(B28,' horaire et frais avant nao '!$A$4:$I$81,7,FALSE)</f>
        <v>0</v>
      </c>
      <c r="J28" s="102">
        <f>VLOOKUP(B28,' horaire et frais avant nao '!$A$4:$I$81,8,FALSE)</f>
        <v>0</v>
      </c>
      <c r="K28" s="102">
        <f>VLOOKUP(B28,' horaire et frais avant nao '!$A$4:$I$81,9,FALSE)</f>
        <v>0</v>
      </c>
    </row>
    <row r="29" spans="1:11">
      <c r="A29" s="169">
        <v>5</v>
      </c>
      <c r="B29" s="102" t="s">
        <v>12</v>
      </c>
      <c r="C29" s="102" t="s">
        <v>23</v>
      </c>
      <c r="D29" s="103">
        <v>42030</v>
      </c>
      <c r="E29" s="102">
        <f>VLOOKUP(B29,' horaire et frais avant nao '!$A$4:$I$81,3,FALSE)</f>
        <v>0</v>
      </c>
      <c r="F29" s="102">
        <f>VLOOKUP(B29,' horaire et frais avant nao '!$A$4:$I$81,4,FALSE)</f>
        <v>0</v>
      </c>
      <c r="G29" s="102">
        <f>VLOOKUP(B29,' horaire et frais avant nao '!$A$4:$I$81,5,FALSE)</f>
        <v>0</v>
      </c>
      <c r="H29" s="102">
        <f>VLOOKUP(B29,' horaire et frais avant nao '!$A$4:$I$81,6,FALSE)</f>
        <v>0</v>
      </c>
      <c r="I29" s="102">
        <f>VLOOKUP(B29,' horaire et frais avant nao '!$A$4:$I$81,7,FALSE)</f>
        <v>0</v>
      </c>
      <c r="J29" s="102">
        <f>VLOOKUP(B29,' horaire et frais avant nao '!$A$4:$I$81,8,FALSE)</f>
        <v>0</v>
      </c>
      <c r="K29" s="102">
        <f>VLOOKUP(B29,' horaire et frais avant nao '!$A$4:$I$81,9,FALSE)</f>
        <v>0</v>
      </c>
    </row>
    <row r="30" spans="1:11">
      <c r="A30" s="169"/>
      <c r="B30" s="102" t="s">
        <v>12</v>
      </c>
      <c r="C30" s="102" t="s">
        <v>24</v>
      </c>
      <c r="D30" s="103">
        <v>42031</v>
      </c>
      <c r="E30" s="102">
        <f>VLOOKUP(B30,' horaire et frais avant nao '!$A$4:$I$81,3,FALSE)</f>
        <v>0</v>
      </c>
      <c r="F30" s="102">
        <f>VLOOKUP(B30,' horaire et frais avant nao '!$A$4:$I$81,4,FALSE)</f>
        <v>0</v>
      </c>
      <c r="G30" s="102">
        <f>VLOOKUP(B30,' horaire et frais avant nao '!$A$4:$I$81,5,FALSE)</f>
        <v>0</v>
      </c>
      <c r="H30" s="102">
        <f>VLOOKUP(B30,' horaire et frais avant nao '!$A$4:$I$81,6,FALSE)</f>
        <v>0</v>
      </c>
      <c r="I30" s="102">
        <f>VLOOKUP(B30,' horaire et frais avant nao '!$A$4:$I$81,7,FALSE)</f>
        <v>0</v>
      </c>
      <c r="J30" s="102">
        <f>VLOOKUP(B30,' horaire et frais avant nao '!$A$4:$I$81,8,FALSE)</f>
        <v>0</v>
      </c>
      <c r="K30" s="102">
        <f>VLOOKUP(B30,' horaire et frais avant nao '!$A$4:$I$81,9,FALSE)</f>
        <v>0</v>
      </c>
    </row>
    <row r="31" spans="1:11">
      <c r="A31" s="169"/>
      <c r="B31" s="102" t="s">
        <v>12</v>
      </c>
      <c r="C31" s="102" t="s">
        <v>25</v>
      </c>
      <c r="D31" s="103">
        <v>42032</v>
      </c>
      <c r="E31" s="102">
        <f>VLOOKUP(B31,' horaire et frais avant nao '!$A$4:$I$81,3,FALSE)</f>
        <v>0</v>
      </c>
      <c r="F31" s="102">
        <f>VLOOKUP(B31,' horaire et frais avant nao '!$A$4:$I$81,4,FALSE)</f>
        <v>0</v>
      </c>
      <c r="G31" s="102">
        <f>VLOOKUP(B31,' horaire et frais avant nao '!$A$4:$I$81,5,FALSE)</f>
        <v>0</v>
      </c>
      <c r="H31" s="102">
        <f>VLOOKUP(B31,' horaire et frais avant nao '!$A$4:$I$81,6,FALSE)</f>
        <v>0</v>
      </c>
      <c r="I31" s="102">
        <f>VLOOKUP(B31,' horaire et frais avant nao '!$A$4:$I$81,7,FALSE)</f>
        <v>0</v>
      </c>
      <c r="J31" s="102">
        <f>VLOOKUP(B31,' horaire et frais avant nao '!$A$4:$I$81,8,FALSE)</f>
        <v>0</v>
      </c>
      <c r="K31" s="102">
        <f>VLOOKUP(B31,' horaire et frais avant nao '!$A$4:$I$81,9,FALSE)</f>
        <v>0</v>
      </c>
    </row>
    <row r="32" spans="1:11">
      <c r="A32" s="169"/>
      <c r="B32" s="102" t="s">
        <v>12</v>
      </c>
      <c r="C32" s="102" t="s">
        <v>26</v>
      </c>
      <c r="D32" s="103">
        <v>42033</v>
      </c>
      <c r="E32" s="102">
        <f>VLOOKUP(B32,' horaire et frais avant nao '!$A$4:$I$81,3,FALSE)</f>
        <v>0</v>
      </c>
      <c r="F32" s="102">
        <f>VLOOKUP(B32,' horaire et frais avant nao '!$A$4:$I$81,4,FALSE)</f>
        <v>0</v>
      </c>
      <c r="G32" s="102">
        <f>VLOOKUP(B32,' horaire et frais avant nao '!$A$4:$I$81,5,FALSE)</f>
        <v>0</v>
      </c>
      <c r="H32" s="102">
        <f>VLOOKUP(B32,' horaire et frais avant nao '!$A$4:$I$81,6,FALSE)</f>
        <v>0</v>
      </c>
      <c r="I32" s="102">
        <f>VLOOKUP(B32,' horaire et frais avant nao '!$A$4:$I$81,7,FALSE)</f>
        <v>0</v>
      </c>
      <c r="J32" s="102">
        <f>VLOOKUP(B32,' horaire et frais avant nao '!$A$4:$I$81,8,FALSE)</f>
        <v>0</v>
      </c>
      <c r="K32" s="102">
        <f>VLOOKUP(B32,' horaire et frais avant nao '!$A$4:$I$81,9,FALSE)</f>
        <v>0</v>
      </c>
    </row>
    <row r="33" spans="1:11">
      <c r="A33" s="169"/>
      <c r="B33" s="102" t="s">
        <v>12</v>
      </c>
      <c r="C33" s="102" t="s">
        <v>20</v>
      </c>
      <c r="D33" s="103">
        <v>42034</v>
      </c>
      <c r="E33" s="102">
        <f>VLOOKUP(B33,' horaire et frais avant nao '!$A$4:$I$81,3,FALSE)</f>
        <v>0</v>
      </c>
      <c r="F33" s="102">
        <f>VLOOKUP(B33,' horaire et frais avant nao '!$A$4:$I$81,4,FALSE)</f>
        <v>0</v>
      </c>
      <c r="G33" s="102">
        <f>VLOOKUP(B33,' horaire et frais avant nao '!$A$4:$I$81,5,FALSE)</f>
        <v>0</v>
      </c>
      <c r="H33" s="102">
        <f>VLOOKUP(B33,' horaire et frais avant nao '!$A$4:$I$81,6,FALSE)</f>
        <v>0</v>
      </c>
      <c r="I33" s="102">
        <f>VLOOKUP(B33,' horaire et frais avant nao '!$A$4:$I$81,7,FALSE)</f>
        <v>0</v>
      </c>
      <c r="J33" s="102">
        <f>VLOOKUP(B33,' horaire et frais avant nao '!$A$4:$I$81,8,FALSE)</f>
        <v>0</v>
      </c>
      <c r="K33" s="102">
        <f>VLOOKUP(B33,' horaire et frais avant nao '!$A$4:$I$81,9,FALSE)</f>
        <v>0</v>
      </c>
    </row>
    <row r="34" spans="1:11">
      <c r="A34" s="102"/>
      <c r="B34" s="104" t="s">
        <v>27</v>
      </c>
      <c r="C34" s="104"/>
      <c r="D34" s="104"/>
      <c r="E34" s="104">
        <f>SUM(E3:E33)</f>
        <v>0</v>
      </c>
      <c r="F34" s="104">
        <f t="shared" ref="F34:K34" si="0">SUM(F3:F33)</f>
        <v>0</v>
      </c>
      <c r="G34" s="104">
        <f t="shared" si="0"/>
        <v>0</v>
      </c>
      <c r="H34" s="104">
        <f t="shared" si="0"/>
        <v>0</v>
      </c>
      <c r="I34" s="104">
        <f t="shared" si="0"/>
        <v>0</v>
      </c>
      <c r="J34" s="104">
        <f t="shared" si="0"/>
        <v>0</v>
      </c>
      <c r="K34" s="104">
        <f t="shared" si="0"/>
        <v>0</v>
      </c>
    </row>
    <row r="35" spans="1:11" ht="45">
      <c r="A35" s="105" t="s">
        <v>16</v>
      </c>
      <c r="B35" s="105" t="s">
        <v>17</v>
      </c>
      <c r="C35" s="105" t="s">
        <v>18</v>
      </c>
      <c r="D35" s="105" t="s">
        <v>19</v>
      </c>
      <c r="E35" s="105" t="s">
        <v>2</v>
      </c>
      <c r="F35" s="105" t="s">
        <v>3</v>
      </c>
      <c r="G35" s="105" t="s">
        <v>150</v>
      </c>
      <c r="H35" s="105" t="s">
        <v>5</v>
      </c>
      <c r="I35" s="105" t="s">
        <v>151</v>
      </c>
      <c r="J35" s="105" t="s">
        <v>152</v>
      </c>
      <c r="K35" s="105" t="s">
        <v>8</v>
      </c>
    </row>
    <row r="43" spans="1:11">
      <c r="B43" s="168" t="s">
        <v>253</v>
      </c>
      <c r="C43" s="168"/>
      <c r="D43" s="168"/>
      <c r="E43" s="168"/>
      <c r="F43" s="168"/>
      <c r="G43" s="168"/>
      <c r="H43" s="168"/>
      <c r="I43" s="168"/>
      <c r="J43" s="168"/>
    </row>
    <row r="44" spans="1:11">
      <c r="B44" s="168"/>
      <c r="C44" s="168"/>
      <c r="D44" s="168"/>
      <c r="E44" s="168"/>
      <c r="F44" s="168"/>
      <c r="G44" s="168"/>
      <c r="H44" s="168"/>
      <c r="I44" s="168"/>
      <c r="J44" s="168"/>
    </row>
    <row r="45" spans="1:11" ht="45">
      <c r="A45" s="105" t="s">
        <v>91</v>
      </c>
      <c r="B45" s="106" t="s">
        <v>70</v>
      </c>
      <c r="C45" s="105" t="s">
        <v>29</v>
      </c>
      <c r="D45" s="105" t="s">
        <v>30</v>
      </c>
      <c r="E45" s="105" t="s">
        <v>31</v>
      </c>
      <c r="F45" s="105" t="s">
        <v>32</v>
      </c>
      <c r="G45" s="105" t="s">
        <v>33</v>
      </c>
      <c r="H45" s="105" t="s">
        <v>34</v>
      </c>
      <c r="I45" s="105" t="s">
        <v>35</v>
      </c>
      <c r="J45" s="105" t="s">
        <v>36</v>
      </c>
      <c r="K45" s="105" t="s">
        <v>153</v>
      </c>
    </row>
    <row r="46" spans="1:11">
      <c r="A46" s="107"/>
      <c r="B46" s="107"/>
      <c r="C46" s="102" t="s">
        <v>12</v>
      </c>
      <c r="D46" s="102" t="s">
        <v>23</v>
      </c>
      <c r="E46" s="108">
        <f>VLOOKUP(C46,' horaire et frais avant nao '!$A$4:I81,2,FALSE)</f>
        <v>0</v>
      </c>
      <c r="F46" s="108">
        <v>0</v>
      </c>
      <c r="G46" s="108">
        <f>MOD(F46-E46,1)-I46-H46+K46</f>
        <v>0</v>
      </c>
      <c r="H46" s="108">
        <v>0</v>
      </c>
      <c r="I46" s="108">
        <v>0</v>
      </c>
      <c r="J46" s="108">
        <f t="shared" ref="J46:J52" si="1">(IF(((E46*24)&gt;=21)*AND((F46*24)&gt;6)*AND((F46*24)&lt;21),30-(E46*24),0)+IF(((F46*24)&gt;=21)*AND((E46*24)&gt;6)*AND((E46*24)&lt;21),MIN((F46*24)-(E46*24),(F46*24)-21),0)+IF(((E46*24)&gt;6)*AND((E46*24)&lt;21)*AND((F46*24)&lt;=6),3+(F46*24),0)+IF(((E46*24)&lt;=6)*AND((F46*24)&gt;6)*AND((F46*24)&lt;21),6-(E46*24),0)+IF(((E46*24)&lt;=6)*AND((F46*24)&lt;=6),(F46*24)-(E46*24),0)+IF(((E46*24)&gt;=21)*AND((F46*24)&lt;=6),24-(E46*24)+(F46*24),0)+IF(((E46*24)&gt;=21)*AND((F46*24)&gt;=21),(F46*24)-(E46*24),0)+IF(((E46*24)&lt;=6)*AND((F46*24)&gt;=21),6-(E46*24)+(F46*24)-21,0)+IF(((E46*24)&gt;6)*AND((E46*24)&lt;21)*AND((F46*24)&gt;6)*AND((F46*24)&lt;21)*AND((E46*24)&gt;(F46*24)),9,0))/24-I46</f>
        <v>0</v>
      </c>
      <c r="K46" s="109">
        <v>0</v>
      </c>
    </row>
    <row r="47" spans="1:11">
      <c r="A47" s="107"/>
      <c r="B47" s="107"/>
      <c r="C47" s="102" t="s">
        <v>12</v>
      </c>
      <c r="D47" s="102" t="s">
        <v>24</v>
      </c>
      <c r="E47" s="108">
        <f>VLOOKUP(C47,' horaire et frais avant nao '!$A$4:I82,2,FALSE)</f>
        <v>0</v>
      </c>
      <c r="F47" s="108">
        <v>0</v>
      </c>
      <c r="G47" s="108">
        <f t="shared" ref="G47:G52" si="2">MOD(F47-E47,1)-I47-H47+K47</f>
        <v>0</v>
      </c>
      <c r="H47" s="108">
        <v>0</v>
      </c>
      <c r="I47" s="108">
        <v>0</v>
      </c>
      <c r="J47" s="108">
        <f t="shared" si="1"/>
        <v>0</v>
      </c>
      <c r="K47" s="109">
        <v>0</v>
      </c>
    </row>
    <row r="48" spans="1:11">
      <c r="A48" s="107"/>
      <c r="B48" s="107"/>
      <c r="C48" s="102" t="s">
        <v>12</v>
      </c>
      <c r="D48" s="102" t="s">
        <v>25</v>
      </c>
      <c r="E48" s="108">
        <f>VLOOKUP(C48,' horaire et frais avant nao '!$A$4:I83,2,FALSE)</f>
        <v>0</v>
      </c>
      <c r="F48" s="108">
        <v>0</v>
      </c>
      <c r="G48" s="108">
        <f t="shared" si="2"/>
        <v>0</v>
      </c>
      <c r="H48" s="108">
        <v>0</v>
      </c>
      <c r="I48" s="108">
        <v>0</v>
      </c>
      <c r="J48" s="108">
        <f t="shared" si="1"/>
        <v>0</v>
      </c>
      <c r="K48" s="109">
        <v>0</v>
      </c>
    </row>
    <row r="49" spans="1:11">
      <c r="A49" s="107"/>
      <c r="B49" s="107"/>
      <c r="C49" s="102" t="s">
        <v>12</v>
      </c>
      <c r="D49" s="102" t="s">
        <v>26</v>
      </c>
      <c r="E49" s="108">
        <f>VLOOKUP(C49,' horaire et frais avant nao '!$A$4:I84,2,FALSE)</f>
        <v>0</v>
      </c>
      <c r="F49" s="108">
        <v>0</v>
      </c>
      <c r="G49" s="108">
        <f t="shared" si="2"/>
        <v>0</v>
      </c>
      <c r="H49" s="108">
        <v>0</v>
      </c>
      <c r="I49" s="108">
        <v>0</v>
      </c>
      <c r="J49" s="108">
        <f t="shared" si="1"/>
        <v>0</v>
      </c>
      <c r="K49" s="109">
        <v>0</v>
      </c>
    </row>
    <row r="50" spans="1:11">
      <c r="A50" s="107"/>
      <c r="B50" s="107"/>
      <c r="C50" s="102" t="s">
        <v>12</v>
      </c>
      <c r="D50" s="102" t="s">
        <v>20</v>
      </c>
      <c r="E50" s="108">
        <f>VLOOKUP(C50,' horaire et frais avant nao '!$A$4:I85,2,FALSE)</f>
        <v>0</v>
      </c>
      <c r="F50" s="108">
        <v>0</v>
      </c>
      <c r="G50" s="108">
        <f t="shared" si="2"/>
        <v>0</v>
      </c>
      <c r="H50" s="108">
        <v>0</v>
      </c>
      <c r="I50" s="108">
        <v>0</v>
      </c>
      <c r="J50" s="108">
        <f t="shared" si="1"/>
        <v>0</v>
      </c>
      <c r="K50" s="109">
        <v>0</v>
      </c>
    </row>
    <row r="51" spans="1:11">
      <c r="A51" s="107"/>
      <c r="B51" s="107"/>
      <c r="C51" s="102" t="s">
        <v>11</v>
      </c>
      <c r="D51" s="102" t="s">
        <v>21</v>
      </c>
      <c r="E51" s="108">
        <f>VLOOKUP(C51,' horaire et frais avant nao '!$A$4:I86,2,FALSE)</f>
        <v>0</v>
      </c>
      <c r="F51" s="108">
        <v>0</v>
      </c>
      <c r="G51" s="108">
        <f t="shared" si="2"/>
        <v>0</v>
      </c>
      <c r="H51" s="108">
        <v>0</v>
      </c>
      <c r="I51" s="108">
        <v>0</v>
      </c>
      <c r="J51" s="108">
        <f t="shared" si="1"/>
        <v>0</v>
      </c>
      <c r="K51" s="109">
        <v>0</v>
      </c>
    </row>
    <row r="52" spans="1:11">
      <c r="A52" s="107"/>
      <c r="B52" s="107"/>
      <c r="C52" s="110" t="s">
        <v>11</v>
      </c>
      <c r="D52" s="110" t="s">
        <v>22</v>
      </c>
      <c r="E52" s="108">
        <f>VLOOKUP(C52,' horaire et frais avant nao '!$A$4:I87,2,FALSE)</f>
        <v>0</v>
      </c>
      <c r="F52" s="111">
        <v>0</v>
      </c>
      <c r="G52" s="108">
        <f t="shared" si="2"/>
        <v>0</v>
      </c>
      <c r="H52" s="111">
        <v>0</v>
      </c>
      <c r="I52" s="111">
        <v>0</v>
      </c>
      <c r="J52" s="108">
        <f t="shared" si="1"/>
        <v>0</v>
      </c>
      <c r="K52" s="109">
        <v>0</v>
      </c>
    </row>
    <row r="53" spans="1:11">
      <c r="C53" s="112"/>
      <c r="D53" s="112"/>
      <c r="E53" s="113"/>
      <c r="F53" s="114"/>
      <c r="G53" s="115">
        <f>SUM(G46:G52)</f>
        <v>0</v>
      </c>
      <c r="H53" s="116"/>
      <c r="I53" s="117"/>
      <c r="J53" s="118">
        <f>SUM(J46:J52)</f>
        <v>0</v>
      </c>
    </row>
    <row r="54" spans="1:11">
      <c r="D54" s="173" t="s">
        <v>37</v>
      </c>
      <c r="E54" s="174"/>
      <c r="F54" s="174"/>
      <c r="G54" s="175"/>
      <c r="H54" s="119"/>
      <c r="I54" s="120">
        <v>0.33333333333333331</v>
      </c>
    </row>
    <row r="55" spans="1:11">
      <c r="D55" s="173" t="s">
        <v>38</v>
      </c>
      <c r="E55" s="174"/>
      <c r="F55" s="174"/>
      <c r="G55" s="175"/>
      <c r="H55" s="107"/>
      <c r="I55" s="121">
        <v>1.6666666666666667</v>
      </c>
      <c r="K55" s="164" t="s">
        <v>149</v>
      </c>
    </row>
    <row r="56" spans="1:11">
      <c r="D56" s="173" t="s">
        <v>39</v>
      </c>
      <c r="E56" s="174"/>
      <c r="F56" s="174"/>
      <c r="G56" s="175"/>
      <c r="H56" s="107"/>
      <c r="I56" s="122">
        <f>SUM(G53)</f>
        <v>0</v>
      </c>
      <c r="K56" s="164"/>
    </row>
    <row r="57" spans="1:11">
      <c r="D57" s="173" t="s">
        <v>40</v>
      </c>
      <c r="E57" s="174"/>
      <c r="F57" s="174"/>
      <c r="G57" s="175"/>
      <c r="H57" s="107"/>
      <c r="I57" s="121">
        <v>0.41666666666666669</v>
      </c>
      <c r="K57" s="123">
        <f>SUM(G153)</f>
        <v>0</v>
      </c>
    </row>
    <row r="58" spans="1:11">
      <c r="D58" s="173" t="s">
        <v>41</v>
      </c>
      <c r="E58" s="174"/>
      <c r="F58" s="174"/>
      <c r="G58" s="175"/>
      <c r="H58" s="107"/>
      <c r="I58" s="121">
        <f>SUM(I56-I55)</f>
        <v>-1.6666666666666667</v>
      </c>
      <c r="K58" s="100">
        <v>1802</v>
      </c>
    </row>
    <row r="59" spans="1:11">
      <c r="D59" s="173" t="s">
        <v>42</v>
      </c>
      <c r="E59" s="174"/>
      <c r="F59" s="174"/>
      <c r="G59" s="175"/>
      <c r="H59" s="107"/>
      <c r="I59" s="121">
        <v>0.83333333333333337</v>
      </c>
    </row>
    <row r="60" spans="1:11">
      <c r="D60" s="173" t="s">
        <v>43</v>
      </c>
      <c r="E60" s="174"/>
      <c r="F60" s="174"/>
      <c r="G60" s="175"/>
      <c r="H60" s="121">
        <v>1.6666666666666667</v>
      </c>
      <c r="I60" s="122">
        <f>SUM(I56)</f>
        <v>0</v>
      </c>
    </row>
    <row r="61" spans="1:11">
      <c r="H61" s="184">
        <f>SUM(I60-H60)</f>
        <v>-1.6666666666666667</v>
      </c>
      <c r="I61" s="185"/>
    </row>
    <row r="65" spans="1:11">
      <c r="B65" s="168" t="s">
        <v>254</v>
      </c>
      <c r="C65" s="168"/>
      <c r="D65" s="168"/>
      <c r="E65" s="168"/>
      <c r="F65" s="168"/>
      <c r="G65" s="168"/>
      <c r="H65" s="168"/>
      <c r="I65" s="168"/>
      <c r="J65" s="168"/>
    </row>
    <row r="66" spans="1:11">
      <c r="B66" s="168"/>
      <c r="C66" s="168"/>
      <c r="D66" s="168"/>
      <c r="E66" s="168"/>
      <c r="F66" s="168"/>
      <c r="G66" s="168"/>
      <c r="H66" s="168"/>
      <c r="I66" s="168"/>
      <c r="J66" s="168"/>
    </row>
    <row r="67" spans="1:11" ht="45">
      <c r="A67" s="105" t="s">
        <v>91</v>
      </c>
      <c r="B67" s="106" t="s">
        <v>70</v>
      </c>
      <c r="C67" s="105" t="s">
        <v>29</v>
      </c>
      <c r="D67" s="105" t="s">
        <v>30</v>
      </c>
      <c r="E67" s="105" t="s">
        <v>31</v>
      </c>
      <c r="F67" s="105" t="s">
        <v>32</v>
      </c>
      <c r="G67" s="105" t="s">
        <v>33</v>
      </c>
      <c r="H67" s="105" t="s">
        <v>34</v>
      </c>
      <c r="I67" s="105" t="s">
        <v>35</v>
      </c>
      <c r="J67" s="105" t="s">
        <v>36</v>
      </c>
      <c r="K67" s="105" t="s">
        <v>153</v>
      </c>
    </row>
    <row r="68" spans="1:11">
      <c r="A68" s="107"/>
      <c r="B68" s="107"/>
      <c r="C68" s="102" t="s">
        <v>12</v>
      </c>
      <c r="D68" s="102" t="s">
        <v>23</v>
      </c>
      <c r="E68" s="108">
        <f>VLOOKUP(C68,' horaire et frais avant nao '!$A$4:I81,2,FALSE)</f>
        <v>0</v>
      </c>
      <c r="F68" s="108">
        <v>0</v>
      </c>
      <c r="G68" s="108">
        <f>MOD(F68-E68,1)-I68-H68+K68</f>
        <v>0</v>
      </c>
      <c r="H68" s="108">
        <v>0</v>
      </c>
      <c r="I68" s="108">
        <v>0</v>
      </c>
      <c r="J68" s="108">
        <f>(IF(((E68*24)&gt;=21)*AND((F68*24)&gt;6)*AND((F68*24)&lt;21),30-(E68*24),0)+IF(((F68*24)&gt;=21)*AND((E68*24)&gt;6)*AND((E68*24)&lt;21),MIN((F68*24)-(E68*24),(F68*24)-21),0)+IF(((E68*24)&gt;6)*AND((E68*24)&lt;21)*AND((F68*24)&lt;=6),3+(F68*24),0)+IF(((E68*24)&lt;=6)*AND((F68*24)&gt;6)*AND((F68*24)&lt;21),6-(E68*24),0)+IF(((E68*24)&lt;=6)*AND((F68*24)&lt;=6),(F68*24)-(E68*24),0)+IF(((E68*24)&gt;=21)*AND((F68*24)&lt;=6),24-(E68*24)+(F68*24),0)+IF(((E68*24)&gt;=21)*AND((F68*24)&gt;=21),(F68*24)-(E68*24),0)+IF(((E68*24)&lt;=6)*AND((F68*24)&gt;=21),6-(E68*24)+(F68*24)-21,0)+IF(((E68*24)&gt;6)*AND((E68*24)&lt;21)*AND((F68*24)&gt;6)*AND((F68*24)&lt;21)*AND((E68*24)&gt;(F68*24)),9,0))/24-I68</f>
        <v>0</v>
      </c>
      <c r="K68" s="109">
        <v>0</v>
      </c>
    </row>
    <row r="69" spans="1:11">
      <c r="A69" s="107"/>
      <c r="B69" s="107"/>
      <c r="C69" s="102" t="s">
        <v>12</v>
      </c>
      <c r="D69" s="102" t="s">
        <v>24</v>
      </c>
      <c r="E69" s="108">
        <f>VLOOKUP(C69,' horaire et frais avant nao '!$A$4:I82,2,FALSE)</f>
        <v>0</v>
      </c>
      <c r="F69" s="108">
        <v>0</v>
      </c>
      <c r="G69" s="108">
        <f t="shared" ref="G69:G74" si="3">MOD(F69-E69,1)-I69-H69+K69</f>
        <v>0</v>
      </c>
      <c r="H69" s="108">
        <v>0</v>
      </c>
      <c r="I69" s="108">
        <v>0</v>
      </c>
      <c r="J69" s="108">
        <f t="shared" ref="J69:J74" si="4">(IF(((E69*24)&gt;=21)*AND((F69*24)&gt;6)*AND((F69*24)&lt;21),30-(E69*24),0)+IF(((F69*24)&gt;=21)*AND((E69*24)&gt;6)*AND((E69*24)&lt;21),MIN((F69*24)-(E69*24),(F69*24)-21),0)+IF(((E69*24)&gt;6)*AND((E69*24)&lt;21)*AND((F69*24)&lt;=6),3+(F69*24),0)+IF(((E69*24)&lt;=6)*AND((F69*24)&gt;6)*AND((F69*24)&lt;21),6-(E69*24),0)+IF(((E69*24)&lt;=6)*AND((F69*24)&lt;=6),(F69*24)-(E69*24),0)+IF(((E69*24)&gt;=21)*AND((F69*24)&lt;=6),24-(E69*24)+(F69*24),0)+IF(((E69*24)&gt;=21)*AND((F69*24)&gt;=21),(F69*24)-(E69*24),0)+IF(((E69*24)&lt;=6)*AND((F69*24)&gt;=21),6-(E69*24)+(F69*24)-21,0)+IF(((E69*24)&gt;6)*AND((E69*24)&lt;21)*AND((F69*24)&gt;6)*AND((F69*24)&lt;21)*AND((E69*24)&gt;(F69*24)),9,0))/24-I69</f>
        <v>0</v>
      </c>
      <c r="K69" s="109">
        <v>0</v>
      </c>
    </row>
    <row r="70" spans="1:11">
      <c r="A70" s="107"/>
      <c r="B70" s="107"/>
      <c r="C70" s="102" t="s">
        <v>12</v>
      </c>
      <c r="D70" s="102" t="s">
        <v>25</v>
      </c>
      <c r="E70" s="108">
        <f>VLOOKUP(C70,' horaire et frais avant nao '!$A$4:I83,2,FALSE)</f>
        <v>0</v>
      </c>
      <c r="F70" s="108">
        <v>0</v>
      </c>
      <c r="G70" s="108">
        <f t="shared" si="3"/>
        <v>0</v>
      </c>
      <c r="H70" s="108">
        <v>0</v>
      </c>
      <c r="I70" s="108">
        <v>0</v>
      </c>
      <c r="J70" s="108">
        <f t="shared" si="4"/>
        <v>0</v>
      </c>
      <c r="K70" s="109">
        <v>0</v>
      </c>
    </row>
    <row r="71" spans="1:11">
      <c r="A71" s="107"/>
      <c r="B71" s="107"/>
      <c r="C71" s="102" t="s">
        <v>12</v>
      </c>
      <c r="D71" s="102" t="s">
        <v>26</v>
      </c>
      <c r="E71" s="108">
        <f>VLOOKUP(C71,' horaire et frais avant nao '!$A$4:I84,2,FALSE)</f>
        <v>0</v>
      </c>
      <c r="F71" s="108">
        <v>0</v>
      </c>
      <c r="G71" s="108">
        <f t="shared" si="3"/>
        <v>0</v>
      </c>
      <c r="H71" s="108">
        <v>0</v>
      </c>
      <c r="I71" s="108">
        <v>0</v>
      </c>
      <c r="J71" s="108">
        <f t="shared" si="4"/>
        <v>0</v>
      </c>
      <c r="K71" s="109">
        <v>0</v>
      </c>
    </row>
    <row r="72" spans="1:11">
      <c r="A72" s="107"/>
      <c r="B72" s="107"/>
      <c r="C72" s="102" t="s">
        <v>12</v>
      </c>
      <c r="D72" s="102" t="s">
        <v>20</v>
      </c>
      <c r="E72" s="108">
        <f>VLOOKUP(C72,' horaire et frais avant nao '!$A$4:I85,2,FALSE)</f>
        <v>0</v>
      </c>
      <c r="F72" s="108">
        <v>0</v>
      </c>
      <c r="G72" s="108">
        <f t="shared" si="3"/>
        <v>0</v>
      </c>
      <c r="H72" s="108">
        <v>0</v>
      </c>
      <c r="I72" s="108">
        <v>0</v>
      </c>
      <c r="J72" s="108">
        <f t="shared" si="4"/>
        <v>0</v>
      </c>
      <c r="K72" s="109">
        <v>0</v>
      </c>
    </row>
    <row r="73" spans="1:11">
      <c r="A73" s="107"/>
      <c r="B73" s="107"/>
      <c r="C73" s="102" t="s">
        <v>11</v>
      </c>
      <c r="D73" s="102" t="s">
        <v>21</v>
      </c>
      <c r="E73" s="108">
        <f>VLOOKUP(C73,' horaire et frais avant nao '!$A$4:I86,2,FALSE)</f>
        <v>0</v>
      </c>
      <c r="F73" s="108">
        <v>0</v>
      </c>
      <c r="G73" s="108">
        <f t="shared" si="3"/>
        <v>0</v>
      </c>
      <c r="H73" s="108">
        <v>0</v>
      </c>
      <c r="I73" s="108">
        <v>0</v>
      </c>
      <c r="J73" s="108">
        <f t="shared" si="4"/>
        <v>0</v>
      </c>
      <c r="K73" s="109">
        <v>0</v>
      </c>
    </row>
    <row r="74" spans="1:11">
      <c r="A74" s="107"/>
      <c r="B74" s="107"/>
      <c r="C74" s="110" t="s">
        <v>11</v>
      </c>
      <c r="D74" s="110" t="s">
        <v>22</v>
      </c>
      <c r="E74" s="108">
        <f>VLOOKUP(C74,' horaire et frais avant nao '!$A$4:I87,2,FALSE)</f>
        <v>0</v>
      </c>
      <c r="F74" s="111">
        <v>0</v>
      </c>
      <c r="G74" s="108">
        <f t="shared" si="3"/>
        <v>0</v>
      </c>
      <c r="H74" s="111">
        <v>0</v>
      </c>
      <c r="I74" s="111">
        <v>0</v>
      </c>
      <c r="J74" s="108">
        <f t="shared" si="4"/>
        <v>0</v>
      </c>
      <c r="K74" s="109">
        <v>0</v>
      </c>
    </row>
    <row r="75" spans="1:11">
      <c r="C75" s="112"/>
      <c r="D75" s="112"/>
      <c r="E75" s="112"/>
      <c r="F75" s="124"/>
      <c r="G75" s="115">
        <f>SUM(G68:G74)</f>
        <v>0</v>
      </c>
      <c r="H75" s="125"/>
      <c r="I75" s="126"/>
      <c r="J75" s="118">
        <f>SUM(J68:J74)</f>
        <v>0</v>
      </c>
    </row>
    <row r="76" spans="1:11">
      <c r="C76" s="127"/>
      <c r="D76" s="182" t="s">
        <v>37</v>
      </c>
      <c r="E76" s="182"/>
      <c r="F76" s="182"/>
      <c r="G76" s="182"/>
      <c r="H76" s="128"/>
      <c r="I76" s="129">
        <v>0.33333333333333298</v>
      </c>
      <c r="J76" s="127"/>
    </row>
    <row r="77" spans="1:11">
      <c r="C77" s="127"/>
      <c r="D77" s="182" t="s">
        <v>38</v>
      </c>
      <c r="E77" s="182"/>
      <c r="F77" s="182"/>
      <c r="G77" s="182"/>
      <c r="H77" s="130"/>
      <c r="I77" s="131">
        <v>1.6666666666666701</v>
      </c>
      <c r="J77" s="127"/>
    </row>
    <row r="78" spans="1:11">
      <c r="C78" s="127"/>
      <c r="D78" s="182" t="s">
        <v>39</v>
      </c>
      <c r="E78" s="182"/>
      <c r="F78" s="182"/>
      <c r="G78" s="182"/>
      <c r="H78" s="130"/>
      <c r="I78" s="132">
        <f>SUM(G75)</f>
        <v>0</v>
      </c>
      <c r="J78" s="127"/>
      <c r="K78" s="164" t="s">
        <v>149</v>
      </c>
    </row>
    <row r="79" spans="1:11">
      <c r="C79" s="127"/>
      <c r="D79" s="182" t="s">
        <v>40</v>
      </c>
      <c r="E79" s="182"/>
      <c r="F79" s="182"/>
      <c r="G79" s="182"/>
      <c r="H79" s="130"/>
      <c r="I79" s="131">
        <v>0.41666666666666702</v>
      </c>
      <c r="J79" s="127"/>
      <c r="K79" s="164"/>
    </row>
    <row r="80" spans="1:11">
      <c r="C80" s="127"/>
      <c r="D80" s="182" t="s">
        <v>41</v>
      </c>
      <c r="E80" s="182"/>
      <c r="F80" s="182"/>
      <c r="G80" s="182"/>
      <c r="H80" s="130"/>
      <c r="I80" s="131">
        <f>SUM(I78-I77)</f>
        <v>-1.6666666666666701</v>
      </c>
      <c r="J80" s="127"/>
      <c r="K80" s="123">
        <f>SUM(G153)</f>
        <v>0</v>
      </c>
    </row>
    <row r="81" spans="1:11">
      <c r="C81" s="127"/>
      <c r="D81" s="182" t="s">
        <v>42</v>
      </c>
      <c r="E81" s="182"/>
      <c r="F81" s="182"/>
      <c r="G81" s="182"/>
      <c r="H81" s="130"/>
      <c r="I81" s="131">
        <v>0.83333333333333337</v>
      </c>
      <c r="J81" s="127"/>
      <c r="K81" s="100">
        <v>1967</v>
      </c>
    </row>
    <row r="82" spans="1:11">
      <c r="C82" s="127"/>
      <c r="D82" s="182" t="s">
        <v>43</v>
      </c>
      <c r="E82" s="182"/>
      <c r="F82" s="182"/>
      <c r="G82" s="182"/>
      <c r="H82" s="131">
        <v>3.3333333333333299</v>
      </c>
      <c r="I82" s="132">
        <f>SUM(I60+I78)</f>
        <v>0</v>
      </c>
      <c r="J82" s="127"/>
    </row>
    <row r="83" spans="1:11">
      <c r="C83" s="127"/>
      <c r="D83" s="133"/>
      <c r="E83" s="133"/>
      <c r="F83" s="133"/>
      <c r="G83" s="133"/>
      <c r="H83" s="183">
        <f>SUM(I82-H82)</f>
        <v>-3.3333333333333299</v>
      </c>
      <c r="I83" s="183"/>
      <c r="J83" s="127"/>
    </row>
    <row r="88" spans="1:11">
      <c r="B88" s="168" t="s">
        <v>255</v>
      </c>
      <c r="C88" s="168"/>
      <c r="D88" s="168"/>
      <c r="E88" s="168"/>
      <c r="F88" s="168"/>
      <c r="G88" s="168"/>
      <c r="H88" s="168"/>
      <c r="I88" s="168"/>
      <c r="J88" s="168"/>
    </row>
    <row r="89" spans="1:11">
      <c r="B89" s="168"/>
      <c r="C89" s="168"/>
      <c r="D89" s="168"/>
      <c r="E89" s="168"/>
      <c r="F89" s="168"/>
      <c r="G89" s="168"/>
      <c r="H89" s="168"/>
      <c r="I89" s="168"/>
      <c r="J89" s="168"/>
    </row>
    <row r="90" spans="1:11" ht="45">
      <c r="A90" s="105" t="s">
        <v>91</v>
      </c>
      <c r="B90" s="106" t="s">
        <v>70</v>
      </c>
      <c r="C90" s="105" t="s">
        <v>29</v>
      </c>
      <c r="D90" s="105" t="s">
        <v>30</v>
      </c>
      <c r="E90" s="105" t="s">
        <v>31</v>
      </c>
      <c r="F90" s="105" t="s">
        <v>32</v>
      </c>
      <c r="G90" s="105" t="s">
        <v>33</v>
      </c>
      <c r="H90" s="105" t="s">
        <v>34</v>
      </c>
      <c r="I90" s="105" t="s">
        <v>35</v>
      </c>
      <c r="J90" s="105" t="s">
        <v>36</v>
      </c>
      <c r="K90" s="105" t="s">
        <v>153</v>
      </c>
    </row>
    <row r="91" spans="1:11">
      <c r="A91" s="107"/>
      <c r="B91" s="107"/>
      <c r="C91" s="102" t="s">
        <v>12</v>
      </c>
      <c r="D91" s="102" t="s">
        <v>23</v>
      </c>
      <c r="E91" s="108">
        <f>VLOOKUP(C91,' horaire et frais avant nao '!$A$4:I81,2,FALSE)</f>
        <v>0</v>
      </c>
      <c r="F91" s="108">
        <v>0</v>
      </c>
      <c r="G91" s="108">
        <f>MOD(F91-E91,1)-I91-H91+K91</f>
        <v>0</v>
      </c>
      <c r="H91" s="108">
        <v>0</v>
      </c>
      <c r="I91" s="108">
        <v>0</v>
      </c>
      <c r="J91" s="108">
        <f>(IF(((E91*24)&gt;=21)*AND((F91*24)&gt;6)*AND((F91*24)&lt;21),30-(E91*24),0)+IF(((F91*24)&gt;=21)*AND((E91*24)&gt;6)*AND((E91*24)&lt;21),MIN((F91*24)-(E91*24),(F91*24)-21),0)+IF(((E91*24)&gt;6)*AND((E91*24)&lt;21)*AND((F91*24)&lt;=6),3+(F91*24),0)+IF(((E91*24)&lt;=6)*AND((F91*24)&gt;6)*AND((F91*24)&lt;21),6-(E91*24),0)+IF(((E91*24)&lt;=6)*AND((F91*24)&lt;=6),(F91*24)-(E91*24),0)+IF(((E91*24)&gt;=21)*AND((F91*24)&lt;=6),24-(E91*24)+(F91*24),0)+IF(((E91*24)&gt;=21)*AND((F91*24)&gt;=21),(F91*24)-(E91*24),0)+IF(((E91*24)&lt;=6)*AND((F91*24)&gt;=21),6-(E91*24)+(F91*24)-21,0)+IF(((E91*24)&gt;6)*AND((E91*24)&lt;21)*AND((F91*24)&gt;6)*AND((F91*24)&lt;21)*AND((E91*24)&gt;(F91*24)),9,0))/24-I91</f>
        <v>0</v>
      </c>
      <c r="K91" s="109">
        <v>0</v>
      </c>
    </row>
    <row r="92" spans="1:11">
      <c r="A92" s="107"/>
      <c r="B92" s="107"/>
      <c r="C92" s="102" t="s">
        <v>12</v>
      </c>
      <c r="D92" s="102" t="s">
        <v>24</v>
      </c>
      <c r="E92" s="108">
        <f>VLOOKUP(C92,' horaire et frais avant nao '!$A$4:I82,2,FALSE)</f>
        <v>0</v>
      </c>
      <c r="F92" s="108">
        <v>0</v>
      </c>
      <c r="G92" s="108">
        <f t="shared" ref="G92:G97" si="5">MOD(F92-E92,1)-I92-H92+K92</f>
        <v>0</v>
      </c>
      <c r="H92" s="108">
        <v>0</v>
      </c>
      <c r="I92" s="108">
        <v>0</v>
      </c>
      <c r="J92" s="108">
        <f t="shared" ref="J92:J97" si="6">(IF(((E92*24)&gt;=21)*AND((F92*24)&gt;6)*AND((F92*24)&lt;21),30-(E92*24),0)+IF(((F92*24)&gt;=21)*AND((E92*24)&gt;6)*AND((E92*24)&lt;21),MIN((F92*24)-(E92*24),(F92*24)-21),0)+IF(((E92*24)&gt;6)*AND((E92*24)&lt;21)*AND((F92*24)&lt;=6),3+(F92*24),0)+IF(((E92*24)&lt;=6)*AND((F92*24)&gt;6)*AND((F92*24)&lt;21),6-(E92*24),0)+IF(((E92*24)&lt;=6)*AND((F92*24)&lt;=6),(F92*24)-(E92*24),0)+IF(((E92*24)&gt;=21)*AND((F92*24)&lt;=6),24-(E92*24)+(F92*24),0)+IF(((E92*24)&gt;=21)*AND((F92*24)&gt;=21),(F92*24)-(E92*24),0)+IF(((E92*24)&lt;=6)*AND((F92*24)&gt;=21),6-(E92*24)+(F92*24)-21,0)+IF(((E92*24)&gt;6)*AND((E92*24)&lt;21)*AND((F92*24)&gt;6)*AND((F92*24)&lt;21)*AND((E92*24)&gt;(F92*24)),9,0))/24-I92</f>
        <v>0</v>
      </c>
      <c r="K92" s="109">
        <v>0</v>
      </c>
    </row>
    <row r="93" spans="1:11">
      <c r="A93" s="107"/>
      <c r="B93" s="107"/>
      <c r="C93" s="102" t="s">
        <v>12</v>
      </c>
      <c r="D93" s="102" t="s">
        <v>25</v>
      </c>
      <c r="E93" s="108">
        <f>VLOOKUP(C93,' horaire et frais avant nao '!$A$4:I83,2,FALSE)</f>
        <v>0</v>
      </c>
      <c r="F93" s="108">
        <v>0</v>
      </c>
      <c r="G93" s="108">
        <f t="shared" si="5"/>
        <v>0</v>
      </c>
      <c r="H93" s="108">
        <v>0</v>
      </c>
      <c r="I93" s="108">
        <v>0</v>
      </c>
      <c r="J93" s="108">
        <f t="shared" si="6"/>
        <v>0</v>
      </c>
      <c r="K93" s="109">
        <v>0</v>
      </c>
    </row>
    <row r="94" spans="1:11">
      <c r="A94" s="107"/>
      <c r="B94" s="107"/>
      <c r="C94" s="102" t="s">
        <v>12</v>
      </c>
      <c r="D94" s="102" t="s">
        <v>26</v>
      </c>
      <c r="E94" s="108">
        <f>VLOOKUP(C94,' horaire et frais avant nao '!$A$4:I84,2,FALSE)</f>
        <v>0</v>
      </c>
      <c r="F94" s="108">
        <v>0</v>
      </c>
      <c r="G94" s="108">
        <f t="shared" si="5"/>
        <v>0</v>
      </c>
      <c r="H94" s="108">
        <v>0</v>
      </c>
      <c r="I94" s="108">
        <v>0</v>
      </c>
      <c r="J94" s="108">
        <f t="shared" si="6"/>
        <v>0</v>
      </c>
      <c r="K94" s="109">
        <v>0</v>
      </c>
    </row>
    <row r="95" spans="1:11">
      <c r="A95" s="107"/>
      <c r="B95" s="107"/>
      <c r="C95" s="102" t="s">
        <v>12</v>
      </c>
      <c r="D95" s="102" t="s">
        <v>20</v>
      </c>
      <c r="E95" s="108">
        <f>VLOOKUP(C95,' horaire et frais avant nao '!$A$4:I85,2,FALSE)</f>
        <v>0</v>
      </c>
      <c r="F95" s="108">
        <v>0</v>
      </c>
      <c r="G95" s="108">
        <f t="shared" si="5"/>
        <v>0</v>
      </c>
      <c r="H95" s="108">
        <v>0</v>
      </c>
      <c r="I95" s="108">
        <v>0</v>
      </c>
      <c r="J95" s="108">
        <f t="shared" si="6"/>
        <v>0</v>
      </c>
      <c r="K95" s="109">
        <v>0</v>
      </c>
    </row>
    <row r="96" spans="1:11">
      <c r="A96" s="107"/>
      <c r="B96" s="107"/>
      <c r="C96" s="102" t="s">
        <v>11</v>
      </c>
      <c r="D96" s="102" t="s">
        <v>21</v>
      </c>
      <c r="E96" s="108">
        <f>VLOOKUP(C96,' horaire et frais avant nao '!$A$4:I86,2,FALSE)</f>
        <v>0</v>
      </c>
      <c r="F96" s="108">
        <v>0</v>
      </c>
      <c r="G96" s="108">
        <f t="shared" si="5"/>
        <v>0</v>
      </c>
      <c r="H96" s="108">
        <v>0</v>
      </c>
      <c r="I96" s="108">
        <v>0</v>
      </c>
      <c r="J96" s="108">
        <f t="shared" si="6"/>
        <v>0</v>
      </c>
      <c r="K96" s="109">
        <v>0</v>
      </c>
    </row>
    <row r="97" spans="1:11">
      <c r="A97" s="107"/>
      <c r="B97" s="107"/>
      <c r="C97" s="110" t="s">
        <v>11</v>
      </c>
      <c r="D97" s="110" t="s">
        <v>22</v>
      </c>
      <c r="E97" s="108">
        <f>VLOOKUP(C97,' horaire et frais avant nao '!$A$4:I87,2,FALSE)</f>
        <v>0</v>
      </c>
      <c r="F97" s="111">
        <v>0</v>
      </c>
      <c r="G97" s="108">
        <f t="shared" si="5"/>
        <v>0</v>
      </c>
      <c r="H97" s="111">
        <v>0</v>
      </c>
      <c r="I97" s="111">
        <v>0</v>
      </c>
      <c r="J97" s="108">
        <f t="shared" si="6"/>
        <v>0</v>
      </c>
      <c r="K97" s="109">
        <v>0</v>
      </c>
    </row>
    <row r="98" spans="1:11">
      <c r="B98" s="134"/>
      <c r="C98" s="134"/>
      <c r="D98" s="134"/>
      <c r="E98" s="135"/>
      <c r="F98" s="136"/>
      <c r="G98" s="137">
        <f>SUM(G91:G97)</f>
        <v>0</v>
      </c>
      <c r="H98" s="138"/>
      <c r="I98" s="136"/>
      <c r="J98" s="139">
        <f>SUM(J91:J97)</f>
        <v>0</v>
      </c>
    </row>
    <row r="99" spans="1:11">
      <c r="D99" s="167" t="s">
        <v>37</v>
      </c>
      <c r="E99" s="167"/>
      <c r="F99" s="167"/>
      <c r="G99" s="167"/>
      <c r="H99" s="107"/>
      <c r="I99" s="121">
        <v>0.33333333333333298</v>
      </c>
    </row>
    <row r="100" spans="1:11">
      <c r="D100" s="167" t="s">
        <v>38</v>
      </c>
      <c r="E100" s="167"/>
      <c r="F100" s="167"/>
      <c r="G100" s="167"/>
      <c r="H100" s="107"/>
      <c r="I100" s="121">
        <v>1.6666666666666701</v>
      </c>
    </row>
    <row r="101" spans="1:11">
      <c r="D101" s="167" t="s">
        <v>39</v>
      </c>
      <c r="E101" s="167"/>
      <c r="F101" s="167"/>
      <c r="G101" s="167"/>
      <c r="H101" s="107"/>
      <c r="I101" s="122">
        <f>SUM(G98)</f>
        <v>0</v>
      </c>
      <c r="K101" s="164" t="s">
        <v>149</v>
      </c>
    </row>
    <row r="102" spans="1:11">
      <c r="D102" s="167" t="s">
        <v>40</v>
      </c>
      <c r="E102" s="167"/>
      <c r="F102" s="167"/>
      <c r="G102" s="167"/>
      <c r="H102" s="107"/>
      <c r="I102" s="121">
        <v>0.41666666666666702</v>
      </c>
      <c r="K102" s="164"/>
    </row>
    <row r="103" spans="1:11">
      <c r="D103" s="167" t="s">
        <v>41</v>
      </c>
      <c r="E103" s="167"/>
      <c r="F103" s="167"/>
      <c r="G103" s="167"/>
      <c r="H103" s="107"/>
      <c r="I103" s="121">
        <f>SUM(I101-I100)</f>
        <v>-1.6666666666666701</v>
      </c>
      <c r="K103" s="123">
        <f>SUM(G153)</f>
        <v>0</v>
      </c>
    </row>
    <row r="104" spans="1:11">
      <c r="D104" s="167" t="s">
        <v>42</v>
      </c>
      <c r="E104" s="167"/>
      <c r="F104" s="167"/>
      <c r="G104" s="167"/>
      <c r="H104" s="107"/>
      <c r="I104" s="121">
        <v>0.83333333333333337</v>
      </c>
      <c r="K104" s="100">
        <v>2132</v>
      </c>
    </row>
    <row r="105" spans="1:11">
      <c r="D105" s="167" t="s">
        <v>43</v>
      </c>
      <c r="E105" s="167"/>
      <c r="F105" s="167"/>
      <c r="G105" s="167"/>
      <c r="H105" s="121">
        <v>5</v>
      </c>
      <c r="I105" s="122">
        <f>SUM(G53+G75+G98)</f>
        <v>0</v>
      </c>
    </row>
    <row r="106" spans="1:11">
      <c r="H106" s="176">
        <f>SUM(I105-H105)</f>
        <v>-5</v>
      </c>
      <c r="I106" s="176"/>
    </row>
    <row r="110" spans="1:11">
      <c r="B110" s="168" t="s">
        <v>256</v>
      </c>
      <c r="C110" s="168"/>
      <c r="D110" s="168"/>
      <c r="E110" s="168"/>
      <c r="F110" s="168"/>
      <c r="G110" s="168"/>
      <c r="H110" s="168"/>
      <c r="I110" s="168"/>
      <c r="J110" s="168"/>
    </row>
    <row r="111" spans="1:11">
      <c r="B111" s="168"/>
      <c r="C111" s="168"/>
      <c r="D111" s="168"/>
      <c r="E111" s="168"/>
      <c r="F111" s="168"/>
      <c r="G111" s="168"/>
      <c r="H111" s="168"/>
      <c r="I111" s="168"/>
      <c r="J111" s="168"/>
    </row>
    <row r="112" spans="1:11" ht="45">
      <c r="A112" s="105" t="s">
        <v>91</v>
      </c>
      <c r="B112" s="106" t="s">
        <v>70</v>
      </c>
      <c r="C112" s="105" t="s">
        <v>29</v>
      </c>
      <c r="D112" s="105" t="s">
        <v>30</v>
      </c>
      <c r="E112" s="105" t="s">
        <v>31</v>
      </c>
      <c r="F112" s="105" t="s">
        <v>32</v>
      </c>
      <c r="G112" s="105" t="s">
        <v>33</v>
      </c>
      <c r="H112" s="105" t="s">
        <v>34</v>
      </c>
      <c r="I112" s="105" t="s">
        <v>35</v>
      </c>
      <c r="J112" s="105" t="s">
        <v>36</v>
      </c>
      <c r="K112" s="105" t="s">
        <v>153</v>
      </c>
    </row>
    <row r="113" spans="1:11">
      <c r="A113" s="107"/>
      <c r="B113" s="107"/>
      <c r="C113" s="102" t="s">
        <v>12</v>
      </c>
      <c r="D113" s="102" t="s">
        <v>23</v>
      </c>
      <c r="E113" s="108">
        <f>VLOOKUP(C113,' horaire et frais avant nao '!$A$4:I81,2,FALSE)</f>
        <v>0</v>
      </c>
      <c r="F113" s="108">
        <v>0</v>
      </c>
      <c r="G113" s="108">
        <f>MOD(F113-E113,1)-I113-H113+K113</f>
        <v>0</v>
      </c>
      <c r="H113" s="108">
        <v>0</v>
      </c>
      <c r="I113" s="108">
        <v>0</v>
      </c>
      <c r="J113" s="108">
        <f>(IF(((E113*24)&gt;=21)*AND((F113*24)&gt;6)*AND((F113*24)&lt;21),30-(E113*24),0)+IF(((F113*24)&gt;=21)*AND((E113*24)&gt;6)*AND((E113*24)&lt;21),MIN((F113*24)-(E113*24),(F113*24)-21),0)+IF(((E113*24)&gt;6)*AND((E113*24)&lt;21)*AND((F113*24)&lt;=6),3+(F113*24),0)+IF(((E68*24)&lt;=6)*AND((F113*24)&gt;6)*AND((F113*24)&lt;21),6-(E113*24),0)+IF(((E113*24)&lt;=6)*AND((F113*24)&lt;=6),(F113*24)-(E113*24),0)+IF(((E113*24)&gt;=21)*AND((F113*24)&lt;=6),24-(E113*24)+(F113*24),0)+IF(((E113*24)&gt;=21)*AND((F113*24)&gt;=21),(F113*24)-(E113*24),0)+IF(((E113*24)&lt;=6)*AND((F113*24)&gt;=21),6-(E113*24)+(F113*24)-21,0)+IF(((E113*24)&gt;6)*AND((E113*24)&lt;21)*AND((F113*24)&gt;6)*AND((F113*24)&lt;21)*AND((E113*24)&gt;(F113*24)),9,0))/24-I113</f>
        <v>0</v>
      </c>
      <c r="K113" s="109">
        <v>0</v>
      </c>
    </row>
    <row r="114" spans="1:11">
      <c r="A114" s="107"/>
      <c r="B114" s="107"/>
      <c r="C114" s="102" t="s">
        <v>12</v>
      </c>
      <c r="D114" s="102" t="s">
        <v>24</v>
      </c>
      <c r="E114" s="108">
        <f>VLOOKUP(C114,' horaire et frais avant nao '!$A$4:I82,2,FALSE)</f>
        <v>0</v>
      </c>
      <c r="F114" s="108">
        <v>0</v>
      </c>
      <c r="G114" s="108">
        <f t="shared" ref="G114:G119" si="7">MOD(F114-E114,1)-I114-H114+K114</f>
        <v>0</v>
      </c>
      <c r="H114" s="108">
        <v>0</v>
      </c>
      <c r="I114" s="108">
        <v>0</v>
      </c>
      <c r="J114" s="108">
        <f t="shared" ref="J114:J119" si="8">(IF(((E114*24)&gt;=21)*AND((F114*24)&gt;6)*AND((F114*24)&lt;21),30-(E114*24),0)+IF(((F114*24)&gt;=21)*AND((E114*24)&gt;6)*AND((E114*24)&lt;21),MIN((F114*24)-(E114*24),(F114*24)-21),0)+IF(((E114*24)&gt;6)*AND((E114*24)&lt;21)*AND((F114*24)&lt;=6),3+(F114*24),0)+IF(((E69*24)&lt;=6)*AND((F114*24)&gt;6)*AND((F114*24)&lt;21),6-(E114*24),0)+IF(((E114*24)&lt;=6)*AND((F114*24)&lt;=6),(F114*24)-(E114*24),0)+IF(((E114*24)&gt;=21)*AND((F114*24)&lt;=6),24-(E114*24)+(F114*24),0)+IF(((E114*24)&gt;=21)*AND((F114*24)&gt;=21),(F114*24)-(E114*24),0)+IF(((E114*24)&lt;=6)*AND((F114*24)&gt;=21),6-(E114*24)+(F114*24)-21,0)+IF(((E114*24)&gt;6)*AND((E114*24)&lt;21)*AND((F114*24)&gt;6)*AND((F114*24)&lt;21)*AND((E114*24)&gt;(F114*24)),9,0))/24-I114</f>
        <v>0</v>
      </c>
      <c r="K114" s="109">
        <v>0</v>
      </c>
    </row>
    <row r="115" spans="1:11">
      <c r="A115" s="107"/>
      <c r="B115" s="107"/>
      <c r="C115" s="102" t="s">
        <v>12</v>
      </c>
      <c r="D115" s="102" t="s">
        <v>25</v>
      </c>
      <c r="E115" s="108">
        <f>VLOOKUP(C115,' horaire et frais avant nao '!$A$4:I83,2,FALSE)</f>
        <v>0</v>
      </c>
      <c r="F115" s="108">
        <v>0</v>
      </c>
      <c r="G115" s="108">
        <f t="shared" si="7"/>
        <v>0</v>
      </c>
      <c r="H115" s="108">
        <v>0</v>
      </c>
      <c r="I115" s="108">
        <v>0</v>
      </c>
      <c r="J115" s="108">
        <f t="shared" si="8"/>
        <v>0</v>
      </c>
      <c r="K115" s="109">
        <v>0</v>
      </c>
    </row>
    <row r="116" spans="1:11">
      <c r="A116" s="107"/>
      <c r="B116" s="107"/>
      <c r="C116" s="102" t="s">
        <v>12</v>
      </c>
      <c r="D116" s="102" t="s">
        <v>26</v>
      </c>
      <c r="E116" s="108">
        <f>VLOOKUP(C116,' horaire et frais avant nao '!$A$4:I84,2,FALSE)</f>
        <v>0</v>
      </c>
      <c r="F116" s="108">
        <v>0</v>
      </c>
      <c r="G116" s="108">
        <f t="shared" si="7"/>
        <v>0</v>
      </c>
      <c r="H116" s="108">
        <v>0</v>
      </c>
      <c r="I116" s="108">
        <v>0</v>
      </c>
      <c r="J116" s="108">
        <f t="shared" si="8"/>
        <v>0</v>
      </c>
      <c r="K116" s="109">
        <v>0</v>
      </c>
    </row>
    <row r="117" spans="1:11">
      <c r="A117" s="107"/>
      <c r="B117" s="107"/>
      <c r="C117" s="102" t="s">
        <v>12</v>
      </c>
      <c r="D117" s="102" t="s">
        <v>20</v>
      </c>
      <c r="E117" s="108">
        <f>VLOOKUP(C117,' horaire et frais avant nao '!$A$4:I85,2,FALSE)</f>
        <v>0</v>
      </c>
      <c r="F117" s="108">
        <v>0</v>
      </c>
      <c r="G117" s="108">
        <f t="shared" si="7"/>
        <v>0</v>
      </c>
      <c r="H117" s="108">
        <v>0</v>
      </c>
      <c r="I117" s="108">
        <v>0</v>
      </c>
      <c r="J117" s="108">
        <f t="shared" si="8"/>
        <v>0</v>
      </c>
      <c r="K117" s="109">
        <v>0</v>
      </c>
    </row>
    <row r="118" spans="1:11">
      <c r="A118" s="107"/>
      <c r="B118" s="107"/>
      <c r="C118" s="102" t="s">
        <v>11</v>
      </c>
      <c r="D118" s="102" t="s">
        <v>21</v>
      </c>
      <c r="E118" s="108">
        <f>VLOOKUP(C118,' horaire et frais avant nao '!$A$4:I86,2,FALSE)</f>
        <v>0</v>
      </c>
      <c r="F118" s="108">
        <v>0</v>
      </c>
      <c r="G118" s="108">
        <f t="shared" si="7"/>
        <v>0</v>
      </c>
      <c r="H118" s="108">
        <v>0</v>
      </c>
      <c r="I118" s="108">
        <v>0</v>
      </c>
      <c r="J118" s="108">
        <f t="shared" si="8"/>
        <v>0</v>
      </c>
      <c r="K118" s="109">
        <v>0</v>
      </c>
    </row>
    <row r="119" spans="1:11">
      <c r="A119" s="107"/>
      <c r="B119" s="107"/>
      <c r="C119" s="102" t="s">
        <v>11</v>
      </c>
      <c r="D119" s="102" t="s">
        <v>22</v>
      </c>
      <c r="E119" s="108">
        <f>VLOOKUP(C119,' horaire et frais avant nao '!$A$4:I87,2,FALSE)</f>
        <v>0</v>
      </c>
      <c r="F119" s="108">
        <v>0</v>
      </c>
      <c r="G119" s="108">
        <f t="shared" si="7"/>
        <v>0</v>
      </c>
      <c r="H119" s="108">
        <v>0</v>
      </c>
      <c r="I119" s="108">
        <v>0</v>
      </c>
      <c r="J119" s="108">
        <f t="shared" si="8"/>
        <v>0</v>
      </c>
      <c r="K119" s="109">
        <v>0</v>
      </c>
    </row>
    <row r="120" spans="1:11">
      <c r="B120" s="127"/>
      <c r="C120" s="127"/>
      <c r="D120" s="127"/>
      <c r="E120" s="127"/>
      <c r="F120" s="127"/>
      <c r="G120" s="140">
        <f>SUM(G113:G119)</f>
        <v>0</v>
      </c>
      <c r="H120" s="127"/>
      <c r="I120" s="127"/>
      <c r="J120" s="132">
        <f>SUM(J113:J119)</f>
        <v>0</v>
      </c>
    </row>
    <row r="121" spans="1:11">
      <c r="D121" s="167" t="s">
        <v>37</v>
      </c>
      <c r="E121" s="167"/>
      <c r="F121" s="167"/>
      <c r="G121" s="167"/>
      <c r="H121" s="121"/>
      <c r="I121" s="121">
        <v>0.33333333333333298</v>
      </c>
    </row>
    <row r="122" spans="1:11">
      <c r="D122" s="167" t="s">
        <v>38</v>
      </c>
      <c r="E122" s="167"/>
      <c r="F122" s="167"/>
      <c r="G122" s="167"/>
      <c r="H122" s="121"/>
      <c r="I122" s="121">
        <v>1.6666666666666701</v>
      </c>
    </row>
    <row r="123" spans="1:11">
      <c r="D123" s="167" t="s">
        <v>39</v>
      </c>
      <c r="E123" s="167"/>
      <c r="F123" s="167"/>
      <c r="G123" s="167"/>
      <c r="H123" s="121"/>
      <c r="I123" s="122">
        <f>SUM(G120)</f>
        <v>0</v>
      </c>
      <c r="K123" s="164" t="s">
        <v>149</v>
      </c>
    </row>
    <row r="124" spans="1:11">
      <c r="D124" s="167" t="s">
        <v>40</v>
      </c>
      <c r="E124" s="167"/>
      <c r="F124" s="167"/>
      <c r="G124" s="167"/>
      <c r="H124" s="121"/>
      <c r="I124" s="121">
        <v>0.41666666666666702</v>
      </c>
      <c r="K124" s="164"/>
    </row>
    <row r="125" spans="1:11">
      <c r="D125" s="167" t="s">
        <v>41</v>
      </c>
      <c r="E125" s="167"/>
      <c r="F125" s="167"/>
      <c r="G125" s="167"/>
      <c r="H125" s="121"/>
      <c r="I125" s="121">
        <f>SUM(I123-I122)</f>
        <v>-1.6666666666666701</v>
      </c>
      <c r="K125" s="123">
        <f>SUM(G153)</f>
        <v>0</v>
      </c>
    </row>
    <row r="126" spans="1:11">
      <c r="D126" s="167" t="s">
        <v>42</v>
      </c>
      <c r="E126" s="167"/>
      <c r="F126" s="167"/>
      <c r="G126" s="167"/>
      <c r="H126" s="121"/>
      <c r="I126" s="121">
        <v>0.83333333333333337</v>
      </c>
      <c r="K126" s="100">
        <v>2297</v>
      </c>
    </row>
    <row r="127" spans="1:11">
      <c r="D127" s="167" t="s">
        <v>43</v>
      </c>
      <c r="E127" s="167"/>
      <c r="F127" s="167"/>
      <c r="G127" s="167"/>
      <c r="H127" s="121">
        <v>6.6666666666666696</v>
      </c>
      <c r="I127" s="122">
        <f>SUM(I56+I78+I101+I123)</f>
        <v>0</v>
      </c>
    </row>
    <row r="128" spans="1:11">
      <c r="H128" s="176">
        <f>SUM(I127-H127)</f>
        <v>-6.6666666666666696</v>
      </c>
      <c r="I128" s="176"/>
    </row>
    <row r="132" spans="2:13">
      <c r="H132" s="141"/>
      <c r="I132" s="121">
        <v>4.166666666666667</v>
      </c>
      <c r="J132" s="142">
        <v>0</v>
      </c>
      <c r="K132" s="143"/>
    </row>
    <row r="133" spans="2:13">
      <c r="B133" s="179" t="s">
        <v>117</v>
      </c>
      <c r="C133" s="179"/>
      <c r="D133" s="179"/>
      <c r="E133" s="179"/>
      <c r="F133" s="179"/>
      <c r="G133" s="179"/>
      <c r="H133" s="143"/>
      <c r="I133" s="144" t="s">
        <v>44</v>
      </c>
      <c r="J133" s="167" t="s">
        <v>33</v>
      </c>
      <c r="K133" s="167"/>
      <c r="L133" s="145" t="s">
        <v>164</v>
      </c>
      <c r="M133" s="107">
        <f>SUM(F34)</f>
        <v>0</v>
      </c>
    </row>
    <row r="134" spans="2:13">
      <c r="B134" s="179"/>
      <c r="C134" s="179"/>
      <c r="D134" s="179"/>
      <c r="E134" s="179"/>
      <c r="F134" s="179"/>
      <c r="G134" s="179"/>
      <c r="I134" s="146">
        <f>SUM(J53+J75+J98+J120)</f>
        <v>0</v>
      </c>
      <c r="J134" s="177">
        <f>SUM(G53+G75+G98+G120)</f>
        <v>0</v>
      </c>
      <c r="K134" s="178"/>
      <c r="L134" s="145" t="s">
        <v>165</v>
      </c>
      <c r="M134" s="107">
        <f>SUM(E34)</f>
        <v>0</v>
      </c>
    </row>
    <row r="135" spans="2:13">
      <c r="B135" s="167" t="s">
        <v>47</v>
      </c>
      <c r="C135" s="167"/>
      <c r="D135" s="167"/>
      <c r="E135" s="107">
        <v>151.66999999999999</v>
      </c>
      <c r="F135" s="99">
        <v>0</v>
      </c>
      <c r="G135" s="147">
        <f>SUM(E135*F135)</f>
        <v>0</v>
      </c>
      <c r="I135" s="167" t="s">
        <v>48</v>
      </c>
      <c r="J135" s="167"/>
      <c r="K135" s="148">
        <v>6.6666666666666696</v>
      </c>
      <c r="L135" s="149" t="s">
        <v>81</v>
      </c>
      <c r="M135" s="107">
        <f>SUM(G34)</f>
        <v>0</v>
      </c>
    </row>
    <row r="136" spans="2:13">
      <c r="B136" s="173" t="s">
        <v>50</v>
      </c>
      <c r="C136" s="174"/>
      <c r="D136" s="175"/>
      <c r="E136" s="107">
        <v>17.329999999999998</v>
      </c>
      <c r="F136" s="99">
        <f>SUM(F135*25)/100+F135</f>
        <v>0</v>
      </c>
      <c r="G136" s="147">
        <f>SUM(E136*F136)</f>
        <v>0</v>
      </c>
      <c r="I136" s="167" t="s">
        <v>51</v>
      </c>
      <c r="J136" s="167"/>
      <c r="K136" s="121">
        <f>SUM(K135-J134)</f>
        <v>6.6666666666666696</v>
      </c>
      <c r="L136" s="149" t="s">
        <v>49</v>
      </c>
      <c r="M136" s="107">
        <v>0</v>
      </c>
    </row>
    <row r="137" spans="2:13">
      <c r="B137" s="173" t="s">
        <v>52</v>
      </c>
      <c r="C137" s="174"/>
      <c r="D137" s="175"/>
      <c r="E137" s="107">
        <v>4.33</v>
      </c>
      <c r="F137" s="99">
        <f>SUM(F135*25)/100+F135</f>
        <v>0</v>
      </c>
      <c r="G137" s="147">
        <f>SUM(E137*F137)</f>
        <v>0</v>
      </c>
      <c r="I137" s="167" t="s">
        <v>53</v>
      </c>
      <c r="J137" s="167"/>
      <c r="K137" s="121">
        <v>-6.6666666666666696</v>
      </c>
      <c r="L137" s="150" t="s">
        <v>54</v>
      </c>
      <c r="M137" s="107">
        <f>SUM(J34)</f>
        <v>0</v>
      </c>
    </row>
    <row r="138" spans="2:13">
      <c r="B138" s="173" t="s">
        <v>55</v>
      </c>
      <c r="C138" s="174"/>
      <c r="D138" s="175"/>
      <c r="E138" s="99">
        <f>SUM(G135:G137)</f>
        <v>0</v>
      </c>
      <c r="F138" s="99">
        <v>8</v>
      </c>
      <c r="G138" s="147">
        <f>SUM(E138*8)/100</f>
        <v>0</v>
      </c>
      <c r="I138" s="167" t="s">
        <v>154</v>
      </c>
      <c r="J138" s="167"/>
      <c r="K138" s="167"/>
      <c r="L138" s="119">
        <f>SUM(H34)</f>
        <v>0</v>
      </c>
    </row>
    <row r="139" spans="2:13">
      <c r="B139" s="173" t="s">
        <v>57</v>
      </c>
      <c r="C139" s="174"/>
      <c r="D139" s="175"/>
      <c r="E139" s="99">
        <v>82.12</v>
      </c>
      <c r="F139" s="99">
        <v>0</v>
      </c>
      <c r="G139" s="99">
        <f>SUM(L139)</f>
        <v>0</v>
      </c>
      <c r="I139" s="167" t="s">
        <v>155</v>
      </c>
      <c r="J139" s="167"/>
      <c r="K139" s="167"/>
      <c r="L139" s="107">
        <f>SUM(I34)</f>
        <v>0</v>
      </c>
    </row>
    <row r="140" spans="2:13">
      <c r="B140" s="173" t="s">
        <v>59</v>
      </c>
      <c r="C140" s="174"/>
      <c r="D140" s="175"/>
      <c r="E140" s="99">
        <v>41.06</v>
      </c>
      <c r="F140" s="99">
        <v>0</v>
      </c>
      <c r="G140" s="99">
        <f>SUM(L138)</f>
        <v>0</v>
      </c>
      <c r="I140" s="167" t="s">
        <v>8</v>
      </c>
      <c r="J140" s="167"/>
      <c r="K140" s="167"/>
      <c r="L140" s="107">
        <f>SUM(K34)</f>
        <v>0</v>
      </c>
    </row>
    <row r="141" spans="2:13">
      <c r="B141" s="173" t="s">
        <v>60</v>
      </c>
      <c r="C141" s="174"/>
      <c r="D141" s="175"/>
      <c r="E141" s="107">
        <v>0</v>
      </c>
      <c r="F141" s="99">
        <v>0</v>
      </c>
      <c r="G141" s="99">
        <v>0</v>
      </c>
      <c r="I141" s="173" t="s">
        <v>118</v>
      </c>
      <c r="J141" s="174"/>
      <c r="K141" s="151">
        <v>1.8333333333333333</v>
      </c>
      <c r="L141" s="152">
        <v>0</v>
      </c>
    </row>
    <row r="142" spans="2:13">
      <c r="B142" s="173" t="s">
        <v>44</v>
      </c>
      <c r="C142" s="174"/>
      <c r="D142" s="175"/>
      <c r="E142" s="99">
        <f>SUM(((G135+G136+G137+G138)/173)*25)/100</f>
        <v>0</v>
      </c>
      <c r="F142" s="121">
        <f>SUM(I134)</f>
        <v>0</v>
      </c>
      <c r="G142" s="147">
        <f>SUM(E142*F142)/"1:"</f>
        <v>0</v>
      </c>
    </row>
    <row r="143" spans="2:13">
      <c r="B143" s="173" t="s">
        <v>61</v>
      </c>
      <c r="C143" s="174"/>
      <c r="D143" s="175"/>
      <c r="E143" s="152">
        <f>SUM(L141)</f>
        <v>0</v>
      </c>
      <c r="F143" s="99">
        <v>0</v>
      </c>
      <c r="G143" s="147">
        <f>SUM(F143*E143)/"1:"</f>
        <v>0</v>
      </c>
    </row>
    <row r="144" spans="2:13">
      <c r="B144" s="173" t="s">
        <v>257</v>
      </c>
      <c r="C144" s="174"/>
      <c r="D144" s="175"/>
      <c r="E144" s="152">
        <v>0</v>
      </c>
      <c r="F144" s="99">
        <v>0</v>
      </c>
      <c r="G144" s="99">
        <f>SUM(F144*E144)/"1:"</f>
        <v>0</v>
      </c>
    </row>
    <row r="145" spans="2:11">
      <c r="B145" s="173" t="s">
        <v>62</v>
      </c>
      <c r="C145" s="174"/>
      <c r="D145" s="175"/>
      <c r="E145" s="107"/>
      <c r="F145" s="107"/>
      <c r="G145" s="99"/>
    </row>
    <row r="146" spans="2:11">
      <c r="B146" s="173" t="s">
        <v>28</v>
      </c>
      <c r="C146" s="174"/>
      <c r="D146" s="175"/>
      <c r="E146" s="107"/>
      <c r="F146" s="107"/>
      <c r="G146" s="147">
        <f>SUM(M135)</f>
        <v>0</v>
      </c>
    </row>
    <row r="147" spans="2:11">
      <c r="B147" s="173" t="s">
        <v>116</v>
      </c>
      <c r="C147" s="174"/>
      <c r="D147" s="175"/>
      <c r="E147" s="107">
        <f>SUM(M137)</f>
        <v>0</v>
      </c>
      <c r="F147" s="99">
        <f>SUM(' horaire et frais avant nao '!B75)</f>
        <v>10.7</v>
      </c>
      <c r="G147" s="147">
        <f>SUM(E147*F147)</f>
        <v>0</v>
      </c>
    </row>
    <row r="148" spans="2:11">
      <c r="B148" s="180"/>
      <c r="C148" s="180"/>
      <c r="D148" s="181"/>
      <c r="E148" s="167" t="s">
        <v>63</v>
      </c>
      <c r="F148" s="167"/>
      <c r="G148" s="99">
        <f>SUM(G135:G147)</f>
        <v>0</v>
      </c>
    </row>
    <row r="149" spans="2:11">
      <c r="B149" s="170" t="s">
        <v>64</v>
      </c>
      <c r="C149" s="171"/>
      <c r="D149" s="172"/>
      <c r="E149" s="107"/>
      <c r="F149" s="107"/>
      <c r="G149" s="153">
        <f>SUM(M134)+M133</f>
        <v>0</v>
      </c>
    </row>
    <row r="150" spans="2:11">
      <c r="B150" s="170" t="s">
        <v>65</v>
      </c>
      <c r="C150" s="171"/>
      <c r="D150" s="172"/>
      <c r="E150" s="154">
        <f>SUM(' horaire et frais avant nao '!B76)</f>
        <v>3.68</v>
      </c>
      <c r="F150" s="107">
        <f>SUM(M137)</f>
        <v>0</v>
      </c>
      <c r="G150" s="153">
        <f>SUM(E150*F150)</f>
        <v>0</v>
      </c>
    </row>
    <row r="151" spans="2:11">
      <c r="B151" s="170" t="s">
        <v>66</v>
      </c>
      <c r="C151" s="171"/>
      <c r="D151" s="172"/>
      <c r="E151" s="154"/>
      <c r="F151" s="107"/>
      <c r="G151" s="154">
        <f>SUM(M136)</f>
        <v>0</v>
      </c>
    </row>
    <row r="152" spans="2:11">
      <c r="B152" s="170" t="s">
        <v>67</v>
      </c>
      <c r="C152" s="171"/>
      <c r="D152" s="172"/>
      <c r="E152" s="154"/>
      <c r="F152" s="107"/>
      <c r="G152" s="153">
        <f>SUM(L140)</f>
        <v>0</v>
      </c>
    </row>
    <row r="153" spans="2:11">
      <c r="E153" s="165" t="s">
        <v>68</v>
      </c>
      <c r="F153" s="166"/>
      <c r="G153" s="154">
        <f>SUM((G148-(G148*27)/100)+G149+G151+G152)-G150</f>
        <v>0</v>
      </c>
      <c r="I153" s="167" t="s">
        <v>82</v>
      </c>
      <c r="J153" s="167"/>
      <c r="K153" s="154"/>
    </row>
    <row r="154" spans="2:11">
      <c r="E154" s="165" t="s">
        <v>156</v>
      </c>
      <c r="F154" s="166"/>
      <c r="G154" s="107">
        <v>0</v>
      </c>
    </row>
  </sheetData>
  <mergeCells count="78">
    <mergeCell ref="B143:D143"/>
    <mergeCell ref="I141:J141"/>
    <mergeCell ref="D58:G58"/>
    <mergeCell ref="H1:I1"/>
    <mergeCell ref="B43:J44"/>
    <mergeCell ref="D54:G54"/>
    <mergeCell ref="D55:G55"/>
    <mergeCell ref="D56:G56"/>
    <mergeCell ref="D57:G57"/>
    <mergeCell ref="D104:G104"/>
    <mergeCell ref="D105:G105"/>
    <mergeCell ref="H83:I83"/>
    <mergeCell ref="D59:G59"/>
    <mergeCell ref="D60:G60"/>
    <mergeCell ref="H61:I61"/>
    <mergeCell ref="B65:J66"/>
    <mergeCell ref="D76:G76"/>
    <mergeCell ref="D77:G77"/>
    <mergeCell ref="D102:G102"/>
    <mergeCell ref="D103:G103"/>
    <mergeCell ref="D78:G78"/>
    <mergeCell ref="D79:G79"/>
    <mergeCell ref="D80:G80"/>
    <mergeCell ref="D81:G81"/>
    <mergeCell ref="D82:G82"/>
    <mergeCell ref="H106:I106"/>
    <mergeCell ref="B110:J111"/>
    <mergeCell ref="D121:G121"/>
    <mergeCell ref="B149:D149"/>
    <mergeCell ref="B150:D150"/>
    <mergeCell ref="D122:G122"/>
    <mergeCell ref="J133:K133"/>
    <mergeCell ref="J134:K134"/>
    <mergeCell ref="B146:D146"/>
    <mergeCell ref="B147:D147"/>
    <mergeCell ref="B133:G134"/>
    <mergeCell ref="B148:D148"/>
    <mergeCell ref="B137:D137"/>
    <mergeCell ref="B139:D139"/>
    <mergeCell ref="B140:D140"/>
    <mergeCell ref="B142:D142"/>
    <mergeCell ref="B152:D152"/>
    <mergeCell ref="B136:D136"/>
    <mergeCell ref="H128:I128"/>
    <mergeCell ref="I139:K139"/>
    <mergeCell ref="I140:K140"/>
    <mergeCell ref="B141:D141"/>
    <mergeCell ref="B144:D144"/>
    <mergeCell ref="E148:F148"/>
    <mergeCell ref="B135:D135"/>
    <mergeCell ref="I135:J135"/>
    <mergeCell ref="I136:J136"/>
    <mergeCell ref="I137:J137"/>
    <mergeCell ref="B138:D138"/>
    <mergeCell ref="I138:K138"/>
    <mergeCell ref="B151:D151"/>
    <mergeCell ref="B145:D145"/>
    <mergeCell ref="A3:A7"/>
    <mergeCell ref="A8:A14"/>
    <mergeCell ref="A15:A21"/>
    <mergeCell ref="A22:A28"/>
    <mergeCell ref="A29:A33"/>
    <mergeCell ref="K55:K56"/>
    <mergeCell ref="K78:K79"/>
    <mergeCell ref="K101:K102"/>
    <mergeCell ref="K123:K124"/>
    <mergeCell ref="E154:F154"/>
    <mergeCell ref="E153:F153"/>
    <mergeCell ref="D123:G123"/>
    <mergeCell ref="D124:G124"/>
    <mergeCell ref="D125:G125"/>
    <mergeCell ref="D126:G126"/>
    <mergeCell ref="D127:G127"/>
    <mergeCell ref="B88:J89"/>
    <mergeCell ref="D99:G99"/>
    <mergeCell ref="D100:G100"/>
    <mergeCell ref="D101:G101"/>
    <mergeCell ref="I153:J153"/>
  </mergeCells>
  <conditionalFormatting sqref="E3:K33">
    <cfRule type="cellIs" dxfId="1481" priority="92" operator="greaterThan">
      <formula>0</formula>
    </cfRule>
    <cfRule type="cellIs" dxfId="1480" priority="93" operator="greaterThan">
      <formula>0</formula>
    </cfRule>
  </conditionalFormatting>
  <conditionalFormatting sqref="G46:G52 G68:G74 G91:G97 G113:G119">
    <cfRule type="cellIs" dxfId="1479" priority="86" operator="equal">
      <formula>0</formula>
    </cfRule>
    <cfRule type="cellIs" dxfId="1478" priority="87" operator="lessThan">
      <formula>$I$54</formula>
    </cfRule>
    <cfRule type="cellIs" dxfId="1477" priority="88" operator="between">
      <formula>$I$54</formula>
      <formula>$I$57</formula>
    </cfRule>
    <cfRule type="cellIs" dxfId="1476" priority="89" operator="greaterThan">
      <formula>0.416666666666667</formula>
    </cfRule>
    <cfRule type="cellIs" dxfId="1475" priority="90" operator="equal">
      <formula>0</formula>
    </cfRule>
    <cfRule type="cellIs" dxfId="1474" priority="91" operator="greaterThan">
      <formula>0.416666666666667</formula>
    </cfRule>
  </conditionalFormatting>
  <conditionalFormatting sqref="G46:G52 G68:G74 G91:G97 G113:G119">
    <cfRule type="cellIs" dxfId="1473" priority="85" operator="lessThan">
      <formula>0.416666666666667</formula>
    </cfRule>
  </conditionalFormatting>
  <conditionalFormatting sqref="G53 G75">
    <cfRule type="cellIs" dxfId="1472" priority="83" operator="lessThan">
      <formula>1.66666666666667</formula>
    </cfRule>
    <cfRule type="cellIs" dxfId="1471" priority="84" operator="greaterThan">
      <formula>1.66666666666667</formula>
    </cfRule>
  </conditionalFormatting>
  <conditionalFormatting sqref="J53 J75 J98 J120">
    <cfRule type="cellIs" dxfId="1470" priority="81" operator="lessThan">
      <formula>$I$126</formula>
    </cfRule>
    <cfRule type="cellIs" dxfId="1469" priority="82" operator="greaterThan">
      <formula>$I$126</formula>
    </cfRule>
  </conditionalFormatting>
  <conditionalFormatting sqref="J53">
    <cfRule type="cellIs" dxfId="1468" priority="80" operator="greaterThan">
      <formula>$I$59</formula>
    </cfRule>
  </conditionalFormatting>
  <conditionalFormatting sqref="J46:J52 J68:J74 J91:J97 J113:J119">
    <cfRule type="cellIs" dxfId="1467" priority="67" operator="greaterThan">
      <formula>0.165972222222222</formula>
    </cfRule>
    <cfRule type="cellIs" dxfId="1466" priority="68" operator="between">
      <formula>0.000694444444444444</formula>
      <formula>0.165972222222222</formula>
    </cfRule>
    <cfRule type="cellIs" dxfId="1465" priority="69" operator="equal">
      <formula>0</formula>
    </cfRule>
    <cfRule type="cellIs" dxfId="1464" priority="70" operator="equal">
      <formula>0</formula>
    </cfRule>
    <cfRule type="cellIs" dxfId="1463" priority="71" operator="lessThan">
      <formula>0.165972222222222</formula>
    </cfRule>
    <cfRule type="cellIs" dxfId="1462" priority="72" operator="greaterThan">
      <formula>0.166666666666667</formula>
    </cfRule>
    <cfRule type="cellIs" dxfId="1461" priority="73" operator="between">
      <formula>0.000694444444444444</formula>
      <formula>0.166666666666667</formula>
    </cfRule>
    <cfRule type="cellIs" dxfId="1460" priority="74" operator="between">
      <formula>0</formula>
      <formula>0.166666666666667</formula>
    </cfRule>
    <cfRule type="cellIs" dxfId="1459" priority="75" operator="equal">
      <formula>0</formula>
    </cfRule>
    <cfRule type="cellIs" dxfId="1458" priority="76" operator="greaterThan">
      <formula>0.166666666666667</formula>
    </cfRule>
    <cfRule type="cellIs" dxfId="1457" priority="77" operator="greaterThan">
      <formula>0.166666666666667</formula>
    </cfRule>
    <cfRule type="cellIs" dxfId="1456" priority="78" operator="lessThan">
      <formula>0.208333333333333</formula>
    </cfRule>
    <cfRule type="cellIs" dxfId="1455" priority="79" operator="greaterThan">
      <formula>0.208333333333333</formula>
    </cfRule>
  </conditionalFormatting>
  <conditionalFormatting sqref="I134">
    <cfRule type="cellIs" dxfId="1454" priority="65" operator="lessThan">
      <formula>$I$132</formula>
    </cfRule>
    <cfRule type="cellIs" dxfId="1453" priority="66" operator="greaterThan">
      <formula>$I$132</formula>
    </cfRule>
  </conditionalFormatting>
  <conditionalFormatting sqref="J134">
    <cfRule type="cellIs" dxfId="1452" priority="63" operator="lessThan">
      <formula>$K$135</formula>
    </cfRule>
    <cfRule type="cellIs" dxfId="1451" priority="64" operator="greaterThan">
      <formula>$K$135</formula>
    </cfRule>
  </conditionalFormatting>
  <conditionalFormatting sqref="J113">
    <cfRule type="cellIs" dxfId="1450" priority="62" operator="greaterThan">
      <formula>0.167361111111111</formula>
    </cfRule>
  </conditionalFormatting>
  <conditionalFormatting sqref="B46:B52 B68:B74 B91:B97 B113:B119">
    <cfRule type="cellIs" dxfId="1449" priority="61" operator="greaterThan">
      <formula>0</formula>
    </cfRule>
  </conditionalFormatting>
  <conditionalFormatting sqref="A46:A52 A68:A74 A91:A97 A113:A119">
    <cfRule type="cellIs" dxfId="1448" priority="60" operator="greaterThan">
      <formula>0</formula>
    </cfRule>
  </conditionalFormatting>
  <conditionalFormatting sqref="A46:A52 A68:A74 A91:A97 A113:A119">
    <cfRule type="cellIs" dxfId="1447" priority="56" operator="greaterThan">
      <formula>0</formula>
    </cfRule>
    <cfRule type="cellIs" dxfId="1446" priority="59" operator="greaterThan">
      <formula>25</formula>
    </cfRule>
  </conditionalFormatting>
  <conditionalFormatting sqref="B46:B52 A68:B74 A91:B97 A113:B119">
    <cfRule type="cellIs" dxfId="1445" priority="58" operator="greaterThan">
      <formula>0</formula>
    </cfRule>
  </conditionalFormatting>
  <conditionalFormatting sqref="K46:K52 K68:K74 K91:K97 K113:K119">
    <cfRule type="cellIs" dxfId="1444" priority="35" operator="greaterThan">
      <formula>0</formula>
    </cfRule>
  </conditionalFormatting>
  <conditionalFormatting sqref="I56 I60">
    <cfRule type="cellIs" dxfId="1443" priority="33" operator="lessThan">
      <formula>$I$55</formula>
    </cfRule>
    <cfRule type="cellIs" dxfId="1442" priority="34" operator="greaterThan">
      <formula>$I$55</formula>
    </cfRule>
  </conditionalFormatting>
  <conditionalFormatting sqref="I78">
    <cfRule type="cellIs" dxfId="1441" priority="29" operator="lessThan">
      <formula>$I$77</formula>
    </cfRule>
    <cfRule type="cellIs" dxfId="1440" priority="30" operator="greaterThan">
      <formula>$I$77</formula>
    </cfRule>
  </conditionalFormatting>
  <conditionalFormatting sqref="I82">
    <cfRule type="cellIs" dxfId="1439" priority="27" operator="lessThan">
      <formula>$H$82</formula>
    </cfRule>
    <cfRule type="cellIs" dxfId="1438" priority="28" operator="greaterThan">
      <formula>$H$82</formula>
    </cfRule>
  </conditionalFormatting>
  <conditionalFormatting sqref="I101">
    <cfRule type="cellIs" dxfId="1437" priority="23" operator="lessThan">
      <formula>$I$100</formula>
    </cfRule>
    <cfRule type="cellIs" dxfId="1436" priority="24" operator="greaterThan">
      <formula>$I$100</formula>
    </cfRule>
    <cfRule type="cellIs" dxfId="1435" priority="25" operator="lessThan">
      <formula>$I$100</formula>
    </cfRule>
    <cfRule type="cellIs" dxfId="1434" priority="26" operator="greaterThan">
      <formula>$I$100</formula>
    </cfRule>
  </conditionalFormatting>
  <conditionalFormatting sqref="I105">
    <cfRule type="cellIs" dxfId="1433" priority="21" operator="lessThan">
      <formula>$H$105</formula>
    </cfRule>
    <cfRule type="cellIs" dxfId="1432" priority="22" operator="greaterThan">
      <formula>$H$105</formula>
    </cfRule>
  </conditionalFormatting>
  <conditionalFormatting sqref="I123 G120">
    <cfRule type="cellIs" dxfId="1431" priority="19" operator="lessThan">
      <formula>$I$122</formula>
    </cfRule>
    <cfRule type="cellIs" dxfId="1430" priority="20" operator="greaterThan">
      <formula>$I$122</formula>
    </cfRule>
  </conditionalFormatting>
  <conditionalFormatting sqref="I127">
    <cfRule type="cellIs" dxfId="1429" priority="15" operator="lessThan">
      <formula>$H$127</formula>
    </cfRule>
    <cfRule type="cellIs" dxfId="1428" priority="16" operator="greaterThan">
      <formula>$H$127</formula>
    </cfRule>
  </conditionalFormatting>
  <conditionalFormatting sqref="G98">
    <cfRule type="cellIs" dxfId="1427" priority="13" operator="lessThan">
      <formula>$I$100</formula>
    </cfRule>
    <cfRule type="cellIs" dxfId="1426" priority="14" operator="greaterThan">
      <formula>$I$100</formula>
    </cfRule>
  </conditionalFormatting>
  <conditionalFormatting sqref="G153">
    <cfRule type="cellIs" dxfId="1425" priority="9" operator="lessThan">
      <formula>2300</formula>
    </cfRule>
    <cfRule type="cellIs" dxfId="1424" priority="10" operator="greaterThan">
      <formula>2300</formula>
    </cfRule>
  </conditionalFormatting>
  <conditionalFormatting sqref="K57">
    <cfRule type="cellIs" dxfId="1423" priority="7" operator="lessThan">
      <formula>1803</formula>
    </cfRule>
    <cfRule type="cellIs" dxfId="1422" priority="8" operator="greaterThan">
      <formula>1803</formula>
    </cfRule>
  </conditionalFormatting>
  <conditionalFormatting sqref="K80">
    <cfRule type="cellIs" dxfId="1421" priority="5" operator="lessThan">
      <formula>1963</formula>
    </cfRule>
    <cfRule type="cellIs" dxfId="1420" priority="6" operator="greaterThan">
      <formula>1963</formula>
    </cfRule>
  </conditionalFormatting>
  <conditionalFormatting sqref="K103">
    <cfRule type="cellIs" dxfId="1419" priority="3" operator="lessThan">
      <formula>2135</formula>
    </cfRule>
    <cfRule type="cellIs" dxfId="1418" priority="4" operator="greaterThan">
      <formula>2135</formula>
    </cfRule>
  </conditionalFormatting>
  <conditionalFormatting sqref="K125">
    <cfRule type="cellIs" dxfId="1417" priority="1" operator="lessThan">
      <formula>2301</formula>
    </cfRule>
    <cfRule type="cellIs" dxfId="1416" priority="2" operator="greaterThan">
      <formula>2301</formula>
    </cfRule>
  </conditionalFormatting>
  <dataValidations count="2">
    <dataValidation type="list" allowBlank="1" showInputMessage="1" showErrorMessage="1" sqref="C68:C74 B3:B33 C113:C119 C91:C97 C46:C52">
      <formula1>liste_1</formula1>
    </dataValidation>
    <dataValidation type="list" allowBlank="1" showInputMessage="1" showErrorMessage="1" sqref="B91:B97 B46:B52 B68:B74 B113:B119">
      <formula1>TRACTEUR</formula1>
    </dataValidation>
  </dataValidations>
  <pageMargins left="0.70866141732283472" right="0.70866141732283472" top="0.74803149606299213" bottom="0.74803149606299213" header="0.31496062992125984" footer="0.31496062992125984"/>
  <pageSetup paperSize="9" orientation="landscape" r:id="rId1"/>
  <drawing r:id="rId2"/>
</worksheet>
</file>

<file path=xl/worksheets/sheet6.xml><?xml version="1.0" encoding="utf-8"?>
<worksheet xmlns="http://schemas.openxmlformats.org/spreadsheetml/2006/main" xmlns:r="http://schemas.openxmlformats.org/officeDocument/2006/relationships">
  <sheetPr>
    <tabColor rgb="FF00FF00"/>
  </sheetPr>
  <dimension ref="A1:M154"/>
  <sheetViews>
    <sheetView workbookViewId="0"/>
  </sheetViews>
  <sheetFormatPr baseColWidth="10" defaultColWidth="11.42578125" defaultRowHeight="15"/>
  <cols>
    <col min="1" max="1" width="7.5703125" style="8" customWidth="1"/>
    <col min="2" max="2" width="11.42578125" style="8"/>
    <col min="3" max="3" width="9.5703125" style="8" customWidth="1"/>
    <col min="4" max="4" width="12.5703125" style="8" customWidth="1"/>
    <col min="5" max="5" width="11.140625" style="8" customWidth="1"/>
    <col min="6" max="6" width="13" style="8" customWidth="1"/>
    <col min="7" max="7" width="11.42578125" style="8"/>
    <col min="8" max="8" width="8.85546875" style="8" customWidth="1"/>
    <col min="9" max="9" width="14.5703125" style="8" customWidth="1"/>
    <col min="10" max="10" width="13.5703125" style="8" customWidth="1"/>
    <col min="11" max="11" width="14.42578125" style="8" customWidth="1"/>
    <col min="12" max="12" width="37.42578125" style="8" customWidth="1"/>
    <col min="13" max="18" width="11.42578125" style="8"/>
    <col min="19" max="19" width="11.42578125" style="8" customWidth="1"/>
    <col min="20" max="16384" width="11.42578125" style="8"/>
  </cols>
  <sheetData>
    <row r="1" spans="1:11">
      <c r="H1" s="197" t="s">
        <v>15</v>
      </c>
      <c r="I1" s="198"/>
    </row>
    <row r="2" spans="1:11" ht="55.5" customHeight="1">
      <c r="A2" s="42" t="s">
        <v>16</v>
      </c>
      <c r="B2" s="42" t="s">
        <v>17</v>
      </c>
      <c r="C2" s="42" t="s">
        <v>18</v>
      </c>
      <c r="D2" s="42" t="s">
        <v>19</v>
      </c>
      <c r="E2" s="42" t="s">
        <v>2</v>
      </c>
      <c r="F2" s="42" t="s">
        <v>3</v>
      </c>
      <c r="G2" s="42" t="s">
        <v>150</v>
      </c>
      <c r="H2" s="42" t="s">
        <v>5</v>
      </c>
      <c r="I2" s="42" t="s">
        <v>151</v>
      </c>
      <c r="J2" s="42" t="s">
        <v>152</v>
      </c>
      <c r="K2" s="42" t="s">
        <v>8</v>
      </c>
    </row>
    <row r="3" spans="1:11">
      <c r="A3" s="202">
        <v>5</v>
      </c>
      <c r="B3" s="85" t="s">
        <v>12</v>
      </c>
      <c r="C3" s="85" t="s">
        <v>20</v>
      </c>
      <c r="D3" s="6">
        <v>42035</v>
      </c>
      <c r="E3" s="55">
        <f>VLOOKUP(B3,' horaire et frais avant nao '!$A$4:$I$81,3,FALSE)</f>
        <v>0</v>
      </c>
      <c r="F3" s="55">
        <f>VLOOKUP(B3,' horaire et frais avant nao '!$A$4:$I$81,4,FALSE)</f>
        <v>0</v>
      </c>
      <c r="G3" s="55">
        <f>VLOOKUP(B3,' horaire et frais avant nao '!$A$4:$I$81,5,FALSE)</f>
        <v>0</v>
      </c>
      <c r="H3" s="55">
        <f>VLOOKUP(B3,' horaire et frais avant nao '!$A$4:$I$81,6,FALSE)</f>
        <v>0</v>
      </c>
      <c r="I3" s="55">
        <f>VLOOKUP(B3,' horaire et frais avant nao '!$A$4:$I$81,7,FALSE)</f>
        <v>0</v>
      </c>
      <c r="J3" s="55">
        <f>VLOOKUP(B3,' horaire et frais avant nao '!$A$4:$I$81,8,FALSE)</f>
        <v>0</v>
      </c>
      <c r="K3" s="55">
        <f>VLOOKUP(B3,' horaire et frais avant nao '!$A$4:$I$81,9,FALSE)</f>
        <v>0</v>
      </c>
    </row>
    <row r="4" spans="1:11">
      <c r="A4" s="203"/>
      <c r="B4" s="85" t="s">
        <v>196</v>
      </c>
      <c r="C4" s="85" t="s">
        <v>21</v>
      </c>
      <c r="D4" s="6">
        <v>42036</v>
      </c>
      <c r="E4" s="55">
        <f>VLOOKUP(B4,' horaire et frais avant nao '!$A$4:$I$81,3,FALSE)</f>
        <v>0</v>
      </c>
      <c r="F4" s="55">
        <f>VLOOKUP(B4,' horaire et frais avant nao '!$A$4:$I$81,4,FALSE)</f>
        <v>0</v>
      </c>
      <c r="G4" s="55">
        <f>VLOOKUP(B4,' horaire et frais avant nao '!$A$4:$I$81,5,FALSE)</f>
        <v>0</v>
      </c>
      <c r="H4" s="55">
        <f>VLOOKUP(B4,' horaire et frais avant nao '!$A$4:$I$81,6,FALSE)</f>
        <v>0</v>
      </c>
      <c r="I4" s="55">
        <f>VLOOKUP(B4,' horaire et frais avant nao '!$A$4:$I$81,7,FALSE)</f>
        <v>0</v>
      </c>
      <c r="J4" s="55">
        <f>VLOOKUP(B4,' horaire et frais avant nao '!$A$4:$I$81,8,FALSE)</f>
        <v>0</v>
      </c>
      <c r="K4" s="55">
        <f>VLOOKUP(B4,' horaire et frais avant nao '!$A$4:$I$81,9,FALSE)</f>
        <v>0</v>
      </c>
    </row>
    <row r="5" spans="1:11" ht="30">
      <c r="A5" s="203"/>
      <c r="B5" s="85" t="s">
        <v>196</v>
      </c>
      <c r="C5" s="85" t="s">
        <v>22</v>
      </c>
      <c r="D5" s="6">
        <v>42037</v>
      </c>
      <c r="E5" s="55">
        <f>VLOOKUP(B5,' horaire et frais avant nao '!$A$4:$I$81,3,FALSE)</f>
        <v>0</v>
      </c>
      <c r="F5" s="55">
        <f>VLOOKUP(B5,' horaire et frais avant nao '!$A$4:$I$81,4,FALSE)</f>
        <v>0</v>
      </c>
      <c r="G5" s="55">
        <f>VLOOKUP(B5,' horaire et frais avant nao '!$A$4:$I$81,5,FALSE)</f>
        <v>0</v>
      </c>
      <c r="H5" s="55">
        <f>VLOOKUP(B5,' horaire et frais avant nao '!$A$4:$I$81,6,FALSE)</f>
        <v>0</v>
      </c>
      <c r="I5" s="55">
        <f>VLOOKUP(B5,' horaire et frais avant nao '!$A$4:$I$81,7,FALSE)</f>
        <v>0</v>
      </c>
      <c r="J5" s="55">
        <f>VLOOKUP(B5,' horaire et frais avant nao '!$A$4:$I$81,8,FALSE)</f>
        <v>0</v>
      </c>
      <c r="K5" s="55">
        <f>VLOOKUP(B5,' horaire et frais avant nao '!$A$4:$I$81,9,FALSE)</f>
        <v>0</v>
      </c>
    </row>
    <row r="6" spans="1:11">
      <c r="A6" s="204">
        <v>6</v>
      </c>
      <c r="B6" s="85" t="s">
        <v>12</v>
      </c>
      <c r="C6" s="85" t="s">
        <v>23</v>
      </c>
      <c r="D6" s="6">
        <v>42038</v>
      </c>
      <c r="E6" s="55">
        <f>VLOOKUP(B6,' horaire et frais avant nao '!$A$4:$I$81,3,FALSE)</f>
        <v>0</v>
      </c>
      <c r="F6" s="55">
        <f>VLOOKUP(B6,' horaire et frais avant nao '!$A$4:$I$81,4,FALSE)</f>
        <v>0</v>
      </c>
      <c r="G6" s="55">
        <f>VLOOKUP(B6,' horaire et frais avant nao '!$A$4:$I$81,5,FALSE)</f>
        <v>0</v>
      </c>
      <c r="H6" s="55">
        <f>VLOOKUP(B6,' horaire et frais avant nao '!$A$4:$I$81,6,FALSE)</f>
        <v>0</v>
      </c>
      <c r="I6" s="55">
        <f>VLOOKUP(B6,' horaire et frais avant nao '!$A$4:$I$81,7,FALSE)</f>
        <v>0</v>
      </c>
      <c r="J6" s="55">
        <f>VLOOKUP(B6,' horaire et frais avant nao '!$A$4:$I$81,8,FALSE)</f>
        <v>0</v>
      </c>
      <c r="K6" s="55">
        <f>VLOOKUP(B6,' horaire et frais avant nao '!$A$4:$I$81,9,FALSE)</f>
        <v>0</v>
      </c>
    </row>
    <row r="7" spans="1:11">
      <c r="A7" s="204"/>
      <c r="B7" s="85" t="s">
        <v>12</v>
      </c>
      <c r="C7" s="85" t="s">
        <v>24</v>
      </c>
      <c r="D7" s="6">
        <v>42039</v>
      </c>
      <c r="E7" s="55">
        <f>VLOOKUP(B7,' horaire et frais avant nao '!$A$4:$I$81,3,FALSE)</f>
        <v>0</v>
      </c>
      <c r="F7" s="55">
        <f>VLOOKUP(B7,' horaire et frais avant nao '!$A$4:$I$81,4,FALSE)</f>
        <v>0</v>
      </c>
      <c r="G7" s="55">
        <f>VLOOKUP(B7,' horaire et frais avant nao '!$A$4:$I$81,5,FALSE)</f>
        <v>0</v>
      </c>
      <c r="H7" s="55">
        <f>VLOOKUP(B7,' horaire et frais avant nao '!$A$4:$I$81,6,FALSE)</f>
        <v>0</v>
      </c>
      <c r="I7" s="55">
        <f>VLOOKUP(B7,' horaire et frais avant nao '!$A$4:$I$81,7,FALSE)</f>
        <v>0</v>
      </c>
      <c r="J7" s="55">
        <f>VLOOKUP(B7,' horaire et frais avant nao '!$A$4:$I$81,8,FALSE)</f>
        <v>0</v>
      </c>
      <c r="K7" s="55">
        <f>VLOOKUP(B7,' horaire et frais avant nao '!$A$4:$I$81,9,FALSE)</f>
        <v>0</v>
      </c>
    </row>
    <row r="8" spans="1:11">
      <c r="A8" s="204"/>
      <c r="B8" s="85" t="s">
        <v>12</v>
      </c>
      <c r="C8" s="85" t="s">
        <v>25</v>
      </c>
      <c r="D8" s="6">
        <v>42040</v>
      </c>
      <c r="E8" s="55">
        <f>VLOOKUP(B8,' horaire et frais avant nao '!$A$4:$I$81,3,FALSE)</f>
        <v>0</v>
      </c>
      <c r="F8" s="55">
        <f>VLOOKUP(B8,' horaire et frais avant nao '!$A$4:$I$81,4,FALSE)</f>
        <v>0</v>
      </c>
      <c r="G8" s="55">
        <f>VLOOKUP(B8,' horaire et frais avant nao '!$A$4:$I$81,5,FALSE)</f>
        <v>0</v>
      </c>
      <c r="H8" s="55">
        <f>VLOOKUP(B8,' horaire et frais avant nao '!$A$4:$I$81,6,FALSE)</f>
        <v>0</v>
      </c>
      <c r="I8" s="55">
        <f>VLOOKUP(B8,' horaire et frais avant nao '!$A$4:$I$81,7,FALSE)</f>
        <v>0</v>
      </c>
      <c r="J8" s="55">
        <f>VLOOKUP(B8,' horaire et frais avant nao '!$A$4:$I$81,8,FALSE)</f>
        <v>0</v>
      </c>
      <c r="K8" s="55">
        <f>VLOOKUP(B8,' horaire et frais avant nao '!$A$4:$I$81,9,FALSE)</f>
        <v>0</v>
      </c>
    </row>
    <row r="9" spans="1:11">
      <c r="A9" s="204"/>
      <c r="B9" s="85" t="s">
        <v>12</v>
      </c>
      <c r="C9" s="85" t="s">
        <v>26</v>
      </c>
      <c r="D9" s="6">
        <v>42041</v>
      </c>
      <c r="E9" s="55">
        <f>VLOOKUP(B9,' horaire et frais avant nao '!$A$4:$I$81,3,FALSE)</f>
        <v>0</v>
      </c>
      <c r="F9" s="55">
        <f>VLOOKUP(B9,' horaire et frais avant nao '!$A$4:$I$81,4,FALSE)</f>
        <v>0</v>
      </c>
      <c r="G9" s="55">
        <f>VLOOKUP(B9,' horaire et frais avant nao '!$A$4:$I$81,5,FALSE)</f>
        <v>0</v>
      </c>
      <c r="H9" s="55">
        <f>VLOOKUP(B9,' horaire et frais avant nao '!$A$4:$I$81,6,FALSE)</f>
        <v>0</v>
      </c>
      <c r="I9" s="55">
        <f>VLOOKUP(B9,' horaire et frais avant nao '!$A$4:$I$81,7,FALSE)</f>
        <v>0</v>
      </c>
      <c r="J9" s="55">
        <f>VLOOKUP(B9,' horaire et frais avant nao '!$A$4:$I$81,8,FALSE)</f>
        <v>0</v>
      </c>
      <c r="K9" s="55">
        <f>VLOOKUP(B9,' horaire et frais avant nao '!$A$4:$I$81,9,FALSE)</f>
        <v>0</v>
      </c>
    </row>
    <row r="10" spans="1:11">
      <c r="A10" s="204"/>
      <c r="B10" s="85" t="s">
        <v>12</v>
      </c>
      <c r="C10" s="85" t="s">
        <v>20</v>
      </c>
      <c r="D10" s="6">
        <v>42042</v>
      </c>
      <c r="E10" s="55">
        <f>VLOOKUP(B10,' horaire et frais avant nao '!$A$4:$I$81,3,FALSE)</f>
        <v>0</v>
      </c>
      <c r="F10" s="55">
        <f>VLOOKUP(B10,' horaire et frais avant nao '!$A$4:$I$81,4,FALSE)</f>
        <v>0</v>
      </c>
      <c r="G10" s="55">
        <f>VLOOKUP(B10,' horaire et frais avant nao '!$A$4:$I$81,5,FALSE)</f>
        <v>0</v>
      </c>
      <c r="H10" s="55">
        <f>VLOOKUP(B10,' horaire et frais avant nao '!$A$4:$I$81,6,FALSE)</f>
        <v>0</v>
      </c>
      <c r="I10" s="55">
        <f>VLOOKUP(B10,' horaire et frais avant nao '!$A$4:$I$81,7,FALSE)</f>
        <v>0</v>
      </c>
      <c r="J10" s="55">
        <f>VLOOKUP(B10,' horaire et frais avant nao '!$A$4:$I$81,8,FALSE)</f>
        <v>0</v>
      </c>
      <c r="K10" s="55">
        <f>VLOOKUP(B10,' horaire et frais avant nao '!$A$4:$I$81,9,FALSE)</f>
        <v>0</v>
      </c>
    </row>
    <row r="11" spans="1:11">
      <c r="A11" s="204"/>
      <c r="B11" s="85" t="s">
        <v>196</v>
      </c>
      <c r="C11" s="85" t="s">
        <v>21</v>
      </c>
      <c r="D11" s="6">
        <v>42043</v>
      </c>
      <c r="E11" s="55">
        <f>VLOOKUP(B11,' horaire et frais avant nao '!$A$4:$I$81,3,FALSE)</f>
        <v>0</v>
      </c>
      <c r="F11" s="55">
        <f>VLOOKUP(B11,' horaire et frais avant nao '!$A$4:$I$81,4,FALSE)</f>
        <v>0</v>
      </c>
      <c r="G11" s="55">
        <f>VLOOKUP(B11,' horaire et frais avant nao '!$A$4:$I$81,5,FALSE)</f>
        <v>0</v>
      </c>
      <c r="H11" s="55">
        <f>VLOOKUP(B11,' horaire et frais avant nao '!$A$4:$I$81,6,FALSE)</f>
        <v>0</v>
      </c>
      <c r="I11" s="55">
        <f>VLOOKUP(B11,' horaire et frais avant nao '!$A$4:$I$81,7,FALSE)</f>
        <v>0</v>
      </c>
      <c r="J11" s="55">
        <f>VLOOKUP(B11,' horaire et frais avant nao '!$A$4:$I$81,8,FALSE)</f>
        <v>0</v>
      </c>
      <c r="K11" s="55">
        <f>VLOOKUP(B11,' horaire et frais avant nao '!$A$4:$I$81,9,FALSE)</f>
        <v>0</v>
      </c>
    </row>
    <row r="12" spans="1:11" ht="30">
      <c r="A12" s="204"/>
      <c r="B12" s="85" t="s">
        <v>196</v>
      </c>
      <c r="C12" s="85" t="s">
        <v>22</v>
      </c>
      <c r="D12" s="6">
        <v>42044</v>
      </c>
      <c r="E12" s="55">
        <f>VLOOKUP(B12,' horaire et frais avant nao '!$A$4:$I$81,3,FALSE)</f>
        <v>0</v>
      </c>
      <c r="F12" s="55">
        <f>VLOOKUP(B12,' horaire et frais avant nao '!$A$4:$I$81,4,FALSE)</f>
        <v>0</v>
      </c>
      <c r="G12" s="55">
        <f>VLOOKUP(B12,' horaire et frais avant nao '!$A$4:$I$81,5,FALSE)</f>
        <v>0</v>
      </c>
      <c r="H12" s="55">
        <f>VLOOKUP(B12,' horaire et frais avant nao '!$A$4:$I$81,6,FALSE)</f>
        <v>0</v>
      </c>
      <c r="I12" s="55">
        <f>VLOOKUP(B12,' horaire et frais avant nao '!$A$4:$I$81,7,FALSE)</f>
        <v>0</v>
      </c>
      <c r="J12" s="55">
        <f>VLOOKUP(B12,' horaire et frais avant nao '!$A$4:$I$81,8,FALSE)</f>
        <v>0</v>
      </c>
      <c r="K12" s="55">
        <f>VLOOKUP(B12,' horaire et frais avant nao '!$A$4:$I$81,9,FALSE)</f>
        <v>0</v>
      </c>
    </row>
    <row r="13" spans="1:11">
      <c r="A13" s="204">
        <v>7</v>
      </c>
      <c r="B13" s="85" t="s">
        <v>12</v>
      </c>
      <c r="C13" s="85" t="s">
        <v>23</v>
      </c>
      <c r="D13" s="6">
        <v>42045</v>
      </c>
      <c r="E13" s="55">
        <f>VLOOKUP(B13,' horaire et frais avant nao '!$A$4:$I$81,3,FALSE)</f>
        <v>0</v>
      </c>
      <c r="F13" s="55">
        <f>VLOOKUP(B13,' horaire et frais avant nao '!$A$4:$I$81,4,FALSE)</f>
        <v>0</v>
      </c>
      <c r="G13" s="55">
        <f>VLOOKUP(B13,' horaire et frais avant nao '!$A$4:$I$81,5,FALSE)</f>
        <v>0</v>
      </c>
      <c r="H13" s="55">
        <f>VLOOKUP(B13,' horaire et frais avant nao '!$A$4:$I$81,6,FALSE)</f>
        <v>0</v>
      </c>
      <c r="I13" s="55">
        <f>VLOOKUP(B13,' horaire et frais avant nao '!$A$4:$I$81,7,FALSE)</f>
        <v>0</v>
      </c>
      <c r="J13" s="55">
        <f>VLOOKUP(B13,' horaire et frais avant nao '!$A$4:$I$81,8,FALSE)</f>
        <v>0</v>
      </c>
      <c r="K13" s="55">
        <f>VLOOKUP(B13,' horaire et frais avant nao '!$A$4:$I$81,9,FALSE)</f>
        <v>0</v>
      </c>
    </row>
    <row r="14" spans="1:11">
      <c r="A14" s="204"/>
      <c r="B14" s="85" t="s">
        <v>12</v>
      </c>
      <c r="C14" s="85" t="s">
        <v>24</v>
      </c>
      <c r="D14" s="6">
        <v>42046</v>
      </c>
      <c r="E14" s="55">
        <f>VLOOKUP(B14,' horaire et frais avant nao '!$A$4:$I$81,3,FALSE)</f>
        <v>0</v>
      </c>
      <c r="F14" s="55">
        <f>VLOOKUP(B14,' horaire et frais avant nao '!$A$4:$I$81,4,FALSE)</f>
        <v>0</v>
      </c>
      <c r="G14" s="55">
        <f>VLOOKUP(B14,' horaire et frais avant nao '!$A$4:$I$81,5,FALSE)</f>
        <v>0</v>
      </c>
      <c r="H14" s="55">
        <f>VLOOKUP(B14,' horaire et frais avant nao '!$A$4:$I$81,6,FALSE)</f>
        <v>0</v>
      </c>
      <c r="I14" s="55">
        <f>VLOOKUP(B14,' horaire et frais avant nao '!$A$4:$I$81,7,FALSE)</f>
        <v>0</v>
      </c>
      <c r="J14" s="55">
        <f>VLOOKUP(B14,' horaire et frais avant nao '!$A$4:$I$81,8,FALSE)</f>
        <v>0</v>
      </c>
      <c r="K14" s="55">
        <f>VLOOKUP(B14,' horaire et frais avant nao '!$A$4:$I$81,9,FALSE)</f>
        <v>0</v>
      </c>
    </row>
    <row r="15" spans="1:11">
      <c r="A15" s="204"/>
      <c r="B15" s="85" t="s">
        <v>12</v>
      </c>
      <c r="C15" s="85" t="s">
        <v>25</v>
      </c>
      <c r="D15" s="6">
        <v>42047</v>
      </c>
      <c r="E15" s="55">
        <f>VLOOKUP(B15,' horaire et frais avant nao '!$A$4:$I$81,3,FALSE)</f>
        <v>0</v>
      </c>
      <c r="F15" s="55">
        <f>VLOOKUP(B15,' horaire et frais avant nao '!$A$4:$I$81,4,FALSE)</f>
        <v>0</v>
      </c>
      <c r="G15" s="55">
        <f>VLOOKUP(B15,' horaire et frais avant nao '!$A$4:$I$81,5,FALSE)</f>
        <v>0</v>
      </c>
      <c r="H15" s="55">
        <f>VLOOKUP(B15,' horaire et frais avant nao '!$A$4:$I$81,6,FALSE)</f>
        <v>0</v>
      </c>
      <c r="I15" s="55">
        <f>VLOOKUP(B15,' horaire et frais avant nao '!$A$4:$I$81,7,FALSE)</f>
        <v>0</v>
      </c>
      <c r="J15" s="55">
        <f>VLOOKUP(B15,' horaire et frais avant nao '!$A$4:$I$81,8,FALSE)</f>
        <v>0</v>
      </c>
      <c r="K15" s="55">
        <f>VLOOKUP(B15,' horaire et frais avant nao '!$A$4:$I$81,9,FALSE)</f>
        <v>0</v>
      </c>
    </row>
    <row r="16" spans="1:11">
      <c r="A16" s="204"/>
      <c r="B16" s="85" t="s">
        <v>12</v>
      </c>
      <c r="C16" s="85" t="s">
        <v>26</v>
      </c>
      <c r="D16" s="6">
        <v>42048</v>
      </c>
      <c r="E16" s="55">
        <f>VLOOKUP(B16,' horaire et frais avant nao '!$A$4:$I$81,3,FALSE)</f>
        <v>0</v>
      </c>
      <c r="F16" s="55">
        <f>VLOOKUP(B16,' horaire et frais avant nao '!$A$4:$I$81,4,FALSE)</f>
        <v>0</v>
      </c>
      <c r="G16" s="55">
        <f>VLOOKUP(B16,' horaire et frais avant nao '!$A$4:$I$81,5,FALSE)</f>
        <v>0</v>
      </c>
      <c r="H16" s="55">
        <f>VLOOKUP(B16,' horaire et frais avant nao '!$A$4:$I$81,6,FALSE)</f>
        <v>0</v>
      </c>
      <c r="I16" s="55">
        <f>VLOOKUP(B16,' horaire et frais avant nao '!$A$4:$I$81,7,FALSE)</f>
        <v>0</v>
      </c>
      <c r="J16" s="55">
        <f>VLOOKUP(B16,' horaire et frais avant nao '!$A$4:$I$81,8,FALSE)</f>
        <v>0</v>
      </c>
      <c r="K16" s="55">
        <f>VLOOKUP(B16,' horaire et frais avant nao '!$A$4:$I$81,9,FALSE)</f>
        <v>0</v>
      </c>
    </row>
    <row r="17" spans="1:11">
      <c r="A17" s="204"/>
      <c r="B17" s="85" t="s">
        <v>12</v>
      </c>
      <c r="C17" s="85" t="s">
        <v>20</v>
      </c>
      <c r="D17" s="6">
        <v>42049</v>
      </c>
      <c r="E17" s="55">
        <f>VLOOKUP(B17,' horaire et frais avant nao '!$A$4:$I$81,3,FALSE)</f>
        <v>0</v>
      </c>
      <c r="F17" s="55">
        <f>VLOOKUP(B17,' horaire et frais avant nao '!$A$4:$I$81,4,FALSE)</f>
        <v>0</v>
      </c>
      <c r="G17" s="55">
        <f>VLOOKUP(B17,' horaire et frais avant nao '!$A$4:$I$81,5,FALSE)</f>
        <v>0</v>
      </c>
      <c r="H17" s="55">
        <f>VLOOKUP(B17,' horaire et frais avant nao '!$A$4:$I$81,6,FALSE)</f>
        <v>0</v>
      </c>
      <c r="I17" s="55">
        <f>VLOOKUP(B17,' horaire et frais avant nao '!$A$4:$I$81,7,FALSE)</f>
        <v>0</v>
      </c>
      <c r="J17" s="55">
        <f>VLOOKUP(B17,' horaire et frais avant nao '!$A$4:$I$81,8,FALSE)</f>
        <v>0</v>
      </c>
      <c r="K17" s="55">
        <f>VLOOKUP(B17,' horaire et frais avant nao '!$A$4:$I$81,9,FALSE)</f>
        <v>0</v>
      </c>
    </row>
    <row r="18" spans="1:11">
      <c r="A18" s="204"/>
      <c r="B18" s="85" t="s">
        <v>196</v>
      </c>
      <c r="C18" s="85" t="s">
        <v>21</v>
      </c>
      <c r="D18" s="6">
        <v>42050</v>
      </c>
      <c r="E18" s="55">
        <f>VLOOKUP(B18,' horaire et frais avant nao '!$A$4:$I$81,3,FALSE)</f>
        <v>0</v>
      </c>
      <c r="F18" s="55">
        <f>VLOOKUP(B18,' horaire et frais avant nao '!$A$4:$I$81,4,FALSE)</f>
        <v>0</v>
      </c>
      <c r="G18" s="55">
        <f>VLOOKUP(B18,' horaire et frais avant nao '!$A$4:$I$81,5,FALSE)</f>
        <v>0</v>
      </c>
      <c r="H18" s="55">
        <f>VLOOKUP(B18,' horaire et frais avant nao '!$A$4:$I$81,6,FALSE)</f>
        <v>0</v>
      </c>
      <c r="I18" s="55">
        <f>VLOOKUP(B18,' horaire et frais avant nao '!$A$4:$I$81,7,FALSE)</f>
        <v>0</v>
      </c>
      <c r="J18" s="55">
        <f>VLOOKUP(B18,' horaire et frais avant nao '!$A$4:$I$81,8,FALSE)</f>
        <v>0</v>
      </c>
      <c r="K18" s="55">
        <f>VLOOKUP(B18,' horaire et frais avant nao '!$A$4:$I$81,9,FALSE)</f>
        <v>0</v>
      </c>
    </row>
    <row r="19" spans="1:11" ht="30">
      <c r="A19" s="204"/>
      <c r="B19" s="85" t="s">
        <v>196</v>
      </c>
      <c r="C19" s="85" t="s">
        <v>22</v>
      </c>
      <c r="D19" s="6">
        <v>42051</v>
      </c>
      <c r="E19" s="55">
        <f>VLOOKUP(B19,' horaire et frais avant nao '!$A$4:$I$81,3,FALSE)</f>
        <v>0</v>
      </c>
      <c r="F19" s="55">
        <f>VLOOKUP(B19,' horaire et frais avant nao '!$A$4:$I$81,4,FALSE)</f>
        <v>0</v>
      </c>
      <c r="G19" s="55">
        <f>VLOOKUP(B19,' horaire et frais avant nao '!$A$4:$I$81,5,FALSE)</f>
        <v>0</v>
      </c>
      <c r="H19" s="55">
        <f>VLOOKUP(B19,' horaire et frais avant nao '!$A$4:$I$81,6,FALSE)</f>
        <v>0</v>
      </c>
      <c r="I19" s="55">
        <f>VLOOKUP(B19,' horaire et frais avant nao '!$A$4:$I$81,7,FALSE)</f>
        <v>0</v>
      </c>
      <c r="J19" s="55">
        <f>VLOOKUP(B19,' horaire et frais avant nao '!$A$4:$I$81,8,FALSE)</f>
        <v>0</v>
      </c>
      <c r="K19" s="55">
        <f>VLOOKUP(B19,' horaire et frais avant nao '!$A$4:$I$81,9,FALSE)</f>
        <v>0</v>
      </c>
    </row>
    <row r="20" spans="1:11">
      <c r="A20" s="204">
        <v>8</v>
      </c>
      <c r="B20" s="85" t="s">
        <v>12</v>
      </c>
      <c r="C20" s="85" t="s">
        <v>23</v>
      </c>
      <c r="D20" s="6">
        <v>42052</v>
      </c>
      <c r="E20" s="55">
        <f>VLOOKUP(B20,' horaire et frais avant nao '!$A$4:$I$81,3,FALSE)</f>
        <v>0</v>
      </c>
      <c r="F20" s="55">
        <f>VLOOKUP(B20,' horaire et frais avant nao '!$A$4:$I$81,4,FALSE)</f>
        <v>0</v>
      </c>
      <c r="G20" s="55">
        <f>VLOOKUP(B20,' horaire et frais avant nao '!$A$4:$I$81,5,FALSE)</f>
        <v>0</v>
      </c>
      <c r="H20" s="55">
        <f>VLOOKUP(B20,' horaire et frais avant nao '!$A$4:$I$81,6,FALSE)</f>
        <v>0</v>
      </c>
      <c r="I20" s="55">
        <f>VLOOKUP(B20,' horaire et frais avant nao '!$A$4:$I$81,7,FALSE)</f>
        <v>0</v>
      </c>
      <c r="J20" s="55">
        <f>VLOOKUP(B20,' horaire et frais avant nao '!$A$4:$I$81,8,FALSE)</f>
        <v>0</v>
      </c>
      <c r="K20" s="55">
        <f>VLOOKUP(B20,' horaire et frais avant nao '!$A$4:$I$81,9,FALSE)</f>
        <v>0</v>
      </c>
    </row>
    <row r="21" spans="1:11">
      <c r="A21" s="204"/>
      <c r="B21" s="85" t="s">
        <v>12</v>
      </c>
      <c r="C21" s="85" t="s">
        <v>24</v>
      </c>
      <c r="D21" s="6">
        <v>42053</v>
      </c>
      <c r="E21" s="55">
        <f>VLOOKUP(B21,' horaire et frais avant nao '!$A$4:$I$81,3,FALSE)</f>
        <v>0</v>
      </c>
      <c r="F21" s="55">
        <f>VLOOKUP(B21,' horaire et frais avant nao '!$A$4:$I$81,4,FALSE)</f>
        <v>0</v>
      </c>
      <c r="G21" s="55">
        <f>VLOOKUP(B21,' horaire et frais avant nao '!$A$4:$I$81,5,FALSE)</f>
        <v>0</v>
      </c>
      <c r="H21" s="55">
        <f>VLOOKUP(B21,' horaire et frais avant nao '!$A$4:$I$81,6,FALSE)</f>
        <v>0</v>
      </c>
      <c r="I21" s="55">
        <f>VLOOKUP(B21,' horaire et frais avant nao '!$A$4:$I$81,7,FALSE)</f>
        <v>0</v>
      </c>
      <c r="J21" s="55">
        <f>VLOOKUP(B21,' horaire et frais avant nao '!$A$4:$I$81,8,FALSE)</f>
        <v>0</v>
      </c>
      <c r="K21" s="55">
        <f>VLOOKUP(B21,' horaire et frais avant nao '!$A$4:$I$81,9,FALSE)</f>
        <v>0</v>
      </c>
    </row>
    <row r="22" spans="1:11">
      <c r="A22" s="204"/>
      <c r="B22" s="85" t="s">
        <v>12</v>
      </c>
      <c r="C22" s="85" t="s">
        <v>25</v>
      </c>
      <c r="D22" s="6">
        <v>42054</v>
      </c>
      <c r="E22" s="55">
        <f>VLOOKUP(B22,' horaire et frais avant nao '!$A$4:$I$81,3,FALSE)</f>
        <v>0</v>
      </c>
      <c r="F22" s="55">
        <f>VLOOKUP(B22,' horaire et frais avant nao '!$A$4:$I$81,4,FALSE)</f>
        <v>0</v>
      </c>
      <c r="G22" s="55">
        <f>VLOOKUP(B22,' horaire et frais avant nao '!$A$4:$I$81,5,FALSE)</f>
        <v>0</v>
      </c>
      <c r="H22" s="55">
        <f>VLOOKUP(B22,' horaire et frais avant nao '!$A$4:$I$81,6,FALSE)</f>
        <v>0</v>
      </c>
      <c r="I22" s="55">
        <f>VLOOKUP(B22,' horaire et frais avant nao '!$A$4:$I$81,7,FALSE)</f>
        <v>0</v>
      </c>
      <c r="J22" s="55">
        <f>VLOOKUP(B22,' horaire et frais avant nao '!$A$4:$I$81,8,FALSE)</f>
        <v>0</v>
      </c>
      <c r="K22" s="55">
        <f>VLOOKUP(B22,' horaire et frais avant nao '!$A$4:$I$81,9,FALSE)</f>
        <v>0</v>
      </c>
    </row>
    <row r="23" spans="1:11">
      <c r="A23" s="204"/>
      <c r="B23" s="85" t="s">
        <v>12</v>
      </c>
      <c r="C23" s="85" t="s">
        <v>26</v>
      </c>
      <c r="D23" s="6">
        <v>42055</v>
      </c>
      <c r="E23" s="55">
        <f>VLOOKUP(B23,' horaire et frais avant nao '!$A$4:$I$81,3,FALSE)</f>
        <v>0</v>
      </c>
      <c r="F23" s="55">
        <f>VLOOKUP(B23,' horaire et frais avant nao '!$A$4:$I$81,4,FALSE)</f>
        <v>0</v>
      </c>
      <c r="G23" s="55">
        <f>VLOOKUP(B23,' horaire et frais avant nao '!$A$4:$I$81,5,FALSE)</f>
        <v>0</v>
      </c>
      <c r="H23" s="55">
        <f>VLOOKUP(B23,' horaire et frais avant nao '!$A$4:$I$81,6,FALSE)</f>
        <v>0</v>
      </c>
      <c r="I23" s="55">
        <f>VLOOKUP(B23,' horaire et frais avant nao '!$A$4:$I$81,7,FALSE)</f>
        <v>0</v>
      </c>
      <c r="J23" s="55">
        <f>VLOOKUP(B23,' horaire et frais avant nao '!$A$4:$I$81,8,FALSE)</f>
        <v>0</v>
      </c>
      <c r="K23" s="55">
        <f>VLOOKUP(B23,' horaire et frais avant nao '!$A$4:$I$81,9,FALSE)</f>
        <v>0</v>
      </c>
    </row>
    <row r="24" spans="1:11">
      <c r="A24" s="204"/>
      <c r="B24" s="85" t="s">
        <v>12</v>
      </c>
      <c r="C24" s="85" t="s">
        <v>20</v>
      </c>
      <c r="D24" s="6">
        <v>42056</v>
      </c>
      <c r="E24" s="55">
        <f>VLOOKUP(B24,' horaire et frais avant nao '!$A$4:$I$81,3,FALSE)</f>
        <v>0</v>
      </c>
      <c r="F24" s="55">
        <f>VLOOKUP(B24,' horaire et frais avant nao '!$A$4:$I$81,4,FALSE)</f>
        <v>0</v>
      </c>
      <c r="G24" s="55">
        <f>VLOOKUP(B24,' horaire et frais avant nao '!$A$4:$I$81,5,FALSE)</f>
        <v>0</v>
      </c>
      <c r="H24" s="55">
        <f>VLOOKUP(B24,' horaire et frais avant nao '!$A$4:$I$81,6,FALSE)</f>
        <v>0</v>
      </c>
      <c r="I24" s="55">
        <f>VLOOKUP(B24,' horaire et frais avant nao '!$A$4:$I$81,7,FALSE)</f>
        <v>0</v>
      </c>
      <c r="J24" s="55">
        <f>VLOOKUP(B24,' horaire et frais avant nao '!$A$4:$I$81,8,FALSE)</f>
        <v>0</v>
      </c>
      <c r="K24" s="55">
        <f>VLOOKUP(B24,' horaire et frais avant nao '!$A$4:$I$81,9,FALSE)</f>
        <v>0</v>
      </c>
    </row>
    <row r="25" spans="1:11">
      <c r="A25" s="204"/>
      <c r="B25" s="85" t="s">
        <v>196</v>
      </c>
      <c r="C25" s="85" t="s">
        <v>21</v>
      </c>
      <c r="D25" s="6">
        <v>42057</v>
      </c>
      <c r="E25" s="55">
        <f>VLOOKUP(B25,' horaire et frais avant nao '!$A$4:$I$81,3,FALSE)</f>
        <v>0</v>
      </c>
      <c r="F25" s="55">
        <f>VLOOKUP(B25,' horaire et frais avant nao '!$A$4:$I$81,4,FALSE)</f>
        <v>0</v>
      </c>
      <c r="G25" s="55">
        <f>VLOOKUP(B25,' horaire et frais avant nao '!$A$4:$I$81,5,FALSE)</f>
        <v>0</v>
      </c>
      <c r="H25" s="55">
        <f>VLOOKUP(B25,' horaire et frais avant nao '!$A$4:$I$81,6,FALSE)</f>
        <v>0</v>
      </c>
      <c r="I25" s="55">
        <f>VLOOKUP(B25,' horaire et frais avant nao '!$A$4:$I$81,7,FALSE)</f>
        <v>0</v>
      </c>
      <c r="J25" s="55">
        <f>VLOOKUP(B25,' horaire et frais avant nao '!$A$4:$I$81,8,FALSE)</f>
        <v>0</v>
      </c>
      <c r="K25" s="55">
        <f>VLOOKUP(B25,' horaire et frais avant nao '!$A$4:$I$81,9,FALSE)</f>
        <v>0</v>
      </c>
    </row>
    <row r="26" spans="1:11" ht="30">
      <c r="A26" s="204"/>
      <c r="B26" s="85" t="s">
        <v>196</v>
      </c>
      <c r="C26" s="85" t="s">
        <v>22</v>
      </c>
      <c r="D26" s="6">
        <v>42058</v>
      </c>
      <c r="E26" s="55">
        <f>VLOOKUP(B26,' horaire et frais avant nao '!$A$4:$I$81,3,FALSE)</f>
        <v>0</v>
      </c>
      <c r="F26" s="55">
        <f>VLOOKUP(B26,' horaire et frais avant nao '!$A$4:$I$81,4,FALSE)</f>
        <v>0</v>
      </c>
      <c r="G26" s="55">
        <f>VLOOKUP(B26,' horaire et frais avant nao '!$A$4:$I$81,5,FALSE)</f>
        <v>0</v>
      </c>
      <c r="H26" s="55">
        <f>VLOOKUP(B26,' horaire et frais avant nao '!$A$4:$I$81,6,FALSE)</f>
        <v>0</v>
      </c>
      <c r="I26" s="55">
        <f>VLOOKUP(B26,' horaire et frais avant nao '!$A$4:$I$81,7,FALSE)</f>
        <v>0</v>
      </c>
      <c r="J26" s="55">
        <f>VLOOKUP(B26,' horaire et frais avant nao '!$A$4:$I$81,8,FALSE)</f>
        <v>0</v>
      </c>
      <c r="K26" s="55">
        <f>VLOOKUP(B26,' horaire et frais avant nao '!$A$4:$I$81,9,FALSE)</f>
        <v>0</v>
      </c>
    </row>
    <row r="27" spans="1:11">
      <c r="A27" s="204">
        <v>9</v>
      </c>
      <c r="B27" s="85" t="s">
        <v>12</v>
      </c>
      <c r="C27" s="85" t="s">
        <v>23</v>
      </c>
      <c r="D27" s="6">
        <v>42059</v>
      </c>
      <c r="E27" s="55">
        <f>VLOOKUP(B27,' horaire et frais avant nao '!$A$4:$I$81,3,FALSE)</f>
        <v>0</v>
      </c>
      <c r="F27" s="55">
        <f>VLOOKUP(B27,' horaire et frais avant nao '!$A$4:$I$81,4,FALSE)</f>
        <v>0</v>
      </c>
      <c r="G27" s="55">
        <f>VLOOKUP(B27,' horaire et frais avant nao '!$A$4:$I$81,5,FALSE)</f>
        <v>0</v>
      </c>
      <c r="H27" s="55">
        <f>VLOOKUP(B27,' horaire et frais avant nao '!$A$4:$I$81,6,FALSE)</f>
        <v>0</v>
      </c>
      <c r="I27" s="55">
        <f>VLOOKUP(B27,' horaire et frais avant nao '!$A$4:$I$81,7,FALSE)</f>
        <v>0</v>
      </c>
      <c r="J27" s="55">
        <f>VLOOKUP(B27,' horaire et frais avant nao '!$A$4:$I$81,8,FALSE)</f>
        <v>0</v>
      </c>
      <c r="K27" s="55">
        <f>VLOOKUP(B27,' horaire et frais avant nao '!$A$4:$I$81,9,FALSE)</f>
        <v>0</v>
      </c>
    </row>
    <row r="28" spans="1:11">
      <c r="A28" s="204"/>
      <c r="B28" s="85" t="s">
        <v>12</v>
      </c>
      <c r="C28" s="85" t="s">
        <v>24</v>
      </c>
      <c r="D28" s="6">
        <v>42060</v>
      </c>
      <c r="E28" s="55">
        <f>VLOOKUP(B28,' horaire et frais avant nao '!$A$4:$I$81,3,FALSE)</f>
        <v>0</v>
      </c>
      <c r="F28" s="55">
        <f>VLOOKUP(B28,' horaire et frais avant nao '!$A$4:$I$81,4,FALSE)</f>
        <v>0</v>
      </c>
      <c r="G28" s="55">
        <f>VLOOKUP(B28,' horaire et frais avant nao '!$A$4:$I$81,5,FALSE)</f>
        <v>0</v>
      </c>
      <c r="H28" s="55">
        <f>VLOOKUP(B28,' horaire et frais avant nao '!$A$4:$I$81,6,FALSE)</f>
        <v>0</v>
      </c>
      <c r="I28" s="55">
        <f>VLOOKUP(B28,' horaire et frais avant nao '!$A$4:$I$81,7,FALSE)</f>
        <v>0</v>
      </c>
      <c r="J28" s="55">
        <f>VLOOKUP(B28,' horaire et frais avant nao '!$A$4:$I$81,8,FALSE)</f>
        <v>0</v>
      </c>
      <c r="K28" s="55">
        <f>VLOOKUP(B28,' horaire et frais avant nao '!$A$4:$I$81,9,FALSE)</f>
        <v>0</v>
      </c>
    </row>
    <row r="29" spans="1:11">
      <c r="A29" s="204"/>
      <c r="B29" s="85" t="s">
        <v>12</v>
      </c>
      <c r="C29" s="85" t="s">
        <v>25</v>
      </c>
      <c r="D29" s="6">
        <v>42061</v>
      </c>
      <c r="E29" s="55">
        <f>VLOOKUP(B29,' horaire et frais avant nao '!$A$4:$I$81,3,FALSE)</f>
        <v>0</v>
      </c>
      <c r="F29" s="55">
        <f>VLOOKUP(B29,' horaire et frais avant nao '!$A$4:$I$81,4,FALSE)</f>
        <v>0</v>
      </c>
      <c r="G29" s="55">
        <f>VLOOKUP(B29,' horaire et frais avant nao '!$A$4:$I$81,5,FALSE)</f>
        <v>0</v>
      </c>
      <c r="H29" s="55">
        <f>VLOOKUP(B29,' horaire et frais avant nao '!$A$4:$I$81,6,FALSE)</f>
        <v>0</v>
      </c>
      <c r="I29" s="55">
        <f>VLOOKUP(B29,' horaire et frais avant nao '!$A$4:$I$81,7,FALSE)</f>
        <v>0</v>
      </c>
      <c r="J29" s="55">
        <f>VLOOKUP(B29,' horaire et frais avant nao '!$A$4:$I$81,8,FALSE)</f>
        <v>0</v>
      </c>
      <c r="K29" s="55">
        <f>VLOOKUP(B29,' horaire et frais avant nao '!$A$4:$I$81,9,FALSE)</f>
        <v>0</v>
      </c>
    </row>
    <row r="30" spans="1:11">
      <c r="A30" s="204"/>
      <c r="B30" s="85" t="s">
        <v>12</v>
      </c>
      <c r="C30" s="85" t="s">
        <v>26</v>
      </c>
      <c r="D30" s="6">
        <v>42062</v>
      </c>
      <c r="E30" s="55">
        <f>VLOOKUP(B30,' horaire et frais avant nao '!$A$4:$I$81,3,FALSE)</f>
        <v>0</v>
      </c>
      <c r="F30" s="55">
        <f>VLOOKUP(B30,' horaire et frais avant nao '!$A$4:$I$81,4,FALSE)</f>
        <v>0</v>
      </c>
      <c r="G30" s="55">
        <f>VLOOKUP(B30,' horaire et frais avant nao '!$A$4:$I$81,5,FALSE)</f>
        <v>0</v>
      </c>
      <c r="H30" s="55">
        <f>VLOOKUP(B30,' horaire et frais avant nao '!$A$4:$I$81,6,FALSE)</f>
        <v>0</v>
      </c>
      <c r="I30" s="55">
        <f>VLOOKUP(B30,' horaire et frais avant nao '!$A$4:$I$81,7,FALSE)</f>
        <v>0</v>
      </c>
      <c r="J30" s="55">
        <f>VLOOKUP(B30,' horaire et frais avant nao '!$A$4:$I$81,8,FALSE)</f>
        <v>0</v>
      </c>
      <c r="K30" s="55">
        <f>VLOOKUP(B30,' horaire et frais avant nao '!$A$4:$I$81,9,FALSE)</f>
        <v>0</v>
      </c>
    </row>
    <row r="31" spans="1:11">
      <c r="A31" s="89"/>
      <c r="B31" s="85" t="s">
        <v>12</v>
      </c>
      <c r="C31" s="55"/>
      <c r="D31" s="6"/>
      <c r="E31" s="55">
        <f>VLOOKUP(B31,' horaire et frais avant nao '!$A$4:$I$81,3,FALSE)</f>
        <v>0</v>
      </c>
      <c r="F31" s="55">
        <f>VLOOKUP(B31,' horaire et frais avant nao '!$A$4:$I$81,4,FALSE)</f>
        <v>0</v>
      </c>
      <c r="G31" s="55">
        <f>VLOOKUP(B31,' horaire et frais avant nao '!$A$4:$I$81,5,FALSE)</f>
        <v>0</v>
      </c>
      <c r="H31" s="55">
        <f>VLOOKUP(B31,' horaire et frais avant nao '!$A$4:$I$81,6,FALSE)</f>
        <v>0</v>
      </c>
      <c r="I31" s="55">
        <f>VLOOKUP(B31,' horaire et frais avant nao '!$A$4:$I$81,7,FALSE)</f>
        <v>0</v>
      </c>
      <c r="J31" s="55">
        <f>VLOOKUP(B31,' horaire et frais avant nao '!$A$4:$I$81,8,FALSE)</f>
        <v>0</v>
      </c>
      <c r="K31" s="55">
        <f>VLOOKUP(B31,' horaire et frais avant nao '!$A$4:$I$81,9,FALSE)</f>
        <v>0</v>
      </c>
    </row>
    <row r="32" spans="1:11">
      <c r="A32" s="89"/>
      <c r="B32" s="85" t="s">
        <v>12</v>
      </c>
      <c r="C32" s="55"/>
      <c r="D32" s="6"/>
      <c r="E32" s="55">
        <f>VLOOKUP(B32,' horaire et frais avant nao '!$A$4:$I$81,3,FALSE)</f>
        <v>0</v>
      </c>
      <c r="F32" s="55">
        <f>VLOOKUP(B32,' horaire et frais avant nao '!$A$4:$I$81,4,FALSE)</f>
        <v>0</v>
      </c>
      <c r="G32" s="55">
        <f>VLOOKUP(B32,' horaire et frais avant nao '!$A$4:$I$81,5,FALSE)</f>
        <v>0</v>
      </c>
      <c r="H32" s="55">
        <f>VLOOKUP(B32,' horaire et frais avant nao '!$A$4:$I$81,6,FALSE)</f>
        <v>0</v>
      </c>
      <c r="I32" s="55">
        <f>VLOOKUP(B32,' horaire et frais avant nao '!$A$4:$I$81,7,FALSE)</f>
        <v>0</v>
      </c>
      <c r="J32" s="55">
        <f>VLOOKUP(B32,' horaire et frais avant nao '!$A$4:$I$81,8,FALSE)</f>
        <v>0</v>
      </c>
      <c r="K32" s="55">
        <f>VLOOKUP(B32,' horaire et frais avant nao '!$A$4:$I$81,9,FALSE)</f>
        <v>0</v>
      </c>
    </row>
    <row r="33" spans="1:11">
      <c r="A33" s="90"/>
      <c r="B33" s="85" t="s">
        <v>12</v>
      </c>
      <c r="C33" s="55"/>
      <c r="D33" s="6"/>
      <c r="E33" s="55">
        <f>VLOOKUP(B33,' horaire et frais avant nao '!$A$4:$I$81,3,FALSE)</f>
        <v>0</v>
      </c>
      <c r="F33" s="55">
        <f>VLOOKUP(B33,' horaire et frais avant nao '!$A$4:$I$81,4,FALSE)</f>
        <v>0</v>
      </c>
      <c r="G33" s="55">
        <f>VLOOKUP(B33,' horaire et frais avant nao '!$A$4:$I$81,5,FALSE)</f>
        <v>0</v>
      </c>
      <c r="H33" s="55">
        <f>VLOOKUP(B33,' horaire et frais avant nao '!$A$4:$I$81,6,FALSE)</f>
        <v>0</v>
      </c>
      <c r="I33" s="55">
        <f>VLOOKUP(B33,' horaire et frais avant nao '!$A$4:$I$81,7,FALSE)</f>
        <v>0</v>
      </c>
      <c r="J33" s="55">
        <f>VLOOKUP(B33,' horaire et frais avant nao '!$A$4:$I$81,8,FALSE)</f>
        <v>0</v>
      </c>
      <c r="K33" s="55">
        <f>VLOOKUP(B33,' horaire et frais avant nao '!$A$4:$I$81,9,FALSE)</f>
        <v>0</v>
      </c>
    </row>
    <row r="34" spans="1:11">
      <c r="A34" s="55"/>
      <c r="B34" s="33" t="s">
        <v>27</v>
      </c>
      <c r="C34" s="33"/>
      <c r="D34" s="33"/>
      <c r="E34" s="33">
        <f>SUM(E3:E33)</f>
        <v>0</v>
      </c>
      <c r="F34" s="33">
        <f t="shared" ref="F34:K34" si="0">SUM(F3:F33)</f>
        <v>0</v>
      </c>
      <c r="G34" s="33">
        <f t="shared" si="0"/>
        <v>0</v>
      </c>
      <c r="H34" s="33">
        <f t="shared" si="0"/>
        <v>0</v>
      </c>
      <c r="I34" s="33">
        <f t="shared" si="0"/>
        <v>0</v>
      </c>
      <c r="J34" s="33">
        <f t="shared" si="0"/>
        <v>0</v>
      </c>
      <c r="K34" s="33">
        <f t="shared" si="0"/>
        <v>0</v>
      </c>
    </row>
    <row r="35" spans="1:11" ht="45">
      <c r="A35" s="43" t="s">
        <v>16</v>
      </c>
      <c r="B35" s="43" t="s">
        <v>17</v>
      </c>
      <c r="C35" s="43" t="s">
        <v>18</v>
      </c>
      <c r="D35" s="43" t="s">
        <v>19</v>
      </c>
      <c r="E35" s="43" t="s">
        <v>2</v>
      </c>
      <c r="F35" s="43" t="s">
        <v>3</v>
      </c>
      <c r="G35" s="43" t="s">
        <v>150</v>
      </c>
      <c r="H35" s="43" t="s">
        <v>5</v>
      </c>
      <c r="I35" s="43" t="s">
        <v>151</v>
      </c>
      <c r="J35" s="43" t="s">
        <v>152</v>
      </c>
      <c r="K35" s="43" t="s">
        <v>8</v>
      </c>
    </row>
    <row r="43" spans="1:11" ht="15" customHeight="1">
      <c r="B43" s="196" t="s">
        <v>197</v>
      </c>
      <c r="C43" s="196"/>
      <c r="D43" s="196"/>
      <c r="E43" s="196"/>
      <c r="F43" s="196"/>
      <c r="G43" s="196"/>
      <c r="H43" s="196"/>
      <c r="I43" s="196"/>
      <c r="J43" s="196"/>
    </row>
    <row r="44" spans="1:11" ht="15" customHeight="1">
      <c r="B44" s="196"/>
      <c r="C44" s="196"/>
      <c r="D44" s="196"/>
      <c r="E44" s="196"/>
      <c r="F44" s="196"/>
      <c r="G44" s="196"/>
      <c r="H44" s="196"/>
      <c r="I44" s="196"/>
      <c r="J44" s="196"/>
    </row>
    <row r="45" spans="1:11" ht="45">
      <c r="A45" s="43" t="s">
        <v>91</v>
      </c>
      <c r="B45" s="44" t="s">
        <v>70</v>
      </c>
      <c r="C45" s="43" t="s">
        <v>29</v>
      </c>
      <c r="D45" s="43" t="s">
        <v>30</v>
      </c>
      <c r="E45" s="43" t="s">
        <v>31</v>
      </c>
      <c r="F45" s="43" t="s">
        <v>32</v>
      </c>
      <c r="G45" s="43" t="s">
        <v>33</v>
      </c>
      <c r="H45" s="43" t="s">
        <v>34</v>
      </c>
      <c r="I45" s="43" t="s">
        <v>35</v>
      </c>
      <c r="J45" s="43" t="s">
        <v>36</v>
      </c>
      <c r="K45" s="43" t="s">
        <v>153</v>
      </c>
    </row>
    <row r="46" spans="1:11">
      <c r="A46" s="40"/>
      <c r="B46" s="40"/>
      <c r="C46" s="86" t="s">
        <v>12</v>
      </c>
      <c r="D46" s="55" t="s">
        <v>23</v>
      </c>
      <c r="E46" s="2">
        <f>VLOOKUP(C46,' horaire et frais avant nao '!$A$4:I81,2,FALSE)</f>
        <v>0</v>
      </c>
      <c r="F46" s="2">
        <v>0</v>
      </c>
      <c r="G46" s="2">
        <f>MOD(F46-E46,1)-I46-H46+K46</f>
        <v>0</v>
      </c>
      <c r="H46" s="2">
        <v>0</v>
      </c>
      <c r="I46" s="2">
        <v>0</v>
      </c>
      <c r="J46" s="2">
        <f t="shared" ref="J46:J52" si="1">(IF(((E46*24)&gt;=21)*AND((F46*24)&gt;6)*AND((F46*24)&lt;21),30-(E46*24),0)+IF(((F46*24)&gt;=21)*AND((E46*24)&gt;6)*AND((E46*24)&lt;21),MIN((F46*24)-(E46*24),(F46*24)-21),0)+IF(((E46*24)&gt;6)*AND((E46*24)&lt;21)*AND((F46*24)&lt;=6),3+(F46*24),0)+IF(((E46*24)&lt;=6)*AND((F46*24)&gt;6)*AND((F46*24)&lt;21),6-(E46*24),0)+IF(((E46*24)&lt;=6)*AND((F46*24)&lt;=6),(F46*24)-(E46*24),0)+IF(((E46*24)&gt;=21)*AND((F46*24)&lt;=6),24-(E46*24)+(F46*24),0)+IF(((E46*24)&gt;=21)*AND((F46*24)&gt;=21),(F46*24)-(E46*24),0)+IF(((E46*24)&lt;=6)*AND((F46*24)&gt;=21),6-(E46*24)+(F46*24)-21,0)+IF(((E46*24)&gt;6)*AND((E46*24)&lt;21)*AND((F46*24)&gt;6)*AND((F46*24)&lt;21)*AND((E46*24)&gt;(F46*24)),9,0))/24-I46</f>
        <v>0</v>
      </c>
      <c r="K46" s="46">
        <v>0</v>
      </c>
    </row>
    <row r="47" spans="1:11">
      <c r="A47" s="40"/>
      <c r="B47" s="40"/>
      <c r="C47" s="86" t="s">
        <v>12</v>
      </c>
      <c r="D47" s="55" t="s">
        <v>24</v>
      </c>
      <c r="E47" s="2">
        <f>VLOOKUP(C47,' horaire et frais avant nao '!$A$4:I82,2,FALSE)</f>
        <v>0</v>
      </c>
      <c r="F47" s="2">
        <v>0</v>
      </c>
      <c r="G47" s="2">
        <f t="shared" ref="G47:G52" si="2">MOD(F47-E47,1)-I47-H47+K47</f>
        <v>0</v>
      </c>
      <c r="H47" s="2">
        <v>0</v>
      </c>
      <c r="I47" s="2">
        <v>0</v>
      </c>
      <c r="J47" s="2">
        <f t="shared" si="1"/>
        <v>0</v>
      </c>
      <c r="K47" s="46">
        <v>0</v>
      </c>
    </row>
    <row r="48" spans="1:11">
      <c r="A48" s="40"/>
      <c r="B48" s="40"/>
      <c r="C48" s="86" t="s">
        <v>12</v>
      </c>
      <c r="D48" s="55" t="s">
        <v>25</v>
      </c>
      <c r="E48" s="2">
        <f>VLOOKUP(C48,' horaire et frais avant nao '!$A$4:I83,2,FALSE)</f>
        <v>0</v>
      </c>
      <c r="F48" s="2">
        <v>0</v>
      </c>
      <c r="G48" s="2">
        <f t="shared" si="2"/>
        <v>0</v>
      </c>
      <c r="H48" s="2">
        <v>0</v>
      </c>
      <c r="I48" s="2">
        <v>0</v>
      </c>
      <c r="J48" s="2">
        <f t="shared" si="1"/>
        <v>0</v>
      </c>
      <c r="K48" s="46">
        <v>0</v>
      </c>
    </row>
    <row r="49" spans="1:11">
      <c r="A49" s="40"/>
      <c r="B49" s="40"/>
      <c r="C49" s="86" t="s">
        <v>12</v>
      </c>
      <c r="D49" s="55" t="s">
        <v>26</v>
      </c>
      <c r="E49" s="2">
        <f>VLOOKUP(C49,' horaire et frais avant nao '!$A$4:I84,2,FALSE)</f>
        <v>0</v>
      </c>
      <c r="F49" s="2">
        <v>0</v>
      </c>
      <c r="G49" s="2">
        <f t="shared" si="2"/>
        <v>0</v>
      </c>
      <c r="H49" s="2">
        <v>0</v>
      </c>
      <c r="I49" s="2">
        <v>0</v>
      </c>
      <c r="J49" s="2">
        <f t="shared" si="1"/>
        <v>0</v>
      </c>
      <c r="K49" s="46">
        <v>0</v>
      </c>
    </row>
    <row r="50" spans="1:11">
      <c r="A50" s="40"/>
      <c r="B50" s="40"/>
      <c r="C50" s="86" t="s">
        <v>12</v>
      </c>
      <c r="D50" s="55" t="s">
        <v>20</v>
      </c>
      <c r="E50" s="2">
        <f>VLOOKUP(C50,' horaire et frais avant nao '!$A$4:I85,2,FALSE)</f>
        <v>0</v>
      </c>
      <c r="F50" s="2">
        <v>0</v>
      </c>
      <c r="G50" s="2">
        <f t="shared" si="2"/>
        <v>0</v>
      </c>
      <c r="H50" s="2">
        <v>0</v>
      </c>
      <c r="I50" s="2">
        <v>0</v>
      </c>
      <c r="J50" s="2">
        <f t="shared" si="1"/>
        <v>0</v>
      </c>
      <c r="K50" s="46">
        <v>0</v>
      </c>
    </row>
    <row r="51" spans="1:11">
      <c r="A51" s="40"/>
      <c r="B51" s="40"/>
      <c r="C51" s="55" t="s">
        <v>11</v>
      </c>
      <c r="D51" s="55" t="s">
        <v>21</v>
      </c>
      <c r="E51" s="2">
        <f>VLOOKUP(C51,' horaire et frais avant nao '!$A$4:I86,2,FALSE)</f>
        <v>0</v>
      </c>
      <c r="F51" s="2">
        <v>0</v>
      </c>
      <c r="G51" s="2">
        <f t="shared" si="2"/>
        <v>0</v>
      </c>
      <c r="H51" s="2">
        <v>0</v>
      </c>
      <c r="I51" s="2">
        <v>0</v>
      </c>
      <c r="J51" s="2">
        <f t="shared" si="1"/>
        <v>0</v>
      </c>
      <c r="K51" s="46">
        <v>0</v>
      </c>
    </row>
    <row r="52" spans="1:11">
      <c r="A52" s="40"/>
      <c r="B52" s="40"/>
      <c r="C52" s="32" t="s">
        <v>11</v>
      </c>
      <c r="D52" s="32" t="s">
        <v>22</v>
      </c>
      <c r="E52" s="2">
        <f>VLOOKUP(C52,' horaire et frais avant nao '!$A$4:I87,2,FALSE)</f>
        <v>0</v>
      </c>
      <c r="F52" s="16">
        <v>0</v>
      </c>
      <c r="G52" s="2">
        <f t="shared" si="2"/>
        <v>0</v>
      </c>
      <c r="H52" s="16">
        <v>0</v>
      </c>
      <c r="I52" s="16">
        <v>0</v>
      </c>
      <c r="J52" s="2">
        <f t="shared" si="1"/>
        <v>0</v>
      </c>
      <c r="K52" s="46">
        <v>0</v>
      </c>
    </row>
    <row r="53" spans="1:11">
      <c r="C53" s="4"/>
      <c r="D53" s="4"/>
      <c r="E53" s="17"/>
      <c r="F53" s="18"/>
      <c r="G53" s="51">
        <f>SUM(G46:G52)</f>
        <v>0</v>
      </c>
      <c r="H53" s="20"/>
      <c r="I53" s="15"/>
      <c r="J53" s="52">
        <f>SUM(J46:J52)</f>
        <v>0</v>
      </c>
    </row>
    <row r="54" spans="1:11">
      <c r="D54" s="187" t="s">
        <v>37</v>
      </c>
      <c r="E54" s="188"/>
      <c r="F54" s="188"/>
      <c r="G54" s="189"/>
      <c r="H54" s="19"/>
      <c r="I54" s="22">
        <v>0.33333333333333331</v>
      </c>
    </row>
    <row r="55" spans="1:11">
      <c r="D55" s="187" t="s">
        <v>38</v>
      </c>
      <c r="E55" s="188"/>
      <c r="F55" s="188"/>
      <c r="G55" s="189"/>
      <c r="H55" s="40"/>
      <c r="I55" s="41">
        <v>1.6666666666666667</v>
      </c>
    </row>
    <row r="56" spans="1:11">
      <c r="D56" s="187" t="s">
        <v>39</v>
      </c>
      <c r="E56" s="188"/>
      <c r="F56" s="188"/>
      <c r="G56" s="189"/>
      <c r="H56" s="40"/>
      <c r="I56" s="58">
        <f>SUM(G53)</f>
        <v>0</v>
      </c>
      <c r="K56" s="186" t="s">
        <v>149</v>
      </c>
    </row>
    <row r="57" spans="1:11">
      <c r="D57" s="187" t="s">
        <v>40</v>
      </c>
      <c r="E57" s="188"/>
      <c r="F57" s="188"/>
      <c r="G57" s="189"/>
      <c r="H57" s="40"/>
      <c r="I57" s="41">
        <v>0.41666666666666669</v>
      </c>
      <c r="K57" s="186"/>
    </row>
    <row r="58" spans="1:11">
      <c r="D58" s="187" t="s">
        <v>41</v>
      </c>
      <c r="E58" s="188"/>
      <c r="F58" s="188"/>
      <c r="G58" s="189"/>
      <c r="H58" s="40"/>
      <c r="I58" s="41">
        <f>SUM(I56-I55)</f>
        <v>-1.6666666666666667</v>
      </c>
      <c r="K58" s="74">
        <f>SUM(G153)</f>
        <v>0</v>
      </c>
    </row>
    <row r="59" spans="1:11">
      <c r="D59" s="187" t="s">
        <v>42</v>
      </c>
      <c r="E59" s="188"/>
      <c r="F59" s="188"/>
      <c r="G59" s="189"/>
      <c r="H59" s="40"/>
      <c r="I59" s="41">
        <v>0.83333333333333337</v>
      </c>
      <c r="K59" s="8">
        <v>1803</v>
      </c>
    </row>
    <row r="60" spans="1:11">
      <c r="D60" s="187" t="s">
        <v>43</v>
      </c>
      <c r="E60" s="188"/>
      <c r="F60" s="188"/>
      <c r="G60" s="189"/>
      <c r="H60" s="41">
        <v>1.6666666666666667</v>
      </c>
      <c r="I60" s="58">
        <f>SUM(I56)</f>
        <v>0</v>
      </c>
    </row>
    <row r="61" spans="1:11">
      <c r="H61" s="200">
        <f>SUM(I60-H60)</f>
        <v>-1.6666666666666667</v>
      </c>
      <c r="I61" s="201"/>
    </row>
    <row r="65" spans="1:11" ht="15" customHeight="1">
      <c r="B65" s="196" t="s">
        <v>198</v>
      </c>
      <c r="C65" s="196"/>
      <c r="D65" s="196"/>
      <c r="E65" s="196"/>
      <c r="F65" s="196"/>
      <c r="G65" s="196"/>
      <c r="H65" s="196"/>
      <c r="I65" s="196"/>
      <c r="J65" s="196"/>
    </row>
    <row r="66" spans="1:11" ht="15" customHeight="1">
      <c r="B66" s="196"/>
      <c r="C66" s="196"/>
      <c r="D66" s="196"/>
      <c r="E66" s="196"/>
      <c r="F66" s="196"/>
      <c r="G66" s="196"/>
      <c r="H66" s="196"/>
      <c r="I66" s="196"/>
      <c r="J66" s="196"/>
    </row>
    <row r="67" spans="1:11" ht="45">
      <c r="A67" s="43" t="s">
        <v>91</v>
      </c>
      <c r="B67" s="44" t="s">
        <v>70</v>
      </c>
      <c r="C67" s="43" t="s">
        <v>29</v>
      </c>
      <c r="D67" s="43" t="s">
        <v>30</v>
      </c>
      <c r="E67" s="43" t="s">
        <v>31</v>
      </c>
      <c r="F67" s="43" t="s">
        <v>32</v>
      </c>
      <c r="G67" s="43" t="s">
        <v>33</v>
      </c>
      <c r="H67" s="43" t="s">
        <v>34</v>
      </c>
      <c r="I67" s="43" t="s">
        <v>35</v>
      </c>
      <c r="J67" s="43" t="s">
        <v>36</v>
      </c>
      <c r="K67" s="43" t="s">
        <v>153</v>
      </c>
    </row>
    <row r="68" spans="1:11">
      <c r="A68" s="40"/>
      <c r="B68" s="40"/>
      <c r="C68" s="86" t="s">
        <v>12</v>
      </c>
      <c r="D68" s="55" t="s">
        <v>23</v>
      </c>
      <c r="E68" s="2">
        <f>VLOOKUP(C68,' horaire et frais avant nao '!$A$4:I81,2,FALSE)</f>
        <v>0</v>
      </c>
      <c r="F68" s="2">
        <v>0</v>
      </c>
      <c r="G68" s="2">
        <f>MOD(F68-E68,1)-I68-H68+K68</f>
        <v>0</v>
      </c>
      <c r="H68" s="2">
        <v>0</v>
      </c>
      <c r="I68" s="2">
        <v>0</v>
      </c>
      <c r="J68" s="2">
        <f>(IF(((E68*24)&gt;=21)*AND((F68*24)&gt;6)*AND((F68*24)&lt;21),30-(E68*24),0)+IF(((F68*24)&gt;=21)*AND((E68*24)&gt;6)*AND((E68*24)&lt;21),MIN((F68*24)-(E68*24),(F68*24)-21),0)+IF(((E68*24)&gt;6)*AND((E68*24)&lt;21)*AND((F68*24)&lt;=6),3+(F68*24),0)+IF(((E68*24)&lt;=6)*AND((F68*24)&gt;6)*AND((F68*24)&lt;21),6-(E68*24),0)+IF(((E68*24)&lt;=6)*AND((F68*24)&lt;=6),(F68*24)-(E68*24),0)+IF(((E68*24)&gt;=21)*AND((F68*24)&lt;=6),24-(E68*24)+(F68*24),0)+IF(((E68*24)&gt;=21)*AND((F68*24)&gt;=21),(F68*24)-(E68*24),0)+IF(((E68*24)&lt;=6)*AND((F68*24)&gt;=21),6-(E68*24)+(F68*24)-21,0)+IF(((E68*24)&gt;6)*AND((E68*24)&lt;21)*AND((F68*24)&gt;6)*AND((F68*24)&lt;21)*AND((E68*24)&gt;(F68*24)),9,0))/24-I68</f>
        <v>0</v>
      </c>
      <c r="K68" s="46">
        <v>0</v>
      </c>
    </row>
    <row r="69" spans="1:11">
      <c r="A69" s="40"/>
      <c r="B69" s="40"/>
      <c r="C69" s="86" t="s">
        <v>12</v>
      </c>
      <c r="D69" s="55" t="s">
        <v>24</v>
      </c>
      <c r="E69" s="2">
        <f>VLOOKUP(C69,' horaire et frais avant nao '!$A$4:I82,2,FALSE)</f>
        <v>0</v>
      </c>
      <c r="F69" s="2">
        <v>0</v>
      </c>
      <c r="G69" s="2">
        <f t="shared" ref="G69:G74" si="3">MOD(F69-E69,1)-I69-H69+K69</f>
        <v>0</v>
      </c>
      <c r="H69" s="2">
        <v>0</v>
      </c>
      <c r="I69" s="2">
        <v>0</v>
      </c>
      <c r="J69" s="2">
        <f t="shared" ref="J69:J74" si="4">(IF(((E69*24)&gt;=21)*AND((F69*24)&gt;6)*AND((F69*24)&lt;21),30-(E69*24),0)+IF(((F69*24)&gt;=21)*AND((E69*24)&gt;6)*AND((E69*24)&lt;21),MIN((F69*24)-(E69*24),(F69*24)-21),0)+IF(((E69*24)&gt;6)*AND((E69*24)&lt;21)*AND((F69*24)&lt;=6),3+(F69*24),0)+IF(((E69*24)&lt;=6)*AND((F69*24)&gt;6)*AND((F69*24)&lt;21),6-(E69*24),0)+IF(((E69*24)&lt;=6)*AND((F69*24)&lt;=6),(F69*24)-(E69*24),0)+IF(((E69*24)&gt;=21)*AND((F69*24)&lt;=6),24-(E69*24)+(F69*24),0)+IF(((E69*24)&gt;=21)*AND((F69*24)&gt;=21),(F69*24)-(E69*24),0)+IF(((E69*24)&lt;=6)*AND((F69*24)&gt;=21),6-(E69*24)+(F69*24)-21,0)+IF(((E69*24)&gt;6)*AND((E69*24)&lt;21)*AND((F69*24)&gt;6)*AND((F69*24)&lt;21)*AND((E69*24)&gt;(F69*24)),9,0))/24-I69</f>
        <v>0</v>
      </c>
      <c r="K69" s="46">
        <v>0</v>
      </c>
    </row>
    <row r="70" spans="1:11">
      <c r="A70" s="40"/>
      <c r="B70" s="40"/>
      <c r="C70" s="86" t="s">
        <v>12</v>
      </c>
      <c r="D70" s="55" t="s">
        <v>25</v>
      </c>
      <c r="E70" s="2">
        <f>VLOOKUP(C70,' horaire et frais avant nao '!$A$4:I83,2,FALSE)</f>
        <v>0</v>
      </c>
      <c r="F70" s="2">
        <v>0</v>
      </c>
      <c r="G70" s="2">
        <f t="shared" si="3"/>
        <v>0</v>
      </c>
      <c r="H70" s="2">
        <v>0</v>
      </c>
      <c r="I70" s="2">
        <v>0</v>
      </c>
      <c r="J70" s="2">
        <f t="shared" si="4"/>
        <v>0</v>
      </c>
      <c r="K70" s="46">
        <v>0</v>
      </c>
    </row>
    <row r="71" spans="1:11">
      <c r="A71" s="40"/>
      <c r="B71" s="40"/>
      <c r="C71" s="86" t="s">
        <v>12</v>
      </c>
      <c r="D71" s="55" t="s">
        <v>26</v>
      </c>
      <c r="E71" s="2">
        <f>VLOOKUP(C71,' horaire et frais avant nao '!$A$4:I84,2,FALSE)</f>
        <v>0</v>
      </c>
      <c r="F71" s="2">
        <v>0</v>
      </c>
      <c r="G71" s="2">
        <f t="shared" si="3"/>
        <v>0</v>
      </c>
      <c r="H71" s="2">
        <v>0</v>
      </c>
      <c r="I71" s="2">
        <v>0</v>
      </c>
      <c r="J71" s="2">
        <f t="shared" si="4"/>
        <v>0</v>
      </c>
      <c r="K71" s="46">
        <v>0</v>
      </c>
    </row>
    <row r="72" spans="1:11">
      <c r="A72" s="40"/>
      <c r="B72" s="40"/>
      <c r="C72" s="86" t="s">
        <v>12</v>
      </c>
      <c r="D72" s="55" t="s">
        <v>20</v>
      </c>
      <c r="E72" s="2">
        <f>VLOOKUP(C72,' horaire et frais avant nao '!$A$4:I85,2,FALSE)</f>
        <v>0</v>
      </c>
      <c r="F72" s="2">
        <v>0</v>
      </c>
      <c r="G72" s="2">
        <f t="shared" si="3"/>
        <v>0</v>
      </c>
      <c r="H72" s="2">
        <v>0</v>
      </c>
      <c r="I72" s="2">
        <v>0</v>
      </c>
      <c r="J72" s="2">
        <f t="shared" si="4"/>
        <v>0</v>
      </c>
      <c r="K72" s="46">
        <v>0</v>
      </c>
    </row>
    <row r="73" spans="1:11">
      <c r="A73" s="40"/>
      <c r="B73" s="40"/>
      <c r="C73" s="55" t="s">
        <v>11</v>
      </c>
      <c r="D73" s="55" t="s">
        <v>21</v>
      </c>
      <c r="E73" s="2">
        <f>VLOOKUP(C73,' horaire et frais avant nao '!$A$4:I86,2,FALSE)</f>
        <v>0</v>
      </c>
      <c r="F73" s="2">
        <v>0</v>
      </c>
      <c r="G73" s="2">
        <f t="shared" si="3"/>
        <v>0</v>
      </c>
      <c r="H73" s="2">
        <v>0</v>
      </c>
      <c r="I73" s="2">
        <v>0</v>
      </c>
      <c r="J73" s="2">
        <f t="shared" si="4"/>
        <v>0</v>
      </c>
      <c r="K73" s="46">
        <v>0</v>
      </c>
    </row>
    <row r="74" spans="1:11">
      <c r="A74" s="40"/>
      <c r="B74" s="40"/>
      <c r="C74" s="32" t="s">
        <v>11</v>
      </c>
      <c r="D74" s="32" t="s">
        <v>22</v>
      </c>
      <c r="E74" s="2">
        <f>VLOOKUP(C74,' horaire et frais avant nao '!$A$4:I87,2,FALSE)</f>
        <v>0</v>
      </c>
      <c r="F74" s="16">
        <v>0</v>
      </c>
      <c r="G74" s="2">
        <f t="shared" si="3"/>
        <v>0</v>
      </c>
      <c r="H74" s="16">
        <v>0</v>
      </c>
      <c r="I74" s="16">
        <v>0</v>
      </c>
      <c r="J74" s="2">
        <f t="shared" si="4"/>
        <v>0</v>
      </c>
      <c r="K74" s="46">
        <v>0</v>
      </c>
    </row>
    <row r="75" spans="1:11">
      <c r="C75" s="4"/>
      <c r="D75" s="4"/>
      <c r="E75" s="4"/>
      <c r="F75" s="5"/>
      <c r="G75" s="51">
        <f>SUM(G68:G74)</f>
        <v>0</v>
      </c>
      <c r="H75" s="14"/>
      <c r="I75" s="12"/>
      <c r="J75" s="52">
        <f>SUM(J68:J74)</f>
        <v>0</v>
      </c>
    </row>
    <row r="76" spans="1:11" ht="15" customHeight="1">
      <c r="C76" s="1"/>
      <c r="D76" s="190" t="s">
        <v>37</v>
      </c>
      <c r="E76" s="190"/>
      <c r="F76" s="190"/>
      <c r="G76" s="190"/>
      <c r="H76" s="13"/>
      <c r="I76" s="23">
        <v>0.33333333333333298</v>
      </c>
      <c r="J76" s="1"/>
    </row>
    <row r="77" spans="1:11" ht="15" customHeight="1">
      <c r="C77" s="1"/>
      <c r="D77" s="190" t="s">
        <v>38</v>
      </c>
      <c r="E77" s="190"/>
      <c r="F77" s="190"/>
      <c r="G77" s="190"/>
      <c r="H77" s="10"/>
      <c r="I77" s="38">
        <v>1.6666666666666701</v>
      </c>
      <c r="J77" s="1"/>
    </row>
    <row r="78" spans="1:11" ht="15" customHeight="1">
      <c r="C78" s="1"/>
      <c r="D78" s="190" t="s">
        <v>39</v>
      </c>
      <c r="E78" s="190"/>
      <c r="F78" s="190"/>
      <c r="G78" s="190"/>
      <c r="H78" s="10"/>
      <c r="I78" s="56">
        <f>SUM(G75)</f>
        <v>0</v>
      </c>
      <c r="J78" s="1"/>
      <c r="K78" s="186" t="s">
        <v>149</v>
      </c>
    </row>
    <row r="79" spans="1:11" ht="15" customHeight="1">
      <c r="C79" s="1"/>
      <c r="D79" s="190" t="s">
        <v>40</v>
      </c>
      <c r="E79" s="190"/>
      <c r="F79" s="190"/>
      <c r="G79" s="190"/>
      <c r="H79" s="10"/>
      <c r="I79" s="38">
        <v>0.41666666666666702</v>
      </c>
      <c r="J79" s="1"/>
      <c r="K79" s="186"/>
    </row>
    <row r="80" spans="1:11" ht="15" customHeight="1">
      <c r="C80" s="1"/>
      <c r="D80" s="190" t="s">
        <v>41</v>
      </c>
      <c r="E80" s="190"/>
      <c r="F80" s="190"/>
      <c r="G80" s="190"/>
      <c r="H80" s="10"/>
      <c r="I80" s="38">
        <f>SUM(I78-I77)</f>
        <v>-1.6666666666666701</v>
      </c>
      <c r="J80" s="1"/>
      <c r="K80" s="74">
        <f>SUM(G153)</f>
        <v>0</v>
      </c>
    </row>
    <row r="81" spans="1:11" ht="15" customHeight="1">
      <c r="C81" s="1"/>
      <c r="D81" s="190" t="s">
        <v>42</v>
      </c>
      <c r="E81" s="190"/>
      <c r="F81" s="190"/>
      <c r="G81" s="190"/>
      <c r="H81" s="10"/>
      <c r="I81" s="38">
        <v>0.83333333333333337</v>
      </c>
      <c r="J81" s="1"/>
      <c r="K81" s="8">
        <v>1969</v>
      </c>
    </row>
    <row r="82" spans="1:11" ht="15" customHeight="1">
      <c r="C82" s="1"/>
      <c r="D82" s="190" t="s">
        <v>43</v>
      </c>
      <c r="E82" s="190"/>
      <c r="F82" s="190"/>
      <c r="G82" s="190"/>
      <c r="H82" s="38">
        <v>3.3333333333333299</v>
      </c>
      <c r="I82" s="56">
        <f>SUM(I60+I78)</f>
        <v>0</v>
      </c>
      <c r="J82" s="1"/>
    </row>
    <row r="83" spans="1:11">
      <c r="C83" s="1"/>
      <c r="D83" s="11"/>
      <c r="E83" s="11"/>
      <c r="F83" s="11"/>
      <c r="G83" s="11"/>
      <c r="H83" s="199">
        <f>SUM(I82-H82)</f>
        <v>-3.3333333333333299</v>
      </c>
      <c r="I83" s="199"/>
      <c r="J83" s="1"/>
    </row>
    <row r="88" spans="1:11" ht="15" customHeight="1">
      <c r="B88" s="196" t="s">
        <v>199</v>
      </c>
      <c r="C88" s="196"/>
      <c r="D88" s="196"/>
      <c r="E88" s="196"/>
      <c r="F88" s="196"/>
      <c r="G88" s="196"/>
      <c r="H88" s="196"/>
      <c r="I88" s="196"/>
      <c r="J88" s="196"/>
    </row>
    <row r="89" spans="1:11" ht="15" customHeight="1">
      <c r="B89" s="196"/>
      <c r="C89" s="196"/>
      <c r="D89" s="196"/>
      <c r="E89" s="196"/>
      <c r="F89" s="196"/>
      <c r="G89" s="196"/>
      <c r="H89" s="196"/>
      <c r="I89" s="196"/>
      <c r="J89" s="196"/>
    </row>
    <row r="90" spans="1:11" ht="45">
      <c r="A90" s="43" t="s">
        <v>91</v>
      </c>
      <c r="B90" s="44" t="s">
        <v>70</v>
      </c>
      <c r="C90" s="43" t="s">
        <v>29</v>
      </c>
      <c r="D90" s="43" t="s">
        <v>30</v>
      </c>
      <c r="E90" s="43" t="s">
        <v>31</v>
      </c>
      <c r="F90" s="43" t="s">
        <v>32</v>
      </c>
      <c r="G90" s="43" t="s">
        <v>33</v>
      </c>
      <c r="H90" s="43" t="s">
        <v>34</v>
      </c>
      <c r="I90" s="43" t="s">
        <v>35</v>
      </c>
      <c r="J90" s="43" t="s">
        <v>36</v>
      </c>
      <c r="K90" s="43" t="s">
        <v>153</v>
      </c>
    </row>
    <row r="91" spans="1:11">
      <c r="A91" s="40"/>
      <c r="B91" s="40"/>
      <c r="C91" s="86" t="s">
        <v>12</v>
      </c>
      <c r="D91" s="55" t="s">
        <v>23</v>
      </c>
      <c r="E91" s="2">
        <f>VLOOKUP(C91,' horaire et frais avant nao '!$A$4:I81,2,FALSE)</f>
        <v>0</v>
      </c>
      <c r="F91" s="2">
        <v>0</v>
      </c>
      <c r="G91" s="2">
        <f>MOD(F91-E91,1)-I91-H91+K91</f>
        <v>0</v>
      </c>
      <c r="H91" s="2">
        <v>0</v>
      </c>
      <c r="I91" s="2">
        <v>0</v>
      </c>
      <c r="J91" s="2">
        <f>(IF(((E91*24)&gt;=21)*AND((F91*24)&gt;6)*AND((F91*24)&lt;21),30-(E91*24),0)+IF(((F91*24)&gt;=21)*AND((E91*24)&gt;6)*AND((E91*24)&lt;21),MIN((F91*24)-(E91*24),(F91*24)-21),0)+IF(((E91*24)&gt;6)*AND((E91*24)&lt;21)*AND((F91*24)&lt;=6),3+(F91*24),0)+IF(((E91*24)&lt;=6)*AND((F91*24)&gt;6)*AND((F91*24)&lt;21),6-(E91*24),0)+IF(((E91*24)&lt;=6)*AND((F91*24)&lt;=6),(F91*24)-(E91*24),0)+IF(((E91*24)&gt;=21)*AND((F91*24)&lt;=6),24-(E91*24)+(F91*24),0)+IF(((E91*24)&gt;=21)*AND((F91*24)&gt;=21),(F91*24)-(E91*24),0)+IF(((E91*24)&lt;=6)*AND((F91*24)&gt;=21),6-(E91*24)+(F91*24)-21,0)+IF(((E91*24)&gt;6)*AND((E91*24)&lt;21)*AND((F91*24)&gt;6)*AND((F91*24)&lt;21)*AND((E91*24)&gt;(F91*24)),9,0))/24-I91</f>
        <v>0</v>
      </c>
      <c r="K91" s="46">
        <v>0</v>
      </c>
    </row>
    <row r="92" spans="1:11">
      <c r="A92" s="40"/>
      <c r="B92" s="40"/>
      <c r="C92" s="86" t="s">
        <v>12</v>
      </c>
      <c r="D92" s="55" t="s">
        <v>24</v>
      </c>
      <c r="E92" s="2">
        <f>VLOOKUP(C92,' horaire et frais avant nao '!$A$4:I82,2,FALSE)</f>
        <v>0</v>
      </c>
      <c r="F92" s="2">
        <v>0</v>
      </c>
      <c r="G92" s="2">
        <f t="shared" ref="G92:G97" si="5">MOD(F92-E92,1)-I92-H92+K92</f>
        <v>0</v>
      </c>
      <c r="H92" s="2">
        <v>0</v>
      </c>
      <c r="I92" s="2">
        <v>0</v>
      </c>
      <c r="J92" s="2">
        <f t="shared" ref="J92:J97" si="6">(IF(((E92*24)&gt;=21)*AND((F92*24)&gt;6)*AND((F92*24)&lt;21),30-(E92*24),0)+IF(((F92*24)&gt;=21)*AND((E92*24)&gt;6)*AND((E92*24)&lt;21),MIN((F92*24)-(E92*24),(F92*24)-21),0)+IF(((E92*24)&gt;6)*AND((E92*24)&lt;21)*AND((F92*24)&lt;=6),3+(F92*24),0)+IF(((E92*24)&lt;=6)*AND((F92*24)&gt;6)*AND((F92*24)&lt;21),6-(E92*24),0)+IF(((E92*24)&lt;=6)*AND((F92*24)&lt;=6),(F92*24)-(E92*24),0)+IF(((E92*24)&gt;=21)*AND((F92*24)&lt;=6),24-(E92*24)+(F92*24),0)+IF(((E92*24)&gt;=21)*AND((F92*24)&gt;=21),(F92*24)-(E92*24),0)+IF(((E92*24)&lt;=6)*AND((F92*24)&gt;=21),6-(E92*24)+(F92*24)-21,0)+IF(((E92*24)&gt;6)*AND((E92*24)&lt;21)*AND((F92*24)&gt;6)*AND((F92*24)&lt;21)*AND((E92*24)&gt;(F92*24)),9,0))/24-I92</f>
        <v>0</v>
      </c>
      <c r="K92" s="46">
        <v>0</v>
      </c>
    </row>
    <row r="93" spans="1:11">
      <c r="A93" s="40"/>
      <c r="B93" s="40"/>
      <c r="C93" s="86" t="s">
        <v>12</v>
      </c>
      <c r="D93" s="55" t="s">
        <v>25</v>
      </c>
      <c r="E93" s="2">
        <f>VLOOKUP(C93,' horaire et frais avant nao '!$A$4:I83,2,FALSE)</f>
        <v>0</v>
      </c>
      <c r="F93" s="2">
        <v>0</v>
      </c>
      <c r="G93" s="2">
        <f t="shared" si="5"/>
        <v>0</v>
      </c>
      <c r="H93" s="2">
        <v>0</v>
      </c>
      <c r="I93" s="2">
        <v>0</v>
      </c>
      <c r="J93" s="2">
        <f t="shared" si="6"/>
        <v>0</v>
      </c>
      <c r="K93" s="46">
        <v>0</v>
      </c>
    </row>
    <row r="94" spans="1:11">
      <c r="A94" s="40"/>
      <c r="B94" s="40"/>
      <c r="C94" s="86" t="s">
        <v>12</v>
      </c>
      <c r="D94" s="55" t="s">
        <v>26</v>
      </c>
      <c r="E94" s="2">
        <f>VLOOKUP(C94,' horaire et frais avant nao '!$A$4:I84,2,FALSE)</f>
        <v>0</v>
      </c>
      <c r="F94" s="2">
        <v>0</v>
      </c>
      <c r="G94" s="2">
        <f t="shared" si="5"/>
        <v>0</v>
      </c>
      <c r="H94" s="2">
        <v>0</v>
      </c>
      <c r="I94" s="2">
        <v>0</v>
      </c>
      <c r="J94" s="2">
        <f t="shared" si="6"/>
        <v>0</v>
      </c>
      <c r="K94" s="46">
        <v>0</v>
      </c>
    </row>
    <row r="95" spans="1:11">
      <c r="A95" s="40"/>
      <c r="B95" s="40"/>
      <c r="C95" s="86" t="s">
        <v>12</v>
      </c>
      <c r="D95" s="55" t="s">
        <v>20</v>
      </c>
      <c r="E95" s="2">
        <f>VLOOKUP(C95,' horaire et frais avant nao '!$A$4:I85,2,FALSE)</f>
        <v>0</v>
      </c>
      <c r="F95" s="2">
        <v>0</v>
      </c>
      <c r="G95" s="2">
        <f t="shared" si="5"/>
        <v>0</v>
      </c>
      <c r="H95" s="2">
        <v>0</v>
      </c>
      <c r="I95" s="2">
        <v>0</v>
      </c>
      <c r="J95" s="2">
        <f t="shared" si="6"/>
        <v>0</v>
      </c>
      <c r="K95" s="46">
        <v>0</v>
      </c>
    </row>
    <row r="96" spans="1:11">
      <c r="A96" s="40"/>
      <c r="B96" s="40"/>
      <c r="C96" s="55" t="s">
        <v>11</v>
      </c>
      <c r="D96" s="55" t="s">
        <v>21</v>
      </c>
      <c r="E96" s="2">
        <f>VLOOKUP(C96,' horaire et frais avant nao '!$A$4:I86,2,FALSE)</f>
        <v>0</v>
      </c>
      <c r="F96" s="2">
        <v>0</v>
      </c>
      <c r="G96" s="2">
        <f t="shared" si="5"/>
        <v>0</v>
      </c>
      <c r="H96" s="2">
        <v>0</v>
      </c>
      <c r="I96" s="2">
        <v>0</v>
      </c>
      <c r="J96" s="2">
        <f t="shared" si="6"/>
        <v>0</v>
      </c>
      <c r="K96" s="46">
        <v>0</v>
      </c>
    </row>
    <row r="97" spans="1:11">
      <c r="A97" s="40"/>
      <c r="B97" s="40"/>
      <c r="C97" s="32" t="s">
        <v>11</v>
      </c>
      <c r="D97" s="32" t="s">
        <v>22</v>
      </c>
      <c r="E97" s="2">
        <f>VLOOKUP(C97,' horaire et frais avant nao '!$A$4:I87,2,FALSE)</f>
        <v>0</v>
      </c>
      <c r="F97" s="16">
        <v>0</v>
      </c>
      <c r="G97" s="2">
        <f t="shared" si="5"/>
        <v>0</v>
      </c>
      <c r="H97" s="16">
        <v>0</v>
      </c>
      <c r="I97" s="16">
        <v>0</v>
      </c>
      <c r="J97" s="2">
        <f t="shared" si="6"/>
        <v>0</v>
      </c>
      <c r="K97" s="46">
        <v>0</v>
      </c>
    </row>
    <row r="98" spans="1:11">
      <c r="B98" s="9"/>
      <c r="C98" s="9"/>
      <c r="D98" s="9"/>
      <c r="E98" s="24"/>
      <c r="F98" s="25"/>
      <c r="G98" s="53">
        <f>SUM(G91:G97)</f>
        <v>0</v>
      </c>
      <c r="H98" s="26"/>
      <c r="I98" s="25"/>
      <c r="J98" s="57">
        <f>SUM(J91:J97)</f>
        <v>0</v>
      </c>
    </row>
    <row r="99" spans="1:11">
      <c r="D99" s="191" t="s">
        <v>37</v>
      </c>
      <c r="E99" s="191"/>
      <c r="F99" s="191"/>
      <c r="G99" s="191"/>
      <c r="H99" s="40"/>
      <c r="I99" s="41">
        <v>0.33333333333333298</v>
      </c>
    </row>
    <row r="100" spans="1:11">
      <c r="D100" s="191" t="s">
        <v>38</v>
      </c>
      <c r="E100" s="191"/>
      <c r="F100" s="191"/>
      <c r="G100" s="191"/>
      <c r="H100" s="40"/>
      <c r="I100" s="41">
        <v>1.6666666666666701</v>
      </c>
    </row>
    <row r="101" spans="1:11">
      <c r="D101" s="191" t="s">
        <v>39</v>
      </c>
      <c r="E101" s="191"/>
      <c r="F101" s="191"/>
      <c r="G101" s="191"/>
      <c r="H101" s="40"/>
      <c r="I101" s="58">
        <f>SUM(G98)</f>
        <v>0</v>
      </c>
      <c r="K101" s="186" t="s">
        <v>149</v>
      </c>
    </row>
    <row r="102" spans="1:11">
      <c r="D102" s="191" t="s">
        <v>40</v>
      </c>
      <c r="E102" s="191"/>
      <c r="F102" s="191"/>
      <c r="G102" s="191"/>
      <c r="H102" s="40"/>
      <c r="I102" s="41">
        <v>0.41666666666666702</v>
      </c>
      <c r="K102" s="186"/>
    </row>
    <row r="103" spans="1:11">
      <c r="D103" s="191" t="s">
        <v>41</v>
      </c>
      <c r="E103" s="191"/>
      <c r="F103" s="191"/>
      <c r="G103" s="191"/>
      <c r="H103" s="40"/>
      <c r="I103" s="41">
        <f>SUM(I101-I100)</f>
        <v>-1.6666666666666701</v>
      </c>
      <c r="K103" s="74">
        <f>SUM(G153)</f>
        <v>0</v>
      </c>
    </row>
    <row r="104" spans="1:11">
      <c r="D104" s="191" t="s">
        <v>42</v>
      </c>
      <c r="E104" s="191"/>
      <c r="F104" s="191"/>
      <c r="G104" s="191"/>
      <c r="H104" s="40"/>
      <c r="I104" s="41">
        <v>0.83333333333333337</v>
      </c>
      <c r="K104" s="8">
        <v>2135</v>
      </c>
    </row>
    <row r="105" spans="1:11">
      <c r="D105" s="191" t="s">
        <v>43</v>
      </c>
      <c r="E105" s="191"/>
      <c r="F105" s="191"/>
      <c r="G105" s="191"/>
      <c r="H105" s="41">
        <v>5</v>
      </c>
      <c r="I105" s="58">
        <f>SUM(G53+G75+G98)</f>
        <v>0</v>
      </c>
    </row>
    <row r="106" spans="1:11">
      <c r="H106" s="195">
        <f>SUM(I105-H105)</f>
        <v>-5</v>
      </c>
      <c r="I106" s="195"/>
    </row>
    <row r="110" spans="1:11" ht="15" customHeight="1">
      <c r="B110" s="196" t="s">
        <v>200</v>
      </c>
      <c r="C110" s="196"/>
      <c r="D110" s="196"/>
      <c r="E110" s="196"/>
      <c r="F110" s="196"/>
      <c r="G110" s="196"/>
      <c r="H110" s="196"/>
      <c r="I110" s="196"/>
      <c r="J110" s="196"/>
    </row>
    <row r="111" spans="1:11" ht="15" customHeight="1">
      <c r="B111" s="196"/>
      <c r="C111" s="196"/>
      <c r="D111" s="196"/>
      <c r="E111" s="196"/>
      <c r="F111" s="196"/>
      <c r="G111" s="196"/>
      <c r="H111" s="196"/>
      <c r="I111" s="196"/>
      <c r="J111" s="196"/>
    </row>
    <row r="112" spans="1:11" ht="45">
      <c r="A112" s="43" t="s">
        <v>91</v>
      </c>
      <c r="B112" s="44" t="s">
        <v>70</v>
      </c>
      <c r="C112" s="43" t="s">
        <v>29</v>
      </c>
      <c r="D112" s="43" t="s">
        <v>30</v>
      </c>
      <c r="E112" s="43" t="s">
        <v>31</v>
      </c>
      <c r="F112" s="43" t="s">
        <v>32</v>
      </c>
      <c r="G112" s="43" t="s">
        <v>33</v>
      </c>
      <c r="H112" s="43" t="s">
        <v>34</v>
      </c>
      <c r="I112" s="43" t="s">
        <v>35</v>
      </c>
      <c r="J112" s="43" t="s">
        <v>36</v>
      </c>
      <c r="K112" s="43" t="s">
        <v>153</v>
      </c>
    </row>
    <row r="113" spans="1:11">
      <c r="A113" s="40"/>
      <c r="B113" s="78"/>
      <c r="C113" s="86" t="s">
        <v>12</v>
      </c>
      <c r="D113" s="55" t="s">
        <v>23</v>
      </c>
      <c r="E113" s="2">
        <f>VLOOKUP(C113,' horaire et frais avant nao '!$A$4:I81,2,FALSE)</f>
        <v>0</v>
      </c>
      <c r="F113" s="2">
        <v>0</v>
      </c>
      <c r="G113" s="2">
        <f>MOD(F113-E113,1)-I113-H113+K113</f>
        <v>0</v>
      </c>
      <c r="H113" s="2">
        <v>0</v>
      </c>
      <c r="I113" s="2">
        <v>0</v>
      </c>
      <c r="J113" s="2">
        <f>(IF(((E113*24)&gt;=21)*AND((F113*24)&gt;6)*AND((F113*24)&lt;21),30-(E113*24),0)+IF(((F113*24)&gt;=21)*AND((E113*24)&gt;6)*AND((E113*24)&lt;21),MIN((F113*24)-(E113*24),(F113*24)-21),0)+IF(((E113*24)&gt;6)*AND((E113*24)&lt;21)*AND((F113*24)&lt;=6),3+(F113*24),0)+IF(((E68*24)&lt;=6)*AND((F113*24)&gt;6)*AND((F113*24)&lt;21),6-(E113*24),0)+IF(((E113*24)&lt;=6)*AND((F113*24)&lt;=6),(F113*24)-(E113*24),0)+IF(((E113*24)&gt;=21)*AND((F113*24)&lt;=6),24-(E113*24)+(F113*24),0)+IF(((E113*24)&gt;=21)*AND((F113*24)&gt;=21),(F113*24)-(E113*24),0)+IF(((E113*24)&lt;=6)*AND((F113*24)&gt;=21),6-(E113*24)+(F113*24)-21,0)+IF(((E113*24)&gt;6)*AND((E113*24)&lt;21)*AND((F113*24)&gt;6)*AND((F113*24)&lt;21)*AND((E113*24)&gt;(F113*24)),9,0))/24-I113</f>
        <v>0</v>
      </c>
      <c r="K113" s="46">
        <v>0</v>
      </c>
    </row>
    <row r="114" spans="1:11">
      <c r="A114" s="40"/>
      <c r="B114" s="40"/>
      <c r="C114" s="86" t="s">
        <v>12</v>
      </c>
      <c r="D114" s="55" t="s">
        <v>24</v>
      </c>
      <c r="E114" s="2">
        <f>VLOOKUP(C114,' horaire et frais avant nao '!$A$4:I82,2,FALSE)</f>
        <v>0</v>
      </c>
      <c r="F114" s="2">
        <v>0</v>
      </c>
      <c r="G114" s="2">
        <f t="shared" ref="G114:G119" si="7">MOD(F114-E114,1)-I114-H114+K114</f>
        <v>0</v>
      </c>
      <c r="H114" s="2">
        <v>0</v>
      </c>
      <c r="I114" s="2">
        <v>0</v>
      </c>
      <c r="J114" s="2">
        <f t="shared" ref="J114:J119" si="8">(IF(((E114*24)&gt;=21)*AND((F114*24)&gt;6)*AND((F114*24)&lt;21),30-(E114*24),0)+IF(((F114*24)&gt;=21)*AND((E114*24)&gt;6)*AND((E114*24)&lt;21),MIN((F114*24)-(E114*24),(F114*24)-21),0)+IF(((E114*24)&gt;6)*AND((E114*24)&lt;21)*AND((F114*24)&lt;=6),3+(F114*24),0)+IF(((E69*24)&lt;=6)*AND((F114*24)&gt;6)*AND((F114*24)&lt;21),6-(E114*24),0)+IF(((E114*24)&lt;=6)*AND((F114*24)&lt;=6),(F114*24)-(E114*24),0)+IF(((E114*24)&gt;=21)*AND((F114*24)&lt;=6),24-(E114*24)+(F114*24),0)+IF(((E114*24)&gt;=21)*AND((F114*24)&gt;=21),(F114*24)-(E114*24),0)+IF(((E114*24)&lt;=6)*AND((F114*24)&gt;=21),6-(E114*24)+(F114*24)-21,0)+IF(((E114*24)&gt;6)*AND((E114*24)&lt;21)*AND((F114*24)&gt;6)*AND((F114*24)&lt;21)*AND((E114*24)&gt;(F114*24)),9,0))/24-I114</f>
        <v>0</v>
      </c>
      <c r="K114" s="46">
        <v>0</v>
      </c>
    </row>
    <row r="115" spans="1:11">
      <c r="A115" s="40"/>
      <c r="B115" s="40"/>
      <c r="C115" s="86" t="s">
        <v>12</v>
      </c>
      <c r="D115" s="55" t="s">
        <v>25</v>
      </c>
      <c r="E115" s="2">
        <f>VLOOKUP(C115,' horaire et frais avant nao '!$A$4:I83,2,FALSE)</f>
        <v>0</v>
      </c>
      <c r="F115" s="2">
        <v>0</v>
      </c>
      <c r="G115" s="2">
        <f t="shared" si="7"/>
        <v>0</v>
      </c>
      <c r="H115" s="2">
        <v>0</v>
      </c>
      <c r="I115" s="2">
        <v>0</v>
      </c>
      <c r="J115" s="2">
        <f t="shared" si="8"/>
        <v>0</v>
      </c>
      <c r="K115" s="46">
        <v>0</v>
      </c>
    </row>
    <row r="116" spans="1:11">
      <c r="A116" s="40"/>
      <c r="B116" s="40"/>
      <c r="C116" s="86" t="s">
        <v>12</v>
      </c>
      <c r="D116" s="55" t="s">
        <v>26</v>
      </c>
      <c r="E116" s="2">
        <f>VLOOKUP(C116,' horaire et frais avant nao '!$A$4:I84,2,FALSE)</f>
        <v>0</v>
      </c>
      <c r="F116" s="2">
        <v>0</v>
      </c>
      <c r="G116" s="2">
        <f t="shared" si="7"/>
        <v>0</v>
      </c>
      <c r="H116" s="2">
        <v>0</v>
      </c>
      <c r="I116" s="2">
        <v>0</v>
      </c>
      <c r="J116" s="2">
        <f t="shared" si="8"/>
        <v>0</v>
      </c>
      <c r="K116" s="46">
        <v>0</v>
      </c>
    </row>
    <row r="117" spans="1:11">
      <c r="A117" s="40"/>
      <c r="B117" s="40"/>
      <c r="C117" s="86" t="s">
        <v>12</v>
      </c>
      <c r="D117" s="55" t="s">
        <v>20</v>
      </c>
      <c r="E117" s="2">
        <f>VLOOKUP(C117,' horaire et frais avant nao '!$A$4:I85,2,FALSE)</f>
        <v>0</v>
      </c>
      <c r="F117" s="2">
        <v>0</v>
      </c>
      <c r="G117" s="2">
        <f t="shared" si="7"/>
        <v>0</v>
      </c>
      <c r="H117" s="2">
        <v>0</v>
      </c>
      <c r="I117" s="2">
        <v>0</v>
      </c>
      <c r="J117" s="2">
        <f t="shared" si="8"/>
        <v>0</v>
      </c>
      <c r="K117" s="46">
        <v>0</v>
      </c>
    </row>
    <row r="118" spans="1:11">
      <c r="A118" s="40"/>
      <c r="B118" s="40"/>
      <c r="C118" s="55" t="s">
        <v>11</v>
      </c>
      <c r="D118" s="55" t="s">
        <v>21</v>
      </c>
      <c r="E118" s="2">
        <f>VLOOKUP(C118,' horaire et frais avant nao '!$A$4:I86,2,FALSE)</f>
        <v>0</v>
      </c>
      <c r="F118" s="2">
        <v>0</v>
      </c>
      <c r="G118" s="2">
        <f t="shared" si="7"/>
        <v>0</v>
      </c>
      <c r="H118" s="2">
        <v>0</v>
      </c>
      <c r="I118" s="2">
        <v>0</v>
      </c>
      <c r="J118" s="2">
        <f t="shared" si="8"/>
        <v>0</v>
      </c>
      <c r="K118" s="46">
        <v>0</v>
      </c>
    </row>
    <row r="119" spans="1:11">
      <c r="A119" s="40"/>
      <c r="B119" s="40"/>
      <c r="C119" s="86" t="s">
        <v>11</v>
      </c>
      <c r="D119" s="55" t="s">
        <v>22</v>
      </c>
      <c r="E119" s="2">
        <f>VLOOKUP(C119,' horaire et frais avant nao '!$A$4:I87,2,FALSE)</f>
        <v>0</v>
      </c>
      <c r="F119" s="2">
        <v>0</v>
      </c>
      <c r="G119" s="2">
        <f t="shared" si="7"/>
        <v>0</v>
      </c>
      <c r="H119" s="2">
        <v>0</v>
      </c>
      <c r="I119" s="2">
        <v>0</v>
      </c>
      <c r="J119" s="2">
        <f t="shared" si="8"/>
        <v>0</v>
      </c>
      <c r="K119" s="46">
        <v>0</v>
      </c>
    </row>
    <row r="120" spans="1:11">
      <c r="B120" s="1"/>
      <c r="C120" s="1"/>
      <c r="D120" s="1"/>
      <c r="E120" s="1"/>
      <c r="F120" s="1"/>
      <c r="G120" s="54">
        <f>SUM(G113:G119)</f>
        <v>0</v>
      </c>
      <c r="H120" s="1"/>
      <c r="I120" s="1"/>
      <c r="J120" s="56">
        <f>SUM(J113:J119)</f>
        <v>0</v>
      </c>
    </row>
    <row r="121" spans="1:11">
      <c r="D121" s="191" t="s">
        <v>37</v>
      </c>
      <c r="E121" s="191"/>
      <c r="F121" s="191"/>
      <c r="G121" s="191"/>
      <c r="H121" s="41"/>
      <c r="I121" s="41">
        <v>0.33333333333333298</v>
      </c>
    </row>
    <row r="122" spans="1:11">
      <c r="D122" s="191" t="s">
        <v>38</v>
      </c>
      <c r="E122" s="191"/>
      <c r="F122" s="191"/>
      <c r="G122" s="191"/>
      <c r="H122" s="41"/>
      <c r="I122" s="41">
        <v>1.6666666666666701</v>
      </c>
    </row>
    <row r="123" spans="1:11">
      <c r="D123" s="191" t="s">
        <v>39</v>
      </c>
      <c r="E123" s="191"/>
      <c r="F123" s="191"/>
      <c r="G123" s="191"/>
      <c r="H123" s="41"/>
      <c r="I123" s="58">
        <f>SUM(G120)</f>
        <v>0</v>
      </c>
      <c r="K123" s="186" t="s">
        <v>149</v>
      </c>
    </row>
    <row r="124" spans="1:11">
      <c r="D124" s="191" t="s">
        <v>40</v>
      </c>
      <c r="E124" s="191"/>
      <c r="F124" s="191"/>
      <c r="G124" s="191"/>
      <c r="H124" s="41"/>
      <c r="I124" s="41">
        <v>0.41666666666666702</v>
      </c>
      <c r="K124" s="186"/>
    </row>
    <row r="125" spans="1:11">
      <c r="D125" s="191" t="s">
        <v>41</v>
      </c>
      <c r="E125" s="191"/>
      <c r="F125" s="191"/>
      <c r="G125" s="191"/>
      <c r="H125" s="41"/>
      <c r="I125" s="41">
        <f>SUM(I123-I122)</f>
        <v>-1.6666666666666701</v>
      </c>
      <c r="K125" s="74">
        <f>SUM(G153)</f>
        <v>0</v>
      </c>
    </row>
    <row r="126" spans="1:11">
      <c r="D126" s="191" t="s">
        <v>42</v>
      </c>
      <c r="E126" s="191"/>
      <c r="F126" s="191"/>
      <c r="G126" s="191"/>
      <c r="H126" s="41"/>
      <c r="I126" s="41">
        <v>0.83333333333333337</v>
      </c>
      <c r="K126" s="8">
        <v>2300</v>
      </c>
    </row>
    <row r="127" spans="1:11">
      <c r="D127" s="191" t="s">
        <v>43</v>
      </c>
      <c r="E127" s="191"/>
      <c r="F127" s="191"/>
      <c r="G127" s="191"/>
      <c r="H127" s="41">
        <v>6.6666666666666696</v>
      </c>
      <c r="I127" s="58">
        <f>SUM(I56+I78+I101+I123)</f>
        <v>0</v>
      </c>
    </row>
    <row r="128" spans="1:11">
      <c r="H128" s="195">
        <f>SUM(I127-H127)</f>
        <v>-6.6666666666666696</v>
      </c>
      <c r="I128" s="195"/>
    </row>
    <row r="132" spans="2:13">
      <c r="H132" s="27"/>
      <c r="I132" s="41">
        <v>4.166666666666667</v>
      </c>
      <c r="J132" s="47">
        <v>0</v>
      </c>
      <c r="K132" s="28"/>
    </row>
    <row r="133" spans="2:13" ht="15" customHeight="1">
      <c r="B133" s="192" t="s">
        <v>117</v>
      </c>
      <c r="C133" s="192"/>
      <c r="D133" s="192"/>
      <c r="E133" s="192"/>
      <c r="F133" s="192"/>
      <c r="G133" s="192"/>
      <c r="H133" s="28"/>
      <c r="I133" s="48" t="s">
        <v>44</v>
      </c>
      <c r="J133" s="191" t="s">
        <v>33</v>
      </c>
      <c r="K133" s="191"/>
      <c r="L133" s="49" t="s">
        <v>45</v>
      </c>
      <c r="M133" s="40">
        <f>SUM(F34)</f>
        <v>0</v>
      </c>
    </row>
    <row r="134" spans="2:13" ht="15" customHeight="1">
      <c r="B134" s="192"/>
      <c r="C134" s="192"/>
      <c r="D134" s="192"/>
      <c r="E134" s="192"/>
      <c r="F134" s="192"/>
      <c r="G134" s="192"/>
      <c r="I134" s="29">
        <f>SUM(J53+J75+J98+J120)</f>
        <v>0</v>
      </c>
      <c r="J134" s="193">
        <f>SUM(G53+G75+G98+G120)</f>
        <v>0</v>
      </c>
      <c r="K134" s="194"/>
      <c r="L134" s="49" t="s">
        <v>46</v>
      </c>
      <c r="M134" s="40">
        <f>SUM(E34)</f>
        <v>0</v>
      </c>
    </row>
    <row r="135" spans="2:13">
      <c r="B135" s="191" t="s">
        <v>47</v>
      </c>
      <c r="C135" s="191"/>
      <c r="D135" s="191"/>
      <c r="E135" s="40">
        <v>151.66999999999999</v>
      </c>
      <c r="F135" s="30">
        <v>0</v>
      </c>
      <c r="G135" s="30">
        <f>SUM(E135*F135)</f>
        <v>0</v>
      </c>
      <c r="I135" s="191" t="s">
        <v>48</v>
      </c>
      <c r="J135" s="191"/>
      <c r="K135" s="39">
        <v>6.6666666666666696</v>
      </c>
      <c r="L135" s="49" t="s">
        <v>81</v>
      </c>
      <c r="M135" s="40">
        <f>SUM(G34)</f>
        <v>0</v>
      </c>
    </row>
    <row r="136" spans="2:13">
      <c r="B136" s="187" t="s">
        <v>50</v>
      </c>
      <c r="C136" s="188"/>
      <c r="D136" s="189"/>
      <c r="E136" s="40">
        <v>17.329999999999998</v>
      </c>
      <c r="F136" s="30">
        <f>SUM(F135*25)/100+F135</f>
        <v>0</v>
      </c>
      <c r="G136" s="30">
        <f>SUM(E136*F136)</f>
        <v>0</v>
      </c>
      <c r="I136" s="191" t="s">
        <v>51</v>
      </c>
      <c r="J136" s="191"/>
      <c r="K136" s="41">
        <f>SUM(K135-J134)</f>
        <v>6.6666666666666696</v>
      </c>
      <c r="L136" s="49" t="s">
        <v>49</v>
      </c>
      <c r="M136" s="40">
        <v>0</v>
      </c>
    </row>
    <row r="137" spans="2:13">
      <c r="B137" s="187" t="s">
        <v>52</v>
      </c>
      <c r="C137" s="188"/>
      <c r="D137" s="189"/>
      <c r="E137" s="40">
        <v>4.33</v>
      </c>
      <c r="F137" s="30">
        <f>SUM(F135*25)/100+F135</f>
        <v>0</v>
      </c>
      <c r="G137" s="30">
        <f>SUM(E137*F137)</f>
        <v>0</v>
      </c>
      <c r="I137" s="191" t="s">
        <v>53</v>
      </c>
      <c r="J137" s="191"/>
      <c r="K137" s="41">
        <v>-6.6666666666666696</v>
      </c>
      <c r="L137" s="50" t="s">
        <v>54</v>
      </c>
      <c r="M137" s="40">
        <f>SUM(J34)</f>
        <v>0</v>
      </c>
    </row>
    <row r="138" spans="2:13">
      <c r="B138" s="187" t="s">
        <v>55</v>
      </c>
      <c r="C138" s="188"/>
      <c r="D138" s="189"/>
      <c r="E138" s="30">
        <f>SUM(G135:G137)</f>
        <v>0</v>
      </c>
      <c r="F138" s="30">
        <v>8</v>
      </c>
      <c r="G138" s="30">
        <f>SUM(E138*8)/100</f>
        <v>0</v>
      </c>
      <c r="I138" s="191" t="s">
        <v>154</v>
      </c>
      <c r="J138" s="191"/>
      <c r="K138" s="191"/>
      <c r="L138" s="19">
        <f>SUM(H34)</f>
        <v>0</v>
      </c>
    </row>
    <row r="139" spans="2:13">
      <c r="B139" s="187" t="s">
        <v>57</v>
      </c>
      <c r="C139" s="188"/>
      <c r="D139" s="189"/>
      <c r="E139" s="30">
        <v>82.12</v>
      </c>
      <c r="F139" s="30">
        <v>0</v>
      </c>
      <c r="G139" s="30">
        <f>SUM(L139)</f>
        <v>0</v>
      </c>
      <c r="I139" s="191" t="s">
        <v>155</v>
      </c>
      <c r="J139" s="191"/>
      <c r="K139" s="191"/>
      <c r="L139" s="40">
        <f>SUM(I34)</f>
        <v>0</v>
      </c>
    </row>
    <row r="140" spans="2:13">
      <c r="B140" s="187" t="s">
        <v>59</v>
      </c>
      <c r="C140" s="188"/>
      <c r="D140" s="189"/>
      <c r="E140" s="30">
        <v>41.06</v>
      </c>
      <c r="F140" s="30">
        <v>0</v>
      </c>
      <c r="G140" s="30">
        <f>SUM(L138)</f>
        <v>0</v>
      </c>
      <c r="I140" s="191" t="s">
        <v>8</v>
      </c>
      <c r="J140" s="191"/>
      <c r="K140" s="191"/>
      <c r="L140" s="40">
        <f>SUM(K34)</f>
        <v>0</v>
      </c>
    </row>
    <row r="141" spans="2:13">
      <c r="B141" s="187" t="s">
        <v>60</v>
      </c>
      <c r="C141" s="188"/>
      <c r="D141" s="189"/>
      <c r="E141" s="40">
        <v>0</v>
      </c>
      <c r="F141" s="30">
        <v>0</v>
      </c>
      <c r="G141" s="30">
        <v>0</v>
      </c>
      <c r="I141" s="187" t="s">
        <v>118</v>
      </c>
      <c r="J141" s="188"/>
      <c r="K141" s="61">
        <v>1.8333333333333333</v>
      </c>
      <c r="L141" s="31">
        <v>0</v>
      </c>
    </row>
    <row r="142" spans="2:13">
      <c r="B142" s="187" t="s">
        <v>44</v>
      </c>
      <c r="C142" s="188"/>
      <c r="D142" s="189"/>
      <c r="E142" s="87">
        <f>SUM(((G135+G136+G137+G138)/173)*25)/100</f>
        <v>0</v>
      </c>
      <c r="F142" s="41">
        <f>SUM(I134)</f>
        <v>0</v>
      </c>
      <c r="G142" s="30">
        <f>SUM(E142*F142)/"1:"</f>
        <v>0</v>
      </c>
    </row>
    <row r="143" spans="2:13">
      <c r="B143" s="187" t="s">
        <v>61</v>
      </c>
      <c r="C143" s="188"/>
      <c r="D143" s="189"/>
      <c r="E143" s="31">
        <f>SUM(L141)</f>
        <v>0</v>
      </c>
      <c r="F143" s="30">
        <v>0</v>
      </c>
      <c r="G143" s="30">
        <f>SUM(F143*E143)/"1:"</f>
        <v>0</v>
      </c>
    </row>
    <row r="144" spans="2:13">
      <c r="B144" s="187" t="s">
        <v>61</v>
      </c>
      <c r="C144" s="188"/>
      <c r="D144" s="189"/>
      <c r="E144" s="31">
        <v>0</v>
      </c>
      <c r="F144" s="30">
        <v>0</v>
      </c>
      <c r="G144" s="30">
        <f>SUM(F144*E144)/"1:"</f>
        <v>0</v>
      </c>
    </row>
    <row r="145" spans="2:11">
      <c r="B145" s="187" t="s">
        <v>62</v>
      </c>
      <c r="C145" s="188"/>
      <c r="D145" s="189"/>
      <c r="E145" s="40"/>
      <c r="F145" s="40"/>
      <c r="G145" s="30">
        <f>SUM(M133)</f>
        <v>0</v>
      </c>
    </row>
    <row r="146" spans="2:11">
      <c r="B146" s="187" t="s">
        <v>28</v>
      </c>
      <c r="C146" s="188"/>
      <c r="D146" s="189"/>
      <c r="E146" s="40"/>
      <c r="F146" s="40"/>
      <c r="G146" s="30">
        <f>SUM(M135)</f>
        <v>0</v>
      </c>
    </row>
    <row r="147" spans="2:11">
      <c r="B147" s="187" t="s">
        <v>116</v>
      </c>
      <c r="C147" s="188"/>
      <c r="D147" s="189"/>
      <c r="E147" s="40">
        <f>SUM(M137)</f>
        <v>0</v>
      </c>
      <c r="F147" s="30">
        <v>10.46</v>
      </c>
      <c r="G147" s="30">
        <f>SUM(E147*F147)</f>
        <v>0</v>
      </c>
    </row>
    <row r="148" spans="2:11">
      <c r="B148" s="208"/>
      <c r="C148" s="208"/>
      <c r="D148" s="209"/>
      <c r="E148" s="191" t="s">
        <v>63</v>
      </c>
      <c r="F148" s="191"/>
      <c r="G148" s="30">
        <f>SUM(G135:G147)</f>
        <v>0</v>
      </c>
    </row>
    <row r="149" spans="2:11">
      <c r="B149" s="205" t="s">
        <v>64</v>
      </c>
      <c r="C149" s="206"/>
      <c r="D149" s="207"/>
      <c r="E149" s="40"/>
      <c r="F149" s="40"/>
      <c r="G149" s="40">
        <f>SUM(M134)</f>
        <v>0</v>
      </c>
    </row>
    <row r="150" spans="2:11">
      <c r="B150" s="205" t="s">
        <v>65</v>
      </c>
      <c r="C150" s="206"/>
      <c r="D150" s="207"/>
      <c r="E150" s="40">
        <v>3.58</v>
      </c>
      <c r="F150" s="40">
        <f>SUM(M137)</f>
        <v>0</v>
      </c>
      <c r="G150" s="40">
        <f>SUM(E150*F150)</f>
        <v>0</v>
      </c>
    </row>
    <row r="151" spans="2:11">
      <c r="B151" s="205" t="s">
        <v>66</v>
      </c>
      <c r="C151" s="206"/>
      <c r="D151" s="207"/>
      <c r="E151" s="40"/>
      <c r="F151" s="40"/>
      <c r="G151" s="40">
        <f>SUM(M136)</f>
        <v>0</v>
      </c>
    </row>
    <row r="152" spans="2:11">
      <c r="B152" s="205" t="s">
        <v>67</v>
      </c>
      <c r="C152" s="206"/>
      <c r="D152" s="207"/>
      <c r="E152" s="40"/>
      <c r="F152" s="40"/>
      <c r="G152" s="40">
        <f>SUM(L140)</f>
        <v>0</v>
      </c>
    </row>
    <row r="153" spans="2:11">
      <c r="E153" s="197" t="s">
        <v>68</v>
      </c>
      <c r="F153" s="198"/>
      <c r="G153" s="60">
        <f>SUM((G148-(G148*27)/100)+G149+G151+G152)-G150</f>
        <v>0</v>
      </c>
      <c r="I153" s="191" t="s">
        <v>82</v>
      </c>
      <c r="J153" s="191"/>
      <c r="K153" s="40"/>
    </row>
    <row r="154" spans="2:11">
      <c r="E154" s="197" t="s">
        <v>156</v>
      </c>
      <c r="F154" s="198"/>
      <c r="G154" s="40">
        <v>0</v>
      </c>
    </row>
  </sheetData>
  <mergeCells count="78">
    <mergeCell ref="E148:F148"/>
    <mergeCell ref="B152:D152"/>
    <mergeCell ref="I153:J153"/>
    <mergeCell ref="E154:F154"/>
    <mergeCell ref="B143:D143"/>
    <mergeCell ref="E153:F153"/>
    <mergeCell ref="B145:D145"/>
    <mergeCell ref="B151:D151"/>
    <mergeCell ref="B146:D146"/>
    <mergeCell ref="B147:D147"/>
    <mergeCell ref="B148:D148"/>
    <mergeCell ref="B149:D149"/>
    <mergeCell ref="B150:D150"/>
    <mergeCell ref="A3:A5"/>
    <mergeCell ref="A6:A12"/>
    <mergeCell ref="A13:A19"/>
    <mergeCell ref="A20:A26"/>
    <mergeCell ref="A27:A30"/>
    <mergeCell ref="D57:G57"/>
    <mergeCell ref="D59:G59"/>
    <mergeCell ref="D60:G60"/>
    <mergeCell ref="H61:I61"/>
    <mergeCell ref="B65:J66"/>
    <mergeCell ref="D76:G76"/>
    <mergeCell ref="H106:I106"/>
    <mergeCell ref="B110:J111"/>
    <mergeCell ref="D121:G121"/>
    <mergeCell ref="H1:I1"/>
    <mergeCell ref="B43:J44"/>
    <mergeCell ref="D54:G54"/>
    <mergeCell ref="D55:G55"/>
    <mergeCell ref="D56:G56"/>
    <mergeCell ref="H83:I83"/>
    <mergeCell ref="B88:J89"/>
    <mergeCell ref="D99:G99"/>
    <mergeCell ref="D100:G100"/>
    <mergeCell ref="D101:G101"/>
    <mergeCell ref="D82:G82"/>
    <mergeCell ref="D58:G58"/>
    <mergeCell ref="D102:G102"/>
    <mergeCell ref="H128:I128"/>
    <mergeCell ref="B135:D135"/>
    <mergeCell ref="I135:J135"/>
    <mergeCell ref="I136:J136"/>
    <mergeCell ref="D123:G123"/>
    <mergeCell ref="D124:G124"/>
    <mergeCell ref="D125:G125"/>
    <mergeCell ref="D126:G126"/>
    <mergeCell ref="D127:G127"/>
    <mergeCell ref="I138:K138"/>
    <mergeCell ref="D122:G122"/>
    <mergeCell ref="J134:K134"/>
    <mergeCell ref="B136:D136"/>
    <mergeCell ref="B137:D137"/>
    <mergeCell ref="B139:D139"/>
    <mergeCell ref="B140:D140"/>
    <mergeCell ref="B142:D142"/>
    <mergeCell ref="B144:D144"/>
    <mergeCell ref="I139:K139"/>
    <mergeCell ref="I140:K140"/>
    <mergeCell ref="B141:D141"/>
    <mergeCell ref="I141:J141"/>
    <mergeCell ref="K56:K57"/>
    <mergeCell ref="K78:K79"/>
    <mergeCell ref="K101:K102"/>
    <mergeCell ref="K123:K124"/>
    <mergeCell ref="B138:D138"/>
    <mergeCell ref="D77:G77"/>
    <mergeCell ref="D78:G78"/>
    <mergeCell ref="D79:G79"/>
    <mergeCell ref="D80:G80"/>
    <mergeCell ref="D81:G81"/>
    <mergeCell ref="D103:G103"/>
    <mergeCell ref="D104:G104"/>
    <mergeCell ref="D105:G105"/>
    <mergeCell ref="I137:J137"/>
    <mergeCell ref="B133:G134"/>
    <mergeCell ref="J133:K133"/>
  </mergeCells>
  <conditionalFormatting sqref="E3:K33">
    <cfRule type="cellIs" dxfId="1415" priority="239" operator="greaterThan">
      <formula>0</formula>
    </cfRule>
    <cfRule type="cellIs" dxfId="1414" priority="240" operator="greaterThan">
      <formula>0</formula>
    </cfRule>
  </conditionalFormatting>
  <conditionalFormatting sqref="G46:G52 G68:G74 G91:G97 G113:G119">
    <cfRule type="cellIs" dxfId="1413" priority="233" operator="equal">
      <formula>0</formula>
    </cfRule>
    <cfRule type="cellIs" dxfId="1412" priority="234" operator="lessThan">
      <formula>$I$54</formula>
    </cfRule>
    <cfRule type="cellIs" dxfId="1411" priority="235" operator="between">
      <formula>$I$54</formula>
      <formula>$I$57</formula>
    </cfRule>
    <cfRule type="cellIs" dxfId="1410" priority="236" operator="greaterThan">
      <formula>0.416666666666667</formula>
    </cfRule>
    <cfRule type="cellIs" dxfId="1409" priority="237" operator="equal">
      <formula>0</formula>
    </cfRule>
    <cfRule type="cellIs" dxfId="1408" priority="238" operator="greaterThan">
      <formula>0.416666666666667</formula>
    </cfRule>
  </conditionalFormatting>
  <conditionalFormatting sqref="G46:G52 G68:G74 G91:G97 G113:G119">
    <cfRule type="cellIs" dxfId="1407" priority="232" operator="lessThan">
      <formula>0.416666666666667</formula>
    </cfRule>
  </conditionalFormatting>
  <conditionalFormatting sqref="G53 G75">
    <cfRule type="cellIs" dxfId="1406" priority="230" operator="lessThan">
      <formula>1.66666666666667</formula>
    </cfRule>
    <cfRule type="cellIs" dxfId="1405" priority="231" operator="greaterThan">
      <formula>1.66666666666667</formula>
    </cfRule>
  </conditionalFormatting>
  <conditionalFormatting sqref="J53 J75 J98 J120">
    <cfRule type="cellIs" dxfId="1404" priority="228" operator="lessThan">
      <formula>$I$126</formula>
    </cfRule>
    <cfRule type="cellIs" dxfId="1403" priority="229" operator="greaterThan">
      <formula>$I$126</formula>
    </cfRule>
  </conditionalFormatting>
  <conditionalFormatting sqref="J53">
    <cfRule type="cellIs" dxfId="1402" priority="227" operator="greaterThan">
      <formula>$I$59</formula>
    </cfRule>
  </conditionalFormatting>
  <conditionalFormatting sqref="J46:J52 J68:J74 J91:J97 J113:J119">
    <cfRule type="cellIs" dxfId="1401" priority="214" operator="greaterThan">
      <formula>0.165972222222222</formula>
    </cfRule>
    <cfRule type="cellIs" dxfId="1400" priority="215" operator="between">
      <formula>0.000694444444444444</formula>
      <formula>0.165972222222222</formula>
    </cfRule>
    <cfRule type="cellIs" dxfId="1399" priority="216" operator="equal">
      <formula>0</formula>
    </cfRule>
    <cfRule type="cellIs" dxfId="1398" priority="217" operator="equal">
      <formula>0</formula>
    </cfRule>
    <cfRule type="cellIs" dxfId="1397" priority="218" operator="lessThan">
      <formula>0.165972222222222</formula>
    </cfRule>
    <cfRule type="cellIs" dxfId="1396" priority="219" operator="greaterThan">
      <formula>0.166666666666667</formula>
    </cfRule>
    <cfRule type="cellIs" dxfId="1395" priority="220" operator="between">
      <formula>0.000694444444444444</formula>
      <formula>0.166666666666667</formula>
    </cfRule>
    <cfRule type="cellIs" dxfId="1394" priority="221" operator="between">
      <formula>0</formula>
      <formula>0.166666666666667</formula>
    </cfRule>
    <cfRule type="cellIs" dxfId="1393" priority="222" operator="equal">
      <formula>0</formula>
    </cfRule>
    <cfRule type="cellIs" dxfId="1392" priority="223" operator="greaterThan">
      <formula>0.166666666666667</formula>
    </cfRule>
    <cfRule type="cellIs" dxfId="1391" priority="224" operator="greaterThan">
      <formula>0.166666666666667</formula>
    </cfRule>
    <cfRule type="cellIs" dxfId="1390" priority="225" operator="lessThan">
      <formula>0.208333333333333</formula>
    </cfRule>
    <cfRule type="cellIs" dxfId="1389" priority="226" operator="greaterThan">
      <formula>0.208333333333333</formula>
    </cfRule>
  </conditionalFormatting>
  <conditionalFormatting sqref="I134">
    <cfRule type="cellIs" dxfId="1388" priority="212" operator="lessThan">
      <formula>$I$132</formula>
    </cfRule>
    <cfRule type="cellIs" dxfId="1387" priority="213" operator="greaterThan">
      <formula>$I$132</formula>
    </cfRule>
  </conditionalFormatting>
  <conditionalFormatting sqref="J134">
    <cfRule type="cellIs" dxfId="1386" priority="210" operator="lessThan">
      <formula>$K$135</formula>
    </cfRule>
    <cfRule type="cellIs" dxfId="1385" priority="211" operator="greaterThan">
      <formula>$K$135</formula>
    </cfRule>
  </conditionalFormatting>
  <conditionalFormatting sqref="J113">
    <cfRule type="cellIs" dxfId="1384" priority="209" operator="greaterThan">
      <formula>0.167361111111111</formula>
    </cfRule>
  </conditionalFormatting>
  <conditionalFormatting sqref="B46:B52 B68:B74 B91:B97 B113:B119">
    <cfRule type="cellIs" dxfId="1383" priority="208" operator="greaterThan">
      <formula>0</formula>
    </cfRule>
  </conditionalFormatting>
  <conditionalFormatting sqref="A46:A52 A68:A74 A91:A97 A113:A119">
    <cfRule type="cellIs" dxfId="1382" priority="207" operator="greaterThan">
      <formula>0</formula>
    </cfRule>
  </conditionalFormatting>
  <conditionalFormatting sqref="A46:A52 A68:A74 A91:A97 A113:A119">
    <cfRule type="cellIs" dxfId="1381" priority="205" operator="greaterThan">
      <formula>0</formula>
    </cfRule>
    <cfRule type="cellIs" dxfId="1380" priority="206" operator="greaterThan">
      <formula>25</formula>
    </cfRule>
  </conditionalFormatting>
  <conditionalFormatting sqref="B46:B52 A68:B74 A91:B97 A113:B119">
    <cfRule type="cellIs" dxfId="1379" priority="204" operator="greaterThan">
      <formula>0</formula>
    </cfRule>
  </conditionalFormatting>
  <conditionalFormatting sqref="K46:K52 K68:K74 K91:K97 K113:K119">
    <cfRule type="cellIs" dxfId="1378" priority="203" operator="greaterThan">
      <formula>0</formula>
    </cfRule>
  </conditionalFormatting>
  <conditionalFormatting sqref="I56 I60">
    <cfRule type="cellIs" dxfId="1377" priority="201" operator="lessThan">
      <formula>$I$55</formula>
    </cfRule>
    <cfRule type="cellIs" dxfId="1376" priority="202" operator="greaterThan">
      <formula>$I$55</formula>
    </cfRule>
  </conditionalFormatting>
  <conditionalFormatting sqref="I78">
    <cfRule type="cellIs" dxfId="1375" priority="199" operator="lessThan">
      <formula>$I$77</formula>
    </cfRule>
    <cfRule type="cellIs" dxfId="1374" priority="200" operator="greaterThan">
      <formula>$I$77</formula>
    </cfRule>
  </conditionalFormatting>
  <conditionalFormatting sqref="I82">
    <cfRule type="cellIs" dxfId="1373" priority="197" operator="lessThan">
      <formula>$H$82</formula>
    </cfRule>
    <cfRule type="cellIs" dxfId="1372" priority="198" operator="greaterThan">
      <formula>$H$82</formula>
    </cfRule>
  </conditionalFormatting>
  <conditionalFormatting sqref="I101">
    <cfRule type="cellIs" dxfId="1371" priority="193" operator="lessThan">
      <formula>$I$100</formula>
    </cfRule>
    <cfRule type="cellIs" dxfId="1370" priority="194" operator="greaterThan">
      <formula>$I$100</formula>
    </cfRule>
    <cfRule type="cellIs" dxfId="1369" priority="195" operator="lessThan">
      <formula>$I$100</formula>
    </cfRule>
    <cfRule type="cellIs" dxfId="1368" priority="196" operator="greaterThan">
      <formula>$I$100</formula>
    </cfRule>
  </conditionalFormatting>
  <conditionalFormatting sqref="I105">
    <cfRule type="cellIs" dxfId="1367" priority="191" operator="lessThan">
      <formula>$H$105</formula>
    </cfRule>
    <cfRule type="cellIs" dxfId="1366" priority="192" operator="greaterThan">
      <formula>$H$105</formula>
    </cfRule>
  </conditionalFormatting>
  <conditionalFormatting sqref="I123 G120">
    <cfRule type="cellIs" dxfId="1365" priority="189" operator="lessThan">
      <formula>$I$122</formula>
    </cfRule>
    <cfRule type="cellIs" dxfId="1364" priority="190" operator="greaterThan">
      <formula>$I$122</formula>
    </cfRule>
  </conditionalFormatting>
  <conditionalFormatting sqref="I127">
    <cfRule type="cellIs" dxfId="1363" priority="187" operator="lessThan">
      <formula>$H$127</formula>
    </cfRule>
    <cfRule type="cellIs" dxfId="1362" priority="188" operator="greaterThan">
      <formula>$H$127</formula>
    </cfRule>
  </conditionalFormatting>
  <conditionalFormatting sqref="G98">
    <cfRule type="cellIs" dxfId="1361" priority="185" operator="lessThan">
      <formula>$I$100</formula>
    </cfRule>
    <cfRule type="cellIs" dxfId="1360" priority="186" operator="greaterThan">
      <formula>$I$100</formula>
    </cfRule>
  </conditionalFormatting>
  <conditionalFormatting sqref="G152">
    <cfRule type="cellIs" dxfId="1359" priority="183" operator="lessThan">
      <formula>2300</formula>
    </cfRule>
    <cfRule type="cellIs" dxfId="1358" priority="184" operator="greaterThan">
      <formula>2300</formula>
    </cfRule>
  </conditionalFormatting>
  <conditionalFormatting sqref="E3:K33">
    <cfRule type="cellIs" dxfId="1357" priority="181" operator="greaterThan">
      <formula>0</formula>
    </cfRule>
    <cfRule type="cellIs" dxfId="1356" priority="182" operator="greaterThan">
      <formula>0</formula>
    </cfRule>
  </conditionalFormatting>
  <conditionalFormatting sqref="G46:G52 G68:G74 G91:G97 G113:G119">
    <cfRule type="cellIs" dxfId="1355" priority="175" operator="equal">
      <formula>0</formula>
    </cfRule>
    <cfRule type="cellIs" dxfId="1354" priority="176" operator="lessThan">
      <formula>$I$54</formula>
    </cfRule>
    <cfRule type="cellIs" dxfId="1353" priority="177" operator="between">
      <formula>$I$54</formula>
      <formula>$I$57</formula>
    </cfRule>
    <cfRule type="cellIs" dxfId="1352" priority="178" operator="greaterThan">
      <formula>0.416666666666667</formula>
    </cfRule>
    <cfRule type="cellIs" dxfId="1351" priority="179" operator="equal">
      <formula>0</formula>
    </cfRule>
    <cfRule type="cellIs" dxfId="1350" priority="180" operator="greaterThan">
      <formula>0.416666666666667</formula>
    </cfRule>
  </conditionalFormatting>
  <conditionalFormatting sqref="G46:G52 G68:G74 G91:G97 G113:G119">
    <cfRule type="cellIs" dxfId="1349" priority="174" operator="lessThan">
      <formula>0.416666666666667</formula>
    </cfRule>
  </conditionalFormatting>
  <conditionalFormatting sqref="G53 G75">
    <cfRule type="cellIs" dxfId="1348" priority="172" operator="lessThan">
      <formula>1.66666666666667</formula>
    </cfRule>
    <cfRule type="cellIs" dxfId="1347" priority="173" operator="greaterThan">
      <formula>1.66666666666667</formula>
    </cfRule>
  </conditionalFormatting>
  <conditionalFormatting sqref="J53 J75 J98 J120">
    <cfRule type="cellIs" dxfId="1346" priority="170" operator="lessThan">
      <formula>$I$126</formula>
    </cfRule>
    <cfRule type="cellIs" dxfId="1345" priority="171" operator="greaterThan">
      <formula>$I$126</formula>
    </cfRule>
  </conditionalFormatting>
  <conditionalFormatting sqref="J53">
    <cfRule type="cellIs" dxfId="1344" priority="169" operator="greaterThan">
      <formula>$I$59</formula>
    </cfRule>
  </conditionalFormatting>
  <conditionalFormatting sqref="J46:J52 J68:J74 J91:J97 J113:J119">
    <cfRule type="cellIs" dxfId="1343" priority="156" operator="greaterThan">
      <formula>0.165972222222222</formula>
    </cfRule>
    <cfRule type="cellIs" dxfId="1342" priority="157" operator="between">
      <formula>0.000694444444444444</formula>
      <formula>0.165972222222222</formula>
    </cfRule>
    <cfRule type="cellIs" dxfId="1341" priority="158" operator="equal">
      <formula>0</formula>
    </cfRule>
    <cfRule type="cellIs" dxfId="1340" priority="159" operator="equal">
      <formula>0</formula>
    </cfRule>
    <cfRule type="cellIs" dxfId="1339" priority="160" operator="lessThan">
      <formula>0.165972222222222</formula>
    </cfRule>
    <cfRule type="cellIs" dxfId="1338" priority="161" operator="greaterThan">
      <formula>0.166666666666667</formula>
    </cfRule>
    <cfRule type="cellIs" dxfId="1337" priority="162" operator="between">
      <formula>0.000694444444444444</formula>
      <formula>0.166666666666667</formula>
    </cfRule>
    <cfRule type="cellIs" dxfId="1336" priority="163" operator="between">
      <formula>0</formula>
      <formula>0.166666666666667</formula>
    </cfRule>
    <cfRule type="cellIs" dxfId="1335" priority="164" operator="equal">
      <formula>0</formula>
    </cfRule>
    <cfRule type="cellIs" dxfId="1334" priority="165" operator="greaterThan">
      <formula>0.166666666666667</formula>
    </cfRule>
    <cfRule type="cellIs" dxfId="1333" priority="166" operator="greaterThan">
      <formula>0.166666666666667</formula>
    </cfRule>
    <cfRule type="cellIs" dxfId="1332" priority="167" operator="lessThan">
      <formula>0.208333333333333</formula>
    </cfRule>
    <cfRule type="cellIs" dxfId="1331" priority="168" operator="greaterThan">
      <formula>0.208333333333333</formula>
    </cfRule>
  </conditionalFormatting>
  <conditionalFormatting sqref="I134">
    <cfRule type="cellIs" dxfId="1330" priority="154" operator="lessThan">
      <formula>$I$132</formula>
    </cfRule>
    <cfRule type="cellIs" dxfId="1329" priority="155" operator="greaterThan">
      <formula>$I$132</formula>
    </cfRule>
  </conditionalFormatting>
  <conditionalFormatting sqref="J134">
    <cfRule type="cellIs" dxfId="1328" priority="152" operator="lessThan">
      <formula>$K$135</formula>
    </cfRule>
    <cfRule type="cellIs" dxfId="1327" priority="153" operator="greaterThan">
      <formula>$K$135</formula>
    </cfRule>
  </conditionalFormatting>
  <conditionalFormatting sqref="J113">
    <cfRule type="cellIs" dxfId="1326" priority="151" operator="greaterThan">
      <formula>0.167361111111111</formula>
    </cfRule>
  </conditionalFormatting>
  <conditionalFormatting sqref="B46:B52 B68:B74 B91:B97 B113:B119">
    <cfRule type="cellIs" dxfId="1325" priority="150" operator="greaterThan">
      <formula>0</formula>
    </cfRule>
  </conditionalFormatting>
  <conditionalFormatting sqref="A46:A52 A68:A74 A91:A97 A113:A119">
    <cfRule type="cellIs" dxfId="1324" priority="149" operator="greaterThan">
      <formula>0</formula>
    </cfRule>
  </conditionalFormatting>
  <conditionalFormatting sqref="A46:A52 A68:A74 A91:A97 A113:A119">
    <cfRule type="cellIs" dxfId="1323" priority="147" operator="greaterThan">
      <formula>0</formula>
    </cfRule>
    <cfRule type="cellIs" dxfId="1322" priority="148" operator="greaterThan">
      <formula>25</formula>
    </cfRule>
  </conditionalFormatting>
  <conditionalFormatting sqref="B46:B52 A68:B74 A91:B97 A113:B119">
    <cfRule type="cellIs" dxfId="1321" priority="146" operator="greaterThan">
      <formula>0</formula>
    </cfRule>
  </conditionalFormatting>
  <conditionalFormatting sqref="K46:K52 K68:K74 K91:K97 K113:K119">
    <cfRule type="cellIs" dxfId="1320" priority="145" operator="greaterThan">
      <formula>0</formula>
    </cfRule>
  </conditionalFormatting>
  <conditionalFormatting sqref="I56 I60">
    <cfRule type="cellIs" dxfId="1319" priority="143" operator="lessThan">
      <formula>$I$55</formula>
    </cfRule>
    <cfRule type="cellIs" dxfId="1318" priority="144" operator="greaterThan">
      <formula>$I$55</formula>
    </cfRule>
  </conditionalFormatting>
  <conditionalFormatting sqref="I78">
    <cfRule type="cellIs" dxfId="1317" priority="141" operator="lessThan">
      <formula>$I$77</formula>
    </cfRule>
    <cfRule type="cellIs" dxfId="1316" priority="142" operator="greaterThan">
      <formula>$I$77</formula>
    </cfRule>
  </conditionalFormatting>
  <conditionalFormatting sqref="I82">
    <cfRule type="cellIs" dxfId="1315" priority="139" operator="lessThan">
      <formula>$H$82</formula>
    </cfRule>
    <cfRule type="cellIs" dxfId="1314" priority="140" operator="greaterThan">
      <formula>$H$82</formula>
    </cfRule>
  </conditionalFormatting>
  <conditionalFormatting sqref="I101">
    <cfRule type="cellIs" dxfId="1313" priority="135" operator="lessThan">
      <formula>$I$100</formula>
    </cfRule>
    <cfRule type="cellIs" dxfId="1312" priority="136" operator="greaterThan">
      <formula>$I$100</formula>
    </cfRule>
    <cfRule type="cellIs" dxfId="1311" priority="137" operator="lessThan">
      <formula>$I$100</formula>
    </cfRule>
    <cfRule type="cellIs" dxfId="1310" priority="138" operator="greaterThan">
      <formula>$I$100</formula>
    </cfRule>
  </conditionalFormatting>
  <conditionalFormatting sqref="I105">
    <cfRule type="cellIs" dxfId="1309" priority="133" operator="lessThan">
      <formula>$H$105</formula>
    </cfRule>
    <cfRule type="cellIs" dxfId="1308" priority="134" operator="greaterThan">
      <formula>$H$105</formula>
    </cfRule>
  </conditionalFormatting>
  <conditionalFormatting sqref="I123 G120">
    <cfRule type="cellIs" dxfId="1307" priority="131" operator="lessThan">
      <formula>$I$122</formula>
    </cfRule>
    <cfRule type="cellIs" dxfId="1306" priority="132" operator="greaterThan">
      <formula>$I$122</formula>
    </cfRule>
  </conditionalFormatting>
  <conditionalFormatting sqref="I127">
    <cfRule type="cellIs" dxfId="1305" priority="129" operator="lessThan">
      <formula>$H$127</formula>
    </cfRule>
    <cfRule type="cellIs" dxfId="1304" priority="130" operator="greaterThan">
      <formula>$H$127</formula>
    </cfRule>
  </conditionalFormatting>
  <conditionalFormatting sqref="G98">
    <cfRule type="cellIs" dxfId="1303" priority="127" operator="lessThan">
      <formula>$I$100</formula>
    </cfRule>
    <cfRule type="cellIs" dxfId="1302" priority="128" operator="greaterThan">
      <formula>$I$100</formula>
    </cfRule>
  </conditionalFormatting>
  <conditionalFormatting sqref="G153">
    <cfRule type="cellIs" dxfId="1301" priority="125" operator="lessThan">
      <formula>2300</formula>
    </cfRule>
    <cfRule type="cellIs" dxfId="1300" priority="126" operator="greaterThan">
      <formula>2300</formula>
    </cfRule>
  </conditionalFormatting>
  <conditionalFormatting sqref="E3:K33">
    <cfRule type="cellIs" dxfId="1299" priority="123" operator="greaterThan">
      <formula>0</formula>
    </cfRule>
    <cfRule type="cellIs" dxfId="1298" priority="124" operator="greaterThan">
      <formula>0</formula>
    </cfRule>
  </conditionalFormatting>
  <conditionalFormatting sqref="G46:G52 G68:G74 G91:G97 G113:G119">
    <cfRule type="cellIs" dxfId="1297" priority="117" operator="equal">
      <formula>0</formula>
    </cfRule>
    <cfRule type="cellIs" dxfId="1296" priority="118" operator="lessThan">
      <formula>$I$54</formula>
    </cfRule>
    <cfRule type="cellIs" dxfId="1295" priority="119" operator="between">
      <formula>$I$54</formula>
      <formula>$I$57</formula>
    </cfRule>
    <cfRule type="cellIs" dxfId="1294" priority="120" operator="greaterThan">
      <formula>0.416666666666667</formula>
    </cfRule>
    <cfRule type="cellIs" dxfId="1293" priority="121" operator="equal">
      <formula>0</formula>
    </cfRule>
    <cfRule type="cellIs" dxfId="1292" priority="122" operator="greaterThan">
      <formula>0.416666666666667</formula>
    </cfRule>
  </conditionalFormatting>
  <conditionalFormatting sqref="G46:G52 G68:G74 G91:G97 G113:G119">
    <cfRule type="cellIs" dxfId="1291" priority="116" operator="lessThan">
      <formula>0.416666666666667</formula>
    </cfRule>
  </conditionalFormatting>
  <conditionalFormatting sqref="G53 G75">
    <cfRule type="cellIs" dxfId="1290" priority="114" operator="lessThan">
      <formula>1.66666666666667</formula>
    </cfRule>
    <cfRule type="cellIs" dxfId="1289" priority="115" operator="greaterThan">
      <formula>1.66666666666667</formula>
    </cfRule>
  </conditionalFormatting>
  <conditionalFormatting sqref="J53 J75 J98 J120">
    <cfRule type="cellIs" dxfId="1288" priority="112" operator="lessThan">
      <formula>$I$126</formula>
    </cfRule>
    <cfRule type="cellIs" dxfId="1287" priority="113" operator="greaterThan">
      <formula>$I$126</formula>
    </cfRule>
  </conditionalFormatting>
  <conditionalFormatting sqref="J53">
    <cfRule type="cellIs" dxfId="1286" priority="111" operator="greaterThan">
      <formula>$I$59</formula>
    </cfRule>
  </conditionalFormatting>
  <conditionalFormatting sqref="J46:J52 J68:J74 J91:J97 J113:J119">
    <cfRule type="cellIs" dxfId="1285" priority="98" operator="greaterThan">
      <formula>0.165972222222222</formula>
    </cfRule>
    <cfRule type="cellIs" dxfId="1284" priority="99" operator="between">
      <formula>0.000694444444444444</formula>
      <formula>0.165972222222222</formula>
    </cfRule>
    <cfRule type="cellIs" dxfId="1283" priority="100" operator="equal">
      <formula>0</formula>
    </cfRule>
    <cfRule type="cellIs" dxfId="1282" priority="101" operator="equal">
      <formula>0</formula>
    </cfRule>
    <cfRule type="cellIs" dxfId="1281" priority="102" operator="lessThan">
      <formula>0.165972222222222</formula>
    </cfRule>
    <cfRule type="cellIs" dxfId="1280" priority="103" operator="greaterThan">
      <formula>0.166666666666667</formula>
    </cfRule>
    <cfRule type="cellIs" dxfId="1279" priority="104" operator="between">
      <formula>0.000694444444444444</formula>
      <formula>0.166666666666667</formula>
    </cfRule>
    <cfRule type="cellIs" dxfId="1278" priority="105" operator="between">
      <formula>0</formula>
      <formula>0.166666666666667</formula>
    </cfRule>
    <cfRule type="cellIs" dxfId="1277" priority="106" operator="equal">
      <formula>0</formula>
    </cfRule>
    <cfRule type="cellIs" dxfId="1276" priority="107" operator="greaterThan">
      <formula>0.166666666666667</formula>
    </cfRule>
    <cfRule type="cellIs" dxfId="1275" priority="108" operator="greaterThan">
      <formula>0.166666666666667</formula>
    </cfRule>
    <cfRule type="cellIs" dxfId="1274" priority="109" operator="lessThan">
      <formula>0.208333333333333</formula>
    </cfRule>
    <cfRule type="cellIs" dxfId="1273" priority="110" operator="greaterThan">
      <formula>0.208333333333333</formula>
    </cfRule>
  </conditionalFormatting>
  <conditionalFormatting sqref="I134">
    <cfRule type="cellIs" dxfId="1272" priority="96" operator="lessThan">
      <formula>$I$132</formula>
    </cfRule>
    <cfRule type="cellIs" dxfId="1271" priority="97" operator="greaterThan">
      <formula>$I$132</formula>
    </cfRule>
  </conditionalFormatting>
  <conditionalFormatting sqref="J134">
    <cfRule type="cellIs" dxfId="1270" priority="94" operator="lessThan">
      <formula>$K$135</formula>
    </cfRule>
    <cfRule type="cellIs" dxfId="1269" priority="95" operator="greaterThan">
      <formula>$K$135</formula>
    </cfRule>
  </conditionalFormatting>
  <conditionalFormatting sqref="J113">
    <cfRule type="cellIs" dxfId="1268" priority="93" operator="greaterThan">
      <formula>0.167361111111111</formula>
    </cfRule>
  </conditionalFormatting>
  <conditionalFormatting sqref="B46:B52 B68:B74 B91:B97 B113:B119">
    <cfRule type="cellIs" dxfId="1267" priority="92" operator="greaterThan">
      <formula>0</formula>
    </cfRule>
  </conditionalFormatting>
  <conditionalFormatting sqref="A46:A52 A68:A74 A91:A97 A113:A119">
    <cfRule type="cellIs" dxfId="1266" priority="91" operator="greaterThan">
      <formula>0</formula>
    </cfRule>
  </conditionalFormatting>
  <conditionalFormatting sqref="A46:A52 A68:A74 A91:A97 A113:A119">
    <cfRule type="cellIs" dxfId="1265" priority="89" operator="greaterThan">
      <formula>0</formula>
    </cfRule>
    <cfRule type="cellIs" dxfId="1264" priority="90" operator="greaterThan">
      <formula>25</formula>
    </cfRule>
  </conditionalFormatting>
  <conditionalFormatting sqref="B46:B52 A68:B74 A91:B97 A113:B119">
    <cfRule type="cellIs" dxfId="1263" priority="88" operator="greaterThan">
      <formula>0</formula>
    </cfRule>
  </conditionalFormatting>
  <conditionalFormatting sqref="K46:K52 K68:K74 K91:K97 K113:K119">
    <cfRule type="cellIs" dxfId="1262" priority="87" operator="greaterThan">
      <formula>0</formula>
    </cfRule>
  </conditionalFormatting>
  <conditionalFormatting sqref="I56 I60">
    <cfRule type="cellIs" dxfId="1261" priority="85" operator="lessThan">
      <formula>$I$55</formula>
    </cfRule>
    <cfRule type="cellIs" dxfId="1260" priority="86" operator="greaterThan">
      <formula>$I$55</formula>
    </cfRule>
  </conditionalFormatting>
  <conditionalFormatting sqref="I78">
    <cfRule type="cellIs" dxfId="1259" priority="83" operator="lessThan">
      <formula>$I$77</formula>
    </cfRule>
    <cfRule type="cellIs" dxfId="1258" priority="84" operator="greaterThan">
      <formula>$I$77</formula>
    </cfRule>
  </conditionalFormatting>
  <conditionalFormatting sqref="I82">
    <cfRule type="cellIs" dxfId="1257" priority="81" operator="lessThan">
      <formula>$H$82</formula>
    </cfRule>
    <cfRule type="cellIs" dxfId="1256" priority="82" operator="greaterThan">
      <formula>$H$82</formula>
    </cfRule>
  </conditionalFormatting>
  <conditionalFormatting sqref="I101">
    <cfRule type="cellIs" dxfId="1255" priority="77" operator="lessThan">
      <formula>$I$100</formula>
    </cfRule>
    <cfRule type="cellIs" dxfId="1254" priority="78" operator="greaterThan">
      <formula>$I$100</formula>
    </cfRule>
    <cfRule type="cellIs" dxfId="1253" priority="79" operator="lessThan">
      <formula>$I$100</formula>
    </cfRule>
    <cfRule type="cellIs" dxfId="1252" priority="80" operator="greaterThan">
      <formula>$I$100</formula>
    </cfRule>
  </conditionalFormatting>
  <conditionalFormatting sqref="I105">
    <cfRule type="cellIs" dxfId="1251" priority="75" operator="lessThan">
      <formula>$H$105</formula>
    </cfRule>
    <cfRule type="cellIs" dxfId="1250" priority="76" operator="greaterThan">
      <formula>$H$105</formula>
    </cfRule>
  </conditionalFormatting>
  <conditionalFormatting sqref="I123 G120">
    <cfRule type="cellIs" dxfId="1249" priority="73" operator="lessThan">
      <formula>$I$122</formula>
    </cfRule>
    <cfRule type="cellIs" dxfId="1248" priority="74" operator="greaterThan">
      <formula>$I$122</formula>
    </cfRule>
  </conditionalFormatting>
  <conditionalFormatting sqref="I127">
    <cfRule type="cellIs" dxfId="1247" priority="71" operator="lessThan">
      <formula>$H$127</formula>
    </cfRule>
    <cfRule type="cellIs" dxfId="1246" priority="72" operator="greaterThan">
      <formula>$H$127</formula>
    </cfRule>
  </conditionalFormatting>
  <conditionalFormatting sqref="G98">
    <cfRule type="cellIs" dxfId="1245" priority="69" operator="lessThan">
      <formula>$I$100</formula>
    </cfRule>
    <cfRule type="cellIs" dxfId="1244" priority="70" operator="greaterThan">
      <formula>$I$100</formula>
    </cfRule>
  </conditionalFormatting>
  <conditionalFormatting sqref="G152">
    <cfRule type="cellIs" dxfId="1243" priority="67" operator="lessThan">
      <formula>2300</formula>
    </cfRule>
    <cfRule type="cellIs" dxfId="1242" priority="68" operator="greaterThan">
      <formula>2300</formula>
    </cfRule>
  </conditionalFormatting>
  <conditionalFormatting sqref="E3:K33">
    <cfRule type="cellIs" dxfId="1241" priority="65" operator="greaterThan">
      <formula>0</formula>
    </cfRule>
    <cfRule type="cellIs" dxfId="1240" priority="66" operator="greaterThan">
      <formula>0</formula>
    </cfRule>
  </conditionalFormatting>
  <conditionalFormatting sqref="G46:G52 G68:G74 G91:G97 G113:G119">
    <cfRule type="cellIs" dxfId="1239" priority="59" operator="equal">
      <formula>0</formula>
    </cfRule>
    <cfRule type="cellIs" dxfId="1238" priority="60" operator="lessThan">
      <formula>$I$54</formula>
    </cfRule>
    <cfRule type="cellIs" dxfId="1237" priority="61" operator="between">
      <formula>$I$54</formula>
      <formula>$I$57</formula>
    </cfRule>
    <cfRule type="cellIs" dxfId="1236" priority="62" operator="greaterThan">
      <formula>0.416666666666667</formula>
    </cfRule>
    <cfRule type="cellIs" dxfId="1235" priority="63" operator="equal">
      <formula>0</formula>
    </cfRule>
    <cfRule type="cellIs" dxfId="1234" priority="64" operator="greaterThan">
      <formula>0.416666666666667</formula>
    </cfRule>
  </conditionalFormatting>
  <conditionalFormatting sqref="G46:G52 G68:G74 G91:G97 G113:G119">
    <cfRule type="cellIs" dxfId="1233" priority="58" operator="lessThan">
      <formula>0.416666666666667</formula>
    </cfRule>
  </conditionalFormatting>
  <conditionalFormatting sqref="G53 G75">
    <cfRule type="cellIs" dxfId="1232" priority="56" operator="lessThan">
      <formula>1.66666666666667</formula>
    </cfRule>
    <cfRule type="cellIs" dxfId="1231" priority="57" operator="greaterThan">
      <formula>1.66666666666667</formula>
    </cfRule>
  </conditionalFormatting>
  <conditionalFormatting sqref="J53 J75 J98 J120">
    <cfRule type="cellIs" dxfId="1230" priority="54" operator="lessThan">
      <formula>$I$126</formula>
    </cfRule>
    <cfRule type="cellIs" dxfId="1229" priority="55" operator="greaterThan">
      <formula>$I$126</formula>
    </cfRule>
  </conditionalFormatting>
  <conditionalFormatting sqref="J53">
    <cfRule type="cellIs" dxfId="1228" priority="53" operator="greaterThan">
      <formula>$I$59</formula>
    </cfRule>
  </conditionalFormatting>
  <conditionalFormatting sqref="J46:J52 J68:J74 J91:J97 J113:J119">
    <cfRule type="cellIs" dxfId="1227" priority="40" operator="greaterThan">
      <formula>0.165972222222222</formula>
    </cfRule>
    <cfRule type="cellIs" dxfId="1226" priority="41" operator="between">
      <formula>0.000694444444444444</formula>
      <formula>0.165972222222222</formula>
    </cfRule>
    <cfRule type="cellIs" dxfId="1225" priority="42" operator="equal">
      <formula>0</formula>
    </cfRule>
    <cfRule type="cellIs" dxfId="1224" priority="43" operator="equal">
      <formula>0</formula>
    </cfRule>
    <cfRule type="cellIs" dxfId="1223" priority="44" operator="lessThan">
      <formula>0.165972222222222</formula>
    </cfRule>
    <cfRule type="cellIs" dxfId="1222" priority="45" operator="greaterThan">
      <formula>0.166666666666667</formula>
    </cfRule>
    <cfRule type="cellIs" dxfId="1221" priority="46" operator="between">
      <formula>0.000694444444444444</formula>
      <formula>0.166666666666667</formula>
    </cfRule>
    <cfRule type="cellIs" dxfId="1220" priority="47" operator="between">
      <formula>0</formula>
      <formula>0.166666666666667</formula>
    </cfRule>
    <cfRule type="cellIs" dxfId="1219" priority="48" operator="equal">
      <formula>0</formula>
    </cfRule>
    <cfRule type="cellIs" dxfId="1218" priority="49" operator="greaterThan">
      <formula>0.166666666666667</formula>
    </cfRule>
    <cfRule type="cellIs" dxfId="1217" priority="50" operator="greaterThan">
      <formula>0.166666666666667</formula>
    </cfRule>
    <cfRule type="cellIs" dxfId="1216" priority="51" operator="lessThan">
      <formula>0.208333333333333</formula>
    </cfRule>
    <cfRule type="cellIs" dxfId="1215" priority="52" operator="greaterThan">
      <formula>0.208333333333333</formula>
    </cfRule>
  </conditionalFormatting>
  <conditionalFormatting sqref="I134">
    <cfRule type="cellIs" dxfId="1214" priority="38" operator="lessThan">
      <formula>$I$132</formula>
    </cfRule>
    <cfRule type="cellIs" dxfId="1213" priority="39" operator="greaterThan">
      <formula>$I$132</formula>
    </cfRule>
  </conditionalFormatting>
  <conditionalFormatting sqref="J134">
    <cfRule type="cellIs" dxfId="1212" priority="36" operator="lessThan">
      <formula>$K$135</formula>
    </cfRule>
    <cfRule type="cellIs" dxfId="1211" priority="37" operator="greaterThan">
      <formula>$K$135</formula>
    </cfRule>
  </conditionalFormatting>
  <conditionalFormatting sqref="J113">
    <cfRule type="cellIs" dxfId="1210" priority="35" operator="greaterThan">
      <formula>0.167361111111111</formula>
    </cfRule>
  </conditionalFormatting>
  <conditionalFormatting sqref="B46:B52 B68:B74 B91:B97 B113:B119">
    <cfRule type="cellIs" dxfId="1209" priority="34" operator="greaterThan">
      <formula>0</formula>
    </cfRule>
  </conditionalFormatting>
  <conditionalFormatting sqref="A46:A52 A68:A74 A91:A97 A113:A119">
    <cfRule type="cellIs" dxfId="1208" priority="33" operator="greaterThan">
      <formula>0</formula>
    </cfRule>
  </conditionalFormatting>
  <conditionalFormatting sqref="A46:A52 A68:A74 A91:A97 A113:A119">
    <cfRule type="cellIs" dxfId="1207" priority="31" operator="greaterThan">
      <formula>0</formula>
    </cfRule>
    <cfRule type="cellIs" dxfId="1206" priority="32" operator="greaterThan">
      <formula>25</formula>
    </cfRule>
  </conditionalFormatting>
  <conditionalFormatting sqref="B46:B52 A68:B74 A91:B97 A113:B119">
    <cfRule type="cellIs" dxfId="1205" priority="30" operator="greaterThan">
      <formula>0</formula>
    </cfRule>
  </conditionalFormatting>
  <conditionalFormatting sqref="K46:K52 K68:K74 K91:K97 K113:K119">
    <cfRule type="cellIs" dxfId="1204" priority="29" operator="greaterThan">
      <formula>0</formula>
    </cfRule>
  </conditionalFormatting>
  <conditionalFormatting sqref="I56 I60">
    <cfRule type="cellIs" dxfId="1203" priority="27" operator="lessThan">
      <formula>$I$55</formula>
    </cfRule>
    <cfRule type="cellIs" dxfId="1202" priority="28" operator="greaterThan">
      <formula>$I$55</formula>
    </cfRule>
  </conditionalFormatting>
  <conditionalFormatting sqref="I78">
    <cfRule type="cellIs" dxfId="1201" priority="25" operator="lessThan">
      <formula>$I$77</formula>
    </cfRule>
    <cfRule type="cellIs" dxfId="1200" priority="26" operator="greaterThan">
      <formula>$I$77</formula>
    </cfRule>
  </conditionalFormatting>
  <conditionalFormatting sqref="I82">
    <cfRule type="cellIs" dxfId="1199" priority="23" operator="lessThan">
      <formula>$H$82</formula>
    </cfRule>
    <cfRule type="cellIs" dxfId="1198" priority="24" operator="greaterThan">
      <formula>$H$82</formula>
    </cfRule>
  </conditionalFormatting>
  <conditionalFormatting sqref="I101">
    <cfRule type="cellIs" dxfId="1197" priority="19" operator="lessThan">
      <formula>$I$100</formula>
    </cfRule>
    <cfRule type="cellIs" dxfId="1196" priority="20" operator="greaterThan">
      <formula>$I$100</formula>
    </cfRule>
    <cfRule type="cellIs" dxfId="1195" priority="21" operator="lessThan">
      <formula>$I$100</formula>
    </cfRule>
    <cfRule type="cellIs" dxfId="1194" priority="22" operator="greaterThan">
      <formula>$I$100</formula>
    </cfRule>
  </conditionalFormatting>
  <conditionalFormatting sqref="I105">
    <cfRule type="cellIs" dxfId="1193" priority="17" operator="lessThan">
      <formula>$H$105</formula>
    </cfRule>
    <cfRule type="cellIs" dxfId="1192" priority="18" operator="greaterThan">
      <formula>$H$105</formula>
    </cfRule>
  </conditionalFormatting>
  <conditionalFormatting sqref="I123 G120">
    <cfRule type="cellIs" dxfId="1191" priority="15" operator="lessThan">
      <formula>$I$122</formula>
    </cfRule>
    <cfRule type="cellIs" dxfId="1190" priority="16" operator="greaterThan">
      <formula>$I$122</formula>
    </cfRule>
  </conditionalFormatting>
  <conditionalFormatting sqref="I127">
    <cfRule type="cellIs" dxfId="1189" priority="13" operator="lessThan">
      <formula>$H$127</formula>
    </cfRule>
    <cfRule type="cellIs" dxfId="1188" priority="14" operator="greaterThan">
      <formula>$H$127</formula>
    </cfRule>
  </conditionalFormatting>
  <conditionalFormatting sqref="G98">
    <cfRule type="cellIs" dxfId="1187" priority="11" operator="lessThan">
      <formula>$I$100</formula>
    </cfRule>
    <cfRule type="cellIs" dxfId="1186" priority="12" operator="greaterThan">
      <formula>$I$100</formula>
    </cfRule>
  </conditionalFormatting>
  <conditionalFormatting sqref="G153">
    <cfRule type="cellIs" dxfId="1185" priority="9" operator="lessThan">
      <formula>2300</formula>
    </cfRule>
    <cfRule type="cellIs" dxfId="1184" priority="10" operator="greaterThan">
      <formula>2300</formula>
    </cfRule>
  </conditionalFormatting>
  <conditionalFormatting sqref="K58">
    <cfRule type="cellIs" dxfId="1183" priority="7" operator="lessThan">
      <formula>1803</formula>
    </cfRule>
    <cfRule type="cellIs" dxfId="1182" priority="8" operator="greaterThan">
      <formula>1803</formula>
    </cfRule>
  </conditionalFormatting>
  <conditionalFormatting sqref="K80">
    <cfRule type="cellIs" dxfId="1181" priority="5" operator="lessThan">
      <formula>1963</formula>
    </cfRule>
    <cfRule type="cellIs" dxfId="1180" priority="6" operator="greaterThan">
      <formula>1969</formula>
    </cfRule>
  </conditionalFormatting>
  <conditionalFormatting sqref="K103">
    <cfRule type="cellIs" dxfId="1179" priority="3" operator="lessThan">
      <formula>2135</formula>
    </cfRule>
    <cfRule type="cellIs" dxfId="1178" priority="4" operator="greaterThan">
      <formula>2135</formula>
    </cfRule>
  </conditionalFormatting>
  <conditionalFormatting sqref="K125">
    <cfRule type="cellIs" dxfId="1177" priority="1" operator="lessThan">
      <formula>2301</formula>
    </cfRule>
    <cfRule type="cellIs" dxfId="1176" priority="2" operator="greaterThan">
      <formula>2301</formula>
    </cfRule>
  </conditionalFormatting>
  <dataValidations count="2">
    <dataValidation type="list" allowBlank="1" showInputMessage="1" showErrorMessage="1" sqref="C68:C74 B3:B33 C113:C119 C91:C97 C46:C52">
      <formula1>liste_1</formula1>
    </dataValidation>
    <dataValidation type="list" allowBlank="1" showInputMessage="1" showErrorMessage="1" sqref="B91:B97 B46:B52 B68:B74 B113:B119">
      <formula1>TRACTEUR</formula1>
    </dataValidation>
  </dataValidations>
  <pageMargins left="0.7" right="0.7" top="0.75" bottom="0.75" header="0.3" footer="0.3"/>
  <drawing r:id="rId1"/>
</worksheet>
</file>

<file path=xl/worksheets/sheet7.xml><?xml version="1.0" encoding="utf-8"?>
<worksheet xmlns="http://schemas.openxmlformats.org/spreadsheetml/2006/main" xmlns:r="http://schemas.openxmlformats.org/officeDocument/2006/relationships">
  <sheetPr>
    <tabColor rgb="FF00FF00"/>
  </sheetPr>
  <dimension ref="A1:M154"/>
  <sheetViews>
    <sheetView workbookViewId="0">
      <selection activeCell="L7" sqref="L7"/>
    </sheetView>
  </sheetViews>
  <sheetFormatPr baseColWidth="10" defaultColWidth="11.42578125" defaultRowHeight="15"/>
  <cols>
    <col min="1" max="1" width="7.5703125" style="8" customWidth="1"/>
    <col min="2" max="2" width="11.42578125" style="8"/>
    <col min="3" max="3" width="9.5703125" style="8" customWidth="1"/>
    <col min="4" max="4" width="12.5703125" style="8" customWidth="1"/>
    <col min="5" max="5" width="11.140625" style="8" customWidth="1"/>
    <col min="6" max="6" width="13" style="8" customWidth="1"/>
    <col min="7" max="7" width="11.42578125" style="8"/>
    <col min="8" max="8" width="8.85546875" style="8" customWidth="1"/>
    <col min="9" max="9" width="14.5703125" style="8" customWidth="1"/>
    <col min="10" max="10" width="13.5703125" style="8" customWidth="1"/>
    <col min="11" max="11" width="14.42578125" style="8" customWidth="1"/>
    <col min="12" max="12" width="37.42578125" style="8" customWidth="1"/>
    <col min="13" max="18" width="11.42578125" style="8"/>
    <col min="19" max="19" width="11.42578125" style="8" customWidth="1"/>
    <col min="20" max="16384" width="11.42578125" style="8"/>
  </cols>
  <sheetData>
    <row r="1" spans="1:11">
      <c r="H1" s="197" t="s">
        <v>15</v>
      </c>
      <c r="I1" s="198"/>
    </row>
    <row r="2" spans="1:11" ht="57" customHeight="1">
      <c r="A2" s="42" t="s">
        <v>16</v>
      </c>
      <c r="B2" s="42" t="s">
        <v>17</v>
      </c>
      <c r="C2" s="42" t="s">
        <v>18</v>
      </c>
      <c r="D2" s="42" t="s">
        <v>19</v>
      </c>
      <c r="E2" s="42" t="s">
        <v>2</v>
      </c>
      <c r="F2" s="42" t="s">
        <v>3</v>
      </c>
      <c r="G2" s="42" t="s">
        <v>4</v>
      </c>
      <c r="H2" s="42" t="s">
        <v>5</v>
      </c>
      <c r="I2" s="42" t="s">
        <v>6</v>
      </c>
      <c r="J2" s="42" t="s">
        <v>7</v>
      </c>
      <c r="K2" s="42" t="s">
        <v>8</v>
      </c>
    </row>
    <row r="3" spans="1:11">
      <c r="A3" s="204">
        <v>9</v>
      </c>
      <c r="B3" s="85" t="s">
        <v>12</v>
      </c>
      <c r="C3" s="85" t="s">
        <v>20</v>
      </c>
      <c r="D3" s="6">
        <v>42063</v>
      </c>
      <c r="E3" s="55">
        <f>VLOOKUP(B3,' horaire et frais avant nao '!$A$4:$I$81,3,FALSE)</f>
        <v>0</v>
      </c>
      <c r="F3" s="55">
        <f>VLOOKUP(B3,' horaire et frais avant nao '!$A$4:$I$81,4,FALSE)</f>
        <v>0</v>
      </c>
      <c r="G3" s="55">
        <f>VLOOKUP(B3,' horaire et frais avant nao '!$A$4:$I$81,5,FALSE)</f>
        <v>0</v>
      </c>
      <c r="H3" s="55">
        <f>VLOOKUP(B3,' horaire et frais avant nao '!$A$4:$I$81,6,FALSE)</f>
        <v>0</v>
      </c>
      <c r="I3" s="55">
        <f>VLOOKUP(B3,' horaire et frais avant nao '!$A$4:$I$81,7,FALSE)</f>
        <v>0</v>
      </c>
      <c r="J3" s="55">
        <f>VLOOKUP(B3,' horaire et frais avant nao '!$A$4:$I$81,8,FALSE)</f>
        <v>0</v>
      </c>
      <c r="K3" s="55">
        <f>VLOOKUP(B3,' horaire et frais avant nao '!$A$4:$I$81,9,FALSE)</f>
        <v>0</v>
      </c>
    </row>
    <row r="4" spans="1:11">
      <c r="A4" s="204"/>
      <c r="B4" s="85" t="s">
        <v>196</v>
      </c>
      <c r="C4" s="85" t="s">
        <v>21</v>
      </c>
      <c r="D4" s="6">
        <v>42064</v>
      </c>
      <c r="E4" s="55">
        <f>VLOOKUP(B4,' horaire et frais avant nao '!$A$4:$I$81,3,FALSE)</f>
        <v>0</v>
      </c>
      <c r="F4" s="55">
        <f>VLOOKUP(B4,' horaire et frais avant nao '!$A$4:$I$81,4,FALSE)</f>
        <v>0</v>
      </c>
      <c r="G4" s="55">
        <f>VLOOKUP(B4,' horaire et frais avant nao '!$A$4:$I$81,5,FALSE)</f>
        <v>0</v>
      </c>
      <c r="H4" s="55">
        <f>VLOOKUP(B4,' horaire et frais avant nao '!$A$4:$I$81,6,FALSE)</f>
        <v>0</v>
      </c>
      <c r="I4" s="55">
        <f>VLOOKUP(B4,' horaire et frais avant nao '!$A$4:$I$81,7,FALSE)</f>
        <v>0</v>
      </c>
      <c r="J4" s="55">
        <f>VLOOKUP(B4,' horaire et frais avant nao '!$A$4:$I$81,8,FALSE)</f>
        <v>0</v>
      </c>
      <c r="K4" s="55">
        <f>VLOOKUP(B4,' horaire et frais avant nao '!$A$4:$I$81,9,FALSE)</f>
        <v>0</v>
      </c>
    </row>
    <row r="5" spans="1:11" ht="30">
      <c r="A5" s="204"/>
      <c r="B5" s="85" t="s">
        <v>196</v>
      </c>
      <c r="C5" s="85" t="s">
        <v>22</v>
      </c>
      <c r="D5" s="6">
        <v>42065</v>
      </c>
      <c r="E5" s="55">
        <f>VLOOKUP(B5,' horaire et frais avant nao '!$A$4:$I$81,3,FALSE)</f>
        <v>0</v>
      </c>
      <c r="F5" s="55">
        <f>VLOOKUP(B5,' horaire et frais avant nao '!$A$4:$I$81,4,FALSE)</f>
        <v>0</v>
      </c>
      <c r="G5" s="55">
        <f>VLOOKUP(B5,' horaire et frais avant nao '!$A$4:$I$81,5,FALSE)</f>
        <v>0</v>
      </c>
      <c r="H5" s="55">
        <f>VLOOKUP(B5,' horaire et frais avant nao '!$A$4:$I$81,6,FALSE)</f>
        <v>0</v>
      </c>
      <c r="I5" s="55">
        <f>VLOOKUP(B5,' horaire et frais avant nao '!$A$4:$I$81,7,FALSE)</f>
        <v>0</v>
      </c>
      <c r="J5" s="55">
        <f>VLOOKUP(B5,' horaire et frais avant nao '!$A$4:$I$81,8,FALSE)</f>
        <v>0</v>
      </c>
      <c r="K5" s="55">
        <f>VLOOKUP(B5,' horaire et frais avant nao '!$A$4:$I$81,9,FALSE)</f>
        <v>0</v>
      </c>
    </row>
    <row r="6" spans="1:11">
      <c r="A6" s="204">
        <v>10</v>
      </c>
      <c r="B6" s="85" t="s">
        <v>12</v>
      </c>
      <c r="C6" s="85" t="s">
        <v>23</v>
      </c>
      <c r="D6" s="6">
        <v>42066</v>
      </c>
      <c r="E6" s="55">
        <f>VLOOKUP(B6,' horaire et frais avant nao '!$A$4:$I$81,3,FALSE)</f>
        <v>0</v>
      </c>
      <c r="F6" s="55">
        <f>VLOOKUP(B6,' horaire et frais avant nao '!$A$4:$I$81,4,FALSE)</f>
        <v>0</v>
      </c>
      <c r="G6" s="55">
        <f>VLOOKUP(B6,' horaire et frais avant nao '!$A$4:$I$81,5,FALSE)</f>
        <v>0</v>
      </c>
      <c r="H6" s="55">
        <f>VLOOKUP(B6,' horaire et frais avant nao '!$A$4:$I$81,6,FALSE)</f>
        <v>0</v>
      </c>
      <c r="I6" s="55">
        <f>VLOOKUP(B6,' horaire et frais avant nao '!$A$4:$I$81,7,FALSE)</f>
        <v>0</v>
      </c>
      <c r="J6" s="55">
        <f>VLOOKUP(B6,' horaire et frais avant nao '!$A$4:$I$81,8,FALSE)</f>
        <v>0</v>
      </c>
      <c r="K6" s="55">
        <f>VLOOKUP(B6,' horaire et frais avant nao '!$A$4:$I$81,9,FALSE)</f>
        <v>0</v>
      </c>
    </row>
    <row r="7" spans="1:11">
      <c r="A7" s="204"/>
      <c r="B7" s="85" t="s">
        <v>12</v>
      </c>
      <c r="C7" s="85" t="s">
        <v>24</v>
      </c>
      <c r="D7" s="6">
        <v>42067</v>
      </c>
      <c r="E7" s="55">
        <f>VLOOKUP(B7,' horaire et frais avant nao '!$A$4:$I$81,3,FALSE)</f>
        <v>0</v>
      </c>
      <c r="F7" s="55">
        <f>VLOOKUP(B7,' horaire et frais avant nao '!$A$4:$I$81,4,FALSE)</f>
        <v>0</v>
      </c>
      <c r="G7" s="55">
        <f>VLOOKUP(B7,' horaire et frais avant nao '!$A$4:$I$81,5,FALSE)</f>
        <v>0</v>
      </c>
      <c r="H7" s="55">
        <f>VLOOKUP(B7,' horaire et frais avant nao '!$A$4:$I$81,6,FALSE)</f>
        <v>0</v>
      </c>
      <c r="I7" s="55">
        <f>VLOOKUP(B7,' horaire et frais avant nao '!$A$4:$I$81,7,FALSE)</f>
        <v>0</v>
      </c>
      <c r="J7" s="55">
        <f>VLOOKUP(B7,' horaire et frais avant nao '!$A$4:$I$81,8,FALSE)</f>
        <v>0</v>
      </c>
      <c r="K7" s="55">
        <f>VLOOKUP(B7,' horaire et frais avant nao '!$A$4:$I$81,9,FALSE)</f>
        <v>0</v>
      </c>
    </row>
    <row r="8" spans="1:11">
      <c r="A8" s="204"/>
      <c r="B8" s="85" t="s">
        <v>12</v>
      </c>
      <c r="C8" s="85" t="s">
        <v>25</v>
      </c>
      <c r="D8" s="6">
        <v>42068</v>
      </c>
      <c r="E8" s="55">
        <f>VLOOKUP(B8,' horaire et frais avant nao '!$A$4:$I$81,3,FALSE)</f>
        <v>0</v>
      </c>
      <c r="F8" s="55">
        <f>VLOOKUP(B8,' horaire et frais avant nao '!$A$4:$I$81,4,FALSE)</f>
        <v>0</v>
      </c>
      <c r="G8" s="55">
        <f>VLOOKUP(B8,' horaire et frais avant nao '!$A$4:$I$81,5,FALSE)</f>
        <v>0</v>
      </c>
      <c r="H8" s="55">
        <f>VLOOKUP(B8,' horaire et frais avant nao '!$A$4:$I$81,6,FALSE)</f>
        <v>0</v>
      </c>
      <c r="I8" s="55">
        <f>VLOOKUP(B8,' horaire et frais avant nao '!$A$4:$I$81,7,FALSE)</f>
        <v>0</v>
      </c>
      <c r="J8" s="55">
        <f>VLOOKUP(B8,' horaire et frais avant nao '!$A$4:$I$81,8,FALSE)</f>
        <v>0</v>
      </c>
      <c r="K8" s="55">
        <f>VLOOKUP(B8,' horaire et frais avant nao '!$A$4:$I$81,9,FALSE)</f>
        <v>0</v>
      </c>
    </row>
    <row r="9" spans="1:11">
      <c r="A9" s="204"/>
      <c r="B9" s="85" t="s">
        <v>12</v>
      </c>
      <c r="C9" s="85" t="s">
        <v>26</v>
      </c>
      <c r="D9" s="6">
        <v>42069</v>
      </c>
      <c r="E9" s="55">
        <f>VLOOKUP(B9,' horaire et frais avant nao '!$A$4:$I$81,3,FALSE)</f>
        <v>0</v>
      </c>
      <c r="F9" s="55">
        <f>VLOOKUP(B9,' horaire et frais avant nao '!$A$4:$I$81,4,FALSE)</f>
        <v>0</v>
      </c>
      <c r="G9" s="55">
        <f>VLOOKUP(B9,' horaire et frais avant nao '!$A$4:$I$81,5,FALSE)</f>
        <v>0</v>
      </c>
      <c r="H9" s="55">
        <f>VLOOKUP(B9,' horaire et frais avant nao '!$A$4:$I$81,6,FALSE)</f>
        <v>0</v>
      </c>
      <c r="I9" s="55">
        <f>VLOOKUP(B9,' horaire et frais avant nao '!$A$4:$I$81,7,FALSE)</f>
        <v>0</v>
      </c>
      <c r="J9" s="55">
        <f>VLOOKUP(B9,' horaire et frais avant nao '!$A$4:$I$81,8,FALSE)</f>
        <v>0</v>
      </c>
      <c r="K9" s="55">
        <f>VLOOKUP(B9,' horaire et frais avant nao '!$A$4:$I$81,9,FALSE)</f>
        <v>0</v>
      </c>
    </row>
    <row r="10" spans="1:11">
      <c r="A10" s="204"/>
      <c r="B10" s="85" t="s">
        <v>12</v>
      </c>
      <c r="C10" s="85" t="s">
        <v>20</v>
      </c>
      <c r="D10" s="6">
        <v>42070</v>
      </c>
      <c r="E10" s="55">
        <f>VLOOKUP(B10,' horaire et frais avant nao '!$A$4:$I$81,3,FALSE)</f>
        <v>0</v>
      </c>
      <c r="F10" s="55">
        <f>VLOOKUP(B10,' horaire et frais avant nao '!$A$4:$I$81,4,FALSE)</f>
        <v>0</v>
      </c>
      <c r="G10" s="55">
        <f>VLOOKUP(B10,' horaire et frais avant nao '!$A$4:$I$81,5,FALSE)</f>
        <v>0</v>
      </c>
      <c r="H10" s="55">
        <f>VLOOKUP(B10,' horaire et frais avant nao '!$A$4:$I$81,6,FALSE)</f>
        <v>0</v>
      </c>
      <c r="I10" s="55">
        <f>VLOOKUP(B10,' horaire et frais avant nao '!$A$4:$I$81,7,FALSE)</f>
        <v>0</v>
      </c>
      <c r="J10" s="55">
        <f>VLOOKUP(B10,' horaire et frais avant nao '!$A$4:$I$81,8,FALSE)</f>
        <v>0</v>
      </c>
      <c r="K10" s="55">
        <f>VLOOKUP(B10,' horaire et frais avant nao '!$A$4:$I$81,9,FALSE)</f>
        <v>0</v>
      </c>
    </row>
    <row r="11" spans="1:11">
      <c r="A11" s="204"/>
      <c r="B11" s="85" t="s">
        <v>196</v>
      </c>
      <c r="C11" s="85" t="s">
        <v>21</v>
      </c>
      <c r="D11" s="6">
        <v>42071</v>
      </c>
      <c r="E11" s="55">
        <f>VLOOKUP(B11,' horaire et frais avant nao '!$A$4:$I$81,3,FALSE)</f>
        <v>0</v>
      </c>
      <c r="F11" s="55">
        <f>VLOOKUP(B11,' horaire et frais avant nao '!$A$4:$I$81,4,FALSE)</f>
        <v>0</v>
      </c>
      <c r="G11" s="55">
        <f>VLOOKUP(B11,' horaire et frais avant nao '!$A$4:$I$81,5,FALSE)</f>
        <v>0</v>
      </c>
      <c r="H11" s="55">
        <f>VLOOKUP(B11,' horaire et frais avant nao '!$A$4:$I$81,6,FALSE)</f>
        <v>0</v>
      </c>
      <c r="I11" s="55">
        <f>VLOOKUP(B11,' horaire et frais avant nao '!$A$4:$I$81,7,FALSE)</f>
        <v>0</v>
      </c>
      <c r="J11" s="55">
        <f>VLOOKUP(B11,' horaire et frais avant nao '!$A$4:$I$81,8,FALSE)</f>
        <v>0</v>
      </c>
      <c r="K11" s="55">
        <f>VLOOKUP(B11,' horaire et frais avant nao '!$A$4:$I$81,9,FALSE)</f>
        <v>0</v>
      </c>
    </row>
    <row r="12" spans="1:11" ht="30">
      <c r="A12" s="204"/>
      <c r="B12" s="85" t="s">
        <v>196</v>
      </c>
      <c r="C12" s="85" t="s">
        <v>22</v>
      </c>
      <c r="D12" s="6">
        <v>42072</v>
      </c>
      <c r="E12" s="55">
        <f>VLOOKUP(B12,' horaire et frais avant nao '!$A$4:$I$81,3,FALSE)</f>
        <v>0</v>
      </c>
      <c r="F12" s="55">
        <f>VLOOKUP(B12,' horaire et frais avant nao '!$A$4:$I$81,4,FALSE)</f>
        <v>0</v>
      </c>
      <c r="G12" s="55">
        <f>VLOOKUP(B12,' horaire et frais avant nao '!$A$4:$I$81,5,FALSE)</f>
        <v>0</v>
      </c>
      <c r="H12" s="55">
        <f>VLOOKUP(B12,' horaire et frais avant nao '!$A$4:$I$81,6,FALSE)</f>
        <v>0</v>
      </c>
      <c r="I12" s="55">
        <f>VLOOKUP(B12,' horaire et frais avant nao '!$A$4:$I$81,7,FALSE)</f>
        <v>0</v>
      </c>
      <c r="J12" s="55">
        <f>VLOOKUP(B12,' horaire et frais avant nao '!$A$4:$I$81,8,FALSE)</f>
        <v>0</v>
      </c>
      <c r="K12" s="55">
        <f>VLOOKUP(B12,' horaire et frais avant nao '!$A$4:$I$81,9,FALSE)</f>
        <v>0</v>
      </c>
    </row>
    <row r="13" spans="1:11">
      <c r="A13" s="203">
        <v>11</v>
      </c>
      <c r="B13" s="85" t="s">
        <v>12</v>
      </c>
      <c r="C13" s="85" t="s">
        <v>23</v>
      </c>
      <c r="D13" s="6">
        <v>42073</v>
      </c>
      <c r="E13" s="55">
        <f>VLOOKUP(B13,' horaire et frais avant nao '!$A$4:$I$81,3,FALSE)</f>
        <v>0</v>
      </c>
      <c r="F13" s="55">
        <f>VLOOKUP(B13,' horaire et frais avant nao '!$A$4:$I$81,4,FALSE)</f>
        <v>0</v>
      </c>
      <c r="G13" s="55">
        <f>VLOOKUP(B13,' horaire et frais avant nao '!$A$4:$I$81,5,FALSE)</f>
        <v>0</v>
      </c>
      <c r="H13" s="55">
        <f>VLOOKUP(B13,' horaire et frais avant nao '!$A$4:$I$81,6,FALSE)</f>
        <v>0</v>
      </c>
      <c r="I13" s="55">
        <f>VLOOKUP(B13,' horaire et frais avant nao '!$A$4:$I$81,7,FALSE)</f>
        <v>0</v>
      </c>
      <c r="J13" s="55">
        <f>VLOOKUP(B13,' horaire et frais avant nao '!$A$4:$I$81,8,FALSE)</f>
        <v>0</v>
      </c>
      <c r="K13" s="55">
        <f>VLOOKUP(B13,' horaire et frais avant nao '!$A$4:$I$81,9,FALSE)</f>
        <v>0</v>
      </c>
    </row>
    <row r="14" spans="1:11">
      <c r="A14" s="203"/>
      <c r="B14" s="85" t="s">
        <v>12</v>
      </c>
      <c r="C14" s="85" t="s">
        <v>24</v>
      </c>
      <c r="D14" s="6">
        <v>42074</v>
      </c>
      <c r="E14" s="55">
        <f>VLOOKUP(B14,' horaire et frais avant nao '!$A$4:$I$81,3,FALSE)</f>
        <v>0</v>
      </c>
      <c r="F14" s="55">
        <f>VLOOKUP(B14,' horaire et frais avant nao '!$A$4:$I$81,4,FALSE)</f>
        <v>0</v>
      </c>
      <c r="G14" s="55">
        <f>VLOOKUP(B14,' horaire et frais avant nao '!$A$4:$I$81,5,FALSE)</f>
        <v>0</v>
      </c>
      <c r="H14" s="55">
        <f>VLOOKUP(B14,' horaire et frais avant nao '!$A$4:$I$81,6,FALSE)</f>
        <v>0</v>
      </c>
      <c r="I14" s="55">
        <f>VLOOKUP(B14,' horaire et frais avant nao '!$A$4:$I$81,7,FALSE)</f>
        <v>0</v>
      </c>
      <c r="J14" s="55">
        <f>VLOOKUP(B14,' horaire et frais avant nao '!$A$4:$I$81,8,FALSE)</f>
        <v>0</v>
      </c>
      <c r="K14" s="55">
        <f>VLOOKUP(B14,' horaire et frais avant nao '!$A$4:$I$81,9,FALSE)</f>
        <v>0</v>
      </c>
    </row>
    <row r="15" spans="1:11">
      <c r="A15" s="203"/>
      <c r="B15" s="85" t="s">
        <v>12</v>
      </c>
      <c r="C15" s="85" t="s">
        <v>25</v>
      </c>
      <c r="D15" s="6">
        <v>42075</v>
      </c>
      <c r="E15" s="55">
        <f>VLOOKUP(B15,' horaire et frais avant nao '!$A$4:$I$81,3,FALSE)</f>
        <v>0</v>
      </c>
      <c r="F15" s="55">
        <f>VLOOKUP(B15,' horaire et frais avant nao '!$A$4:$I$81,4,FALSE)</f>
        <v>0</v>
      </c>
      <c r="G15" s="55">
        <f>VLOOKUP(B15,' horaire et frais avant nao '!$A$4:$I$81,5,FALSE)</f>
        <v>0</v>
      </c>
      <c r="H15" s="55">
        <f>VLOOKUP(B15,' horaire et frais avant nao '!$A$4:$I$81,6,FALSE)</f>
        <v>0</v>
      </c>
      <c r="I15" s="55">
        <f>VLOOKUP(B15,' horaire et frais avant nao '!$A$4:$I$81,7,FALSE)</f>
        <v>0</v>
      </c>
      <c r="J15" s="55">
        <f>VLOOKUP(B15,' horaire et frais avant nao '!$A$4:$I$81,8,FALSE)</f>
        <v>0</v>
      </c>
      <c r="K15" s="55">
        <f>VLOOKUP(B15,' horaire et frais avant nao '!$A$4:$I$81,9,FALSE)</f>
        <v>0</v>
      </c>
    </row>
    <row r="16" spans="1:11">
      <c r="A16" s="203"/>
      <c r="B16" s="85" t="s">
        <v>12</v>
      </c>
      <c r="C16" s="85" t="s">
        <v>26</v>
      </c>
      <c r="D16" s="6">
        <v>42076</v>
      </c>
      <c r="E16" s="55">
        <f>VLOOKUP(B16,' horaire et frais avant nao '!$A$4:$I$81,3,FALSE)</f>
        <v>0</v>
      </c>
      <c r="F16" s="55">
        <f>VLOOKUP(B16,' horaire et frais avant nao '!$A$4:$I$81,4,FALSE)</f>
        <v>0</v>
      </c>
      <c r="G16" s="55">
        <f>VLOOKUP(B16,' horaire et frais avant nao '!$A$4:$I$81,5,FALSE)</f>
        <v>0</v>
      </c>
      <c r="H16" s="55">
        <f>VLOOKUP(B16,' horaire et frais avant nao '!$A$4:$I$81,6,FALSE)</f>
        <v>0</v>
      </c>
      <c r="I16" s="55">
        <f>VLOOKUP(B16,' horaire et frais avant nao '!$A$4:$I$81,7,FALSE)</f>
        <v>0</v>
      </c>
      <c r="J16" s="55">
        <f>VLOOKUP(B16,' horaire et frais avant nao '!$A$4:$I$81,8,FALSE)</f>
        <v>0</v>
      </c>
      <c r="K16" s="55">
        <f>VLOOKUP(B16,' horaire et frais avant nao '!$A$4:$I$81,9,FALSE)</f>
        <v>0</v>
      </c>
    </row>
    <row r="17" spans="1:11">
      <c r="A17" s="203"/>
      <c r="B17" s="85" t="s">
        <v>12</v>
      </c>
      <c r="C17" s="85" t="s">
        <v>20</v>
      </c>
      <c r="D17" s="6">
        <v>42077</v>
      </c>
      <c r="E17" s="55">
        <f>VLOOKUP(B17,' horaire et frais avant nao '!$A$4:$I$81,3,FALSE)</f>
        <v>0</v>
      </c>
      <c r="F17" s="55">
        <f>VLOOKUP(B17,' horaire et frais avant nao '!$A$4:$I$81,4,FALSE)</f>
        <v>0</v>
      </c>
      <c r="G17" s="55">
        <f>VLOOKUP(B17,' horaire et frais avant nao '!$A$4:$I$81,5,FALSE)</f>
        <v>0</v>
      </c>
      <c r="H17" s="55">
        <f>VLOOKUP(B17,' horaire et frais avant nao '!$A$4:$I$81,6,FALSE)</f>
        <v>0</v>
      </c>
      <c r="I17" s="55">
        <f>VLOOKUP(B17,' horaire et frais avant nao '!$A$4:$I$81,7,FALSE)</f>
        <v>0</v>
      </c>
      <c r="J17" s="55">
        <f>VLOOKUP(B17,' horaire et frais avant nao '!$A$4:$I$81,8,FALSE)</f>
        <v>0</v>
      </c>
      <c r="K17" s="55">
        <f>VLOOKUP(B17,' horaire et frais avant nao '!$A$4:$I$81,9,FALSE)</f>
        <v>0</v>
      </c>
    </row>
    <row r="18" spans="1:11">
      <c r="A18" s="203"/>
      <c r="B18" s="85" t="s">
        <v>196</v>
      </c>
      <c r="C18" s="85" t="s">
        <v>21</v>
      </c>
      <c r="D18" s="6">
        <v>42078</v>
      </c>
      <c r="E18" s="55">
        <f>VLOOKUP(B18,' horaire et frais avant nao '!$A$4:$I$81,3,FALSE)</f>
        <v>0</v>
      </c>
      <c r="F18" s="55">
        <f>VLOOKUP(B18,' horaire et frais avant nao '!$A$4:$I$81,4,FALSE)</f>
        <v>0</v>
      </c>
      <c r="G18" s="55">
        <f>VLOOKUP(B18,' horaire et frais avant nao '!$A$4:$I$81,5,FALSE)</f>
        <v>0</v>
      </c>
      <c r="H18" s="55">
        <f>VLOOKUP(B18,' horaire et frais avant nao '!$A$4:$I$81,6,FALSE)</f>
        <v>0</v>
      </c>
      <c r="I18" s="55">
        <f>VLOOKUP(B18,' horaire et frais avant nao '!$A$4:$I$81,7,FALSE)</f>
        <v>0</v>
      </c>
      <c r="J18" s="55">
        <f>VLOOKUP(B18,' horaire et frais avant nao '!$A$4:$I$81,8,FALSE)</f>
        <v>0</v>
      </c>
      <c r="K18" s="55">
        <f>VLOOKUP(B18,' horaire et frais avant nao '!$A$4:$I$81,9,FALSE)</f>
        <v>0</v>
      </c>
    </row>
    <row r="19" spans="1:11" ht="30">
      <c r="A19" s="203"/>
      <c r="B19" s="85" t="s">
        <v>196</v>
      </c>
      <c r="C19" s="85" t="s">
        <v>22</v>
      </c>
      <c r="D19" s="6">
        <v>42079</v>
      </c>
      <c r="E19" s="55">
        <f>VLOOKUP(B19,' horaire et frais avant nao '!$A$4:$I$81,3,FALSE)</f>
        <v>0</v>
      </c>
      <c r="F19" s="55">
        <f>VLOOKUP(B19,' horaire et frais avant nao '!$A$4:$I$81,4,FALSE)</f>
        <v>0</v>
      </c>
      <c r="G19" s="55">
        <f>VLOOKUP(B19,' horaire et frais avant nao '!$A$4:$I$81,5,FALSE)</f>
        <v>0</v>
      </c>
      <c r="H19" s="55">
        <f>VLOOKUP(B19,' horaire et frais avant nao '!$A$4:$I$81,6,FALSE)</f>
        <v>0</v>
      </c>
      <c r="I19" s="55">
        <f>VLOOKUP(B19,' horaire et frais avant nao '!$A$4:$I$81,7,FALSE)</f>
        <v>0</v>
      </c>
      <c r="J19" s="55">
        <f>VLOOKUP(B19,' horaire et frais avant nao '!$A$4:$I$81,8,FALSE)</f>
        <v>0</v>
      </c>
      <c r="K19" s="55">
        <f>VLOOKUP(B19,' horaire et frais avant nao '!$A$4:$I$81,9,FALSE)</f>
        <v>0</v>
      </c>
    </row>
    <row r="20" spans="1:11">
      <c r="A20" s="204">
        <v>12</v>
      </c>
      <c r="B20" s="55" t="s">
        <v>12</v>
      </c>
      <c r="C20" s="85" t="s">
        <v>23</v>
      </c>
      <c r="D20" s="6">
        <v>42080</v>
      </c>
      <c r="E20" s="55">
        <f>VLOOKUP(B20,' horaire et frais avant nao '!$A$4:$I$81,3,FALSE)</f>
        <v>0</v>
      </c>
      <c r="F20" s="55">
        <f>VLOOKUP(B20,' horaire et frais avant nao '!$A$4:$I$81,4,FALSE)</f>
        <v>0</v>
      </c>
      <c r="G20" s="55">
        <f>VLOOKUP(B20,' horaire et frais avant nao '!$A$4:$I$81,5,FALSE)</f>
        <v>0</v>
      </c>
      <c r="H20" s="55">
        <f>VLOOKUP(B20,' horaire et frais avant nao '!$A$4:$I$81,6,FALSE)</f>
        <v>0</v>
      </c>
      <c r="I20" s="55">
        <f>VLOOKUP(B20,' horaire et frais avant nao '!$A$4:$I$81,7,FALSE)</f>
        <v>0</v>
      </c>
      <c r="J20" s="55">
        <f>VLOOKUP(B20,' horaire et frais avant nao '!$A$4:$I$81,8,FALSE)</f>
        <v>0</v>
      </c>
      <c r="K20" s="55">
        <f>VLOOKUP(B20,' horaire et frais avant nao '!$A$4:$I$81,9,FALSE)</f>
        <v>0</v>
      </c>
    </row>
    <row r="21" spans="1:11">
      <c r="A21" s="204"/>
      <c r="B21" s="55" t="s">
        <v>12</v>
      </c>
      <c r="C21" s="85" t="s">
        <v>24</v>
      </c>
      <c r="D21" s="6">
        <v>42081</v>
      </c>
      <c r="E21" s="55">
        <f>VLOOKUP(B21,' horaire et frais avant nao '!$A$4:$I$81,3,FALSE)</f>
        <v>0</v>
      </c>
      <c r="F21" s="55">
        <f>VLOOKUP(B21,' horaire et frais avant nao '!$A$4:$I$81,4,FALSE)</f>
        <v>0</v>
      </c>
      <c r="G21" s="55">
        <f>VLOOKUP(B21,' horaire et frais avant nao '!$A$4:$I$81,5,FALSE)</f>
        <v>0</v>
      </c>
      <c r="H21" s="55">
        <f>VLOOKUP(B21,' horaire et frais avant nao '!$A$4:$I$81,6,FALSE)</f>
        <v>0</v>
      </c>
      <c r="I21" s="55">
        <f>VLOOKUP(B21,' horaire et frais avant nao '!$A$4:$I$81,7,FALSE)</f>
        <v>0</v>
      </c>
      <c r="J21" s="55">
        <f>VLOOKUP(B21,' horaire et frais avant nao '!$A$4:$I$81,8,FALSE)</f>
        <v>0</v>
      </c>
      <c r="K21" s="55">
        <f>VLOOKUP(B21,' horaire et frais avant nao '!$A$4:$I$81,9,FALSE)</f>
        <v>0</v>
      </c>
    </row>
    <row r="22" spans="1:11">
      <c r="A22" s="204"/>
      <c r="B22" s="55" t="s">
        <v>12</v>
      </c>
      <c r="C22" s="85" t="s">
        <v>25</v>
      </c>
      <c r="D22" s="6">
        <v>42082</v>
      </c>
      <c r="E22" s="55">
        <f>VLOOKUP(B22,' horaire et frais avant nao '!$A$4:$I$81,3,FALSE)</f>
        <v>0</v>
      </c>
      <c r="F22" s="55">
        <f>VLOOKUP(B22,' horaire et frais avant nao '!$A$4:$I$81,4,FALSE)</f>
        <v>0</v>
      </c>
      <c r="G22" s="55">
        <f>VLOOKUP(B22,' horaire et frais avant nao '!$A$4:$I$81,5,FALSE)</f>
        <v>0</v>
      </c>
      <c r="H22" s="55">
        <f>VLOOKUP(B22,' horaire et frais avant nao '!$A$4:$I$81,6,FALSE)</f>
        <v>0</v>
      </c>
      <c r="I22" s="55">
        <f>VLOOKUP(B22,' horaire et frais avant nao '!$A$4:$I$81,7,FALSE)</f>
        <v>0</v>
      </c>
      <c r="J22" s="55">
        <f>VLOOKUP(B22,' horaire et frais avant nao '!$A$4:$I$81,8,FALSE)</f>
        <v>0</v>
      </c>
      <c r="K22" s="55">
        <f>VLOOKUP(B22,' horaire et frais avant nao '!$A$4:$I$81,9,FALSE)</f>
        <v>0</v>
      </c>
    </row>
    <row r="23" spans="1:11">
      <c r="A23" s="204"/>
      <c r="B23" s="55" t="s">
        <v>12</v>
      </c>
      <c r="C23" s="85" t="s">
        <v>26</v>
      </c>
      <c r="D23" s="6">
        <v>42083</v>
      </c>
      <c r="E23" s="55">
        <f>VLOOKUP(B23,' horaire et frais avant nao '!$A$4:$I$81,3,FALSE)</f>
        <v>0</v>
      </c>
      <c r="F23" s="55">
        <f>VLOOKUP(B23,' horaire et frais avant nao '!$A$4:$I$81,4,FALSE)</f>
        <v>0</v>
      </c>
      <c r="G23" s="55">
        <f>VLOOKUP(B23,' horaire et frais avant nao '!$A$4:$I$81,5,FALSE)</f>
        <v>0</v>
      </c>
      <c r="H23" s="55">
        <f>VLOOKUP(B23,' horaire et frais avant nao '!$A$4:$I$81,6,FALSE)</f>
        <v>0</v>
      </c>
      <c r="I23" s="55">
        <f>VLOOKUP(B23,' horaire et frais avant nao '!$A$4:$I$81,7,FALSE)</f>
        <v>0</v>
      </c>
      <c r="J23" s="55">
        <f>VLOOKUP(B23,' horaire et frais avant nao '!$A$4:$I$81,8,FALSE)</f>
        <v>0</v>
      </c>
      <c r="K23" s="55">
        <f>VLOOKUP(B23,' horaire et frais avant nao '!$A$4:$I$81,9,FALSE)</f>
        <v>0</v>
      </c>
    </row>
    <row r="24" spans="1:11">
      <c r="A24" s="204"/>
      <c r="B24" s="63" t="s">
        <v>12</v>
      </c>
      <c r="C24" s="85" t="s">
        <v>20</v>
      </c>
      <c r="D24" s="6">
        <v>42084</v>
      </c>
      <c r="E24" s="55">
        <f>VLOOKUP(B24,' horaire et frais avant nao '!$A$4:$I$81,3,FALSE)</f>
        <v>0</v>
      </c>
      <c r="F24" s="55">
        <f>VLOOKUP(B24,' horaire et frais avant nao '!$A$4:$I$81,4,FALSE)</f>
        <v>0</v>
      </c>
      <c r="G24" s="55">
        <f>VLOOKUP(B24,' horaire et frais avant nao '!$A$4:$I$81,5,FALSE)</f>
        <v>0</v>
      </c>
      <c r="H24" s="55">
        <f>VLOOKUP(B24,' horaire et frais avant nao '!$A$4:$I$81,6,FALSE)</f>
        <v>0</v>
      </c>
      <c r="I24" s="55">
        <f>VLOOKUP(B24,' horaire et frais avant nao '!$A$4:$I$81,7,FALSE)</f>
        <v>0</v>
      </c>
      <c r="J24" s="55">
        <f>VLOOKUP(B24,' horaire et frais avant nao '!$A$4:$I$81,8,FALSE)</f>
        <v>0</v>
      </c>
      <c r="K24" s="55">
        <f>VLOOKUP(B24,' horaire et frais avant nao '!$A$4:$I$81,9,FALSE)</f>
        <v>0</v>
      </c>
    </row>
    <row r="25" spans="1:11">
      <c r="A25" s="204"/>
      <c r="B25" s="85" t="s">
        <v>196</v>
      </c>
      <c r="C25" s="85" t="s">
        <v>21</v>
      </c>
      <c r="D25" s="6">
        <v>42085</v>
      </c>
      <c r="E25" s="55">
        <f>VLOOKUP(B25,' horaire et frais avant nao '!$A$4:$I$81,3,FALSE)</f>
        <v>0</v>
      </c>
      <c r="F25" s="55">
        <f>VLOOKUP(B25,' horaire et frais avant nao '!$A$4:$I$81,4,FALSE)</f>
        <v>0</v>
      </c>
      <c r="G25" s="55">
        <f>VLOOKUP(B25,' horaire et frais avant nao '!$A$4:$I$81,5,FALSE)</f>
        <v>0</v>
      </c>
      <c r="H25" s="55">
        <f>VLOOKUP(B25,' horaire et frais avant nao '!$A$4:$I$81,6,FALSE)</f>
        <v>0</v>
      </c>
      <c r="I25" s="55">
        <f>VLOOKUP(B25,' horaire et frais avant nao '!$A$4:$I$81,7,FALSE)</f>
        <v>0</v>
      </c>
      <c r="J25" s="55">
        <f>VLOOKUP(B25,' horaire et frais avant nao '!$A$4:$I$81,8,FALSE)</f>
        <v>0</v>
      </c>
      <c r="K25" s="55">
        <f>VLOOKUP(B25,' horaire et frais avant nao '!$A$4:$I$81,9,FALSE)</f>
        <v>0</v>
      </c>
    </row>
    <row r="26" spans="1:11" ht="30">
      <c r="A26" s="204"/>
      <c r="B26" s="85" t="s">
        <v>196</v>
      </c>
      <c r="C26" s="85" t="s">
        <v>22</v>
      </c>
      <c r="D26" s="6">
        <v>42086</v>
      </c>
      <c r="E26" s="55">
        <f>VLOOKUP(B26,' horaire et frais avant nao '!$A$4:$I$81,3,FALSE)</f>
        <v>0</v>
      </c>
      <c r="F26" s="55">
        <f>VLOOKUP(B26,' horaire et frais avant nao '!$A$4:$I$81,4,FALSE)</f>
        <v>0</v>
      </c>
      <c r="G26" s="55">
        <f>VLOOKUP(B26,' horaire et frais avant nao '!$A$4:$I$81,5,FALSE)</f>
        <v>0</v>
      </c>
      <c r="H26" s="55">
        <f>VLOOKUP(B26,' horaire et frais avant nao '!$A$4:$I$81,6,FALSE)</f>
        <v>0</v>
      </c>
      <c r="I26" s="55">
        <f>VLOOKUP(B26,' horaire et frais avant nao '!$A$4:$I$81,7,FALSE)</f>
        <v>0</v>
      </c>
      <c r="J26" s="55">
        <f>VLOOKUP(B26,' horaire et frais avant nao '!$A$4:$I$81,8,FALSE)</f>
        <v>0</v>
      </c>
      <c r="K26" s="55">
        <f>VLOOKUP(B26,' horaire et frais avant nao '!$A$4:$I$81,9,FALSE)</f>
        <v>0</v>
      </c>
    </row>
    <row r="27" spans="1:11">
      <c r="A27" s="204">
        <v>13</v>
      </c>
      <c r="B27" s="55" t="s">
        <v>12</v>
      </c>
      <c r="C27" s="85" t="s">
        <v>23</v>
      </c>
      <c r="D27" s="6">
        <v>42087</v>
      </c>
      <c r="E27" s="55">
        <f>VLOOKUP(B27,' horaire et frais avant nao '!$A$4:$I$81,3,FALSE)</f>
        <v>0</v>
      </c>
      <c r="F27" s="55">
        <f>VLOOKUP(B27,' horaire et frais avant nao '!$A$4:$I$81,4,FALSE)</f>
        <v>0</v>
      </c>
      <c r="G27" s="55">
        <f>VLOOKUP(B27,' horaire et frais avant nao '!$A$4:$I$81,5,FALSE)</f>
        <v>0</v>
      </c>
      <c r="H27" s="55">
        <f>VLOOKUP(B27,' horaire et frais avant nao '!$A$4:$I$81,6,FALSE)</f>
        <v>0</v>
      </c>
      <c r="I27" s="55">
        <f>VLOOKUP(B27,' horaire et frais avant nao '!$A$4:$I$81,7,FALSE)</f>
        <v>0</v>
      </c>
      <c r="J27" s="55">
        <f>VLOOKUP(B27,' horaire et frais avant nao '!$A$4:$I$81,8,FALSE)</f>
        <v>0</v>
      </c>
      <c r="K27" s="55">
        <f>VLOOKUP(B27,' horaire et frais avant nao '!$A$4:$I$81,9,FALSE)</f>
        <v>0</v>
      </c>
    </row>
    <row r="28" spans="1:11">
      <c r="A28" s="204"/>
      <c r="B28" s="55" t="s">
        <v>12</v>
      </c>
      <c r="C28" s="85" t="s">
        <v>24</v>
      </c>
      <c r="D28" s="6">
        <v>42088</v>
      </c>
      <c r="E28" s="55">
        <f>VLOOKUP(B28,' horaire et frais avant nao '!$A$4:$I$81,3,FALSE)</f>
        <v>0</v>
      </c>
      <c r="F28" s="55">
        <f>VLOOKUP(B28,' horaire et frais avant nao '!$A$4:$I$81,4,FALSE)</f>
        <v>0</v>
      </c>
      <c r="G28" s="55">
        <f>VLOOKUP(B28,' horaire et frais avant nao '!$A$4:$I$81,5,FALSE)</f>
        <v>0</v>
      </c>
      <c r="H28" s="55">
        <f>VLOOKUP(B28,' horaire et frais avant nao '!$A$4:$I$81,6,FALSE)</f>
        <v>0</v>
      </c>
      <c r="I28" s="55">
        <f>VLOOKUP(B28,' horaire et frais avant nao '!$A$4:$I$81,7,FALSE)</f>
        <v>0</v>
      </c>
      <c r="J28" s="55">
        <f>VLOOKUP(B28,' horaire et frais avant nao '!$A$4:$I$81,8,FALSE)</f>
        <v>0</v>
      </c>
      <c r="K28" s="55">
        <f>VLOOKUP(B28,' horaire et frais avant nao '!$A$4:$I$81,9,FALSE)</f>
        <v>0</v>
      </c>
    </row>
    <row r="29" spans="1:11">
      <c r="A29" s="204"/>
      <c r="B29" s="55" t="s">
        <v>12</v>
      </c>
      <c r="C29" s="85" t="s">
        <v>25</v>
      </c>
      <c r="D29" s="6">
        <v>42089</v>
      </c>
      <c r="E29" s="55">
        <f>VLOOKUP(B29,' horaire et frais avant nao '!$A$4:$I$81,3,FALSE)</f>
        <v>0</v>
      </c>
      <c r="F29" s="55">
        <f>VLOOKUP(B29,' horaire et frais avant nao '!$A$4:$I$81,4,FALSE)</f>
        <v>0</v>
      </c>
      <c r="G29" s="55">
        <f>VLOOKUP(B29,' horaire et frais avant nao '!$A$4:$I$81,5,FALSE)</f>
        <v>0</v>
      </c>
      <c r="H29" s="55">
        <f>VLOOKUP(B29,' horaire et frais avant nao '!$A$4:$I$81,6,FALSE)</f>
        <v>0</v>
      </c>
      <c r="I29" s="55">
        <f>VLOOKUP(B29,' horaire et frais avant nao '!$A$4:$I$81,7,FALSE)</f>
        <v>0</v>
      </c>
      <c r="J29" s="55">
        <f>VLOOKUP(B29,' horaire et frais avant nao '!$A$4:$I$81,8,FALSE)</f>
        <v>0</v>
      </c>
      <c r="K29" s="55">
        <f>VLOOKUP(B29,' horaire et frais avant nao '!$A$4:$I$81,9,FALSE)</f>
        <v>0</v>
      </c>
    </row>
    <row r="30" spans="1:11">
      <c r="A30" s="204"/>
      <c r="B30" s="55" t="s">
        <v>12</v>
      </c>
      <c r="C30" s="85" t="s">
        <v>26</v>
      </c>
      <c r="D30" s="6">
        <v>42090</v>
      </c>
      <c r="E30" s="55">
        <f>VLOOKUP(B30,' horaire et frais avant nao '!$A$4:$I$81,3,FALSE)</f>
        <v>0</v>
      </c>
      <c r="F30" s="55">
        <f>VLOOKUP(B30,' horaire et frais avant nao '!$A$4:$I$81,4,FALSE)</f>
        <v>0</v>
      </c>
      <c r="G30" s="55">
        <f>VLOOKUP(B30,' horaire et frais avant nao '!$A$4:$I$81,5,FALSE)</f>
        <v>0</v>
      </c>
      <c r="H30" s="55">
        <f>VLOOKUP(B30,' horaire et frais avant nao '!$A$4:$I$81,6,FALSE)</f>
        <v>0</v>
      </c>
      <c r="I30" s="55">
        <f>VLOOKUP(B30,' horaire et frais avant nao '!$A$4:$I$81,7,FALSE)</f>
        <v>0</v>
      </c>
      <c r="J30" s="55">
        <f>VLOOKUP(B30,' horaire et frais avant nao '!$A$4:$I$81,8,FALSE)</f>
        <v>0</v>
      </c>
      <c r="K30" s="55">
        <f>VLOOKUP(B30,' horaire et frais avant nao '!$A$4:$I$81,9,FALSE)</f>
        <v>0</v>
      </c>
    </row>
    <row r="31" spans="1:11">
      <c r="A31" s="204"/>
      <c r="B31" s="55" t="s">
        <v>12</v>
      </c>
      <c r="C31" s="85" t="s">
        <v>20</v>
      </c>
      <c r="D31" s="6">
        <v>42091</v>
      </c>
      <c r="E31" s="55">
        <f>VLOOKUP(B31,' horaire et frais avant nao '!$A$4:$I$81,3,FALSE)</f>
        <v>0</v>
      </c>
      <c r="F31" s="55">
        <f>VLOOKUP(B31,' horaire et frais avant nao '!$A$4:$I$81,4,FALSE)</f>
        <v>0</v>
      </c>
      <c r="G31" s="55">
        <f>VLOOKUP(B31,' horaire et frais avant nao '!$A$4:$I$81,5,FALSE)</f>
        <v>0</v>
      </c>
      <c r="H31" s="55">
        <f>VLOOKUP(B31,' horaire et frais avant nao '!$A$4:$I$81,6,FALSE)</f>
        <v>0</v>
      </c>
      <c r="I31" s="55">
        <f>VLOOKUP(B31,' horaire et frais avant nao '!$A$4:$I$81,7,FALSE)</f>
        <v>0</v>
      </c>
      <c r="J31" s="55">
        <f>VLOOKUP(B31,' horaire et frais avant nao '!$A$4:$I$81,8,FALSE)</f>
        <v>0</v>
      </c>
      <c r="K31" s="55">
        <f>VLOOKUP(B31,' horaire et frais avant nao '!$A$4:$I$81,9,FALSE)</f>
        <v>0</v>
      </c>
    </row>
    <row r="32" spans="1:11">
      <c r="A32" s="204"/>
      <c r="B32" s="85" t="s">
        <v>196</v>
      </c>
      <c r="C32" s="85" t="s">
        <v>21</v>
      </c>
      <c r="D32" s="6">
        <v>42092</v>
      </c>
      <c r="E32" s="55">
        <f>VLOOKUP(B32,' horaire et frais avant nao '!$A$4:$I$81,3,FALSE)</f>
        <v>0</v>
      </c>
      <c r="F32" s="55">
        <f>VLOOKUP(B32,' horaire et frais avant nao '!$A$4:$I$81,4,FALSE)</f>
        <v>0</v>
      </c>
      <c r="G32" s="55">
        <f>VLOOKUP(B32,' horaire et frais avant nao '!$A$4:$I$81,5,FALSE)</f>
        <v>0</v>
      </c>
      <c r="H32" s="55">
        <f>VLOOKUP(B32,' horaire et frais avant nao '!$A$4:$I$81,6,FALSE)</f>
        <v>0</v>
      </c>
      <c r="I32" s="55">
        <f>VLOOKUP(B32,' horaire et frais avant nao '!$A$4:$I$81,7,FALSE)</f>
        <v>0</v>
      </c>
      <c r="J32" s="55">
        <f>VLOOKUP(B32,' horaire et frais avant nao '!$A$4:$I$81,8,FALSE)</f>
        <v>0</v>
      </c>
      <c r="K32" s="55">
        <f>VLOOKUP(B32,' horaire et frais avant nao '!$A$4:$I$81,9,FALSE)</f>
        <v>0</v>
      </c>
    </row>
    <row r="33" spans="1:11" ht="30">
      <c r="A33" s="204"/>
      <c r="B33" s="85" t="s">
        <v>196</v>
      </c>
      <c r="C33" s="85" t="s">
        <v>22</v>
      </c>
      <c r="D33" s="6">
        <v>42093</v>
      </c>
      <c r="E33" s="55">
        <f>VLOOKUP(B33,' horaire et frais avant nao '!$A$4:$I$81,3,FALSE)</f>
        <v>0</v>
      </c>
      <c r="F33" s="55">
        <f>VLOOKUP(B33,' horaire et frais avant nao '!$A$4:$I$81,4,FALSE)</f>
        <v>0</v>
      </c>
      <c r="G33" s="55">
        <f>VLOOKUP(B33,' horaire et frais avant nao '!$A$4:$I$81,5,FALSE)</f>
        <v>0</v>
      </c>
      <c r="H33" s="55">
        <f>VLOOKUP(B33,' horaire et frais avant nao '!$A$4:$I$81,6,FALSE)</f>
        <v>0</v>
      </c>
      <c r="I33" s="55">
        <f>VLOOKUP(B33,' horaire et frais avant nao '!$A$4:$I$81,7,FALSE)</f>
        <v>0</v>
      </c>
      <c r="J33" s="55">
        <f>VLOOKUP(B33,' horaire et frais avant nao '!$A$4:$I$81,8,FALSE)</f>
        <v>0</v>
      </c>
      <c r="K33" s="55">
        <f>VLOOKUP(B33,' horaire et frais avant nao '!$A$4:$I$81,9,FALSE)</f>
        <v>0</v>
      </c>
    </row>
    <row r="34" spans="1:11">
      <c r="A34" s="55"/>
      <c r="B34" s="33" t="s">
        <v>27</v>
      </c>
      <c r="C34" s="33"/>
      <c r="D34" s="33"/>
      <c r="E34" s="33">
        <f>SUM(E3:E33)</f>
        <v>0</v>
      </c>
      <c r="F34" s="33">
        <f t="shared" ref="F34:K34" si="0">SUM(F3:F33)</f>
        <v>0</v>
      </c>
      <c r="G34" s="33">
        <f t="shared" si="0"/>
        <v>0</v>
      </c>
      <c r="H34" s="33">
        <f t="shared" si="0"/>
        <v>0</v>
      </c>
      <c r="I34" s="33">
        <f t="shared" si="0"/>
        <v>0</v>
      </c>
      <c r="J34" s="33">
        <f t="shared" si="0"/>
        <v>0</v>
      </c>
      <c r="K34" s="33">
        <f t="shared" si="0"/>
        <v>0</v>
      </c>
    </row>
    <row r="35" spans="1:11" ht="30">
      <c r="A35" s="43" t="s">
        <v>16</v>
      </c>
      <c r="B35" s="43" t="s">
        <v>17</v>
      </c>
      <c r="C35" s="43" t="s">
        <v>18</v>
      </c>
      <c r="D35" s="43" t="s">
        <v>19</v>
      </c>
      <c r="E35" s="43" t="s">
        <v>2</v>
      </c>
      <c r="F35" s="43" t="s">
        <v>3</v>
      </c>
      <c r="G35" s="43" t="s">
        <v>4</v>
      </c>
      <c r="H35" s="43" t="s">
        <v>5</v>
      </c>
      <c r="I35" s="43" t="s">
        <v>6</v>
      </c>
      <c r="J35" s="43" t="s">
        <v>7</v>
      </c>
      <c r="K35" s="43" t="s">
        <v>8</v>
      </c>
    </row>
    <row r="43" spans="1:11" ht="15" customHeight="1">
      <c r="B43" s="196" t="s">
        <v>201</v>
      </c>
      <c r="C43" s="196"/>
      <c r="D43" s="196"/>
      <c r="E43" s="196"/>
      <c r="F43" s="196"/>
      <c r="G43" s="196"/>
      <c r="H43" s="196"/>
      <c r="I43" s="196"/>
      <c r="J43" s="196"/>
    </row>
    <row r="44" spans="1:11">
      <c r="B44" s="196"/>
      <c r="C44" s="196"/>
      <c r="D44" s="196"/>
      <c r="E44" s="196"/>
      <c r="F44" s="196"/>
      <c r="G44" s="196"/>
      <c r="H44" s="196"/>
      <c r="I44" s="196"/>
      <c r="J44" s="196"/>
    </row>
    <row r="45" spans="1:11" ht="45">
      <c r="A45" s="43" t="s">
        <v>91</v>
      </c>
      <c r="B45" s="44" t="s">
        <v>70</v>
      </c>
      <c r="C45" s="43" t="s">
        <v>29</v>
      </c>
      <c r="D45" s="43" t="s">
        <v>30</v>
      </c>
      <c r="E45" s="43" t="s">
        <v>31</v>
      </c>
      <c r="F45" s="43" t="s">
        <v>32</v>
      </c>
      <c r="G45" s="43" t="s">
        <v>33</v>
      </c>
      <c r="H45" s="43" t="s">
        <v>34</v>
      </c>
      <c r="I45" s="43" t="s">
        <v>35</v>
      </c>
      <c r="J45" s="43" t="s">
        <v>36</v>
      </c>
      <c r="K45" s="43" t="s">
        <v>115</v>
      </c>
    </row>
    <row r="46" spans="1:11">
      <c r="A46" s="40"/>
      <c r="B46" s="40"/>
      <c r="C46" s="86" t="s">
        <v>12</v>
      </c>
      <c r="D46" s="55" t="s">
        <v>23</v>
      </c>
      <c r="E46" s="2">
        <f>VLOOKUP(C46,' horaire et frais avant nao '!$A$4:I81,2,FALSE)</f>
        <v>0</v>
      </c>
      <c r="F46" s="2">
        <v>0</v>
      </c>
      <c r="G46" s="2">
        <f>MOD(F46-E46,1)-I46-H46+K46</f>
        <v>0</v>
      </c>
      <c r="H46" s="2">
        <v>0</v>
      </c>
      <c r="I46" s="2">
        <v>0</v>
      </c>
      <c r="J46" s="2">
        <f t="shared" ref="J46:J52" si="1">(IF(((E46*24)&gt;=21)*AND((F46*24)&gt;6)*AND((F46*24)&lt;21),30-(E46*24),0)+IF(((F46*24)&gt;=21)*AND((E46*24)&gt;6)*AND((E46*24)&lt;21),MIN((F46*24)-(E46*24),(F46*24)-21),0)+IF(((E46*24)&gt;6)*AND((E46*24)&lt;21)*AND((F46*24)&lt;=6),3+(F46*24),0)+IF(((E46*24)&lt;=6)*AND((F46*24)&gt;6)*AND((F46*24)&lt;21),6-(E46*24),0)+IF(((E46*24)&lt;=6)*AND((F46*24)&lt;=6),(F46*24)-(E46*24),0)+IF(((E46*24)&gt;=21)*AND((F46*24)&lt;=6),24-(E46*24)+(F46*24),0)+IF(((E46*24)&gt;=21)*AND((F46*24)&gt;=21),(F46*24)-(E46*24),0)+IF(((E46*24)&lt;=6)*AND((F46*24)&gt;=21),6-(E46*24)+(F46*24)-21,0)+IF(((E46*24)&gt;6)*AND((E46*24)&lt;21)*AND((F46*24)&gt;6)*AND((F46*24)&lt;21)*AND((E46*24)&gt;(F46*24)),9,0))/24-I46</f>
        <v>0</v>
      </c>
      <c r="K46" s="46">
        <v>0</v>
      </c>
    </row>
    <row r="47" spans="1:11">
      <c r="A47" s="40"/>
      <c r="B47" s="40"/>
      <c r="C47" s="86" t="s">
        <v>12</v>
      </c>
      <c r="D47" s="55" t="s">
        <v>24</v>
      </c>
      <c r="E47" s="2">
        <f>VLOOKUP(C47,' horaire et frais avant nao '!$A$4:I82,2,FALSE)</f>
        <v>0</v>
      </c>
      <c r="F47" s="2">
        <v>0</v>
      </c>
      <c r="G47" s="2">
        <f t="shared" ref="G47:G52" si="2">MOD(F47-E47,1)-I47-H47+K47</f>
        <v>0</v>
      </c>
      <c r="H47" s="2">
        <v>0</v>
      </c>
      <c r="I47" s="2">
        <v>0</v>
      </c>
      <c r="J47" s="2">
        <f t="shared" si="1"/>
        <v>0</v>
      </c>
      <c r="K47" s="46">
        <v>0</v>
      </c>
    </row>
    <row r="48" spans="1:11">
      <c r="A48" s="40"/>
      <c r="B48" s="40"/>
      <c r="C48" s="86" t="s">
        <v>12</v>
      </c>
      <c r="D48" s="55" t="s">
        <v>25</v>
      </c>
      <c r="E48" s="2">
        <f>VLOOKUP(C48,' horaire et frais avant nao '!$A$4:I83,2,FALSE)</f>
        <v>0</v>
      </c>
      <c r="F48" s="2">
        <v>0</v>
      </c>
      <c r="G48" s="2">
        <f t="shared" si="2"/>
        <v>0</v>
      </c>
      <c r="H48" s="2">
        <v>0</v>
      </c>
      <c r="I48" s="2">
        <v>0</v>
      </c>
      <c r="J48" s="2">
        <f t="shared" si="1"/>
        <v>0</v>
      </c>
      <c r="K48" s="46">
        <v>0</v>
      </c>
    </row>
    <row r="49" spans="1:11">
      <c r="A49" s="40"/>
      <c r="B49" s="40"/>
      <c r="C49" s="86" t="s">
        <v>12</v>
      </c>
      <c r="D49" s="55" t="s">
        <v>26</v>
      </c>
      <c r="E49" s="2">
        <f>VLOOKUP(C49,' horaire et frais avant nao '!$A$4:I84,2,FALSE)</f>
        <v>0</v>
      </c>
      <c r="F49" s="2">
        <v>0</v>
      </c>
      <c r="G49" s="2">
        <f t="shared" si="2"/>
        <v>0</v>
      </c>
      <c r="H49" s="2">
        <v>0</v>
      </c>
      <c r="I49" s="2">
        <v>0</v>
      </c>
      <c r="J49" s="2">
        <f t="shared" si="1"/>
        <v>0</v>
      </c>
      <c r="K49" s="46">
        <v>0</v>
      </c>
    </row>
    <row r="50" spans="1:11">
      <c r="A50" s="40"/>
      <c r="B50" s="40"/>
      <c r="C50" s="86" t="s">
        <v>12</v>
      </c>
      <c r="D50" s="55" t="s">
        <v>20</v>
      </c>
      <c r="E50" s="2">
        <f>VLOOKUP(C50,' horaire et frais avant nao '!$A$4:I85,2,FALSE)</f>
        <v>0</v>
      </c>
      <c r="F50" s="2">
        <v>0</v>
      </c>
      <c r="G50" s="2">
        <f t="shared" si="2"/>
        <v>0</v>
      </c>
      <c r="H50" s="2">
        <v>0</v>
      </c>
      <c r="I50" s="2">
        <v>0</v>
      </c>
      <c r="J50" s="2">
        <f t="shared" si="1"/>
        <v>0</v>
      </c>
      <c r="K50" s="46">
        <v>0</v>
      </c>
    </row>
    <row r="51" spans="1:11">
      <c r="A51" s="40"/>
      <c r="B51" s="40"/>
      <c r="C51" s="55" t="s">
        <v>11</v>
      </c>
      <c r="D51" s="55" t="s">
        <v>21</v>
      </c>
      <c r="E51" s="2">
        <f>VLOOKUP(C51,' horaire et frais avant nao '!$A$4:I86,2,FALSE)</f>
        <v>0</v>
      </c>
      <c r="F51" s="2">
        <v>0</v>
      </c>
      <c r="G51" s="2">
        <f t="shared" si="2"/>
        <v>0</v>
      </c>
      <c r="H51" s="2">
        <v>0</v>
      </c>
      <c r="I51" s="2">
        <v>0</v>
      </c>
      <c r="J51" s="2">
        <f t="shared" si="1"/>
        <v>0</v>
      </c>
      <c r="K51" s="46">
        <v>0</v>
      </c>
    </row>
    <row r="52" spans="1:11">
      <c r="A52" s="40"/>
      <c r="B52" s="40"/>
      <c r="C52" s="32" t="s">
        <v>11</v>
      </c>
      <c r="D52" s="32" t="s">
        <v>22</v>
      </c>
      <c r="E52" s="2">
        <f>VLOOKUP(C52,' horaire et frais avant nao '!$A$4:I87,2,FALSE)</f>
        <v>0</v>
      </c>
      <c r="F52" s="16">
        <v>0</v>
      </c>
      <c r="G52" s="2">
        <f t="shared" si="2"/>
        <v>0</v>
      </c>
      <c r="H52" s="16">
        <v>0</v>
      </c>
      <c r="I52" s="16">
        <v>0</v>
      </c>
      <c r="J52" s="2">
        <f t="shared" si="1"/>
        <v>0</v>
      </c>
      <c r="K52" s="46">
        <v>0</v>
      </c>
    </row>
    <row r="53" spans="1:11">
      <c r="C53" s="4"/>
      <c r="D53" s="4"/>
      <c r="E53" s="17"/>
      <c r="F53" s="18"/>
      <c r="G53" s="51">
        <f>SUM(G46:G52)</f>
        <v>0</v>
      </c>
      <c r="H53" s="20"/>
      <c r="I53" s="15"/>
      <c r="J53" s="52">
        <f>SUM(J46:J52)</f>
        <v>0</v>
      </c>
    </row>
    <row r="54" spans="1:11">
      <c r="D54" s="187" t="s">
        <v>37</v>
      </c>
      <c r="E54" s="188"/>
      <c r="F54" s="188"/>
      <c r="G54" s="189"/>
      <c r="H54" s="19"/>
      <c r="I54" s="22">
        <v>0.33333333333333331</v>
      </c>
    </row>
    <row r="55" spans="1:11">
      <c r="D55" s="187" t="s">
        <v>38</v>
      </c>
      <c r="E55" s="188"/>
      <c r="F55" s="188"/>
      <c r="G55" s="189"/>
      <c r="H55" s="40"/>
      <c r="I55" s="41">
        <v>1.6666666666666667</v>
      </c>
    </row>
    <row r="56" spans="1:11">
      <c r="D56" s="187" t="s">
        <v>39</v>
      </c>
      <c r="E56" s="188"/>
      <c r="F56" s="188"/>
      <c r="G56" s="189"/>
      <c r="H56" s="40"/>
      <c r="I56" s="58">
        <f>SUM(G53)</f>
        <v>0</v>
      </c>
      <c r="K56" s="186" t="s">
        <v>149</v>
      </c>
    </row>
    <row r="57" spans="1:11">
      <c r="D57" s="187" t="s">
        <v>40</v>
      </c>
      <c r="E57" s="188"/>
      <c r="F57" s="188"/>
      <c r="G57" s="189"/>
      <c r="H57" s="40"/>
      <c r="I57" s="41">
        <v>0.41666666666666669</v>
      </c>
      <c r="K57" s="186"/>
    </row>
    <row r="58" spans="1:11">
      <c r="D58" s="187" t="s">
        <v>41</v>
      </c>
      <c r="E58" s="188"/>
      <c r="F58" s="188"/>
      <c r="G58" s="189"/>
      <c r="H58" s="40"/>
      <c r="I58" s="41">
        <f>SUM(I56-I55)</f>
        <v>-1.6666666666666667</v>
      </c>
      <c r="K58" s="74">
        <f>SUM(G153)</f>
        <v>0</v>
      </c>
    </row>
    <row r="59" spans="1:11">
      <c r="D59" s="187" t="s">
        <v>42</v>
      </c>
      <c r="E59" s="188"/>
      <c r="F59" s="188"/>
      <c r="G59" s="189"/>
      <c r="H59" s="40"/>
      <c r="I59" s="41">
        <v>0.83333333333333337</v>
      </c>
      <c r="K59" s="8">
        <v>1803</v>
      </c>
    </row>
    <row r="60" spans="1:11">
      <c r="D60" s="187" t="s">
        <v>43</v>
      </c>
      <c r="E60" s="188"/>
      <c r="F60" s="188"/>
      <c r="G60" s="189"/>
      <c r="H60" s="41">
        <v>1.6666666666666667</v>
      </c>
      <c r="I60" s="58">
        <f>SUM(I56)</f>
        <v>0</v>
      </c>
    </row>
    <row r="61" spans="1:11">
      <c r="H61" s="200">
        <f>SUM(I60-H60)</f>
        <v>-1.6666666666666667</v>
      </c>
      <c r="I61" s="201"/>
    </row>
    <row r="65" spans="1:11" ht="15" customHeight="1">
      <c r="B65" s="196" t="s">
        <v>202</v>
      </c>
      <c r="C65" s="196"/>
      <c r="D65" s="196"/>
      <c r="E65" s="196"/>
      <c r="F65" s="196"/>
      <c r="G65" s="196"/>
      <c r="H65" s="196"/>
      <c r="I65" s="196"/>
      <c r="J65" s="196"/>
    </row>
    <row r="66" spans="1:11">
      <c r="B66" s="196"/>
      <c r="C66" s="196"/>
      <c r="D66" s="196"/>
      <c r="E66" s="196"/>
      <c r="F66" s="196"/>
      <c r="G66" s="196"/>
      <c r="H66" s="196"/>
      <c r="I66" s="196"/>
      <c r="J66" s="196"/>
    </row>
    <row r="67" spans="1:11" ht="45">
      <c r="A67" s="43" t="s">
        <v>91</v>
      </c>
      <c r="B67" s="44" t="s">
        <v>70</v>
      </c>
      <c r="C67" s="43" t="s">
        <v>29</v>
      </c>
      <c r="D67" s="43" t="s">
        <v>30</v>
      </c>
      <c r="E67" s="43" t="s">
        <v>31</v>
      </c>
      <c r="F67" s="43" t="s">
        <v>32</v>
      </c>
      <c r="G67" s="43" t="s">
        <v>33</v>
      </c>
      <c r="H67" s="43" t="s">
        <v>34</v>
      </c>
      <c r="I67" s="43" t="s">
        <v>35</v>
      </c>
      <c r="J67" s="43" t="s">
        <v>36</v>
      </c>
      <c r="K67" s="43" t="s">
        <v>115</v>
      </c>
    </row>
    <row r="68" spans="1:11">
      <c r="A68" s="40"/>
      <c r="B68" s="40"/>
      <c r="C68" s="86" t="s">
        <v>12</v>
      </c>
      <c r="D68" s="55" t="s">
        <v>23</v>
      </c>
      <c r="E68" s="2">
        <f>VLOOKUP(C68,' horaire et frais avant nao '!$A$4:I81,2,FALSE)</f>
        <v>0</v>
      </c>
      <c r="F68" s="2">
        <v>0</v>
      </c>
      <c r="G68" s="2">
        <f>MOD(F68-E68,1)-I68-H68+K68</f>
        <v>0</v>
      </c>
      <c r="H68" s="2">
        <v>0</v>
      </c>
      <c r="I68" s="2">
        <v>0</v>
      </c>
      <c r="J68" s="2">
        <f>(IF(((E68*24)&gt;=21)*AND((F68*24)&gt;6)*AND((F68*24)&lt;21),30-(E68*24),0)+IF(((F68*24)&gt;=21)*AND((E68*24)&gt;6)*AND((E68*24)&lt;21),MIN((F68*24)-(E68*24),(F68*24)-21),0)+IF(((E68*24)&gt;6)*AND((E68*24)&lt;21)*AND((F68*24)&lt;=6),3+(F68*24),0)+IF(((E68*24)&lt;=6)*AND((F68*24)&gt;6)*AND((F68*24)&lt;21),6-(E68*24),0)+IF(((E68*24)&lt;=6)*AND((F68*24)&lt;=6),(F68*24)-(E68*24),0)+IF(((E68*24)&gt;=21)*AND((F68*24)&lt;=6),24-(E68*24)+(F68*24),0)+IF(((E68*24)&gt;=21)*AND((F68*24)&gt;=21),(F68*24)-(E68*24),0)+IF(((E68*24)&lt;=6)*AND((F68*24)&gt;=21),6-(E68*24)+(F68*24)-21,0)+IF(((E68*24)&gt;6)*AND((E68*24)&lt;21)*AND((F68*24)&gt;6)*AND((F68*24)&lt;21)*AND((E68*24)&gt;(F68*24)),9,0))/24-I68</f>
        <v>0</v>
      </c>
      <c r="K68" s="46">
        <v>0</v>
      </c>
    </row>
    <row r="69" spans="1:11">
      <c r="A69" s="40"/>
      <c r="B69" s="40"/>
      <c r="C69" s="86" t="s">
        <v>12</v>
      </c>
      <c r="D69" s="55" t="s">
        <v>24</v>
      </c>
      <c r="E69" s="2">
        <f>VLOOKUP(C69,' horaire et frais avant nao '!$A$4:I82,2,FALSE)</f>
        <v>0</v>
      </c>
      <c r="F69" s="2">
        <v>0</v>
      </c>
      <c r="G69" s="2">
        <f t="shared" ref="G69:G74" si="3">MOD(F69-E69,1)-I69-H69+K69</f>
        <v>0</v>
      </c>
      <c r="H69" s="2">
        <v>0</v>
      </c>
      <c r="I69" s="2">
        <v>0</v>
      </c>
      <c r="J69" s="2">
        <f t="shared" ref="J69:J74" si="4">(IF(((E69*24)&gt;=21)*AND((F69*24)&gt;6)*AND((F69*24)&lt;21),30-(E69*24),0)+IF(((F69*24)&gt;=21)*AND((E69*24)&gt;6)*AND((E69*24)&lt;21),MIN((F69*24)-(E69*24),(F69*24)-21),0)+IF(((E69*24)&gt;6)*AND((E69*24)&lt;21)*AND((F69*24)&lt;=6),3+(F69*24),0)+IF(((E69*24)&lt;=6)*AND((F69*24)&gt;6)*AND((F69*24)&lt;21),6-(E69*24),0)+IF(((E69*24)&lt;=6)*AND((F69*24)&lt;=6),(F69*24)-(E69*24),0)+IF(((E69*24)&gt;=21)*AND((F69*24)&lt;=6),24-(E69*24)+(F69*24),0)+IF(((E69*24)&gt;=21)*AND((F69*24)&gt;=21),(F69*24)-(E69*24),0)+IF(((E69*24)&lt;=6)*AND((F69*24)&gt;=21),6-(E69*24)+(F69*24)-21,0)+IF(((E69*24)&gt;6)*AND((E69*24)&lt;21)*AND((F69*24)&gt;6)*AND((F69*24)&lt;21)*AND((E69*24)&gt;(F69*24)),9,0))/24-I69</f>
        <v>0</v>
      </c>
      <c r="K69" s="46">
        <v>0</v>
      </c>
    </row>
    <row r="70" spans="1:11">
      <c r="A70" s="40"/>
      <c r="B70" s="40"/>
      <c r="C70" s="86" t="s">
        <v>12</v>
      </c>
      <c r="D70" s="55" t="s">
        <v>25</v>
      </c>
      <c r="E70" s="2">
        <f>VLOOKUP(C70,' horaire et frais avant nao '!$A$4:I83,2,FALSE)</f>
        <v>0</v>
      </c>
      <c r="F70" s="2">
        <v>0</v>
      </c>
      <c r="G70" s="2">
        <f t="shared" si="3"/>
        <v>0</v>
      </c>
      <c r="H70" s="2">
        <v>0</v>
      </c>
      <c r="I70" s="2">
        <v>0</v>
      </c>
      <c r="J70" s="2">
        <f t="shared" si="4"/>
        <v>0</v>
      </c>
      <c r="K70" s="46">
        <v>0</v>
      </c>
    </row>
    <row r="71" spans="1:11">
      <c r="A71" s="40"/>
      <c r="B71" s="40"/>
      <c r="C71" s="86" t="s">
        <v>12</v>
      </c>
      <c r="D71" s="55" t="s">
        <v>26</v>
      </c>
      <c r="E71" s="2">
        <f>VLOOKUP(C71,' horaire et frais avant nao '!$A$4:I84,2,FALSE)</f>
        <v>0</v>
      </c>
      <c r="F71" s="2">
        <v>0</v>
      </c>
      <c r="G71" s="2">
        <f t="shared" si="3"/>
        <v>0</v>
      </c>
      <c r="H71" s="2">
        <v>0</v>
      </c>
      <c r="I71" s="2">
        <v>0</v>
      </c>
      <c r="J71" s="2">
        <f t="shared" si="4"/>
        <v>0</v>
      </c>
      <c r="K71" s="46">
        <v>0</v>
      </c>
    </row>
    <row r="72" spans="1:11">
      <c r="A72" s="40"/>
      <c r="B72" s="40"/>
      <c r="C72" s="86" t="s">
        <v>12</v>
      </c>
      <c r="D72" s="55" t="s">
        <v>20</v>
      </c>
      <c r="E72" s="2">
        <f>VLOOKUP(C72,' horaire et frais avant nao '!$A$4:I85,2,FALSE)</f>
        <v>0</v>
      </c>
      <c r="F72" s="2">
        <v>0</v>
      </c>
      <c r="G72" s="2">
        <f t="shared" si="3"/>
        <v>0</v>
      </c>
      <c r="H72" s="2">
        <v>0</v>
      </c>
      <c r="I72" s="2">
        <v>0</v>
      </c>
      <c r="J72" s="2">
        <f t="shared" si="4"/>
        <v>0</v>
      </c>
      <c r="K72" s="46">
        <v>0</v>
      </c>
    </row>
    <row r="73" spans="1:11">
      <c r="A73" s="40"/>
      <c r="B73" s="40"/>
      <c r="C73" s="55" t="s">
        <v>11</v>
      </c>
      <c r="D73" s="55" t="s">
        <v>21</v>
      </c>
      <c r="E73" s="2">
        <f>VLOOKUP(C73,' horaire et frais avant nao '!$A$4:I86,2,FALSE)</f>
        <v>0</v>
      </c>
      <c r="F73" s="2">
        <v>0</v>
      </c>
      <c r="G73" s="2">
        <f t="shared" si="3"/>
        <v>0</v>
      </c>
      <c r="H73" s="2">
        <v>0</v>
      </c>
      <c r="I73" s="2">
        <v>0</v>
      </c>
      <c r="J73" s="2">
        <f t="shared" si="4"/>
        <v>0</v>
      </c>
      <c r="K73" s="46">
        <v>0</v>
      </c>
    </row>
    <row r="74" spans="1:11">
      <c r="A74" s="40"/>
      <c r="B74" s="40"/>
      <c r="C74" s="32" t="s">
        <v>11</v>
      </c>
      <c r="D74" s="32" t="s">
        <v>22</v>
      </c>
      <c r="E74" s="2">
        <f>VLOOKUP(C74,' horaire et frais avant nao '!$A$4:I87,2,FALSE)</f>
        <v>0</v>
      </c>
      <c r="F74" s="16">
        <v>0</v>
      </c>
      <c r="G74" s="2">
        <f t="shared" si="3"/>
        <v>0</v>
      </c>
      <c r="H74" s="16">
        <v>0</v>
      </c>
      <c r="I74" s="16">
        <v>0</v>
      </c>
      <c r="J74" s="2">
        <f t="shared" si="4"/>
        <v>0</v>
      </c>
      <c r="K74" s="46">
        <v>0</v>
      </c>
    </row>
    <row r="75" spans="1:11">
      <c r="C75" s="4"/>
      <c r="D75" s="4"/>
      <c r="E75" s="4"/>
      <c r="F75" s="5"/>
      <c r="G75" s="51">
        <f>SUM(G68:G74)</f>
        <v>0</v>
      </c>
      <c r="H75" s="14"/>
      <c r="I75" s="12"/>
      <c r="J75" s="52">
        <f>SUM(J68:J74)</f>
        <v>0</v>
      </c>
    </row>
    <row r="76" spans="1:11" ht="15" customHeight="1">
      <c r="C76" s="1"/>
      <c r="D76" s="190" t="s">
        <v>37</v>
      </c>
      <c r="E76" s="190"/>
      <c r="F76" s="190"/>
      <c r="G76" s="190"/>
      <c r="H76" s="13"/>
      <c r="I76" s="23">
        <v>0.33333333333333298</v>
      </c>
      <c r="J76" s="1"/>
    </row>
    <row r="77" spans="1:11" ht="15" customHeight="1">
      <c r="C77" s="1"/>
      <c r="D77" s="190" t="s">
        <v>38</v>
      </c>
      <c r="E77" s="190"/>
      <c r="F77" s="190"/>
      <c r="G77" s="190"/>
      <c r="H77" s="10"/>
      <c r="I77" s="38">
        <v>1.6666666666666701</v>
      </c>
      <c r="J77" s="1"/>
    </row>
    <row r="78" spans="1:11" ht="15" customHeight="1">
      <c r="C78" s="1"/>
      <c r="D78" s="190" t="s">
        <v>39</v>
      </c>
      <c r="E78" s="190"/>
      <c r="F78" s="190"/>
      <c r="G78" s="190"/>
      <c r="H78" s="10"/>
      <c r="I78" s="56">
        <f>SUM(G75)</f>
        <v>0</v>
      </c>
      <c r="J78" s="1"/>
      <c r="K78" s="186" t="s">
        <v>149</v>
      </c>
    </row>
    <row r="79" spans="1:11" ht="15" customHeight="1">
      <c r="C79" s="1"/>
      <c r="D79" s="190" t="s">
        <v>40</v>
      </c>
      <c r="E79" s="190"/>
      <c r="F79" s="190"/>
      <c r="G79" s="190"/>
      <c r="H79" s="10"/>
      <c r="I79" s="38">
        <v>0.41666666666666702</v>
      </c>
      <c r="J79" s="1"/>
      <c r="K79" s="186"/>
    </row>
    <row r="80" spans="1:11" ht="15" customHeight="1">
      <c r="C80" s="1"/>
      <c r="D80" s="190" t="s">
        <v>41</v>
      </c>
      <c r="E80" s="190"/>
      <c r="F80" s="190"/>
      <c r="G80" s="190"/>
      <c r="H80" s="10"/>
      <c r="I80" s="38">
        <f>SUM(I78-I77)</f>
        <v>-1.6666666666666701</v>
      </c>
      <c r="J80" s="1"/>
      <c r="K80" s="74">
        <f>SUM(G153)</f>
        <v>0</v>
      </c>
    </row>
    <row r="81" spans="1:11" ht="15" customHeight="1">
      <c r="C81" s="1"/>
      <c r="D81" s="190" t="s">
        <v>42</v>
      </c>
      <c r="E81" s="190"/>
      <c r="F81" s="190"/>
      <c r="G81" s="190"/>
      <c r="H81" s="10"/>
      <c r="I81" s="38">
        <v>0.83333333333333337</v>
      </c>
      <c r="J81" s="1"/>
      <c r="K81" s="8">
        <v>1967</v>
      </c>
    </row>
    <row r="82" spans="1:11" ht="15" customHeight="1">
      <c r="C82" s="1"/>
      <c r="D82" s="190" t="s">
        <v>43</v>
      </c>
      <c r="E82" s="190"/>
      <c r="F82" s="190"/>
      <c r="G82" s="190"/>
      <c r="H82" s="38">
        <v>3.3333333333333299</v>
      </c>
      <c r="I82" s="56">
        <f>SUM(I60+I78)</f>
        <v>0</v>
      </c>
      <c r="J82" s="1"/>
    </row>
    <row r="83" spans="1:11">
      <c r="C83" s="1"/>
      <c r="D83" s="11"/>
      <c r="E83" s="11"/>
      <c r="F83" s="11"/>
      <c r="G83" s="11"/>
      <c r="H83" s="199">
        <f>SUM(I82-H82)</f>
        <v>-3.3333333333333299</v>
      </c>
      <c r="I83" s="199"/>
      <c r="J83" s="1"/>
    </row>
    <row r="88" spans="1:11" ht="15" customHeight="1">
      <c r="B88" s="196" t="s">
        <v>203</v>
      </c>
      <c r="C88" s="196"/>
      <c r="D88" s="196"/>
      <c r="E88" s="196"/>
      <c r="F88" s="196"/>
      <c r="G88" s="196"/>
      <c r="H88" s="196"/>
      <c r="I88" s="196"/>
      <c r="J88" s="196"/>
    </row>
    <row r="89" spans="1:11">
      <c r="B89" s="196"/>
      <c r="C89" s="196"/>
      <c r="D89" s="196"/>
      <c r="E89" s="196"/>
      <c r="F89" s="196"/>
      <c r="G89" s="196"/>
      <c r="H89" s="196"/>
      <c r="I89" s="196"/>
      <c r="J89" s="196"/>
    </row>
    <row r="90" spans="1:11" ht="45">
      <c r="A90" s="43" t="s">
        <v>91</v>
      </c>
      <c r="B90" s="44" t="s">
        <v>70</v>
      </c>
      <c r="C90" s="43" t="s">
        <v>29</v>
      </c>
      <c r="D90" s="43" t="s">
        <v>30</v>
      </c>
      <c r="E90" s="43" t="s">
        <v>31</v>
      </c>
      <c r="F90" s="43" t="s">
        <v>32</v>
      </c>
      <c r="G90" s="43" t="s">
        <v>33</v>
      </c>
      <c r="H90" s="43" t="s">
        <v>34</v>
      </c>
      <c r="I90" s="43" t="s">
        <v>35</v>
      </c>
      <c r="J90" s="43" t="s">
        <v>36</v>
      </c>
      <c r="K90" s="43" t="s">
        <v>115</v>
      </c>
    </row>
    <row r="91" spans="1:11">
      <c r="A91" s="40"/>
      <c r="B91" s="40"/>
      <c r="C91" s="55" t="s">
        <v>12</v>
      </c>
      <c r="D91" s="55" t="s">
        <v>23</v>
      </c>
      <c r="E91" s="2">
        <f>VLOOKUP(C91,' horaire et frais avant nao '!$A$4:I81,2,FALSE)</f>
        <v>0</v>
      </c>
      <c r="F91" s="2">
        <v>0</v>
      </c>
      <c r="G91" s="2">
        <f>MOD(F91-E91,1)-I91-H91+K91</f>
        <v>0</v>
      </c>
      <c r="H91" s="2">
        <v>0</v>
      </c>
      <c r="I91" s="2">
        <v>0</v>
      </c>
      <c r="J91" s="2">
        <f>(IF(((E91*24)&gt;=21)*AND((F91*24)&gt;6)*AND((F91*24)&lt;21),30-(E91*24),0)+IF(((F91*24)&gt;=21)*AND((E91*24)&gt;6)*AND((E91*24)&lt;21),MIN((F91*24)-(E91*24),(F91*24)-21),0)+IF(((E91*24)&gt;6)*AND((E91*24)&lt;21)*AND((F91*24)&lt;=6),3+(F91*24),0)+IF(((E91*24)&lt;=6)*AND((F91*24)&gt;6)*AND((F91*24)&lt;21),6-(E91*24),0)+IF(((E91*24)&lt;=6)*AND((F91*24)&lt;=6),(F91*24)-(E91*24),0)+IF(((E91*24)&gt;=21)*AND((F91*24)&lt;=6),24-(E91*24)+(F91*24),0)+IF(((E91*24)&gt;=21)*AND((F91*24)&gt;=21),(F91*24)-(E91*24),0)+IF(((E91*24)&lt;=6)*AND((F91*24)&gt;=21),6-(E91*24)+(F91*24)-21,0)+IF(((E91*24)&gt;6)*AND((E91*24)&lt;21)*AND((F91*24)&gt;6)*AND((F91*24)&lt;21)*AND((E91*24)&gt;(F91*24)),9,0))/24-I91</f>
        <v>0</v>
      </c>
      <c r="K91" s="46">
        <v>0</v>
      </c>
    </row>
    <row r="92" spans="1:11">
      <c r="A92" s="40"/>
      <c r="B92" s="40"/>
      <c r="C92" s="55" t="s">
        <v>12</v>
      </c>
      <c r="D92" s="55" t="s">
        <v>24</v>
      </c>
      <c r="E92" s="2">
        <f>VLOOKUP(C92,' horaire et frais avant nao '!$A$4:I82,2,FALSE)</f>
        <v>0</v>
      </c>
      <c r="F92" s="2">
        <v>0</v>
      </c>
      <c r="G92" s="2">
        <f t="shared" ref="G92:G97" si="5">MOD(F92-E92,1)-I92-H92+K92</f>
        <v>0</v>
      </c>
      <c r="H92" s="2">
        <v>0</v>
      </c>
      <c r="I92" s="2">
        <v>0</v>
      </c>
      <c r="J92" s="2">
        <f t="shared" ref="J92:J97" si="6">(IF(((E92*24)&gt;=21)*AND((F92*24)&gt;6)*AND((F92*24)&lt;21),30-(E92*24),0)+IF(((F92*24)&gt;=21)*AND((E92*24)&gt;6)*AND((E92*24)&lt;21),MIN((F92*24)-(E92*24),(F92*24)-21),0)+IF(((E92*24)&gt;6)*AND((E92*24)&lt;21)*AND((F92*24)&lt;=6),3+(F92*24),0)+IF(((E92*24)&lt;=6)*AND((F92*24)&gt;6)*AND((F92*24)&lt;21),6-(E92*24),0)+IF(((E92*24)&lt;=6)*AND((F92*24)&lt;=6),(F92*24)-(E92*24),0)+IF(((E92*24)&gt;=21)*AND((F92*24)&lt;=6),24-(E92*24)+(F92*24),0)+IF(((E92*24)&gt;=21)*AND((F92*24)&gt;=21),(F92*24)-(E92*24),0)+IF(((E92*24)&lt;=6)*AND((F92*24)&gt;=21),6-(E92*24)+(F92*24)-21,0)+IF(((E92*24)&gt;6)*AND((E92*24)&lt;21)*AND((F92*24)&gt;6)*AND((F92*24)&lt;21)*AND((E92*24)&gt;(F92*24)),9,0))/24-I92</f>
        <v>0</v>
      </c>
      <c r="K92" s="46">
        <v>0</v>
      </c>
    </row>
    <row r="93" spans="1:11">
      <c r="A93" s="40"/>
      <c r="B93" s="40"/>
      <c r="C93" s="55" t="s">
        <v>12</v>
      </c>
      <c r="D93" s="55" t="s">
        <v>25</v>
      </c>
      <c r="E93" s="2">
        <f>VLOOKUP(C93,' horaire et frais avant nao '!$A$4:I83,2,FALSE)</f>
        <v>0</v>
      </c>
      <c r="F93" s="2">
        <v>0</v>
      </c>
      <c r="G93" s="2">
        <f t="shared" si="5"/>
        <v>0</v>
      </c>
      <c r="H93" s="2">
        <v>0</v>
      </c>
      <c r="I93" s="2">
        <v>0</v>
      </c>
      <c r="J93" s="2">
        <f t="shared" si="6"/>
        <v>0</v>
      </c>
      <c r="K93" s="46">
        <v>0</v>
      </c>
    </row>
    <row r="94" spans="1:11">
      <c r="A94" s="40"/>
      <c r="B94" s="40"/>
      <c r="C94" s="55" t="s">
        <v>12</v>
      </c>
      <c r="D94" s="55" t="s">
        <v>26</v>
      </c>
      <c r="E94" s="2">
        <f>VLOOKUP(C94,' horaire et frais avant nao '!$A$4:I84,2,FALSE)</f>
        <v>0</v>
      </c>
      <c r="F94" s="2">
        <v>0</v>
      </c>
      <c r="G94" s="2">
        <f t="shared" si="5"/>
        <v>0</v>
      </c>
      <c r="H94" s="2">
        <v>0</v>
      </c>
      <c r="I94" s="2">
        <v>0</v>
      </c>
      <c r="J94" s="2">
        <f t="shared" si="6"/>
        <v>0</v>
      </c>
      <c r="K94" s="46">
        <v>0</v>
      </c>
    </row>
    <row r="95" spans="1:11">
      <c r="A95" s="40"/>
      <c r="B95" s="40"/>
      <c r="C95" s="55" t="s">
        <v>12</v>
      </c>
      <c r="D95" s="55" t="s">
        <v>20</v>
      </c>
      <c r="E95" s="2">
        <f>VLOOKUP(C95,' horaire et frais avant nao '!$A$4:I85,2,FALSE)</f>
        <v>0</v>
      </c>
      <c r="F95" s="2">
        <v>0</v>
      </c>
      <c r="G95" s="2">
        <f t="shared" si="5"/>
        <v>0</v>
      </c>
      <c r="H95" s="2">
        <v>0</v>
      </c>
      <c r="I95" s="2">
        <v>0</v>
      </c>
      <c r="J95" s="2">
        <f t="shared" si="6"/>
        <v>0</v>
      </c>
      <c r="K95" s="46">
        <v>0</v>
      </c>
    </row>
    <row r="96" spans="1:11">
      <c r="A96" s="40"/>
      <c r="B96" s="40"/>
      <c r="C96" s="55" t="s">
        <v>11</v>
      </c>
      <c r="D96" s="55" t="s">
        <v>21</v>
      </c>
      <c r="E96" s="2">
        <f>VLOOKUP(C96,' horaire et frais avant nao '!$A$4:I86,2,FALSE)</f>
        <v>0</v>
      </c>
      <c r="F96" s="2">
        <v>0</v>
      </c>
      <c r="G96" s="2">
        <f t="shared" si="5"/>
        <v>0</v>
      </c>
      <c r="H96" s="2">
        <v>0</v>
      </c>
      <c r="I96" s="2">
        <v>0</v>
      </c>
      <c r="J96" s="2">
        <f t="shared" si="6"/>
        <v>0</v>
      </c>
      <c r="K96" s="46">
        <v>0</v>
      </c>
    </row>
    <row r="97" spans="1:11">
      <c r="A97" s="40"/>
      <c r="B97" s="40"/>
      <c r="C97" s="32" t="s">
        <v>11</v>
      </c>
      <c r="D97" s="32" t="s">
        <v>22</v>
      </c>
      <c r="E97" s="2">
        <f>VLOOKUP(C97,' horaire et frais avant nao '!$A$4:I87,2,FALSE)</f>
        <v>0</v>
      </c>
      <c r="F97" s="16">
        <v>0</v>
      </c>
      <c r="G97" s="2">
        <f t="shared" si="5"/>
        <v>0</v>
      </c>
      <c r="H97" s="16">
        <v>0</v>
      </c>
      <c r="I97" s="16">
        <v>0</v>
      </c>
      <c r="J97" s="2">
        <f t="shared" si="6"/>
        <v>0</v>
      </c>
      <c r="K97" s="46">
        <v>0</v>
      </c>
    </row>
    <row r="98" spans="1:11">
      <c r="B98" s="9"/>
      <c r="C98" s="9"/>
      <c r="D98" s="9"/>
      <c r="E98" s="24"/>
      <c r="F98" s="25"/>
      <c r="G98" s="53">
        <f>SUM(G91:G97)</f>
        <v>0</v>
      </c>
      <c r="H98" s="26"/>
      <c r="I98" s="25"/>
      <c r="J98" s="57">
        <f>SUM(J91:J97)</f>
        <v>0</v>
      </c>
    </row>
    <row r="99" spans="1:11">
      <c r="D99" s="191" t="s">
        <v>37</v>
      </c>
      <c r="E99" s="191"/>
      <c r="F99" s="191"/>
      <c r="G99" s="191"/>
      <c r="H99" s="40"/>
      <c r="I99" s="41">
        <v>0.33333333333333298</v>
      </c>
    </row>
    <row r="100" spans="1:11">
      <c r="D100" s="191" t="s">
        <v>38</v>
      </c>
      <c r="E100" s="191"/>
      <c r="F100" s="191"/>
      <c r="G100" s="191"/>
      <c r="H100" s="40"/>
      <c r="I100" s="41">
        <v>1.6666666666666701</v>
      </c>
    </row>
    <row r="101" spans="1:11">
      <c r="D101" s="191" t="s">
        <v>39</v>
      </c>
      <c r="E101" s="191"/>
      <c r="F101" s="191"/>
      <c r="G101" s="191"/>
      <c r="H101" s="40"/>
      <c r="I101" s="58">
        <f>SUM(G98)</f>
        <v>0</v>
      </c>
      <c r="K101" s="186" t="s">
        <v>149</v>
      </c>
    </row>
    <row r="102" spans="1:11">
      <c r="D102" s="191" t="s">
        <v>40</v>
      </c>
      <c r="E102" s="191"/>
      <c r="F102" s="191"/>
      <c r="G102" s="191"/>
      <c r="H102" s="40"/>
      <c r="I102" s="41">
        <v>0.41666666666666702</v>
      </c>
      <c r="K102" s="186"/>
    </row>
    <row r="103" spans="1:11">
      <c r="D103" s="191" t="s">
        <v>41</v>
      </c>
      <c r="E103" s="191"/>
      <c r="F103" s="191"/>
      <c r="G103" s="191"/>
      <c r="H103" s="40"/>
      <c r="I103" s="41">
        <f>SUM(I101-I100)</f>
        <v>-1.6666666666666701</v>
      </c>
      <c r="K103" s="74">
        <f>SUM(G153)</f>
        <v>0</v>
      </c>
    </row>
    <row r="104" spans="1:11">
      <c r="D104" s="191" t="s">
        <v>42</v>
      </c>
      <c r="E104" s="191"/>
      <c r="F104" s="191"/>
      <c r="G104" s="191"/>
      <c r="H104" s="40"/>
      <c r="I104" s="41">
        <v>0.83333333333333337</v>
      </c>
      <c r="K104" s="8">
        <v>2132</v>
      </c>
    </row>
    <row r="105" spans="1:11">
      <c r="D105" s="191" t="s">
        <v>43</v>
      </c>
      <c r="E105" s="191"/>
      <c r="F105" s="191"/>
      <c r="G105" s="191"/>
      <c r="H105" s="41">
        <v>5</v>
      </c>
      <c r="I105" s="58">
        <f>SUM(G53+G75+G98)</f>
        <v>0</v>
      </c>
    </row>
    <row r="106" spans="1:11">
      <c r="H106" s="195">
        <f>SUM(I105-H105)</f>
        <v>-5</v>
      </c>
      <c r="I106" s="195"/>
    </row>
    <row r="110" spans="1:11" ht="15" customHeight="1">
      <c r="B110" s="196" t="s">
        <v>204</v>
      </c>
      <c r="C110" s="196"/>
      <c r="D110" s="196"/>
      <c r="E110" s="196"/>
      <c r="F110" s="196"/>
      <c r="G110" s="196"/>
      <c r="H110" s="196"/>
      <c r="I110" s="196"/>
      <c r="J110" s="196"/>
    </row>
    <row r="111" spans="1:11">
      <c r="B111" s="196"/>
      <c r="C111" s="196"/>
      <c r="D111" s="196"/>
      <c r="E111" s="196"/>
      <c r="F111" s="196"/>
      <c r="G111" s="196"/>
      <c r="H111" s="196"/>
      <c r="I111" s="196"/>
      <c r="J111" s="196"/>
    </row>
    <row r="112" spans="1:11" ht="45">
      <c r="A112" s="43" t="s">
        <v>91</v>
      </c>
      <c r="B112" s="44" t="s">
        <v>70</v>
      </c>
      <c r="C112" s="43" t="s">
        <v>29</v>
      </c>
      <c r="D112" s="43" t="s">
        <v>30</v>
      </c>
      <c r="E112" s="43" t="s">
        <v>31</v>
      </c>
      <c r="F112" s="43" t="s">
        <v>32</v>
      </c>
      <c r="G112" s="43" t="s">
        <v>33</v>
      </c>
      <c r="H112" s="43" t="s">
        <v>34</v>
      </c>
      <c r="I112" s="43" t="s">
        <v>35</v>
      </c>
      <c r="J112" s="43" t="s">
        <v>36</v>
      </c>
      <c r="K112" s="43" t="s">
        <v>115</v>
      </c>
    </row>
    <row r="113" spans="1:11">
      <c r="A113" s="40"/>
      <c r="B113" s="40"/>
      <c r="C113" s="55" t="s">
        <v>12</v>
      </c>
      <c r="D113" s="55" t="s">
        <v>23</v>
      </c>
      <c r="E113" s="2">
        <f>VLOOKUP(C113,' horaire et frais avant nao '!$A$4:I81,2,FALSE)</f>
        <v>0</v>
      </c>
      <c r="F113" s="2">
        <v>0</v>
      </c>
      <c r="G113" s="2">
        <f>MOD(F113-E113,1)-I113-H113+K113</f>
        <v>0</v>
      </c>
      <c r="H113" s="2">
        <v>0</v>
      </c>
      <c r="I113" s="2">
        <v>0</v>
      </c>
      <c r="J113" s="2">
        <f>(IF(((E113*24)&gt;=21)*AND((F113*24)&gt;6)*AND((F113*24)&lt;21),30-(E113*24),0)+IF(((F113*24)&gt;=21)*AND((E113*24)&gt;6)*AND((E113*24)&lt;21),MIN((F113*24)-(E113*24),(F113*24)-21),0)+IF(((E113*24)&gt;6)*AND((E113*24)&lt;21)*AND((F113*24)&lt;=6),3+(F113*24),0)+IF(((E68*24)&lt;=6)*AND((F113*24)&gt;6)*AND((F113*24)&lt;21),6-(E113*24),0)+IF(((E113*24)&lt;=6)*AND((F113*24)&lt;=6),(F113*24)-(E113*24),0)+IF(((E113*24)&gt;=21)*AND((F113*24)&lt;=6),24-(E113*24)+(F113*24),0)+IF(((E113*24)&gt;=21)*AND((F113*24)&gt;=21),(F113*24)-(E113*24),0)+IF(((E113*24)&lt;=6)*AND((F113*24)&gt;=21),6-(E113*24)+(F113*24)-21,0)+IF(((E113*24)&gt;6)*AND((E113*24)&lt;21)*AND((F113*24)&gt;6)*AND((F113*24)&lt;21)*AND((E113*24)&gt;(F113*24)),9,0))/24-I113</f>
        <v>0</v>
      </c>
      <c r="K113" s="46">
        <v>0</v>
      </c>
    </row>
    <row r="114" spans="1:11">
      <c r="A114" s="40"/>
      <c r="B114" s="40"/>
      <c r="C114" s="55" t="s">
        <v>12</v>
      </c>
      <c r="D114" s="55" t="s">
        <v>24</v>
      </c>
      <c r="E114" s="2">
        <f>VLOOKUP(C114,' horaire et frais avant nao '!$A$4:I82,2,FALSE)</f>
        <v>0</v>
      </c>
      <c r="F114" s="2">
        <v>0</v>
      </c>
      <c r="G114" s="2">
        <f t="shared" ref="G114:G119" si="7">MOD(F114-E114,1)-I114-H114+K114</f>
        <v>0</v>
      </c>
      <c r="H114" s="2">
        <v>0</v>
      </c>
      <c r="I114" s="2">
        <v>0</v>
      </c>
      <c r="J114" s="2">
        <f t="shared" ref="J114:J119" si="8">(IF(((E114*24)&gt;=21)*AND((F114*24)&gt;6)*AND((F114*24)&lt;21),30-(E114*24),0)+IF(((F114*24)&gt;=21)*AND((E114*24)&gt;6)*AND((E114*24)&lt;21),MIN((F114*24)-(E114*24),(F114*24)-21),0)+IF(((E114*24)&gt;6)*AND((E114*24)&lt;21)*AND((F114*24)&lt;=6),3+(F114*24),0)+IF(((E69*24)&lt;=6)*AND((F114*24)&gt;6)*AND((F114*24)&lt;21),6-(E114*24),0)+IF(((E114*24)&lt;=6)*AND((F114*24)&lt;=6),(F114*24)-(E114*24),0)+IF(((E114*24)&gt;=21)*AND((F114*24)&lt;=6),24-(E114*24)+(F114*24),0)+IF(((E114*24)&gt;=21)*AND((F114*24)&gt;=21),(F114*24)-(E114*24),0)+IF(((E114*24)&lt;=6)*AND((F114*24)&gt;=21),6-(E114*24)+(F114*24)-21,0)+IF(((E114*24)&gt;6)*AND((E114*24)&lt;21)*AND((F114*24)&gt;6)*AND((F114*24)&lt;21)*AND((E114*24)&gt;(F114*24)),9,0))/24-I114</f>
        <v>0</v>
      </c>
      <c r="K114" s="46">
        <v>0</v>
      </c>
    </row>
    <row r="115" spans="1:11">
      <c r="A115" s="40"/>
      <c r="B115" s="40"/>
      <c r="C115" s="55" t="s">
        <v>12</v>
      </c>
      <c r="D115" s="55" t="s">
        <v>25</v>
      </c>
      <c r="E115" s="2">
        <f>VLOOKUP(C115,' horaire et frais avant nao '!$A$4:I83,2,FALSE)</f>
        <v>0</v>
      </c>
      <c r="F115" s="2">
        <v>0</v>
      </c>
      <c r="G115" s="2">
        <f t="shared" si="7"/>
        <v>0</v>
      </c>
      <c r="H115" s="2">
        <v>0</v>
      </c>
      <c r="I115" s="2">
        <v>0</v>
      </c>
      <c r="J115" s="2">
        <f t="shared" si="8"/>
        <v>0</v>
      </c>
      <c r="K115" s="46">
        <v>0</v>
      </c>
    </row>
    <row r="116" spans="1:11">
      <c r="A116" s="40"/>
      <c r="B116" s="40"/>
      <c r="C116" s="55" t="s">
        <v>12</v>
      </c>
      <c r="D116" s="55" t="s">
        <v>26</v>
      </c>
      <c r="E116" s="2">
        <f>VLOOKUP(C116,' horaire et frais avant nao '!$A$4:I84,2,FALSE)</f>
        <v>0</v>
      </c>
      <c r="F116" s="2">
        <v>0</v>
      </c>
      <c r="G116" s="2">
        <f t="shared" si="7"/>
        <v>0</v>
      </c>
      <c r="H116" s="2">
        <v>0</v>
      </c>
      <c r="I116" s="2">
        <v>0</v>
      </c>
      <c r="J116" s="2">
        <f t="shared" si="8"/>
        <v>0</v>
      </c>
      <c r="K116" s="46">
        <v>0</v>
      </c>
    </row>
    <row r="117" spans="1:11">
      <c r="A117" s="40"/>
      <c r="B117" s="40"/>
      <c r="C117" s="55" t="s">
        <v>12</v>
      </c>
      <c r="D117" s="55" t="s">
        <v>20</v>
      </c>
      <c r="E117" s="2">
        <f>VLOOKUP(C117,' horaire et frais avant nao '!$A$4:I85,2,FALSE)</f>
        <v>0</v>
      </c>
      <c r="F117" s="2">
        <v>0</v>
      </c>
      <c r="G117" s="2">
        <f t="shared" si="7"/>
        <v>0</v>
      </c>
      <c r="H117" s="2">
        <v>0</v>
      </c>
      <c r="I117" s="2">
        <v>0</v>
      </c>
      <c r="J117" s="2">
        <f t="shared" si="8"/>
        <v>0</v>
      </c>
      <c r="K117" s="46">
        <v>0</v>
      </c>
    </row>
    <row r="118" spans="1:11">
      <c r="A118" s="40"/>
      <c r="B118" s="40"/>
      <c r="C118" s="55" t="s">
        <v>11</v>
      </c>
      <c r="D118" s="55" t="s">
        <v>21</v>
      </c>
      <c r="E118" s="2">
        <f>VLOOKUP(C118,' horaire et frais avant nao '!$A$4:I86,2,FALSE)</f>
        <v>0</v>
      </c>
      <c r="F118" s="2">
        <v>0</v>
      </c>
      <c r="G118" s="2">
        <f t="shared" si="7"/>
        <v>0</v>
      </c>
      <c r="H118" s="2">
        <v>0</v>
      </c>
      <c r="I118" s="2">
        <v>0</v>
      </c>
      <c r="J118" s="2">
        <f t="shared" si="8"/>
        <v>0</v>
      </c>
      <c r="K118" s="46">
        <v>0</v>
      </c>
    </row>
    <row r="119" spans="1:11">
      <c r="A119" s="40"/>
      <c r="B119" s="40"/>
      <c r="C119" s="55" t="s">
        <v>11</v>
      </c>
      <c r="D119" s="55" t="s">
        <v>22</v>
      </c>
      <c r="E119" s="2">
        <f>VLOOKUP(C119,' horaire et frais avant nao '!$A$4:I87,2,FALSE)</f>
        <v>0</v>
      </c>
      <c r="F119" s="2">
        <v>0</v>
      </c>
      <c r="G119" s="2">
        <f t="shared" si="7"/>
        <v>0</v>
      </c>
      <c r="H119" s="2">
        <v>0</v>
      </c>
      <c r="I119" s="2">
        <v>0</v>
      </c>
      <c r="J119" s="2">
        <f t="shared" si="8"/>
        <v>0</v>
      </c>
      <c r="K119" s="46">
        <v>0</v>
      </c>
    </row>
    <row r="120" spans="1:11">
      <c r="B120" s="1"/>
      <c r="C120" s="1"/>
      <c r="D120" s="1"/>
      <c r="E120" s="1"/>
      <c r="F120" s="1"/>
      <c r="G120" s="54">
        <f>SUM(G113:G119)</f>
        <v>0</v>
      </c>
      <c r="H120" s="1"/>
      <c r="I120" s="1"/>
      <c r="J120" s="56">
        <f>SUM(J113:J119)</f>
        <v>0</v>
      </c>
    </row>
    <row r="121" spans="1:11">
      <c r="D121" s="191" t="s">
        <v>37</v>
      </c>
      <c r="E121" s="191"/>
      <c r="F121" s="191"/>
      <c r="G121" s="191"/>
      <c r="H121" s="41"/>
      <c r="I121" s="41">
        <v>0.33333333333333298</v>
      </c>
    </row>
    <row r="122" spans="1:11">
      <c r="D122" s="191" t="s">
        <v>38</v>
      </c>
      <c r="E122" s="191"/>
      <c r="F122" s="191"/>
      <c r="G122" s="191"/>
      <c r="H122" s="41"/>
      <c r="I122" s="41">
        <v>1.6666666666666701</v>
      </c>
    </row>
    <row r="123" spans="1:11">
      <c r="D123" s="191" t="s">
        <v>39</v>
      </c>
      <c r="E123" s="191"/>
      <c r="F123" s="191"/>
      <c r="G123" s="191"/>
      <c r="H123" s="41"/>
      <c r="I123" s="58">
        <f>SUM(G120)</f>
        <v>0</v>
      </c>
      <c r="K123" s="186" t="s">
        <v>149</v>
      </c>
    </row>
    <row r="124" spans="1:11">
      <c r="D124" s="191" t="s">
        <v>40</v>
      </c>
      <c r="E124" s="191"/>
      <c r="F124" s="191"/>
      <c r="G124" s="191"/>
      <c r="H124" s="41"/>
      <c r="I124" s="41">
        <v>0.41666666666666702</v>
      </c>
      <c r="K124" s="186"/>
    </row>
    <row r="125" spans="1:11">
      <c r="D125" s="191" t="s">
        <v>41</v>
      </c>
      <c r="E125" s="191"/>
      <c r="F125" s="191"/>
      <c r="G125" s="191"/>
      <c r="H125" s="41"/>
      <c r="I125" s="41">
        <f>SUM(I123-I122)</f>
        <v>-1.6666666666666701</v>
      </c>
      <c r="K125" s="74">
        <f>SUM(G153)</f>
        <v>0</v>
      </c>
    </row>
    <row r="126" spans="1:11">
      <c r="D126" s="191" t="s">
        <v>42</v>
      </c>
      <c r="E126" s="191"/>
      <c r="F126" s="191"/>
      <c r="G126" s="191"/>
      <c r="H126" s="41"/>
      <c r="I126" s="41">
        <v>0.83333333333333337</v>
      </c>
      <c r="K126" s="8">
        <v>2297</v>
      </c>
    </row>
    <row r="127" spans="1:11">
      <c r="D127" s="191" t="s">
        <v>43</v>
      </c>
      <c r="E127" s="191"/>
      <c r="F127" s="191"/>
      <c r="G127" s="191"/>
      <c r="H127" s="41">
        <v>6.6666666666666696</v>
      </c>
      <c r="I127" s="58">
        <f>SUM(I56+I78+I101+I123)</f>
        <v>0</v>
      </c>
    </row>
    <row r="128" spans="1:11">
      <c r="H128" s="195">
        <f>SUM(I127-H127)</f>
        <v>-6.6666666666666696</v>
      </c>
      <c r="I128" s="195"/>
    </row>
    <row r="132" spans="2:13">
      <c r="H132" s="27"/>
      <c r="I132" s="41">
        <v>4.166666666666667</v>
      </c>
      <c r="J132" s="47">
        <v>0</v>
      </c>
      <c r="K132" s="28"/>
    </row>
    <row r="133" spans="2:13" ht="15" customHeight="1">
      <c r="B133" s="192" t="s">
        <v>117</v>
      </c>
      <c r="C133" s="192"/>
      <c r="D133" s="192"/>
      <c r="E133" s="192"/>
      <c r="F133" s="192"/>
      <c r="G133" s="192"/>
      <c r="H133" s="28"/>
      <c r="I133" s="48" t="s">
        <v>44</v>
      </c>
      <c r="J133" s="191" t="s">
        <v>33</v>
      </c>
      <c r="K133" s="191"/>
      <c r="L133" s="49" t="s">
        <v>45</v>
      </c>
      <c r="M133" s="40">
        <f>SUM(F34)</f>
        <v>0</v>
      </c>
    </row>
    <row r="134" spans="2:13" ht="15" customHeight="1">
      <c r="B134" s="192"/>
      <c r="C134" s="192"/>
      <c r="D134" s="192"/>
      <c r="E134" s="192"/>
      <c r="F134" s="192"/>
      <c r="G134" s="192"/>
      <c r="I134" s="29">
        <f>SUM(J53+J75+J98+J120)</f>
        <v>0</v>
      </c>
      <c r="J134" s="193">
        <f>SUM(G53+G75+G98+G120)</f>
        <v>0</v>
      </c>
      <c r="K134" s="194"/>
      <c r="L134" s="49" t="s">
        <v>46</v>
      </c>
      <c r="M134" s="40">
        <f>SUM(E34)</f>
        <v>0</v>
      </c>
    </row>
    <row r="135" spans="2:13">
      <c r="B135" s="191" t="s">
        <v>47</v>
      </c>
      <c r="C135" s="191"/>
      <c r="D135" s="191"/>
      <c r="E135" s="40">
        <v>151.66999999999999</v>
      </c>
      <c r="F135" s="30">
        <v>0</v>
      </c>
      <c r="G135" s="30">
        <f>SUM(E135*F135)</f>
        <v>0</v>
      </c>
      <c r="I135" s="191" t="s">
        <v>48</v>
      </c>
      <c r="J135" s="191"/>
      <c r="K135" s="39">
        <v>6.6666666666666696</v>
      </c>
      <c r="L135" s="49" t="s">
        <v>81</v>
      </c>
      <c r="M135" s="40">
        <f>SUM(G34)</f>
        <v>0</v>
      </c>
    </row>
    <row r="136" spans="2:13">
      <c r="B136" s="187" t="s">
        <v>50</v>
      </c>
      <c r="C136" s="188"/>
      <c r="D136" s="189"/>
      <c r="E136" s="40">
        <v>17.329999999999998</v>
      </c>
      <c r="F136" s="30">
        <f>SUM(F135*25)/100+F135</f>
        <v>0</v>
      </c>
      <c r="G136" s="30">
        <f>SUM(E136*F136)</f>
        <v>0</v>
      </c>
      <c r="I136" s="191" t="s">
        <v>51</v>
      </c>
      <c r="J136" s="191"/>
      <c r="K136" s="41">
        <f>SUM(K135-J134)</f>
        <v>6.6666666666666696</v>
      </c>
      <c r="L136" s="49" t="s">
        <v>49</v>
      </c>
      <c r="M136" s="40">
        <v>0</v>
      </c>
    </row>
    <row r="137" spans="2:13">
      <c r="B137" s="187" t="s">
        <v>52</v>
      </c>
      <c r="C137" s="188"/>
      <c r="D137" s="189"/>
      <c r="E137" s="40">
        <v>4.33</v>
      </c>
      <c r="F137" s="30">
        <f>SUM(F135*25)/100+F135</f>
        <v>0</v>
      </c>
      <c r="G137" s="30">
        <f>SUM(E137*F137)</f>
        <v>0</v>
      </c>
      <c r="I137" s="191" t="s">
        <v>53</v>
      </c>
      <c r="J137" s="191"/>
      <c r="K137" s="41">
        <v>-6.6666666666666696</v>
      </c>
      <c r="L137" s="50" t="s">
        <v>54</v>
      </c>
      <c r="M137" s="40">
        <f>SUM(J34)</f>
        <v>0</v>
      </c>
    </row>
    <row r="138" spans="2:13">
      <c r="B138" s="187" t="s">
        <v>55</v>
      </c>
      <c r="C138" s="188"/>
      <c r="D138" s="189"/>
      <c r="E138" s="30">
        <f>SUM(G135:G137)</f>
        <v>0</v>
      </c>
      <c r="F138" s="30">
        <v>8</v>
      </c>
      <c r="G138" s="30">
        <f>SUM(E138*8)/100</f>
        <v>0</v>
      </c>
      <c r="I138" s="191" t="s">
        <v>56</v>
      </c>
      <c r="J138" s="191"/>
      <c r="K138" s="191"/>
      <c r="L138" s="19">
        <f>SUM(H34)</f>
        <v>0</v>
      </c>
    </row>
    <row r="139" spans="2:13">
      <c r="B139" s="187" t="s">
        <v>57</v>
      </c>
      <c r="C139" s="188"/>
      <c r="D139" s="189"/>
      <c r="E139" s="30">
        <v>82.12</v>
      </c>
      <c r="F139" s="30">
        <v>0</v>
      </c>
      <c r="G139" s="30">
        <f>SUM(L139)</f>
        <v>0</v>
      </c>
      <c r="I139" s="191" t="s">
        <v>58</v>
      </c>
      <c r="J139" s="191"/>
      <c r="K139" s="191"/>
      <c r="L139" s="40">
        <f>SUM(I34)</f>
        <v>0</v>
      </c>
    </row>
    <row r="140" spans="2:13">
      <c r="B140" s="187" t="s">
        <v>59</v>
      </c>
      <c r="C140" s="188"/>
      <c r="D140" s="189"/>
      <c r="E140" s="30">
        <v>41.06</v>
      </c>
      <c r="F140" s="30">
        <v>0</v>
      </c>
      <c r="G140" s="30">
        <f>SUM(L138)</f>
        <v>0</v>
      </c>
      <c r="I140" s="191" t="s">
        <v>8</v>
      </c>
      <c r="J140" s="191"/>
      <c r="K140" s="191"/>
      <c r="L140" s="40">
        <f>SUM(K34)</f>
        <v>0</v>
      </c>
    </row>
    <row r="141" spans="2:13">
      <c r="B141" s="187" t="s">
        <v>60</v>
      </c>
      <c r="C141" s="188"/>
      <c r="D141" s="189"/>
      <c r="E141" s="40">
        <v>0</v>
      </c>
      <c r="F141" s="30">
        <v>0</v>
      </c>
      <c r="G141" s="30">
        <v>0</v>
      </c>
      <c r="I141" s="187" t="s">
        <v>118</v>
      </c>
      <c r="J141" s="188"/>
      <c r="K141" s="61">
        <v>1.8333333333333333</v>
      </c>
      <c r="L141" s="31">
        <v>0</v>
      </c>
    </row>
    <row r="142" spans="2:13">
      <c r="B142" s="187" t="s">
        <v>44</v>
      </c>
      <c r="C142" s="188"/>
      <c r="D142" s="189"/>
      <c r="E142" s="87">
        <f>SUM(((G135+G136+G137+G138)/173)*25)/100</f>
        <v>0</v>
      </c>
      <c r="F142" s="41">
        <f>SUM(I134)</f>
        <v>0</v>
      </c>
      <c r="G142" s="30">
        <f>SUM(E142*F142)/"1:"</f>
        <v>0</v>
      </c>
    </row>
    <row r="143" spans="2:13">
      <c r="B143" s="187" t="s">
        <v>61</v>
      </c>
      <c r="C143" s="188"/>
      <c r="D143" s="189"/>
      <c r="E143" s="31">
        <f>SUM(L141)</f>
        <v>0</v>
      </c>
      <c r="F143" s="30">
        <v>0</v>
      </c>
      <c r="G143" s="30">
        <f>SUM(F143*E143)/"1:"</f>
        <v>0</v>
      </c>
    </row>
    <row r="144" spans="2:13">
      <c r="B144" s="187" t="s">
        <v>61</v>
      </c>
      <c r="C144" s="188"/>
      <c r="D144" s="189"/>
      <c r="E144" s="31">
        <v>3.0555555555555555E-2</v>
      </c>
      <c r="F144" s="30">
        <v>0</v>
      </c>
      <c r="G144" s="30">
        <f>SUM(F144*E144)/"1:"</f>
        <v>0</v>
      </c>
    </row>
    <row r="145" spans="2:11">
      <c r="B145" s="187" t="s">
        <v>62</v>
      </c>
      <c r="C145" s="188"/>
      <c r="D145" s="189"/>
      <c r="E145" s="40"/>
      <c r="F145" s="40"/>
      <c r="G145" s="30">
        <f>SUM(M133)</f>
        <v>0</v>
      </c>
    </row>
    <row r="146" spans="2:11">
      <c r="B146" s="187" t="s">
        <v>28</v>
      </c>
      <c r="C146" s="188"/>
      <c r="D146" s="189"/>
      <c r="E146" s="40"/>
      <c r="F146" s="40"/>
      <c r="G146" s="30">
        <f>SUM(M135)</f>
        <v>0</v>
      </c>
    </row>
    <row r="147" spans="2:11">
      <c r="B147" s="187" t="s">
        <v>116</v>
      </c>
      <c r="C147" s="188"/>
      <c r="D147" s="189"/>
      <c r="E147" s="40">
        <f>SUM(M137)</f>
        <v>0</v>
      </c>
      <c r="F147" s="30">
        <v>10.46</v>
      </c>
      <c r="G147" s="30">
        <f>SUM(E147*F147)</f>
        <v>0</v>
      </c>
    </row>
    <row r="148" spans="2:11">
      <c r="B148" s="208"/>
      <c r="C148" s="208"/>
      <c r="D148" s="209"/>
      <c r="E148" s="191" t="s">
        <v>63</v>
      </c>
      <c r="F148" s="191"/>
      <c r="G148" s="30">
        <f>SUM(G135:G147)</f>
        <v>0</v>
      </c>
    </row>
    <row r="149" spans="2:11">
      <c r="B149" s="205" t="s">
        <v>64</v>
      </c>
      <c r="C149" s="206"/>
      <c r="D149" s="207"/>
      <c r="E149" s="40"/>
      <c r="F149" s="40"/>
      <c r="G149" s="40">
        <f>SUM(M134)</f>
        <v>0</v>
      </c>
    </row>
    <row r="150" spans="2:11">
      <c r="B150" s="205" t="s">
        <v>65</v>
      </c>
      <c r="C150" s="206"/>
      <c r="D150" s="207"/>
      <c r="E150" s="40">
        <v>3.58</v>
      </c>
      <c r="F150" s="40">
        <f>SUM(M137)</f>
        <v>0</v>
      </c>
      <c r="G150" s="40">
        <f>SUM(E150*F150)</f>
        <v>0</v>
      </c>
    </row>
    <row r="151" spans="2:11">
      <c r="B151" s="205" t="s">
        <v>66</v>
      </c>
      <c r="C151" s="206"/>
      <c r="D151" s="207"/>
      <c r="E151" s="40"/>
      <c r="F151" s="40"/>
      <c r="G151" s="40">
        <f>SUM(M136)</f>
        <v>0</v>
      </c>
    </row>
    <row r="152" spans="2:11">
      <c r="B152" s="205" t="s">
        <v>67</v>
      </c>
      <c r="C152" s="206"/>
      <c r="D152" s="207"/>
      <c r="E152" s="40"/>
      <c r="F152" s="40"/>
      <c r="G152" s="40">
        <f>SUM(L140)</f>
        <v>0</v>
      </c>
    </row>
    <row r="153" spans="2:11">
      <c r="E153" s="197" t="s">
        <v>68</v>
      </c>
      <c r="F153" s="198"/>
      <c r="G153" s="60">
        <f>SUM((G148-(G148*27)/100)+G149+G151+G152)-G150</f>
        <v>0</v>
      </c>
      <c r="I153" s="191" t="s">
        <v>82</v>
      </c>
      <c r="J153" s="191"/>
      <c r="K153" s="40">
        <v>0</v>
      </c>
    </row>
    <row r="154" spans="2:11">
      <c r="E154" s="197" t="s">
        <v>69</v>
      </c>
      <c r="F154" s="198"/>
      <c r="G154" s="40">
        <v>0</v>
      </c>
    </row>
  </sheetData>
  <mergeCells count="78">
    <mergeCell ref="B146:D146"/>
    <mergeCell ref="B147:D147"/>
    <mergeCell ref="B148:D148"/>
    <mergeCell ref="B149:D149"/>
    <mergeCell ref="B150:D150"/>
    <mergeCell ref="E148:F148"/>
    <mergeCell ref="B152:D152"/>
    <mergeCell ref="I153:J153"/>
    <mergeCell ref="E154:F154"/>
    <mergeCell ref="B151:D151"/>
    <mergeCell ref="E153:F153"/>
    <mergeCell ref="B142:D142"/>
    <mergeCell ref="B144:D144"/>
    <mergeCell ref="B145:D145"/>
    <mergeCell ref="B143:D143"/>
    <mergeCell ref="I141:J141"/>
    <mergeCell ref="B141:D141"/>
    <mergeCell ref="A3:A5"/>
    <mergeCell ref="A6:A12"/>
    <mergeCell ref="A13:A19"/>
    <mergeCell ref="A20:A26"/>
    <mergeCell ref="A27:A33"/>
    <mergeCell ref="D78:G78"/>
    <mergeCell ref="H1:I1"/>
    <mergeCell ref="B43:J44"/>
    <mergeCell ref="D54:G54"/>
    <mergeCell ref="D55:G55"/>
    <mergeCell ref="D56:G56"/>
    <mergeCell ref="D60:G60"/>
    <mergeCell ref="H61:I61"/>
    <mergeCell ref="B65:J66"/>
    <mergeCell ref="D76:G76"/>
    <mergeCell ref="D77:G77"/>
    <mergeCell ref="D59:G59"/>
    <mergeCell ref="D57:G57"/>
    <mergeCell ref="D58:G58"/>
    <mergeCell ref="D101:G101"/>
    <mergeCell ref="D102:G102"/>
    <mergeCell ref="D103:G103"/>
    <mergeCell ref="H83:I83"/>
    <mergeCell ref="B88:J89"/>
    <mergeCell ref="D80:G80"/>
    <mergeCell ref="D81:G81"/>
    <mergeCell ref="D82:G82"/>
    <mergeCell ref="D99:G99"/>
    <mergeCell ref="D100:G100"/>
    <mergeCell ref="B140:D140"/>
    <mergeCell ref="D124:G124"/>
    <mergeCell ref="B138:D138"/>
    <mergeCell ref="I138:K138"/>
    <mergeCell ref="I139:K139"/>
    <mergeCell ref="I140:K140"/>
    <mergeCell ref="B133:G134"/>
    <mergeCell ref="J133:K133"/>
    <mergeCell ref="J134:K134"/>
    <mergeCell ref="B136:D136"/>
    <mergeCell ref="D125:G125"/>
    <mergeCell ref="D126:G126"/>
    <mergeCell ref="D127:G127"/>
    <mergeCell ref="H128:I128"/>
    <mergeCell ref="B137:D137"/>
    <mergeCell ref="B135:D135"/>
    <mergeCell ref="K56:K57"/>
    <mergeCell ref="K78:K79"/>
    <mergeCell ref="K101:K102"/>
    <mergeCell ref="K123:K124"/>
    <mergeCell ref="B139:D139"/>
    <mergeCell ref="I135:J135"/>
    <mergeCell ref="I136:J136"/>
    <mergeCell ref="I137:J137"/>
    <mergeCell ref="D104:G104"/>
    <mergeCell ref="B110:J111"/>
    <mergeCell ref="D121:G121"/>
    <mergeCell ref="D122:G122"/>
    <mergeCell ref="D123:G123"/>
    <mergeCell ref="D105:G105"/>
    <mergeCell ref="H106:I106"/>
    <mergeCell ref="D79:G79"/>
  </mergeCells>
  <conditionalFormatting sqref="E3:K33">
    <cfRule type="cellIs" dxfId="1175" priority="239" operator="greaterThan">
      <formula>0</formula>
    </cfRule>
    <cfRule type="cellIs" dxfId="1174" priority="240" operator="greaterThan">
      <formula>0</formula>
    </cfRule>
  </conditionalFormatting>
  <conditionalFormatting sqref="G46:G52 G68:G74 G91:G97 G113:G119">
    <cfRule type="cellIs" dxfId="1173" priority="233" operator="equal">
      <formula>0</formula>
    </cfRule>
    <cfRule type="cellIs" dxfId="1172" priority="234" operator="lessThan">
      <formula>$I$54</formula>
    </cfRule>
    <cfRule type="cellIs" dxfId="1171" priority="235" operator="between">
      <formula>$I$54</formula>
      <formula>$I$57</formula>
    </cfRule>
    <cfRule type="cellIs" dxfId="1170" priority="236" operator="greaterThan">
      <formula>0.416666666666667</formula>
    </cfRule>
    <cfRule type="cellIs" dxfId="1169" priority="237" operator="equal">
      <formula>0</formula>
    </cfRule>
    <cfRule type="cellIs" dxfId="1168" priority="238" operator="greaterThan">
      <formula>0.416666666666667</formula>
    </cfRule>
  </conditionalFormatting>
  <conditionalFormatting sqref="G46:G52 G68:G74 G91:G97 G113:G119">
    <cfRule type="cellIs" dxfId="1167" priority="232" operator="lessThan">
      <formula>0.416666666666667</formula>
    </cfRule>
  </conditionalFormatting>
  <conditionalFormatting sqref="G53 G75">
    <cfRule type="cellIs" dxfId="1166" priority="230" operator="lessThan">
      <formula>1.66666666666667</formula>
    </cfRule>
    <cfRule type="cellIs" dxfId="1165" priority="231" operator="greaterThan">
      <formula>1.66666666666667</formula>
    </cfRule>
  </conditionalFormatting>
  <conditionalFormatting sqref="J53 J75 J98 J120">
    <cfRule type="cellIs" dxfId="1164" priority="228" operator="lessThan">
      <formula>$I$126</formula>
    </cfRule>
    <cfRule type="cellIs" dxfId="1163" priority="229" operator="greaterThan">
      <formula>$I$126</formula>
    </cfRule>
  </conditionalFormatting>
  <conditionalFormatting sqref="J53">
    <cfRule type="cellIs" dxfId="1162" priority="227" operator="greaterThan">
      <formula>$I$59</formula>
    </cfRule>
  </conditionalFormatting>
  <conditionalFormatting sqref="J46:J52 J68:J74 J91:J97 J113:J119">
    <cfRule type="cellIs" dxfId="1161" priority="214" operator="greaterThan">
      <formula>0.165972222222222</formula>
    </cfRule>
    <cfRule type="cellIs" dxfId="1160" priority="215" operator="between">
      <formula>0.000694444444444444</formula>
      <formula>0.165972222222222</formula>
    </cfRule>
    <cfRule type="cellIs" dxfId="1159" priority="216" operator="equal">
      <formula>0</formula>
    </cfRule>
    <cfRule type="cellIs" dxfId="1158" priority="217" operator="equal">
      <formula>0</formula>
    </cfRule>
    <cfRule type="cellIs" dxfId="1157" priority="218" operator="lessThan">
      <formula>0.165972222222222</formula>
    </cfRule>
    <cfRule type="cellIs" dxfId="1156" priority="219" operator="greaterThan">
      <formula>0.166666666666667</formula>
    </cfRule>
    <cfRule type="cellIs" dxfId="1155" priority="220" operator="between">
      <formula>0.000694444444444444</formula>
      <formula>0.166666666666667</formula>
    </cfRule>
    <cfRule type="cellIs" dxfId="1154" priority="221" operator="between">
      <formula>0</formula>
      <formula>0.166666666666667</formula>
    </cfRule>
    <cfRule type="cellIs" dxfId="1153" priority="222" operator="equal">
      <formula>0</formula>
    </cfRule>
    <cfRule type="cellIs" dxfId="1152" priority="223" operator="greaterThan">
      <formula>0.166666666666667</formula>
    </cfRule>
    <cfRule type="cellIs" dxfId="1151" priority="224" operator="greaterThan">
      <formula>0.166666666666667</formula>
    </cfRule>
    <cfRule type="cellIs" dxfId="1150" priority="225" operator="lessThan">
      <formula>0.208333333333333</formula>
    </cfRule>
    <cfRule type="cellIs" dxfId="1149" priority="226" operator="greaterThan">
      <formula>0.208333333333333</formula>
    </cfRule>
  </conditionalFormatting>
  <conditionalFormatting sqref="I134">
    <cfRule type="cellIs" dxfId="1148" priority="212" operator="lessThan">
      <formula>$I$132</formula>
    </cfRule>
    <cfRule type="cellIs" dxfId="1147" priority="213" operator="greaterThan">
      <formula>$I$132</formula>
    </cfRule>
  </conditionalFormatting>
  <conditionalFormatting sqref="J134">
    <cfRule type="cellIs" dxfId="1146" priority="210" operator="lessThan">
      <formula>$K$135</formula>
    </cfRule>
    <cfRule type="cellIs" dxfId="1145" priority="211" operator="greaterThan">
      <formula>$K$135</formula>
    </cfRule>
  </conditionalFormatting>
  <conditionalFormatting sqref="J113">
    <cfRule type="cellIs" dxfId="1144" priority="209" operator="greaterThan">
      <formula>0.167361111111111</formula>
    </cfRule>
  </conditionalFormatting>
  <conditionalFormatting sqref="B46:B52 B68:B74 B91:B97 B113:B119">
    <cfRule type="cellIs" dxfId="1143" priority="208" operator="greaterThan">
      <formula>0</formula>
    </cfRule>
  </conditionalFormatting>
  <conditionalFormatting sqref="A46:A52 A68:A74 A91:A97 A113:A119">
    <cfRule type="cellIs" dxfId="1142" priority="207" operator="greaterThan">
      <formula>0</formula>
    </cfRule>
  </conditionalFormatting>
  <conditionalFormatting sqref="A46:A52 A68:A74 A91:A97 A113:A119">
    <cfRule type="cellIs" dxfId="1141" priority="205" operator="greaterThan">
      <formula>0</formula>
    </cfRule>
    <cfRule type="cellIs" dxfId="1140" priority="206" operator="greaterThan">
      <formula>25</formula>
    </cfRule>
  </conditionalFormatting>
  <conditionalFormatting sqref="B46:B52 A68:B74 A91:B97 A113:B119">
    <cfRule type="cellIs" dxfId="1139" priority="204" operator="greaterThan">
      <formula>0</formula>
    </cfRule>
  </conditionalFormatting>
  <conditionalFormatting sqref="K46:K52 K68:K74 K91:K97 K113:K119">
    <cfRule type="cellIs" dxfId="1138" priority="203" operator="greaterThan">
      <formula>0</formula>
    </cfRule>
  </conditionalFormatting>
  <conditionalFormatting sqref="I56 I60">
    <cfRule type="cellIs" dxfId="1137" priority="201" operator="lessThan">
      <formula>$I$55</formula>
    </cfRule>
    <cfRule type="cellIs" dxfId="1136" priority="202" operator="greaterThan">
      <formula>$I$55</formula>
    </cfRule>
  </conditionalFormatting>
  <conditionalFormatting sqref="I78">
    <cfRule type="cellIs" dxfId="1135" priority="199" operator="lessThan">
      <formula>$I$77</formula>
    </cfRule>
    <cfRule type="cellIs" dxfId="1134" priority="200" operator="greaterThan">
      <formula>$I$77</formula>
    </cfRule>
  </conditionalFormatting>
  <conditionalFormatting sqref="I82">
    <cfRule type="cellIs" dxfId="1133" priority="197" operator="lessThan">
      <formula>$H$82</formula>
    </cfRule>
    <cfRule type="cellIs" dxfId="1132" priority="198" operator="greaterThan">
      <formula>$H$82</formula>
    </cfRule>
  </conditionalFormatting>
  <conditionalFormatting sqref="I101">
    <cfRule type="cellIs" dxfId="1131" priority="193" operator="lessThan">
      <formula>$I$100</formula>
    </cfRule>
    <cfRule type="cellIs" dxfId="1130" priority="194" operator="greaterThan">
      <formula>$I$100</formula>
    </cfRule>
    <cfRule type="cellIs" dxfId="1129" priority="195" operator="lessThan">
      <formula>$I$100</formula>
    </cfRule>
    <cfRule type="cellIs" dxfId="1128" priority="196" operator="greaterThan">
      <formula>$I$100</formula>
    </cfRule>
  </conditionalFormatting>
  <conditionalFormatting sqref="I105">
    <cfRule type="cellIs" dxfId="1127" priority="191" operator="lessThan">
      <formula>$H$105</formula>
    </cfRule>
    <cfRule type="cellIs" dxfId="1126" priority="192" operator="greaterThan">
      <formula>$H$105</formula>
    </cfRule>
  </conditionalFormatting>
  <conditionalFormatting sqref="I123 G120">
    <cfRule type="cellIs" dxfId="1125" priority="189" operator="lessThan">
      <formula>$I$122</formula>
    </cfRule>
    <cfRule type="cellIs" dxfId="1124" priority="190" operator="greaterThan">
      <formula>$I$122</formula>
    </cfRule>
  </conditionalFormatting>
  <conditionalFormatting sqref="I127">
    <cfRule type="cellIs" dxfId="1123" priority="187" operator="lessThan">
      <formula>$H$127</formula>
    </cfRule>
    <cfRule type="cellIs" dxfId="1122" priority="188" operator="greaterThan">
      <formula>$H$127</formula>
    </cfRule>
  </conditionalFormatting>
  <conditionalFormatting sqref="G98">
    <cfRule type="cellIs" dxfId="1121" priority="185" operator="lessThan">
      <formula>$I$100</formula>
    </cfRule>
    <cfRule type="cellIs" dxfId="1120" priority="186" operator="greaterThan">
      <formula>$I$100</formula>
    </cfRule>
  </conditionalFormatting>
  <conditionalFormatting sqref="G152">
    <cfRule type="cellIs" dxfId="1119" priority="183" operator="lessThan">
      <formula>2300</formula>
    </cfRule>
    <cfRule type="cellIs" dxfId="1118" priority="184" operator="greaterThan">
      <formula>2300</formula>
    </cfRule>
  </conditionalFormatting>
  <conditionalFormatting sqref="E3:K33">
    <cfRule type="cellIs" dxfId="1117" priority="181" operator="greaterThan">
      <formula>0</formula>
    </cfRule>
    <cfRule type="cellIs" dxfId="1116" priority="182" operator="greaterThan">
      <formula>0</formula>
    </cfRule>
  </conditionalFormatting>
  <conditionalFormatting sqref="G46:G52 G68:G74 G91:G97 G113:G119">
    <cfRule type="cellIs" dxfId="1115" priority="175" operator="equal">
      <formula>0</formula>
    </cfRule>
    <cfRule type="cellIs" dxfId="1114" priority="176" operator="lessThan">
      <formula>$I$54</formula>
    </cfRule>
    <cfRule type="cellIs" dxfId="1113" priority="177" operator="between">
      <formula>$I$54</formula>
      <formula>$I$57</formula>
    </cfRule>
    <cfRule type="cellIs" dxfId="1112" priority="178" operator="greaterThan">
      <formula>0.416666666666667</formula>
    </cfRule>
    <cfRule type="cellIs" dxfId="1111" priority="179" operator="equal">
      <formula>0</formula>
    </cfRule>
    <cfRule type="cellIs" dxfId="1110" priority="180" operator="greaterThan">
      <formula>0.416666666666667</formula>
    </cfRule>
  </conditionalFormatting>
  <conditionalFormatting sqref="G46:G52 G68:G74 G91:G97 G113:G119">
    <cfRule type="cellIs" dxfId="1109" priority="174" operator="lessThan">
      <formula>0.416666666666667</formula>
    </cfRule>
  </conditionalFormatting>
  <conditionalFormatting sqref="G53 G75">
    <cfRule type="cellIs" dxfId="1108" priority="172" operator="lessThan">
      <formula>1.66666666666667</formula>
    </cfRule>
    <cfRule type="cellIs" dxfId="1107" priority="173" operator="greaterThan">
      <formula>1.66666666666667</formula>
    </cfRule>
  </conditionalFormatting>
  <conditionalFormatting sqref="J53 J75 J98 J120">
    <cfRule type="cellIs" dxfId="1106" priority="170" operator="lessThan">
      <formula>$I$126</formula>
    </cfRule>
    <cfRule type="cellIs" dxfId="1105" priority="171" operator="greaterThan">
      <formula>$I$126</formula>
    </cfRule>
  </conditionalFormatting>
  <conditionalFormatting sqref="J53">
    <cfRule type="cellIs" dxfId="1104" priority="169" operator="greaterThan">
      <formula>$I$59</formula>
    </cfRule>
  </conditionalFormatting>
  <conditionalFormatting sqref="J46:J52 J68:J74 J91:J97 J113:J119">
    <cfRule type="cellIs" dxfId="1103" priority="156" operator="greaterThan">
      <formula>0.165972222222222</formula>
    </cfRule>
    <cfRule type="cellIs" dxfId="1102" priority="157" operator="between">
      <formula>0.000694444444444444</formula>
      <formula>0.165972222222222</formula>
    </cfRule>
    <cfRule type="cellIs" dxfId="1101" priority="158" operator="equal">
      <formula>0</formula>
    </cfRule>
    <cfRule type="cellIs" dxfId="1100" priority="159" operator="equal">
      <formula>0</formula>
    </cfRule>
    <cfRule type="cellIs" dxfId="1099" priority="160" operator="lessThan">
      <formula>0.165972222222222</formula>
    </cfRule>
    <cfRule type="cellIs" dxfId="1098" priority="161" operator="greaterThan">
      <formula>0.166666666666667</formula>
    </cfRule>
    <cfRule type="cellIs" dxfId="1097" priority="162" operator="between">
      <formula>0.000694444444444444</formula>
      <formula>0.166666666666667</formula>
    </cfRule>
    <cfRule type="cellIs" dxfId="1096" priority="163" operator="between">
      <formula>0</formula>
      <formula>0.166666666666667</formula>
    </cfRule>
    <cfRule type="cellIs" dxfId="1095" priority="164" operator="equal">
      <formula>0</formula>
    </cfRule>
    <cfRule type="cellIs" dxfId="1094" priority="165" operator="greaterThan">
      <formula>0.166666666666667</formula>
    </cfRule>
    <cfRule type="cellIs" dxfId="1093" priority="166" operator="greaterThan">
      <formula>0.166666666666667</formula>
    </cfRule>
    <cfRule type="cellIs" dxfId="1092" priority="167" operator="lessThan">
      <formula>0.208333333333333</formula>
    </cfRule>
    <cfRule type="cellIs" dxfId="1091" priority="168" operator="greaterThan">
      <formula>0.208333333333333</formula>
    </cfRule>
  </conditionalFormatting>
  <conditionalFormatting sqref="I134">
    <cfRule type="cellIs" dxfId="1090" priority="154" operator="lessThan">
      <formula>$I$132</formula>
    </cfRule>
    <cfRule type="cellIs" dxfId="1089" priority="155" operator="greaterThan">
      <formula>$I$132</formula>
    </cfRule>
  </conditionalFormatting>
  <conditionalFormatting sqref="J134">
    <cfRule type="cellIs" dxfId="1088" priority="152" operator="lessThan">
      <formula>$K$135</formula>
    </cfRule>
    <cfRule type="cellIs" dxfId="1087" priority="153" operator="greaterThan">
      <formula>$K$135</formula>
    </cfRule>
  </conditionalFormatting>
  <conditionalFormatting sqref="J113">
    <cfRule type="cellIs" dxfId="1086" priority="151" operator="greaterThan">
      <formula>0.167361111111111</formula>
    </cfRule>
  </conditionalFormatting>
  <conditionalFormatting sqref="B46:B52 B68:B74 B91:B97 B113:B119">
    <cfRule type="cellIs" dxfId="1085" priority="150" operator="greaterThan">
      <formula>0</formula>
    </cfRule>
  </conditionalFormatting>
  <conditionalFormatting sqref="A46:A52 A68:A74 A91:A97 A113:A119">
    <cfRule type="cellIs" dxfId="1084" priority="149" operator="greaterThan">
      <formula>0</formula>
    </cfRule>
  </conditionalFormatting>
  <conditionalFormatting sqref="A46:A52 A68:A74 A91:A97 A113:A119">
    <cfRule type="cellIs" dxfId="1083" priority="147" operator="greaterThan">
      <formula>0</formula>
    </cfRule>
    <cfRule type="cellIs" dxfId="1082" priority="148" operator="greaterThan">
      <formula>25</formula>
    </cfRule>
  </conditionalFormatting>
  <conditionalFormatting sqref="B46:B52 A68:B74 A91:B97 A113:B119">
    <cfRule type="cellIs" dxfId="1081" priority="146" operator="greaterThan">
      <formula>0</formula>
    </cfRule>
  </conditionalFormatting>
  <conditionalFormatting sqref="K46:K52 K68:K74 K91:K97 K113:K119">
    <cfRule type="cellIs" dxfId="1080" priority="145" operator="greaterThan">
      <formula>0</formula>
    </cfRule>
  </conditionalFormatting>
  <conditionalFormatting sqref="I56 I60">
    <cfRule type="cellIs" dxfId="1079" priority="143" operator="lessThan">
      <formula>$I$55</formula>
    </cfRule>
    <cfRule type="cellIs" dxfId="1078" priority="144" operator="greaterThan">
      <formula>$I$55</formula>
    </cfRule>
  </conditionalFormatting>
  <conditionalFormatting sqref="I78">
    <cfRule type="cellIs" dxfId="1077" priority="141" operator="lessThan">
      <formula>$I$77</formula>
    </cfRule>
    <cfRule type="cellIs" dxfId="1076" priority="142" operator="greaterThan">
      <formula>$I$77</formula>
    </cfRule>
  </conditionalFormatting>
  <conditionalFormatting sqref="I82">
    <cfRule type="cellIs" dxfId="1075" priority="139" operator="lessThan">
      <formula>$H$82</formula>
    </cfRule>
    <cfRule type="cellIs" dxfId="1074" priority="140" operator="greaterThan">
      <formula>$H$82</formula>
    </cfRule>
  </conditionalFormatting>
  <conditionalFormatting sqref="I101">
    <cfRule type="cellIs" dxfId="1073" priority="135" operator="lessThan">
      <formula>$I$100</formula>
    </cfRule>
    <cfRule type="cellIs" dxfId="1072" priority="136" operator="greaterThan">
      <formula>$I$100</formula>
    </cfRule>
    <cfRule type="cellIs" dxfId="1071" priority="137" operator="lessThan">
      <formula>$I$100</formula>
    </cfRule>
    <cfRule type="cellIs" dxfId="1070" priority="138" operator="greaterThan">
      <formula>$I$100</formula>
    </cfRule>
  </conditionalFormatting>
  <conditionalFormatting sqref="I105">
    <cfRule type="cellIs" dxfId="1069" priority="133" operator="lessThan">
      <formula>$H$105</formula>
    </cfRule>
    <cfRule type="cellIs" dxfId="1068" priority="134" operator="greaterThan">
      <formula>$H$105</formula>
    </cfRule>
  </conditionalFormatting>
  <conditionalFormatting sqref="I123 G120">
    <cfRule type="cellIs" dxfId="1067" priority="131" operator="lessThan">
      <formula>$I$122</formula>
    </cfRule>
    <cfRule type="cellIs" dxfId="1066" priority="132" operator="greaterThan">
      <formula>$I$122</formula>
    </cfRule>
  </conditionalFormatting>
  <conditionalFormatting sqref="I127">
    <cfRule type="cellIs" dxfId="1065" priority="129" operator="lessThan">
      <formula>$H$127</formula>
    </cfRule>
    <cfRule type="cellIs" dxfId="1064" priority="130" operator="greaterThan">
      <formula>$H$127</formula>
    </cfRule>
  </conditionalFormatting>
  <conditionalFormatting sqref="G98">
    <cfRule type="cellIs" dxfId="1063" priority="127" operator="lessThan">
      <formula>$I$100</formula>
    </cfRule>
    <cfRule type="cellIs" dxfId="1062" priority="128" operator="greaterThan">
      <formula>$I$100</formula>
    </cfRule>
  </conditionalFormatting>
  <conditionalFormatting sqref="G153">
    <cfRule type="cellIs" dxfId="1061" priority="125" operator="lessThan">
      <formula>2300</formula>
    </cfRule>
    <cfRule type="cellIs" dxfId="1060" priority="126" operator="greaterThan">
      <formula>2300</formula>
    </cfRule>
  </conditionalFormatting>
  <conditionalFormatting sqref="E3:K33">
    <cfRule type="cellIs" dxfId="1059" priority="123" operator="greaterThan">
      <formula>0</formula>
    </cfRule>
    <cfRule type="cellIs" dxfId="1058" priority="124" operator="greaterThan">
      <formula>0</formula>
    </cfRule>
  </conditionalFormatting>
  <conditionalFormatting sqref="G46:G52 G68:G74 G91:G97 G113:G119">
    <cfRule type="cellIs" dxfId="1057" priority="117" operator="equal">
      <formula>0</formula>
    </cfRule>
    <cfRule type="cellIs" dxfId="1056" priority="118" operator="lessThan">
      <formula>$I$54</formula>
    </cfRule>
    <cfRule type="cellIs" dxfId="1055" priority="119" operator="between">
      <formula>$I$54</formula>
      <formula>$I$57</formula>
    </cfRule>
    <cfRule type="cellIs" dxfId="1054" priority="120" operator="greaterThan">
      <formula>0.416666666666667</formula>
    </cfRule>
    <cfRule type="cellIs" dxfId="1053" priority="121" operator="equal">
      <formula>0</formula>
    </cfRule>
    <cfRule type="cellIs" dxfId="1052" priority="122" operator="greaterThan">
      <formula>0.416666666666667</formula>
    </cfRule>
  </conditionalFormatting>
  <conditionalFormatting sqref="G46:G52 G68:G74 G91:G97 G113:G119">
    <cfRule type="cellIs" dxfId="1051" priority="116" operator="lessThan">
      <formula>0.416666666666667</formula>
    </cfRule>
  </conditionalFormatting>
  <conditionalFormatting sqref="G53 G75">
    <cfRule type="cellIs" dxfId="1050" priority="114" operator="lessThan">
      <formula>1.66666666666667</formula>
    </cfRule>
    <cfRule type="cellIs" dxfId="1049" priority="115" operator="greaterThan">
      <formula>1.66666666666667</formula>
    </cfRule>
  </conditionalFormatting>
  <conditionalFormatting sqref="J53 J75 J98 J120">
    <cfRule type="cellIs" dxfId="1048" priority="112" operator="lessThan">
      <formula>$I$126</formula>
    </cfRule>
    <cfRule type="cellIs" dxfId="1047" priority="113" operator="greaterThan">
      <formula>$I$126</formula>
    </cfRule>
  </conditionalFormatting>
  <conditionalFormatting sqref="J53">
    <cfRule type="cellIs" dxfId="1046" priority="111" operator="greaterThan">
      <formula>$I$59</formula>
    </cfRule>
  </conditionalFormatting>
  <conditionalFormatting sqref="J46:J52 J68:J74 J91:J97 J113:J119">
    <cfRule type="cellIs" dxfId="1045" priority="98" operator="greaterThan">
      <formula>0.165972222222222</formula>
    </cfRule>
    <cfRule type="cellIs" dxfId="1044" priority="99" operator="between">
      <formula>0.000694444444444444</formula>
      <formula>0.165972222222222</formula>
    </cfRule>
    <cfRule type="cellIs" dxfId="1043" priority="100" operator="equal">
      <formula>0</formula>
    </cfRule>
    <cfRule type="cellIs" dxfId="1042" priority="101" operator="equal">
      <formula>0</formula>
    </cfRule>
    <cfRule type="cellIs" dxfId="1041" priority="102" operator="lessThan">
      <formula>0.165972222222222</formula>
    </cfRule>
    <cfRule type="cellIs" dxfId="1040" priority="103" operator="greaterThan">
      <formula>0.166666666666667</formula>
    </cfRule>
    <cfRule type="cellIs" dxfId="1039" priority="104" operator="between">
      <formula>0.000694444444444444</formula>
      <formula>0.166666666666667</formula>
    </cfRule>
    <cfRule type="cellIs" dxfId="1038" priority="105" operator="between">
      <formula>0</formula>
      <formula>0.166666666666667</formula>
    </cfRule>
    <cfRule type="cellIs" dxfId="1037" priority="106" operator="equal">
      <formula>0</formula>
    </cfRule>
    <cfRule type="cellIs" dxfId="1036" priority="107" operator="greaterThan">
      <formula>0.166666666666667</formula>
    </cfRule>
    <cfRule type="cellIs" dxfId="1035" priority="108" operator="greaterThan">
      <formula>0.166666666666667</formula>
    </cfRule>
    <cfRule type="cellIs" dxfId="1034" priority="109" operator="lessThan">
      <formula>0.208333333333333</formula>
    </cfRule>
    <cfRule type="cellIs" dxfId="1033" priority="110" operator="greaterThan">
      <formula>0.208333333333333</formula>
    </cfRule>
  </conditionalFormatting>
  <conditionalFormatting sqref="I134">
    <cfRule type="cellIs" dxfId="1032" priority="96" operator="lessThan">
      <formula>$I$132</formula>
    </cfRule>
    <cfRule type="cellIs" dxfId="1031" priority="97" operator="greaterThan">
      <formula>$I$132</formula>
    </cfRule>
  </conditionalFormatting>
  <conditionalFormatting sqref="J134">
    <cfRule type="cellIs" dxfId="1030" priority="94" operator="lessThan">
      <formula>$K$135</formula>
    </cfRule>
    <cfRule type="cellIs" dxfId="1029" priority="95" operator="greaterThan">
      <formula>$K$135</formula>
    </cfRule>
  </conditionalFormatting>
  <conditionalFormatting sqref="J113">
    <cfRule type="cellIs" dxfId="1028" priority="93" operator="greaterThan">
      <formula>0.167361111111111</formula>
    </cfRule>
  </conditionalFormatting>
  <conditionalFormatting sqref="B46:B52 B68:B74 B91:B97 B113:B119">
    <cfRule type="cellIs" dxfId="1027" priority="92" operator="greaterThan">
      <formula>0</formula>
    </cfRule>
  </conditionalFormatting>
  <conditionalFormatting sqref="A46:A52 A68:A74 A91:A97 A113:A119">
    <cfRule type="cellIs" dxfId="1026" priority="91" operator="greaterThan">
      <formula>0</formula>
    </cfRule>
  </conditionalFormatting>
  <conditionalFormatting sqref="A46:A52 A68:A74 A91:A97 A113:A119">
    <cfRule type="cellIs" dxfId="1025" priority="89" operator="greaterThan">
      <formula>0</formula>
    </cfRule>
    <cfRule type="cellIs" dxfId="1024" priority="90" operator="greaterThan">
      <formula>25</formula>
    </cfRule>
  </conditionalFormatting>
  <conditionalFormatting sqref="B46:B52 A68:B74 A91:B97 A113:B119">
    <cfRule type="cellIs" dxfId="1023" priority="88" operator="greaterThan">
      <formula>0</formula>
    </cfRule>
  </conditionalFormatting>
  <conditionalFormatting sqref="K46:K52 K68:K74 K91:K97 K113:K119">
    <cfRule type="cellIs" dxfId="1022" priority="87" operator="greaterThan">
      <formula>0</formula>
    </cfRule>
  </conditionalFormatting>
  <conditionalFormatting sqref="I56 I60">
    <cfRule type="cellIs" dxfId="1021" priority="85" operator="lessThan">
      <formula>$I$55</formula>
    </cfRule>
    <cfRule type="cellIs" dxfId="1020" priority="86" operator="greaterThan">
      <formula>$I$55</formula>
    </cfRule>
  </conditionalFormatting>
  <conditionalFormatting sqref="I78">
    <cfRule type="cellIs" dxfId="1019" priority="83" operator="lessThan">
      <formula>$I$77</formula>
    </cfRule>
    <cfRule type="cellIs" dxfId="1018" priority="84" operator="greaterThan">
      <formula>$I$77</formula>
    </cfRule>
  </conditionalFormatting>
  <conditionalFormatting sqref="I82">
    <cfRule type="cellIs" dxfId="1017" priority="81" operator="lessThan">
      <formula>$H$82</formula>
    </cfRule>
    <cfRule type="cellIs" dxfId="1016" priority="82" operator="greaterThan">
      <formula>$H$82</formula>
    </cfRule>
  </conditionalFormatting>
  <conditionalFormatting sqref="I101">
    <cfRule type="cellIs" dxfId="1015" priority="77" operator="lessThan">
      <formula>$I$100</formula>
    </cfRule>
    <cfRule type="cellIs" dxfId="1014" priority="78" operator="greaterThan">
      <formula>$I$100</formula>
    </cfRule>
    <cfRule type="cellIs" dxfId="1013" priority="79" operator="lessThan">
      <formula>$I$100</formula>
    </cfRule>
    <cfRule type="cellIs" dxfId="1012" priority="80" operator="greaterThan">
      <formula>$I$100</formula>
    </cfRule>
  </conditionalFormatting>
  <conditionalFormatting sqref="I105">
    <cfRule type="cellIs" dxfId="1011" priority="75" operator="lessThan">
      <formula>$H$105</formula>
    </cfRule>
    <cfRule type="cellIs" dxfId="1010" priority="76" operator="greaterThan">
      <formula>$H$105</formula>
    </cfRule>
  </conditionalFormatting>
  <conditionalFormatting sqref="I123 G120">
    <cfRule type="cellIs" dxfId="1009" priority="73" operator="lessThan">
      <formula>$I$122</formula>
    </cfRule>
    <cfRule type="cellIs" dxfId="1008" priority="74" operator="greaterThan">
      <formula>$I$122</formula>
    </cfRule>
  </conditionalFormatting>
  <conditionalFormatting sqref="I127">
    <cfRule type="cellIs" dxfId="1007" priority="71" operator="lessThan">
      <formula>$H$127</formula>
    </cfRule>
    <cfRule type="cellIs" dxfId="1006" priority="72" operator="greaterThan">
      <formula>$H$127</formula>
    </cfRule>
  </conditionalFormatting>
  <conditionalFormatting sqref="G98">
    <cfRule type="cellIs" dxfId="1005" priority="69" operator="lessThan">
      <formula>$I$100</formula>
    </cfRule>
    <cfRule type="cellIs" dxfId="1004" priority="70" operator="greaterThan">
      <formula>$I$100</formula>
    </cfRule>
  </conditionalFormatting>
  <conditionalFormatting sqref="G152">
    <cfRule type="cellIs" dxfId="1003" priority="67" operator="lessThan">
      <formula>2300</formula>
    </cfRule>
    <cfRule type="cellIs" dxfId="1002" priority="68" operator="greaterThan">
      <formula>2300</formula>
    </cfRule>
  </conditionalFormatting>
  <conditionalFormatting sqref="E3:K33">
    <cfRule type="cellIs" dxfId="1001" priority="65" operator="greaterThan">
      <formula>0</formula>
    </cfRule>
    <cfRule type="cellIs" dxfId="1000" priority="66" operator="greaterThan">
      <formula>0</formula>
    </cfRule>
  </conditionalFormatting>
  <conditionalFormatting sqref="G46:G52 G68:G74 G91:G97 G113:G119">
    <cfRule type="cellIs" dxfId="999" priority="59" operator="equal">
      <formula>0</formula>
    </cfRule>
    <cfRule type="cellIs" dxfId="998" priority="60" operator="lessThan">
      <formula>$I$54</formula>
    </cfRule>
    <cfRule type="cellIs" dxfId="997" priority="61" operator="between">
      <formula>$I$54</formula>
      <formula>$I$57</formula>
    </cfRule>
    <cfRule type="cellIs" dxfId="996" priority="62" operator="greaterThan">
      <formula>0.416666666666667</formula>
    </cfRule>
    <cfRule type="cellIs" dxfId="995" priority="63" operator="equal">
      <formula>0</formula>
    </cfRule>
    <cfRule type="cellIs" dxfId="994" priority="64" operator="greaterThan">
      <formula>0.416666666666667</formula>
    </cfRule>
  </conditionalFormatting>
  <conditionalFormatting sqref="G46:G52 G68:G74 G91:G97 G113:G119">
    <cfRule type="cellIs" dxfId="993" priority="58" operator="lessThan">
      <formula>0.416666666666667</formula>
    </cfRule>
  </conditionalFormatting>
  <conditionalFormatting sqref="G53 G75">
    <cfRule type="cellIs" dxfId="992" priority="56" operator="lessThan">
      <formula>1.66666666666667</formula>
    </cfRule>
    <cfRule type="cellIs" dxfId="991" priority="57" operator="greaterThan">
      <formula>1.66666666666667</formula>
    </cfRule>
  </conditionalFormatting>
  <conditionalFormatting sqref="J53 J75 J98 J120">
    <cfRule type="cellIs" dxfId="990" priority="54" operator="lessThan">
      <formula>$I$126</formula>
    </cfRule>
    <cfRule type="cellIs" dxfId="989" priority="55" operator="greaterThan">
      <formula>$I$126</formula>
    </cfRule>
  </conditionalFormatting>
  <conditionalFormatting sqref="J53">
    <cfRule type="cellIs" dxfId="988" priority="53" operator="greaterThan">
      <formula>$I$59</formula>
    </cfRule>
  </conditionalFormatting>
  <conditionalFormatting sqref="J46:J52 J68:J74 J91:J97 J113:J119">
    <cfRule type="cellIs" dxfId="987" priority="40" operator="greaterThan">
      <formula>0.165972222222222</formula>
    </cfRule>
    <cfRule type="cellIs" dxfId="986" priority="41" operator="between">
      <formula>0.000694444444444444</formula>
      <formula>0.165972222222222</formula>
    </cfRule>
    <cfRule type="cellIs" dxfId="985" priority="42" operator="equal">
      <formula>0</formula>
    </cfRule>
    <cfRule type="cellIs" dxfId="984" priority="43" operator="equal">
      <formula>0</formula>
    </cfRule>
    <cfRule type="cellIs" dxfId="983" priority="44" operator="lessThan">
      <formula>0.165972222222222</formula>
    </cfRule>
    <cfRule type="cellIs" dxfId="982" priority="45" operator="greaterThan">
      <formula>0.166666666666667</formula>
    </cfRule>
    <cfRule type="cellIs" dxfId="981" priority="46" operator="between">
      <formula>0.000694444444444444</formula>
      <formula>0.166666666666667</formula>
    </cfRule>
    <cfRule type="cellIs" dxfId="980" priority="47" operator="between">
      <formula>0</formula>
      <formula>0.166666666666667</formula>
    </cfRule>
    <cfRule type="cellIs" dxfId="979" priority="48" operator="equal">
      <formula>0</formula>
    </cfRule>
    <cfRule type="cellIs" dxfId="978" priority="49" operator="greaterThan">
      <formula>0.166666666666667</formula>
    </cfRule>
    <cfRule type="cellIs" dxfId="977" priority="50" operator="greaterThan">
      <formula>0.166666666666667</formula>
    </cfRule>
    <cfRule type="cellIs" dxfId="976" priority="51" operator="lessThan">
      <formula>0.208333333333333</formula>
    </cfRule>
    <cfRule type="cellIs" dxfId="975" priority="52" operator="greaterThan">
      <formula>0.208333333333333</formula>
    </cfRule>
  </conditionalFormatting>
  <conditionalFormatting sqref="I134">
    <cfRule type="cellIs" dxfId="974" priority="38" operator="lessThan">
      <formula>$I$132</formula>
    </cfRule>
    <cfRule type="cellIs" dxfId="973" priority="39" operator="greaterThan">
      <formula>$I$132</formula>
    </cfRule>
  </conditionalFormatting>
  <conditionalFormatting sqref="J134">
    <cfRule type="cellIs" dxfId="972" priority="36" operator="lessThan">
      <formula>$K$135</formula>
    </cfRule>
    <cfRule type="cellIs" dxfId="971" priority="37" operator="greaterThan">
      <formula>$K$135</formula>
    </cfRule>
  </conditionalFormatting>
  <conditionalFormatting sqref="J113">
    <cfRule type="cellIs" dxfId="970" priority="35" operator="greaterThan">
      <formula>0.167361111111111</formula>
    </cfRule>
  </conditionalFormatting>
  <conditionalFormatting sqref="B46:B52 B68:B74 B91:B97 B113:B119">
    <cfRule type="cellIs" dxfId="969" priority="34" operator="greaterThan">
      <formula>0</formula>
    </cfRule>
  </conditionalFormatting>
  <conditionalFormatting sqref="A46:A52 A68:A74 A91:A97 A113:A119">
    <cfRule type="cellIs" dxfId="968" priority="33" operator="greaterThan">
      <formula>0</formula>
    </cfRule>
  </conditionalFormatting>
  <conditionalFormatting sqref="A46:A52 A68:A74 A91:A97 A113:A119">
    <cfRule type="cellIs" dxfId="967" priority="31" operator="greaterThan">
      <formula>0</formula>
    </cfRule>
    <cfRule type="cellIs" dxfId="966" priority="32" operator="greaterThan">
      <formula>25</formula>
    </cfRule>
  </conditionalFormatting>
  <conditionalFormatting sqref="B46:B52 A68:B74 A91:B97 A113:B119">
    <cfRule type="cellIs" dxfId="965" priority="30" operator="greaterThan">
      <formula>0</formula>
    </cfRule>
  </conditionalFormatting>
  <conditionalFormatting sqref="K46:K52 K68:K74 K91:K97 K113:K119">
    <cfRule type="cellIs" dxfId="964" priority="29" operator="greaterThan">
      <formula>0</formula>
    </cfRule>
  </conditionalFormatting>
  <conditionalFormatting sqref="I56 I60">
    <cfRule type="cellIs" dxfId="963" priority="27" operator="lessThan">
      <formula>$I$55</formula>
    </cfRule>
    <cfRule type="cellIs" dxfId="962" priority="28" operator="greaterThan">
      <formula>$I$55</formula>
    </cfRule>
  </conditionalFormatting>
  <conditionalFormatting sqref="I78">
    <cfRule type="cellIs" dxfId="961" priority="25" operator="lessThan">
      <formula>$I$77</formula>
    </cfRule>
    <cfRule type="cellIs" dxfId="960" priority="26" operator="greaterThan">
      <formula>$I$77</formula>
    </cfRule>
  </conditionalFormatting>
  <conditionalFormatting sqref="I82">
    <cfRule type="cellIs" dxfId="959" priority="23" operator="lessThan">
      <formula>$H$82</formula>
    </cfRule>
    <cfRule type="cellIs" dxfId="958" priority="24" operator="greaterThan">
      <formula>$H$82</formula>
    </cfRule>
  </conditionalFormatting>
  <conditionalFormatting sqref="I101">
    <cfRule type="cellIs" dxfId="957" priority="19" operator="lessThan">
      <formula>$I$100</formula>
    </cfRule>
    <cfRule type="cellIs" dxfId="956" priority="20" operator="greaterThan">
      <formula>$I$100</formula>
    </cfRule>
    <cfRule type="cellIs" dxfId="955" priority="21" operator="lessThan">
      <formula>$I$100</formula>
    </cfRule>
    <cfRule type="cellIs" dxfId="954" priority="22" operator="greaterThan">
      <formula>$I$100</formula>
    </cfRule>
  </conditionalFormatting>
  <conditionalFormatting sqref="I105">
    <cfRule type="cellIs" dxfId="953" priority="17" operator="lessThan">
      <formula>$H$105</formula>
    </cfRule>
    <cfRule type="cellIs" dxfId="952" priority="18" operator="greaterThan">
      <formula>$H$105</formula>
    </cfRule>
  </conditionalFormatting>
  <conditionalFormatting sqref="I123 G120">
    <cfRule type="cellIs" dxfId="951" priority="15" operator="lessThan">
      <formula>$I$122</formula>
    </cfRule>
    <cfRule type="cellIs" dxfId="950" priority="16" operator="greaterThan">
      <formula>$I$122</formula>
    </cfRule>
  </conditionalFormatting>
  <conditionalFormatting sqref="I127">
    <cfRule type="cellIs" dxfId="949" priority="13" operator="lessThan">
      <formula>$H$127</formula>
    </cfRule>
    <cfRule type="cellIs" dxfId="948" priority="14" operator="greaterThan">
      <formula>$H$127</formula>
    </cfRule>
  </conditionalFormatting>
  <conditionalFormatting sqref="G98">
    <cfRule type="cellIs" dxfId="947" priority="11" operator="lessThan">
      <formula>$I$100</formula>
    </cfRule>
    <cfRule type="cellIs" dxfId="946" priority="12" operator="greaterThan">
      <formula>$I$100</formula>
    </cfRule>
  </conditionalFormatting>
  <conditionalFormatting sqref="G153">
    <cfRule type="cellIs" dxfId="945" priority="9" operator="lessThan">
      <formula>2300</formula>
    </cfRule>
    <cfRule type="cellIs" dxfId="944" priority="10" operator="greaterThan">
      <formula>2300</formula>
    </cfRule>
  </conditionalFormatting>
  <conditionalFormatting sqref="K58">
    <cfRule type="cellIs" dxfId="943" priority="7" operator="lessThan">
      <formula>1803</formula>
    </cfRule>
    <cfRule type="cellIs" dxfId="942" priority="8" operator="greaterThan">
      <formula>1803</formula>
    </cfRule>
  </conditionalFormatting>
  <conditionalFormatting sqref="K80">
    <cfRule type="cellIs" dxfId="941" priority="5" operator="lessThan">
      <formula>1963</formula>
    </cfRule>
    <cfRule type="cellIs" dxfId="940" priority="6" operator="greaterThan">
      <formula>1969</formula>
    </cfRule>
  </conditionalFormatting>
  <conditionalFormatting sqref="K103">
    <cfRule type="cellIs" dxfId="939" priority="3" operator="lessThan">
      <formula>2135</formula>
    </cfRule>
    <cfRule type="cellIs" dxfId="938" priority="4" operator="greaterThan">
      <formula>2135</formula>
    </cfRule>
  </conditionalFormatting>
  <conditionalFormatting sqref="K125">
    <cfRule type="cellIs" dxfId="937" priority="1" operator="lessThan">
      <formula>2301</formula>
    </cfRule>
    <cfRule type="cellIs" dxfId="936" priority="2" operator="greaterThan">
      <formula>2301</formula>
    </cfRule>
  </conditionalFormatting>
  <dataValidations count="2">
    <dataValidation type="list" allowBlank="1" showInputMessage="1" showErrorMessage="1" sqref="C68:C74 B3:B33 C113:C119 C91:C97 C46:C52">
      <formula1>liste_1</formula1>
    </dataValidation>
    <dataValidation type="list" allowBlank="1" showInputMessage="1" showErrorMessage="1" sqref="B91:B97 B46:B52 B68:B74 B113:B119">
      <formula1>TRACTEUR</formula1>
    </dataValidation>
  </dataValidations>
  <pageMargins left="0.70866141732283472" right="0.70866141732283472" top="0.74803149606299213" bottom="0.74803149606299213" header="0.31496062992125984" footer="0.31496062992125984"/>
  <pageSetup paperSize="9" orientation="landscape" r:id="rId1"/>
  <drawing r:id="rId2"/>
</worksheet>
</file>

<file path=xl/worksheets/sheet8.xml><?xml version="1.0" encoding="utf-8"?>
<worksheet xmlns="http://schemas.openxmlformats.org/spreadsheetml/2006/main" xmlns:r="http://schemas.openxmlformats.org/officeDocument/2006/relationships">
  <sheetPr>
    <tabColor rgb="FF00FF00"/>
  </sheetPr>
  <dimension ref="A1:M154"/>
  <sheetViews>
    <sheetView topLeftCell="A124" workbookViewId="0">
      <selection activeCell="K149" sqref="K149"/>
    </sheetView>
  </sheetViews>
  <sheetFormatPr baseColWidth="10" defaultColWidth="11.42578125" defaultRowHeight="15"/>
  <cols>
    <col min="1" max="1" width="7.5703125" style="8" customWidth="1"/>
    <col min="2" max="2" width="11.42578125" style="8"/>
    <col min="3" max="3" width="9.5703125" style="8" customWidth="1"/>
    <col min="4" max="4" width="12.5703125" style="8" customWidth="1"/>
    <col min="5" max="5" width="11.140625" style="8" customWidth="1"/>
    <col min="6" max="6" width="13" style="8" customWidth="1"/>
    <col min="7" max="7" width="11.42578125" style="8"/>
    <col min="8" max="8" width="8.85546875" style="8" customWidth="1"/>
    <col min="9" max="9" width="14.5703125" style="8" customWidth="1"/>
    <col min="10" max="10" width="13.5703125" style="8" customWidth="1"/>
    <col min="11" max="11" width="14.42578125" style="8" customWidth="1"/>
    <col min="12" max="12" width="37.42578125" style="8" customWidth="1"/>
    <col min="13" max="18" width="11.42578125" style="8"/>
    <col min="19" max="19" width="11.42578125" style="8" customWidth="1"/>
    <col min="20" max="16384" width="11.42578125" style="8"/>
  </cols>
  <sheetData>
    <row r="1" spans="1:11">
      <c r="H1" s="197" t="s">
        <v>15</v>
      </c>
      <c r="I1" s="198"/>
    </row>
    <row r="2" spans="1:11" ht="57" customHeight="1">
      <c r="A2" s="42" t="s">
        <v>16</v>
      </c>
      <c r="B2" s="42" t="s">
        <v>17</v>
      </c>
      <c r="C2" s="42" t="s">
        <v>18</v>
      </c>
      <c r="D2" s="42" t="s">
        <v>19</v>
      </c>
      <c r="E2" s="42" t="s">
        <v>2</v>
      </c>
      <c r="F2" s="42" t="s">
        <v>3</v>
      </c>
      <c r="G2" s="42" t="s">
        <v>4</v>
      </c>
      <c r="H2" s="42" t="s">
        <v>5</v>
      </c>
      <c r="I2" s="42" t="s">
        <v>6</v>
      </c>
      <c r="J2" s="42" t="s">
        <v>7</v>
      </c>
      <c r="K2" s="42" t="s">
        <v>8</v>
      </c>
    </row>
    <row r="3" spans="1:11">
      <c r="A3" s="202">
        <v>14</v>
      </c>
      <c r="B3" s="85" t="s">
        <v>12</v>
      </c>
      <c r="C3" s="85" t="s">
        <v>23</v>
      </c>
      <c r="D3" s="6">
        <v>42094</v>
      </c>
      <c r="E3" s="55">
        <f>VLOOKUP(B3,' horaire et frais avant nao '!$A$4:$I$81,3,FALSE)</f>
        <v>0</v>
      </c>
      <c r="F3" s="55">
        <f>VLOOKUP(B3,' horaire et frais avant nao '!$A$4:$I$81,4,FALSE)</f>
        <v>0</v>
      </c>
      <c r="G3" s="55">
        <f>VLOOKUP(B3,' horaire et frais avant nao '!$A$4:$I$81,5,FALSE)</f>
        <v>0</v>
      </c>
      <c r="H3" s="55">
        <f>VLOOKUP(B3,' horaire et frais avant nao '!$A$4:$I$81,6,FALSE)</f>
        <v>0</v>
      </c>
      <c r="I3" s="55">
        <f>VLOOKUP(B3,' horaire et frais avant nao '!$A$4:$I$81,7,FALSE)</f>
        <v>0</v>
      </c>
      <c r="J3" s="55">
        <f>VLOOKUP(B3,' horaire et frais avant nao '!$A$4:$I$81,8,FALSE)</f>
        <v>0</v>
      </c>
      <c r="K3" s="55">
        <f>VLOOKUP(B3,' horaire et frais avant nao '!$A$4:$I$81,9,FALSE)</f>
        <v>0</v>
      </c>
    </row>
    <row r="4" spans="1:11">
      <c r="A4" s="203"/>
      <c r="B4" s="85" t="s">
        <v>12</v>
      </c>
      <c r="C4" s="85" t="s">
        <v>24</v>
      </c>
      <c r="D4" s="6">
        <v>42095</v>
      </c>
      <c r="E4" s="55">
        <f>VLOOKUP(B4,' horaire et frais avant nao '!$A$4:$I$81,3,FALSE)</f>
        <v>0</v>
      </c>
      <c r="F4" s="55">
        <f>VLOOKUP(B4,' horaire et frais avant nao '!$A$4:$I$81,4,FALSE)</f>
        <v>0</v>
      </c>
      <c r="G4" s="55">
        <f>VLOOKUP(B4,' horaire et frais avant nao '!$A$4:$I$81,5,FALSE)</f>
        <v>0</v>
      </c>
      <c r="H4" s="55">
        <f>VLOOKUP(B4,' horaire et frais avant nao '!$A$4:$I$81,6,FALSE)</f>
        <v>0</v>
      </c>
      <c r="I4" s="55">
        <f>VLOOKUP(B4,' horaire et frais avant nao '!$A$4:$I$81,7,FALSE)</f>
        <v>0</v>
      </c>
      <c r="J4" s="55">
        <f>VLOOKUP(B4,' horaire et frais avant nao '!$A$4:$I$81,8,FALSE)</f>
        <v>0</v>
      </c>
      <c r="K4" s="55">
        <f>VLOOKUP(B4,' horaire et frais avant nao '!$A$4:$I$81,9,FALSE)</f>
        <v>0</v>
      </c>
    </row>
    <row r="5" spans="1:11">
      <c r="A5" s="203"/>
      <c r="B5" s="85" t="s">
        <v>12</v>
      </c>
      <c r="C5" s="85" t="s">
        <v>25</v>
      </c>
      <c r="D5" s="6">
        <v>42096</v>
      </c>
      <c r="E5" s="55">
        <f>VLOOKUP(B5,' horaire et frais avant nao '!$A$4:$I$81,3,FALSE)</f>
        <v>0</v>
      </c>
      <c r="F5" s="55">
        <f>VLOOKUP(B5,' horaire et frais avant nao '!$A$4:$I$81,4,FALSE)</f>
        <v>0</v>
      </c>
      <c r="G5" s="55">
        <f>VLOOKUP(B5,' horaire et frais avant nao '!$A$4:$I$81,5,FALSE)</f>
        <v>0</v>
      </c>
      <c r="H5" s="55">
        <f>VLOOKUP(B5,' horaire et frais avant nao '!$A$4:$I$81,6,FALSE)</f>
        <v>0</v>
      </c>
      <c r="I5" s="55">
        <f>VLOOKUP(B5,' horaire et frais avant nao '!$A$4:$I$81,7,FALSE)</f>
        <v>0</v>
      </c>
      <c r="J5" s="55">
        <f>VLOOKUP(B5,' horaire et frais avant nao '!$A$4:$I$81,8,FALSE)</f>
        <v>0</v>
      </c>
      <c r="K5" s="55">
        <f>VLOOKUP(B5,' horaire et frais avant nao '!$A$4:$I$81,9,FALSE)</f>
        <v>0</v>
      </c>
    </row>
    <row r="6" spans="1:11">
      <c r="A6" s="203"/>
      <c r="B6" s="85" t="s">
        <v>12</v>
      </c>
      <c r="C6" s="85" t="s">
        <v>26</v>
      </c>
      <c r="D6" s="6">
        <v>42097</v>
      </c>
      <c r="E6" s="55">
        <f>VLOOKUP(B6,' horaire et frais avant nao '!$A$4:$I$81,3,FALSE)</f>
        <v>0</v>
      </c>
      <c r="F6" s="55">
        <f>VLOOKUP(B6,' horaire et frais avant nao '!$A$4:$I$81,4,FALSE)</f>
        <v>0</v>
      </c>
      <c r="G6" s="55">
        <f>VLOOKUP(B6,' horaire et frais avant nao '!$A$4:$I$81,5,FALSE)</f>
        <v>0</v>
      </c>
      <c r="H6" s="55">
        <f>VLOOKUP(B6,' horaire et frais avant nao '!$A$4:$I$81,6,FALSE)</f>
        <v>0</v>
      </c>
      <c r="I6" s="55">
        <f>VLOOKUP(B6,' horaire et frais avant nao '!$A$4:$I$81,7,FALSE)</f>
        <v>0</v>
      </c>
      <c r="J6" s="55">
        <f>VLOOKUP(B6,' horaire et frais avant nao '!$A$4:$I$81,8,FALSE)</f>
        <v>0</v>
      </c>
      <c r="K6" s="55">
        <f>VLOOKUP(B6,' horaire et frais avant nao '!$A$4:$I$81,9,FALSE)</f>
        <v>0</v>
      </c>
    </row>
    <row r="7" spans="1:11">
      <c r="A7" s="203"/>
      <c r="B7" s="85" t="s">
        <v>12</v>
      </c>
      <c r="C7" s="85" t="s">
        <v>20</v>
      </c>
      <c r="D7" s="6">
        <v>42098</v>
      </c>
      <c r="E7" s="55">
        <f>VLOOKUP(B7,' horaire et frais avant nao '!$A$4:$I$81,3,FALSE)</f>
        <v>0</v>
      </c>
      <c r="F7" s="55">
        <f>VLOOKUP(B7,' horaire et frais avant nao '!$A$4:$I$81,4,FALSE)</f>
        <v>0</v>
      </c>
      <c r="G7" s="55">
        <f>VLOOKUP(B7,' horaire et frais avant nao '!$A$4:$I$81,5,FALSE)</f>
        <v>0</v>
      </c>
      <c r="H7" s="55">
        <f>VLOOKUP(B7,' horaire et frais avant nao '!$A$4:$I$81,6,FALSE)</f>
        <v>0</v>
      </c>
      <c r="I7" s="55">
        <f>VLOOKUP(B7,' horaire et frais avant nao '!$A$4:$I$81,7,FALSE)</f>
        <v>0</v>
      </c>
      <c r="J7" s="55">
        <f>VLOOKUP(B7,' horaire et frais avant nao '!$A$4:$I$81,8,FALSE)</f>
        <v>0</v>
      </c>
      <c r="K7" s="55">
        <f>VLOOKUP(B7,' horaire et frais avant nao '!$A$4:$I$81,9,FALSE)</f>
        <v>0</v>
      </c>
    </row>
    <row r="8" spans="1:11">
      <c r="A8" s="203"/>
      <c r="B8" s="85" t="s">
        <v>196</v>
      </c>
      <c r="C8" s="85" t="s">
        <v>21</v>
      </c>
      <c r="D8" s="6">
        <v>42099</v>
      </c>
      <c r="E8" s="55">
        <f>VLOOKUP(B8,' horaire et frais avant nao '!$A$4:$I$81,3,FALSE)</f>
        <v>0</v>
      </c>
      <c r="F8" s="55">
        <f>VLOOKUP(B8,' horaire et frais avant nao '!$A$4:$I$81,4,FALSE)</f>
        <v>0</v>
      </c>
      <c r="G8" s="55">
        <f>VLOOKUP(B8,' horaire et frais avant nao '!$A$4:$I$81,5,FALSE)</f>
        <v>0</v>
      </c>
      <c r="H8" s="55">
        <f>VLOOKUP(B8,' horaire et frais avant nao '!$A$4:$I$81,6,FALSE)</f>
        <v>0</v>
      </c>
      <c r="I8" s="55">
        <f>VLOOKUP(B8,' horaire et frais avant nao '!$A$4:$I$81,7,FALSE)</f>
        <v>0</v>
      </c>
      <c r="J8" s="55">
        <f>VLOOKUP(B8,' horaire et frais avant nao '!$A$4:$I$81,8,FALSE)</f>
        <v>0</v>
      </c>
      <c r="K8" s="55">
        <f>VLOOKUP(B8,' horaire et frais avant nao '!$A$4:$I$81,9,FALSE)</f>
        <v>0</v>
      </c>
    </row>
    <row r="9" spans="1:11" ht="30">
      <c r="A9" s="203"/>
      <c r="B9" s="85" t="s">
        <v>196</v>
      </c>
      <c r="C9" s="85" t="s">
        <v>22</v>
      </c>
      <c r="D9" s="6">
        <v>42100</v>
      </c>
      <c r="E9" s="55">
        <f>VLOOKUP(B9,' horaire et frais avant nao '!$A$4:$I$81,3,FALSE)</f>
        <v>0</v>
      </c>
      <c r="F9" s="55">
        <f>VLOOKUP(B9,' horaire et frais avant nao '!$A$4:$I$81,4,FALSE)</f>
        <v>0</v>
      </c>
      <c r="G9" s="55">
        <f>VLOOKUP(B9,' horaire et frais avant nao '!$A$4:$I$81,5,FALSE)</f>
        <v>0</v>
      </c>
      <c r="H9" s="55">
        <f>VLOOKUP(B9,' horaire et frais avant nao '!$A$4:$I$81,6,FALSE)</f>
        <v>0</v>
      </c>
      <c r="I9" s="55">
        <f>VLOOKUP(B9,' horaire et frais avant nao '!$A$4:$I$81,7,FALSE)</f>
        <v>0</v>
      </c>
      <c r="J9" s="55">
        <f>VLOOKUP(B9,' horaire et frais avant nao '!$A$4:$I$81,8,FALSE)</f>
        <v>0</v>
      </c>
      <c r="K9" s="55">
        <f>VLOOKUP(B9,' horaire et frais avant nao '!$A$4:$I$81,9,FALSE)</f>
        <v>0</v>
      </c>
    </row>
    <row r="10" spans="1:11">
      <c r="A10" s="203">
        <v>15</v>
      </c>
      <c r="B10" s="85" t="s">
        <v>12</v>
      </c>
      <c r="C10" s="85" t="s">
        <v>23</v>
      </c>
      <c r="D10" s="6">
        <v>42101</v>
      </c>
      <c r="E10" s="55">
        <f>VLOOKUP(B10,' horaire et frais avant nao '!$A$4:$I$81,3,FALSE)</f>
        <v>0</v>
      </c>
      <c r="F10" s="55">
        <f>VLOOKUP(B10,' horaire et frais avant nao '!$A$4:$I$81,4,FALSE)</f>
        <v>0</v>
      </c>
      <c r="G10" s="55">
        <f>VLOOKUP(B10,' horaire et frais avant nao '!$A$4:$I$81,5,FALSE)</f>
        <v>0</v>
      </c>
      <c r="H10" s="55">
        <f>VLOOKUP(B10,' horaire et frais avant nao '!$A$4:$I$81,6,FALSE)</f>
        <v>0</v>
      </c>
      <c r="I10" s="55">
        <f>VLOOKUP(B10,' horaire et frais avant nao '!$A$4:$I$81,7,FALSE)</f>
        <v>0</v>
      </c>
      <c r="J10" s="55">
        <f>VLOOKUP(B10,' horaire et frais avant nao '!$A$4:$I$81,8,FALSE)</f>
        <v>0</v>
      </c>
      <c r="K10" s="55">
        <f>VLOOKUP(B10,' horaire et frais avant nao '!$A$4:$I$81,9,FALSE)</f>
        <v>0</v>
      </c>
    </row>
    <row r="11" spans="1:11">
      <c r="A11" s="203"/>
      <c r="B11" s="85" t="s">
        <v>12</v>
      </c>
      <c r="C11" s="85" t="s">
        <v>24</v>
      </c>
      <c r="D11" s="6">
        <v>42102</v>
      </c>
      <c r="E11" s="55">
        <f>VLOOKUP(B11,' horaire et frais avant nao '!$A$4:$I$81,3,FALSE)</f>
        <v>0</v>
      </c>
      <c r="F11" s="55">
        <f>VLOOKUP(B11,' horaire et frais avant nao '!$A$4:$I$81,4,FALSE)</f>
        <v>0</v>
      </c>
      <c r="G11" s="55">
        <f>VLOOKUP(B11,' horaire et frais avant nao '!$A$4:$I$81,5,FALSE)</f>
        <v>0</v>
      </c>
      <c r="H11" s="55">
        <f>VLOOKUP(B11,' horaire et frais avant nao '!$A$4:$I$81,6,FALSE)</f>
        <v>0</v>
      </c>
      <c r="I11" s="55">
        <f>VLOOKUP(B11,' horaire et frais avant nao '!$A$4:$I$81,7,FALSE)</f>
        <v>0</v>
      </c>
      <c r="J11" s="55">
        <f>VLOOKUP(B11,' horaire et frais avant nao '!$A$4:$I$81,8,FALSE)</f>
        <v>0</v>
      </c>
      <c r="K11" s="55">
        <f>VLOOKUP(B11,' horaire et frais avant nao '!$A$4:$I$81,9,FALSE)</f>
        <v>0</v>
      </c>
    </row>
    <row r="12" spans="1:11">
      <c r="A12" s="203"/>
      <c r="B12" s="85" t="s">
        <v>12</v>
      </c>
      <c r="C12" s="85" t="s">
        <v>25</v>
      </c>
      <c r="D12" s="6">
        <v>42103</v>
      </c>
      <c r="E12" s="55">
        <f>VLOOKUP(B12,' horaire et frais avant nao '!$A$4:$I$81,3,FALSE)</f>
        <v>0</v>
      </c>
      <c r="F12" s="55">
        <f>VLOOKUP(B12,' horaire et frais avant nao '!$A$4:$I$81,4,FALSE)</f>
        <v>0</v>
      </c>
      <c r="G12" s="55">
        <f>VLOOKUP(B12,' horaire et frais avant nao '!$A$4:$I$81,5,FALSE)</f>
        <v>0</v>
      </c>
      <c r="H12" s="55">
        <f>VLOOKUP(B12,' horaire et frais avant nao '!$A$4:$I$81,6,FALSE)</f>
        <v>0</v>
      </c>
      <c r="I12" s="55">
        <f>VLOOKUP(B12,' horaire et frais avant nao '!$A$4:$I$81,7,FALSE)</f>
        <v>0</v>
      </c>
      <c r="J12" s="55">
        <f>VLOOKUP(B12,' horaire et frais avant nao '!$A$4:$I$81,8,FALSE)</f>
        <v>0</v>
      </c>
      <c r="K12" s="55">
        <f>VLOOKUP(B12,' horaire et frais avant nao '!$A$4:$I$81,9,FALSE)</f>
        <v>0</v>
      </c>
    </row>
    <row r="13" spans="1:11">
      <c r="A13" s="203"/>
      <c r="B13" s="85" t="s">
        <v>12</v>
      </c>
      <c r="C13" s="85" t="s">
        <v>26</v>
      </c>
      <c r="D13" s="6">
        <v>42104</v>
      </c>
      <c r="E13" s="55">
        <f>VLOOKUP(B13,' horaire et frais avant nao '!$A$4:$I$81,3,FALSE)</f>
        <v>0</v>
      </c>
      <c r="F13" s="55">
        <f>VLOOKUP(B13,' horaire et frais avant nao '!$A$4:$I$81,4,FALSE)</f>
        <v>0</v>
      </c>
      <c r="G13" s="55">
        <f>VLOOKUP(B13,' horaire et frais avant nao '!$A$4:$I$81,5,FALSE)</f>
        <v>0</v>
      </c>
      <c r="H13" s="55">
        <f>VLOOKUP(B13,' horaire et frais avant nao '!$A$4:$I$81,6,FALSE)</f>
        <v>0</v>
      </c>
      <c r="I13" s="55">
        <f>VLOOKUP(B13,' horaire et frais avant nao '!$A$4:$I$81,7,FALSE)</f>
        <v>0</v>
      </c>
      <c r="J13" s="55">
        <f>VLOOKUP(B13,' horaire et frais avant nao '!$A$4:$I$81,8,FALSE)</f>
        <v>0</v>
      </c>
      <c r="K13" s="55">
        <f>VLOOKUP(B13,' horaire et frais avant nao '!$A$4:$I$81,9,FALSE)</f>
        <v>0</v>
      </c>
    </row>
    <row r="14" spans="1:11">
      <c r="A14" s="203"/>
      <c r="B14" s="85" t="s">
        <v>12</v>
      </c>
      <c r="C14" s="85" t="s">
        <v>20</v>
      </c>
      <c r="D14" s="6">
        <v>42105</v>
      </c>
      <c r="E14" s="55">
        <f>VLOOKUP(B14,' horaire et frais avant nao '!$A$4:$I$81,3,FALSE)</f>
        <v>0</v>
      </c>
      <c r="F14" s="55">
        <f>VLOOKUP(B14,' horaire et frais avant nao '!$A$4:$I$81,4,FALSE)</f>
        <v>0</v>
      </c>
      <c r="G14" s="55">
        <f>VLOOKUP(B14,' horaire et frais avant nao '!$A$4:$I$81,5,FALSE)</f>
        <v>0</v>
      </c>
      <c r="H14" s="55">
        <f>VLOOKUP(B14,' horaire et frais avant nao '!$A$4:$I$81,6,FALSE)</f>
        <v>0</v>
      </c>
      <c r="I14" s="55">
        <f>VLOOKUP(B14,' horaire et frais avant nao '!$A$4:$I$81,7,FALSE)</f>
        <v>0</v>
      </c>
      <c r="J14" s="55">
        <f>VLOOKUP(B14,' horaire et frais avant nao '!$A$4:$I$81,8,FALSE)</f>
        <v>0</v>
      </c>
      <c r="K14" s="55">
        <f>VLOOKUP(B14,' horaire et frais avant nao '!$A$4:$I$81,9,FALSE)</f>
        <v>0</v>
      </c>
    </row>
    <row r="15" spans="1:11">
      <c r="A15" s="203"/>
      <c r="B15" s="85" t="s">
        <v>196</v>
      </c>
      <c r="C15" s="85" t="s">
        <v>21</v>
      </c>
      <c r="D15" s="6">
        <v>42106</v>
      </c>
      <c r="E15" s="55">
        <f>VLOOKUP(B15,' horaire et frais avant nao '!$A$4:$I$81,3,FALSE)</f>
        <v>0</v>
      </c>
      <c r="F15" s="55">
        <f>VLOOKUP(B15,' horaire et frais avant nao '!$A$4:$I$81,4,FALSE)</f>
        <v>0</v>
      </c>
      <c r="G15" s="55">
        <f>VLOOKUP(B15,' horaire et frais avant nao '!$A$4:$I$81,5,FALSE)</f>
        <v>0</v>
      </c>
      <c r="H15" s="55">
        <f>VLOOKUP(B15,' horaire et frais avant nao '!$A$4:$I$81,6,FALSE)</f>
        <v>0</v>
      </c>
      <c r="I15" s="55">
        <f>VLOOKUP(B15,' horaire et frais avant nao '!$A$4:$I$81,7,FALSE)</f>
        <v>0</v>
      </c>
      <c r="J15" s="55">
        <f>VLOOKUP(B15,' horaire et frais avant nao '!$A$4:$I$81,8,FALSE)</f>
        <v>0</v>
      </c>
      <c r="K15" s="55">
        <f>VLOOKUP(B15,' horaire et frais avant nao '!$A$4:$I$81,9,FALSE)</f>
        <v>0</v>
      </c>
    </row>
    <row r="16" spans="1:11" ht="30">
      <c r="A16" s="203"/>
      <c r="B16" s="85" t="s">
        <v>196</v>
      </c>
      <c r="C16" s="85" t="s">
        <v>22</v>
      </c>
      <c r="D16" s="6">
        <v>42107</v>
      </c>
      <c r="E16" s="55">
        <f>VLOOKUP(B16,' horaire et frais avant nao '!$A$4:$I$81,3,FALSE)</f>
        <v>0</v>
      </c>
      <c r="F16" s="55">
        <f>VLOOKUP(B16,' horaire et frais avant nao '!$A$4:$I$81,4,FALSE)</f>
        <v>0</v>
      </c>
      <c r="G16" s="55">
        <f>VLOOKUP(B16,' horaire et frais avant nao '!$A$4:$I$81,5,FALSE)</f>
        <v>0</v>
      </c>
      <c r="H16" s="55">
        <f>VLOOKUP(B16,' horaire et frais avant nao '!$A$4:$I$81,6,FALSE)</f>
        <v>0</v>
      </c>
      <c r="I16" s="55">
        <f>VLOOKUP(B16,' horaire et frais avant nao '!$A$4:$I$81,7,FALSE)</f>
        <v>0</v>
      </c>
      <c r="J16" s="55">
        <f>VLOOKUP(B16,' horaire et frais avant nao '!$A$4:$I$81,8,FALSE)</f>
        <v>0</v>
      </c>
      <c r="K16" s="55">
        <f>VLOOKUP(B16,' horaire et frais avant nao '!$A$4:$I$81,9,FALSE)</f>
        <v>0</v>
      </c>
    </row>
    <row r="17" spans="1:11">
      <c r="A17" s="204">
        <v>16</v>
      </c>
      <c r="B17" s="85" t="s">
        <v>12</v>
      </c>
      <c r="C17" s="85" t="s">
        <v>23</v>
      </c>
      <c r="D17" s="6">
        <v>42108</v>
      </c>
      <c r="E17" s="55">
        <f>VLOOKUP(B17,' horaire et frais avant nao '!$A$4:$I$81,3,FALSE)</f>
        <v>0</v>
      </c>
      <c r="F17" s="55">
        <f>VLOOKUP(B17,' horaire et frais avant nao '!$A$4:$I$81,4,FALSE)</f>
        <v>0</v>
      </c>
      <c r="G17" s="55">
        <f>VLOOKUP(B17,' horaire et frais avant nao '!$A$4:$I$81,5,FALSE)</f>
        <v>0</v>
      </c>
      <c r="H17" s="55">
        <f>VLOOKUP(B17,' horaire et frais avant nao '!$A$4:$I$81,6,FALSE)</f>
        <v>0</v>
      </c>
      <c r="I17" s="55">
        <f>VLOOKUP(B17,' horaire et frais avant nao '!$A$4:$I$81,7,FALSE)</f>
        <v>0</v>
      </c>
      <c r="J17" s="55">
        <f>VLOOKUP(B17,' horaire et frais avant nao '!$A$4:$I$81,8,FALSE)</f>
        <v>0</v>
      </c>
      <c r="K17" s="55">
        <f>VLOOKUP(B17,' horaire et frais avant nao '!$A$4:$I$81,9,FALSE)</f>
        <v>0</v>
      </c>
    </row>
    <row r="18" spans="1:11">
      <c r="A18" s="204"/>
      <c r="B18" s="85" t="s">
        <v>12</v>
      </c>
      <c r="C18" s="85" t="s">
        <v>24</v>
      </c>
      <c r="D18" s="6">
        <v>42109</v>
      </c>
      <c r="E18" s="55">
        <f>VLOOKUP(B18,' horaire et frais avant nao '!$A$4:$I$81,3,FALSE)</f>
        <v>0</v>
      </c>
      <c r="F18" s="55">
        <f>VLOOKUP(B18,' horaire et frais avant nao '!$A$4:$I$81,4,FALSE)</f>
        <v>0</v>
      </c>
      <c r="G18" s="55">
        <f>VLOOKUP(B18,' horaire et frais avant nao '!$A$4:$I$81,5,FALSE)</f>
        <v>0</v>
      </c>
      <c r="H18" s="55">
        <f>VLOOKUP(B18,' horaire et frais avant nao '!$A$4:$I$81,6,FALSE)</f>
        <v>0</v>
      </c>
      <c r="I18" s="55">
        <f>VLOOKUP(B18,' horaire et frais avant nao '!$A$4:$I$81,7,FALSE)</f>
        <v>0</v>
      </c>
      <c r="J18" s="55">
        <f>VLOOKUP(B18,' horaire et frais avant nao '!$A$4:$I$81,8,FALSE)</f>
        <v>0</v>
      </c>
      <c r="K18" s="55">
        <f>VLOOKUP(B18,' horaire et frais avant nao '!$A$4:$I$81,9,FALSE)</f>
        <v>0</v>
      </c>
    </row>
    <row r="19" spans="1:11">
      <c r="A19" s="204"/>
      <c r="B19" s="85" t="s">
        <v>12</v>
      </c>
      <c r="C19" s="85" t="s">
        <v>25</v>
      </c>
      <c r="D19" s="6">
        <v>42110</v>
      </c>
      <c r="E19" s="55">
        <f>VLOOKUP(B19,' horaire et frais avant nao '!$A$4:$I$81,3,FALSE)</f>
        <v>0</v>
      </c>
      <c r="F19" s="55">
        <f>VLOOKUP(B19,' horaire et frais avant nao '!$A$4:$I$81,4,FALSE)</f>
        <v>0</v>
      </c>
      <c r="G19" s="55">
        <f>VLOOKUP(B19,' horaire et frais avant nao '!$A$4:$I$81,5,FALSE)</f>
        <v>0</v>
      </c>
      <c r="H19" s="55">
        <f>VLOOKUP(B19,' horaire et frais avant nao '!$A$4:$I$81,6,FALSE)</f>
        <v>0</v>
      </c>
      <c r="I19" s="55">
        <f>VLOOKUP(B19,' horaire et frais avant nao '!$A$4:$I$81,7,FALSE)</f>
        <v>0</v>
      </c>
      <c r="J19" s="55">
        <f>VLOOKUP(B19,' horaire et frais avant nao '!$A$4:$I$81,8,FALSE)</f>
        <v>0</v>
      </c>
      <c r="K19" s="55">
        <f>VLOOKUP(B19,' horaire et frais avant nao '!$A$4:$I$81,9,FALSE)</f>
        <v>0</v>
      </c>
    </row>
    <row r="20" spans="1:11">
      <c r="A20" s="204"/>
      <c r="B20" s="85" t="s">
        <v>12</v>
      </c>
      <c r="C20" s="85" t="s">
        <v>26</v>
      </c>
      <c r="D20" s="6">
        <v>42111</v>
      </c>
      <c r="E20" s="55">
        <f>VLOOKUP(B20,' horaire et frais avant nao '!$A$4:$I$81,3,FALSE)</f>
        <v>0</v>
      </c>
      <c r="F20" s="55">
        <f>VLOOKUP(B20,' horaire et frais avant nao '!$A$4:$I$81,4,FALSE)</f>
        <v>0</v>
      </c>
      <c r="G20" s="55">
        <f>VLOOKUP(B20,' horaire et frais avant nao '!$A$4:$I$81,5,FALSE)</f>
        <v>0</v>
      </c>
      <c r="H20" s="55">
        <f>VLOOKUP(B20,' horaire et frais avant nao '!$A$4:$I$81,6,FALSE)</f>
        <v>0</v>
      </c>
      <c r="I20" s="55">
        <f>VLOOKUP(B20,' horaire et frais avant nao '!$A$4:$I$81,7,FALSE)</f>
        <v>0</v>
      </c>
      <c r="J20" s="55">
        <f>VLOOKUP(B20,' horaire et frais avant nao '!$A$4:$I$81,8,FALSE)</f>
        <v>0</v>
      </c>
      <c r="K20" s="55">
        <f>VLOOKUP(B20,' horaire et frais avant nao '!$A$4:$I$81,9,FALSE)</f>
        <v>0</v>
      </c>
    </row>
    <row r="21" spans="1:11">
      <c r="A21" s="204"/>
      <c r="B21" s="85" t="s">
        <v>12</v>
      </c>
      <c r="C21" s="85" t="s">
        <v>20</v>
      </c>
      <c r="D21" s="6">
        <v>42112</v>
      </c>
      <c r="E21" s="55">
        <f>VLOOKUP(B21,' horaire et frais avant nao '!$A$4:$I$81,3,FALSE)</f>
        <v>0</v>
      </c>
      <c r="F21" s="55">
        <f>VLOOKUP(B21,' horaire et frais avant nao '!$A$4:$I$81,4,FALSE)</f>
        <v>0</v>
      </c>
      <c r="G21" s="55">
        <f>VLOOKUP(B21,' horaire et frais avant nao '!$A$4:$I$81,5,FALSE)</f>
        <v>0</v>
      </c>
      <c r="H21" s="55">
        <f>VLOOKUP(B21,' horaire et frais avant nao '!$A$4:$I$81,6,FALSE)</f>
        <v>0</v>
      </c>
      <c r="I21" s="55">
        <f>VLOOKUP(B21,' horaire et frais avant nao '!$A$4:$I$81,7,FALSE)</f>
        <v>0</v>
      </c>
      <c r="J21" s="55">
        <f>VLOOKUP(B21,' horaire et frais avant nao '!$A$4:$I$81,8,FALSE)</f>
        <v>0</v>
      </c>
      <c r="K21" s="55">
        <f>VLOOKUP(B21,' horaire et frais avant nao '!$A$4:$I$81,9,FALSE)</f>
        <v>0</v>
      </c>
    </row>
    <row r="22" spans="1:11">
      <c r="A22" s="204"/>
      <c r="B22" s="85" t="s">
        <v>196</v>
      </c>
      <c r="C22" s="85" t="s">
        <v>21</v>
      </c>
      <c r="D22" s="6">
        <v>42113</v>
      </c>
      <c r="E22" s="55">
        <f>VLOOKUP(B22,' horaire et frais avant nao '!$A$4:$I$81,3,FALSE)</f>
        <v>0</v>
      </c>
      <c r="F22" s="55">
        <f>VLOOKUP(B22,' horaire et frais avant nao '!$A$4:$I$81,4,FALSE)</f>
        <v>0</v>
      </c>
      <c r="G22" s="55">
        <f>VLOOKUP(B22,' horaire et frais avant nao '!$A$4:$I$81,5,FALSE)</f>
        <v>0</v>
      </c>
      <c r="H22" s="55">
        <f>VLOOKUP(B22,' horaire et frais avant nao '!$A$4:$I$81,6,FALSE)</f>
        <v>0</v>
      </c>
      <c r="I22" s="55">
        <f>VLOOKUP(B22,' horaire et frais avant nao '!$A$4:$I$81,7,FALSE)</f>
        <v>0</v>
      </c>
      <c r="J22" s="55">
        <f>VLOOKUP(B22,' horaire et frais avant nao '!$A$4:$I$81,8,FALSE)</f>
        <v>0</v>
      </c>
      <c r="K22" s="55">
        <f>VLOOKUP(B22,' horaire et frais avant nao '!$A$4:$I$81,9,FALSE)</f>
        <v>0</v>
      </c>
    </row>
    <row r="23" spans="1:11" ht="30">
      <c r="A23" s="204"/>
      <c r="B23" s="85" t="s">
        <v>196</v>
      </c>
      <c r="C23" s="85" t="s">
        <v>22</v>
      </c>
      <c r="D23" s="6">
        <v>42114</v>
      </c>
      <c r="E23" s="55">
        <f>VLOOKUP(B23,' horaire et frais avant nao '!$A$4:$I$81,3,FALSE)</f>
        <v>0</v>
      </c>
      <c r="F23" s="55">
        <f>VLOOKUP(B23,' horaire et frais avant nao '!$A$4:$I$81,4,FALSE)</f>
        <v>0</v>
      </c>
      <c r="G23" s="55">
        <f>VLOOKUP(B23,' horaire et frais avant nao '!$A$4:$I$81,5,FALSE)</f>
        <v>0</v>
      </c>
      <c r="H23" s="55">
        <f>VLOOKUP(B23,' horaire et frais avant nao '!$A$4:$I$81,6,FALSE)</f>
        <v>0</v>
      </c>
      <c r="I23" s="55">
        <f>VLOOKUP(B23,' horaire et frais avant nao '!$A$4:$I$81,7,FALSE)</f>
        <v>0</v>
      </c>
      <c r="J23" s="55">
        <f>VLOOKUP(B23,' horaire et frais avant nao '!$A$4:$I$81,8,FALSE)</f>
        <v>0</v>
      </c>
      <c r="K23" s="55">
        <f>VLOOKUP(B23,' horaire et frais avant nao '!$A$4:$I$81,9,FALSE)</f>
        <v>0</v>
      </c>
    </row>
    <row r="24" spans="1:11">
      <c r="A24" s="204">
        <v>17</v>
      </c>
      <c r="B24" s="85" t="s">
        <v>12</v>
      </c>
      <c r="C24" s="85" t="s">
        <v>23</v>
      </c>
      <c r="D24" s="6">
        <v>42115</v>
      </c>
      <c r="E24" s="55">
        <f>VLOOKUP(B24,' horaire et frais avant nao '!$A$4:$I$81,3,FALSE)</f>
        <v>0</v>
      </c>
      <c r="F24" s="55">
        <f>VLOOKUP(B24,' horaire et frais avant nao '!$A$4:$I$81,4,FALSE)</f>
        <v>0</v>
      </c>
      <c r="G24" s="55">
        <f>VLOOKUP(B24,' horaire et frais avant nao '!$A$4:$I$81,5,FALSE)</f>
        <v>0</v>
      </c>
      <c r="H24" s="55">
        <f>VLOOKUP(B24,' horaire et frais avant nao '!$A$4:$I$81,6,FALSE)</f>
        <v>0</v>
      </c>
      <c r="I24" s="55">
        <f>VLOOKUP(B24,' horaire et frais avant nao '!$A$4:$I$81,7,FALSE)</f>
        <v>0</v>
      </c>
      <c r="J24" s="55">
        <f>VLOOKUP(B24,' horaire et frais avant nao '!$A$4:$I$81,8,FALSE)</f>
        <v>0</v>
      </c>
      <c r="K24" s="55">
        <f>VLOOKUP(B24,' horaire et frais avant nao '!$A$4:$I$81,9,FALSE)</f>
        <v>0</v>
      </c>
    </row>
    <row r="25" spans="1:11">
      <c r="A25" s="204"/>
      <c r="B25" s="85" t="s">
        <v>12</v>
      </c>
      <c r="C25" s="85" t="s">
        <v>24</v>
      </c>
      <c r="D25" s="6">
        <v>42116</v>
      </c>
      <c r="E25" s="55">
        <f>VLOOKUP(B25,' horaire et frais avant nao '!$A$4:$I$81,3,FALSE)</f>
        <v>0</v>
      </c>
      <c r="F25" s="55">
        <f>VLOOKUP(B25,' horaire et frais avant nao '!$A$4:$I$81,4,FALSE)</f>
        <v>0</v>
      </c>
      <c r="G25" s="55">
        <f>VLOOKUP(B25,' horaire et frais avant nao '!$A$4:$I$81,5,FALSE)</f>
        <v>0</v>
      </c>
      <c r="H25" s="55">
        <f>VLOOKUP(B25,' horaire et frais avant nao '!$A$4:$I$81,6,FALSE)</f>
        <v>0</v>
      </c>
      <c r="I25" s="55">
        <f>VLOOKUP(B25,' horaire et frais avant nao '!$A$4:$I$81,7,FALSE)</f>
        <v>0</v>
      </c>
      <c r="J25" s="55">
        <f>VLOOKUP(B25,' horaire et frais avant nao '!$A$4:$I$81,8,FALSE)</f>
        <v>0</v>
      </c>
      <c r="K25" s="55">
        <f>VLOOKUP(B25,' horaire et frais avant nao '!$A$4:$I$81,9,FALSE)</f>
        <v>0</v>
      </c>
    </row>
    <row r="26" spans="1:11">
      <c r="A26" s="204"/>
      <c r="B26" s="85" t="s">
        <v>12</v>
      </c>
      <c r="C26" s="85" t="s">
        <v>25</v>
      </c>
      <c r="D26" s="6">
        <v>42117</v>
      </c>
      <c r="E26" s="55">
        <f>VLOOKUP(B26,' horaire et frais avant nao '!$A$4:$I$81,3,FALSE)</f>
        <v>0</v>
      </c>
      <c r="F26" s="55">
        <f>VLOOKUP(B26,' horaire et frais avant nao '!$A$4:$I$81,4,FALSE)</f>
        <v>0</v>
      </c>
      <c r="G26" s="55">
        <f>VLOOKUP(B26,' horaire et frais avant nao '!$A$4:$I$81,5,FALSE)</f>
        <v>0</v>
      </c>
      <c r="H26" s="55">
        <f>VLOOKUP(B26,' horaire et frais avant nao '!$A$4:$I$81,6,FALSE)</f>
        <v>0</v>
      </c>
      <c r="I26" s="55">
        <f>VLOOKUP(B26,' horaire et frais avant nao '!$A$4:$I$81,7,FALSE)</f>
        <v>0</v>
      </c>
      <c r="J26" s="55">
        <f>VLOOKUP(B26,' horaire et frais avant nao '!$A$4:$I$81,8,FALSE)</f>
        <v>0</v>
      </c>
      <c r="K26" s="55">
        <f>VLOOKUP(B26,' horaire et frais avant nao '!$A$4:$I$81,9,FALSE)</f>
        <v>0</v>
      </c>
    </row>
    <row r="27" spans="1:11">
      <c r="A27" s="204"/>
      <c r="B27" s="85" t="s">
        <v>12</v>
      </c>
      <c r="C27" s="85" t="s">
        <v>26</v>
      </c>
      <c r="D27" s="6">
        <v>42118</v>
      </c>
      <c r="E27" s="55">
        <f>VLOOKUP(B27,' horaire et frais avant nao '!$A$4:$I$81,3,FALSE)</f>
        <v>0</v>
      </c>
      <c r="F27" s="55">
        <f>VLOOKUP(B27,' horaire et frais avant nao '!$A$4:$I$81,4,FALSE)</f>
        <v>0</v>
      </c>
      <c r="G27" s="55">
        <f>VLOOKUP(B27,' horaire et frais avant nao '!$A$4:$I$81,5,FALSE)</f>
        <v>0</v>
      </c>
      <c r="H27" s="55">
        <f>VLOOKUP(B27,' horaire et frais avant nao '!$A$4:$I$81,6,FALSE)</f>
        <v>0</v>
      </c>
      <c r="I27" s="55">
        <f>VLOOKUP(B27,' horaire et frais avant nao '!$A$4:$I$81,7,FALSE)</f>
        <v>0</v>
      </c>
      <c r="J27" s="55">
        <f>VLOOKUP(B27,' horaire et frais avant nao '!$A$4:$I$81,8,FALSE)</f>
        <v>0</v>
      </c>
      <c r="K27" s="55">
        <f>VLOOKUP(B27,' horaire et frais avant nao '!$A$4:$I$81,9,FALSE)</f>
        <v>0</v>
      </c>
    </row>
    <row r="28" spans="1:11">
      <c r="A28" s="204"/>
      <c r="B28" s="85" t="s">
        <v>12</v>
      </c>
      <c r="C28" s="85" t="s">
        <v>20</v>
      </c>
      <c r="D28" s="6">
        <v>42119</v>
      </c>
      <c r="E28" s="55">
        <f>VLOOKUP(B28,' horaire et frais avant nao '!$A$4:$I$81,3,FALSE)</f>
        <v>0</v>
      </c>
      <c r="F28" s="55">
        <f>VLOOKUP(B28,' horaire et frais avant nao '!$A$4:$I$81,4,FALSE)</f>
        <v>0</v>
      </c>
      <c r="G28" s="55">
        <f>VLOOKUP(B28,' horaire et frais avant nao '!$A$4:$I$81,5,FALSE)</f>
        <v>0</v>
      </c>
      <c r="H28" s="55">
        <f>VLOOKUP(B28,' horaire et frais avant nao '!$A$4:$I$81,6,FALSE)</f>
        <v>0</v>
      </c>
      <c r="I28" s="55">
        <f>VLOOKUP(B28,' horaire et frais avant nao '!$A$4:$I$81,7,FALSE)</f>
        <v>0</v>
      </c>
      <c r="J28" s="55">
        <f>VLOOKUP(B28,' horaire et frais avant nao '!$A$4:$I$81,8,FALSE)</f>
        <v>0</v>
      </c>
      <c r="K28" s="55">
        <f>VLOOKUP(B28,' horaire et frais avant nao '!$A$4:$I$81,9,FALSE)</f>
        <v>0</v>
      </c>
    </row>
    <row r="29" spans="1:11">
      <c r="A29" s="204"/>
      <c r="B29" s="85" t="s">
        <v>196</v>
      </c>
      <c r="C29" s="85" t="s">
        <v>21</v>
      </c>
      <c r="D29" s="6">
        <v>42120</v>
      </c>
      <c r="E29" s="55">
        <f>VLOOKUP(B29,' horaire et frais avant nao '!$A$4:$I$81,3,FALSE)</f>
        <v>0</v>
      </c>
      <c r="F29" s="55">
        <f>VLOOKUP(B29,' horaire et frais avant nao '!$A$4:$I$81,4,FALSE)</f>
        <v>0</v>
      </c>
      <c r="G29" s="55">
        <f>VLOOKUP(B29,' horaire et frais avant nao '!$A$4:$I$81,5,FALSE)</f>
        <v>0</v>
      </c>
      <c r="H29" s="55">
        <f>VLOOKUP(B29,' horaire et frais avant nao '!$A$4:$I$81,6,FALSE)</f>
        <v>0</v>
      </c>
      <c r="I29" s="55">
        <f>VLOOKUP(B29,' horaire et frais avant nao '!$A$4:$I$81,7,FALSE)</f>
        <v>0</v>
      </c>
      <c r="J29" s="55">
        <f>VLOOKUP(B29,' horaire et frais avant nao '!$A$4:$I$81,8,FALSE)</f>
        <v>0</v>
      </c>
      <c r="K29" s="55">
        <f>VLOOKUP(B29,' horaire et frais avant nao '!$A$4:$I$81,9,FALSE)</f>
        <v>0</v>
      </c>
    </row>
    <row r="30" spans="1:11" ht="30">
      <c r="A30" s="204"/>
      <c r="B30" s="85" t="s">
        <v>196</v>
      </c>
      <c r="C30" s="85" t="s">
        <v>22</v>
      </c>
      <c r="D30" s="6">
        <v>42121</v>
      </c>
      <c r="E30" s="55">
        <f>VLOOKUP(B30,' horaire et frais avant nao '!$A$4:$I$81,3,FALSE)</f>
        <v>0</v>
      </c>
      <c r="F30" s="55">
        <f>VLOOKUP(B30,' horaire et frais avant nao '!$A$4:$I$81,4,FALSE)</f>
        <v>0</v>
      </c>
      <c r="G30" s="55">
        <f>VLOOKUP(B30,' horaire et frais avant nao '!$A$4:$I$81,5,FALSE)</f>
        <v>0</v>
      </c>
      <c r="H30" s="55">
        <f>VLOOKUP(B30,' horaire et frais avant nao '!$A$4:$I$81,6,FALSE)</f>
        <v>0</v>
      </c>
      <c r="I30" s="55">
        <f>VLOOKUP(B30,' horaire et frais avant nao '!$A$4:$I$81,7,FALSE)</f>
        <v>0</v>
      </c>
      <c r="J30" s="55">
        <f>VLOOKUP(B30,' horaire et frais avant nao '!$A$4:$I$81,8,FALSE)</f>
        <v>0</v>
      </c>
      <c r="K30" s="55">
        <f>VLOOKUP(B30,' horaire et frais avant nao '!$A$4:$I$81,9,FALSE)</f>
        <v>0</v>
      </c>
    </row>
    <row r="31" spans="1:11">
      <c r="A31" s="204">
        <v>18</v>
      </c>
      <c r="B31" s="85" t="s">
        <v>12</v>
      </c>
      <c r="C31" s="85" t="s">
        <v>23</v>
      </c>
      <c r="D31" s="6">
        <v>42122</v>
      </c>
      <c r="E31" s="55">
        <f>VLOOKUP(B31,' horaire et frais avant nao '!$A$4:$I$81,3,FALSE)</f>
        <v>0</v>
      </c>
      <c r="F31" s="55">
        <f>VLOOKUP(B31,' horaire et frais avant nao '!$A$4:$I$81,4,FALSE)</f>
        <v>0</v>
      </c>
      <c r="G31" s="55">
        <f>VLOOKUP(B31,' horaire et frais avant nao '!$A$4:$I$81,5,FALSE)</f>
        <v>0</v>
      </c>
      <c r="H31" s="55">
        <f>VLOOKUP(B31,' horaire et frais avant nao '!$A$4:$I$81,6,FALSE)</f>
        <v>0</v>
      </c>
      <c r="I31" s="55">
        <f>VLOOKUP(B31,' horaire et frais avant nao '!$A$4:$I$81,7,FALSE)</f>
        <v>0</v>
      </c>
      <c r="J31" s="55">
        <f>VLOOKUP(B31,' horaire et frais avant nao '!$A$4:$I$81,8,FALSE)</f>
        <v>0</v>
      </c>
      <c r="K31" s="55">
        <f>VLOOKUP(B31,' horaire et frais avant nao '!$A$4:$I$81,9,FALSE)</f>
        <v>0</v>
      </c>
    </row>
    <row r="32" spans="1:11">
      <c r="A32" s="204"/>
      <c r="B32" s="85" t="s">
        <v>12</v>
      </c>
      <c r="C32" s="85" t="s">
        <v>24</v>
      </c>
      <c r="D32" s="6">
        <v>42123</v>
      </c>
      <c r="E32" s="55">
        <f>VLOOKUP(B32,' horaire et frais avant nao '!$A$4:$I$81,3,FALSE)</f>
        <v>0</v>
      </c>
      <c r="F32" s="55">
        <f>VLOOKUP(B32,' horaire et frais avant nao '!$A$4:$I$81,4,FALSE)</f>
        <v>0</v>
      </c>
      <c r="G32" s="55">
        <f>VLOOKUP(B32,' horaire et frais avant nao '!$A$4:$I$81,5,FALSE)</f>
        <v>0</v>
      </c>
      <c r="H32" s="55">
        <f>VLOOKUP(B32,' horaire et frais avant nao '!$A$4:$I$81,6,FALSE)</f>
        <v>0</v>
      </c>
      <c r="I32" s="55">
        <f>VLOOKUP(B32,' horaire et frais avant nao '!$A$4:$I$81,7,FALSE)</f>
        <v>0</v>
      </c>
      <c r="J32" s="55">
        <f>VLOOKUP(B32,' horaire et frais avant nao '!$A$4:$I$81,8,FALSE)</f>
        <v>0</v>
      </c>
      <c r="K32" s="55">
        <f>VLOOKUP(B32,' horaire et frais avant nao '!$A$4:$I$81,9,FALSE)</f>
        <v>0</v>
      </c>
    </row>
    <row r="33" spans="1:11">
      <c r="A33" s="45"/>
      <c r="B33" s="85" t="s">
        <v>12</v>
      </c>
      <c r="C33" s="55"/>
      <c r="D33" s="6"/>
      <c r="E33" s="55">
        <f>VLOOKUP(B33,' horaire et frais avant nao '!$A$4:$I$81,3,FALSE)</f>
        <v>0</v>
      </c>
      <c r="F33" s="55">
        <f>VLOOKUP(B33,' horaire et frais avant nao '!$A$4:$I$81,4,FALSE)</f>
        <v>0</v>
      </c>
      <c r="G33" s="55">
        <f>VLOOKUP(B33,' horaire et frais avant nao '!$A$4:$I$81,5,FALSE)</f>
        <v>0</v>
      </c>
      <c r="H33" s="55">
        <f>VLOOKUP(B33,' horaire et frais avant nao '!$A$4:$I$81,6,FALSE)</f>
        <v>0</v>
      </c>
      <c r="I33" s="55">
        <f>VLOOKUP(B33,' horaire et frais avant nao '!$A$4:$I$81,7,FALSE)</f>
        <v>0</v>
      </c>
      <c r="J33" s="55">
        <f>VLOOKUP(B33,' horaire et frais avant nao '!$A$4:$I$81,8,FALSE)</f>
        <v>0</v>
      </c>
      <c r="K33" s="55">
        <f>VLOOKUP(B33,' horaire et frais avant nao '!$A$4:$I$81,9,FALSE)</f>
        <v>0</v>
      </c>
    </row>
    <row r="34" spans="1:11">
      <c r="A34" s="55"/>
      <c r="B34" s="33" t="s">
        <v>27</v>
      </c>
      <c r="C34" s="33"/>
      <c r="D34" s="33"/>
      <c r="E34" s="33">
        <f>SUM(E3:E33)</f>
        <v>0</v>
      </c>
      <c r="F34" s="33">
        <f t="shared" ref="F34:K34" si="0">SUM(F3:F33)</f>
        <v>0</v>
      </c>
      <c r="G34" s="33">
        <f t="shared" si="0"/>
        <v>0</v>
      </c>
      <c r="H34" s="33">
        <f t="shared" si="0"/>
        <v>0</v>
      </c>
      <c r="I34" s="33">
        <f t="shared" si="0"/>
        <v>0</v>
      </c>
      <c r="J34" s="33">
        <f t="shared" si="0"/>
        <v>0</v>
      </c>
      <c r="K34" s="33">
        <f t="shared" si="0"/>
        <v>0</v>
      </c>
    </row>
    <row r="35" spans="1:11" ht="30">
      <c r="A35" s="43" t="s">
        <v>16</v>
      </c>
      <c r="B35" s="43" t="s">
        <v>17</v>
      </c>
      <c r="C35" s="43" t="s">
        <v>18</v>
      </c>
      <c r="D35" s="43" t="s">
        <v>19</v>
      </c>
      <c r="E35" s="43" t="s">
        <v>2</v>
      </c>
      <c r="F35" s="43" t="s">
        <v>3</v>
      </c>
      <c r="G35" s="43" t="s">
        <v>4</v>
      </c>
      <c r="H35" s="43" t="s">
        <v>5</v>
      </c>
      <c r="I35" s="43" t="s">
        <v>6</v>
      </c>
      <c r="J35" s="43" t="s">
        <v>7</v>
      </c>
      <c r="K35" s="43" t="s">
        <v>8</v>
      </c>
    </row>
    <row r="43" spans="1:11" ht="15" customHeight="1">
      <c r="B43" s="196" t="s">
        <v>205</v>
      </c>
      <c r="C43" s="196"/>
      <c r="D43" s="196"/>
      <c r="E43" s="196"/>
      <c r="F43" s="196"/>
      <c r="G43" s="196"/>
      <c r="H43" s="196"/>
      <c r="I43" s="196"/>
      <c r="J43" s="196"/>
    </row>
    <row r="44" spans="1:11">
      <c r="B44" s="196"/>
      <c r="C44" s="196"/>
      <c r="D44" s="196"/>
      <c r="E44" s="196"/>
      <c r="F44" s="196"/>
      <c r="G44" s="196"/>
      <c r="H44" s="196"/>
      <c r="I44" s="196"/>
      <c r="J44" s="196"/>
    </row>
    <row r="45" spans="1:11" ht="45">
      <c r="A45" s="43" t="s">
        <v>91</v>
      </c>
      <c r="B45" s="44" t="s">
        <v>70</v>
      </c>
      <c r="C45" s="43" t="s">
        <v>29</v>
      </c>
      <c r="D45" s="43" t="s">
        <v>30</v>
      </c>
      <c r="E45" s="43" t="s">
        <v>31</v>
      </c>
      <c r="F45" s="43" t="s">
        <v>32</v>
      </c>
      <c r="G45" s="43" t="s">
        <v>33</v>
      </c>
      <c r="H45" s="43" t="s">
        <v>34</v>
      </c>
      <c r="I45" s="43" t="s">
        <v>35</v>
      </c>
      <c r="J45" s="43" t="s">
        <v>36</v>
      </c>
      <c r="K45" s="43" t="s">
        <v>115</v>
      </c>
    </row>
    <row r="46" spans="1:11">
      <c r="A46" s="40"/>
      <c r="B46" s="40"/>
      <c r="C46" s="55" t="s">
        <v>12</v>
      </c>
      <c r="D46" s="55" t="s">
        <v>23</v>
      </c>
      <c r="E46" s="2">
        <f>VLOOKUP(C46,' horaire et frais avant nao '!$A$4:I81,2,FALSE)</f>
        <v>0</v>
      </c>
      <c r="F46" s="2">
        <v>0</v>
      </c>
      <c r="G46" s="2">
        <f>MOD(F46-E46,1)-I46-H46+K46</f>
        <v>0</v>
      </c>
      <c r="H46" s="2">
        <v>0</v>
      </c>
      <c r="I46" s="2">
        <v>0</v>
      </c>
      <c r="J46" s="2">
        <f t="shared" ref="J46:J52" si="1">(IF(((E46*24)&gt;=21)*AND((F46*24)&gt;6)*AND((F46*24)&lt;21),30-(E46*24),0)+IF(((F46*24)&gt;=21)*AND((E46*24)&gt;6)*AND((E46*24)&lt;21),MIN((F46*24)-(E46*24),(F46*24)-21),0)+IF(((E46*24)&gt;6)*AND((E46*24)&lt;21)*AND((F46*24)&lt;=6),3+(F46*24),0)+IF(((E46*24)&lt;=6)*AND((F46*24)&gt;6)*AND((F46*24)&lt;21),6-(E46*24),0)+IF(((E46*24)&lt;=6)*AND((F46*24)&lt;=6),(F46*24)-(E46*24),0)+IF(((E46*24)&gt;=21)*AND((F46*24)&lt;=6),24-(E46*24)+(F46*24),0)+IF(((E46*24)&gt;=21)*AND((F46*24)&gt;=21),(F46*24)-(E46*24),0)+IF(((E46*24)&lt;=6)*AND((F46*24)&gt;=21),6-(E46*24)+(F46*24)-21,0)+IF(((E46*24)&gt;6)*AND((E46*24)&lt;21)*AND((F46*24)&gt;6)*AND((F46*24)&lt;21)*AND((E46*24)&gt;(F46*24)),9,0))/24-I46</f>
        <v>0</v>
      </c>
      <c r="K46" s="46">
        <v>0</v>
      </c>
    </row>
    <row r="47" spans="1:11">
      <c r="A47" s="40"/>
      <c r="B47" s="40"/>
      <c r="C47" s="55" t="s">
        <v>12</v>
      </c>
      <c r="D47" s="55" t="s">
        <v>24</v>
      </c>
      <c r="E47" s="2">
        <f>VLOOKUP(C47,' horaire et frais avant nao '!$A$4:I82,2,FALSE)</f>
        <v>0</v>
      </c>
      <c r="F47" s="2">
        <v>0</v>
      </c>
      <c r="G47" s="2">
        <f t="shared" ref="G47:G52" si="2">MOD(F47-E47,1)-I47-H47+K47</f>
        <v>0</v>
      </c>
      <c r="H47" s="2">
        <v>0</v>
      </c>
      <c r="I47" s="2">
        <v>0</v>
      </c>
      <c r="J47" s="2">
        <f t="shared" si="1"/>
        <v>0</v>
      </c>
      <c r="K47" s="46">
        <v>0</v>
      </c>
    </row>
    <row r="48" spans="1:11">
      <c r="A48" s="40"/>
      <c r="B48" s="40"/>
      <c r="C48" s="55" t="s">
        <v>12</v>
      </c>
      <c r="D48" s="55" t="s">
        <v>25</v>
      </c>
      <c r="E48" s="2">
        <f>VLOOKUP(C48,' horaire et frais avant nao '!$A$4:I83,2,FALSE)</f>
        <v>0</v>
      </c>
      <c r="F48" s="2">
        <v>0</v>
      </c>
      <c r="G48" s="2">
        <f t="shared" si="2"/>
        <v>0</v>
      </c>
      <c r="H48" s="2">
        <v>0</v>
      </c>
      <c r="I48" s="2">
        <v>0</v>
      </c>
      <c r="J48" s="2">
        <f t="shared" si="1"/>
        <v>0</v>
      </c>
      <c r="K48" s="46">
        <v>0</v>
      </c>
    </row>
    <row r="49" spans="1:11">
      <c r="A49" s="40"/>
      <c r="B49" s="40"/>
      <c r="C49" s="55" t="s">
        <v>12</v>
      </c>
      <c r="D49" s="55" t="s">
        <v>26</v>
      </c>
      <c r="E49" s="2">
        <f>VLOOKUP(C49,' horaire et frais avant nao '!$A$4:I84,2,FALSE)</f>
        <v>0</v>
      </c>
      <c r="F49" s="2">
        <v>0</v>
      </c>
      <c r="G49" s="2">
        <f t="shared" si="2"/>
        <v>0</v>
      </c>
      <c r="H49" s="2">
        <v>0</v>
      </c>
      <c r="I49" s="2">
        <v>0</v>
      </c>
      <c r="J49" s="2">
        <f t="shared" si="1"/>
        <v>0</v>
      </c>
      <c r="K49" s="46">
        <v>0</v>
      </c>
    </row>
    <row r="50" spans="1:11">
      <c r="A50" s="40"/>
      <c r="B50" s="40"/>
      <c r="C50" s="55" t="s">
        <v>12</v>
      </c>
      <c r="D50" s="55" t="s">
        <v>20</v>
      </c>
      <c r="E50" s="2">
        <f>VLOOKUP(C50,' horaire et frais avant nao '!$A$4:I85,2,FALSE)</f>
        <v>0</v>
      </c>
      <c r="F50" s="2">
        <v>0</v>
      </c>
      <c r="G50" s="2">
        <f t="shared" si="2"/>
        <v>0</v>
      </c>
      <c r="H50" s="2">
        <v>0</v>
      </c>
      <c r="I50" s="2">
        <v>0</v>
      </c>
      <c r="J50" s="2">
        <f t="shared" si="1"/>
        <v>0</v>
      </c>
      <c r="K50" s="46">
        <v>0</v>
      </c>
    </row>
    <row r="51" spans="1:11">
      <c r="A51" s="40"/>
      <c r="B51" s="40"/>
      <c r="C51" s="55" t="s">
        <v>11</v>
      </c>
      <c r="D51" s="55" t="s">
        <v>21</v>
      </c>
      <c r="E51" s="2">
        <f>VLOOKUP(C51,' horaire et frais avant nao '!$A$4:I86,2,FALSE)</f>
        <v>0</v>
      </c>
      <c r="F51" s="2">
        <v>0</v>
      </c>
      <c r="G51" s="2">
        <f t="shared" si="2"/>
        <v>0</v>
      </c>
      <c r="H51" s="2">
        <v>0</v>
      </c>
      <c r="I51" s="2">
        <v>0</v>
      </c>
      <c r="J51" s="2">
        <f t="shared" si="1"/>
        <v>0</v>
      </c>
      <c r="K51" s="46">
        <v>0</v>
      </c>
    </row>
    <row r="52" spans="1:11">
      <c r="A52" s="40"/>
      <c r="B52" s="40"/>
      <c r="C52" s="32" t="s">
        <v>11</v>
      </c>
      <c r="D52" s="32" t="s">
        <v>22</v>
      </c>
      <c r="E52" s="2">
        <f>VLOOKUP(C52,' horaire et frais avant nao '!$A$4:I87,2,FALSE)</f>
        <v>0</v>
      </c>
      <c r="F52" s="16">
        <v>0</v>
      </c>
      <c r="G52" s="2">
        <f t="shared" si="2"/>
        <v>0</v>
      </c>
      <c r="H52" s="16">
        <v>0</v>
      </c>
      <c r="I52" s="16">
        <v>0</v>
      </c>
      <c r="J52" s="2">
        <f t="shared" si="1"/>
        <v>0</v>
      </c>
      <c r="K52" s="46">
        <v>0</v>
      </c>
    </row>
    <row r="53" spans="1:11">
      <c r="C53" s="4"/>
      <c r="D53" s="4"/>
      <c r="E53" s="17"/>
      <c r="F53" s="18"/>
      <c r="G53" s="51">
        <f>SUM(G46:G52)</f>
        <v>0</v>
      </c>
      <c r="H53" s="20"/>
      <c r="I53" s="15"/>
      <c r="J53" s="52">
        <f>SUM(J46:J52)</f>
        <v>0</v>
      </c>
    </row>
    <row r="54" spans="1:11">
      <c r="D54" s="187" t="s">
        <v>37</v>
      </c>
      <c r="E54" s="188"/>
      <c r="F54" s="188"/>
      <c r="G54" s="189"/>
      <c r="H54" s="19"/>
      <c r="I54" s="22">
        <v>0.33333333333333331</v>
      </c>
    </row>
    <row r="55" spans="1:11">
      <c r="D55" s="187" t="s">
        <v>38</v>
      </c>
      <c r="E55" s="188"/>
      <c r="F55" s="188"/>
      <c r="G55" s="189"/>
      <c r="H55" s="40"/>
      <c r="I55" s="41">
        <v>1.6666666666666667</v>
      </c>
    </row>
    <row r="56" spans="1:11">
      <c r="D56" s="187" t="s">
        <v>39</v>
      </c>
      <c r="E56" s="188"/>
      <c r="F56" s="188"/>
      <c r="G56" s="189"/>
      <c r="H56" s="40"/>
      <c r="I56" s="58">
        <f>SUM(G53)</f>
        <v>0</v>
      </c>
      <c r="K56" s="186" t="s">
        <v>149</v>
      </c>
    </row>
    <row r="57" spans="1:11">
      <c r="D57" s="187" t="s">
        <v>40</v>
      </c>
      <c r="E57" s="188"/>
      <c r="F57" s="188"/>
      <c r="G57" s="189"/>
      <c r="H57" s="40"/>
      <c r="I57" s="41">
        <v>0.41666666666666669</v>
      </c>
      <c r="K57" s="186"/>
    </row>
    <row r="58" spans="1:11">
      <c r="D58" s="187" t="s">
        <v>41</v>
      </c>
      <c r="E58" s="188"/>
      <c r="F58" s="188"/>
      <c r="G58" s="189"/>
      <c r="H58" s="40"/>
      <c r="I58" s="41">
        <f>SUM(I56-I55)</f>
        <v>-1.6666666666666667</v>
      </c>
      <c r="K58" s="74">
        <f>SUM(G153)</f>
        <v>0</v>
      </c>
    </row>
    <row r="59" spans="1:11">
      <c r="D59" s="187" t="s">
        <v>42</v>
      </c>
      <c r="E59" s="188"/>
      <c r="F59" s="188"/>
      <c r="G59" s="189"/>
      <c r="H59" s="40"/>
      <c r="I59" s="41">
        <v>0.83333333333333337</v>
      </c>
    </row>
    <row r="60" spans="1:11">
      <c r="D60" s="187" t="s">
        <v>43</v>
      </c>
      <c r="E60" s="188"/>
      <c r="F60" s="188"/>
      <c r="G60" s="189"/>
      <c r="H60" s="41">
        <v>1.6666666666666667</v>
      </c>
      <c r="I60" s="58">
        <f>SUM(I56)</f>
        <v>0</v>
      </c>
    </row>
    <row r="61" spans="1:11">
      <c r="H61" s="200">
        <f>SUM(I60-H60)</f>
        <v>-1.6666666666666667</v>
      </c>
      <c r="I61" s="201"/>
    </row>
    <row r="65" spans="1:11" ht="15" customHeight="1">
      <c r="B65" s="196" t="s">
        <v>206</v>
      </c>
      <c r="C65" s="196"/>
      <c r="D65" s="196"/>
      <c r="E65" s="196"/>
      <c r="F65" s="196"/>
      <c r="G65" s="196"/>
      <c r="H65" s="196"/>
      <c r="I65" s="196"/>
      <c r="J65" s="196"/>
    </row>
    <row r="66" spans="1:11">
      <c r="B66" s="196"/>
      <c r="C66" s="196"/>
      <c r="D66" s="196"/>
      <c r="E66" s="196"/>
      <c r="F66" s="196"/>
      <c r="G66" s="196"/>
      <c r="H66" s="196"/>
      <c r="I66" s="196"/>
      <c r="J66" s="196"/>
    </row>
    <row r="67" spans="1:11" ht="45">
      <c r="A67" s="43" t="s">
        <v>91</v>
      </c>
      <c r="B67" s="44" t="s">
        <v>70</v>
      </c>
      <c r="C67" s="43" t="s">
        <v>29</v>
      </c>
      <c r="D67" s="43" t="s">
        <v>30</v>
      </c>
      <c r="E67" s="43" t="s">
        <v>31</v>
      </c>
      <c r="F67" s="43" t="s">
        <v>32</v>
      </c>
      <c r="G67" s="43" t="s">
        <v>33</v>
      </c>
      <c r="H67" s="43" t="s">
        <v>34</v>
      </c>
      <c r="I67" s="43" t="s">
        <v>35</v>
      </c>
      <c r="J67" s="43" t="s">
        <v>36</v>
      </c>
      <c r="K67" s="43" t="s">
        <v>115</v>
      </c>
    </row>
    <row r="68" spans="1:11">
      <c r="A68" s="40"/>
      <c r="B68" s="40"/>
      <c r="C68" s="55" t="s">
        <v>12</v>
      </c>
      <c r="D68" s="55" t="s">
        <v>23</v>
      </c>
      <c r="E68" s="2">
        <f>VLOOKUP(C68,' horaire et frais avant nao '!$A$4:I81,2,FALSE)</f>
        <v>0</v>
      </c>
      <c r="F68" s="2">
        <v>0</v>
      </c>
      <c r="G68" s="2">
        <f>MOD(F68-E68,1)-I68-H68+K68</f>
        <v>0</v>
      </c>
      <c r="H68" s="2">
        <v>0</v>
      </c>
      <c r="I68" s="2">
        <v>0</v>
      </c>
      <c r="J68" s="2">
        <f>(IF(((E68*24)&gt;=21)*AND((F68*24)&gt;6)*AND((F68*24)&lt;21),30-(E68*24),0)+IF(((F68*24)&gt;=21)*AND((E68*24)&gt;6)*AND((E68*24)&lt;21),MIN((F68*24)-(E68*24),(F68*24)-21),0)+IF(((E68*24)&gt;6)*AND((E68*24)&lt;21)*AND((F68*24)&lt;=6),3+(F68*24),0)+IF(((E68*24)&lt;=6)*AND((F68*24)&gt;6)*AND((F68*24)&lt;21),6-(E68*24),0)+IF(((E68*24)&lt;=6)*AND((F68*24)&lt;=6),(F68*24)-(E68*24),0)+IF(((E68*24)&gt;=21)*AND((F68*24)&lt;=6),24-(E68*24)+(F68*24),0)+IF(((E68*24)&gt;=21)*AND((F68*24)&gt;=21),(F68*24)-(E68*24),0)+IF(((E68*24)&lt;=6)*AND((F68*24)&gt;=21),6-(E68*24)+(F68*24)-21,0)+IF(((E68*24)&gt;6)*AND((E68*24)&lt;21)*AND((F68*24)&gt;6)*AND((F68*24)&lt;21)*AND((E68*24)&gt;(F68*24)),9,0))/24-I68</f>
        <v>0</v>
      </c>
      <c r="K68" s="46">
        <v>0</v>
      </c>
    </row>
    <row r="69" spans="1:11">
      <c r="A69" s="40"/>
      <c r="B69" s="40"/>
      <c r="C69" s="55" t="s">
        <v>12</v>
      </c>
      <c r="D69" s="55" t="s">
        <v>24</v>
      </c>
      <c r="E69" s="2">
        <f>VLOOKUP(C69,' horaire et frais avant nao '!$A$4:I82,2,FALSE)</f>
        <v>0</v>
      </c>
      <c r="F69" s="2">
        <v>0</v>
      </c>
      <c r="G69" s="2">
        <f t="shared" ref="G69:G74" si="3">MOD(F69-E69,1)-I69-H69+K69</f>
        <v>0</v>
      </c>
      <c r="H69" s="2">
        <v>0</v>
      </c>
      <c r="I69" s="2">
        <v>0</v>
      </c>
      <c r="J69" s="2">
        <f t="shared" ref="J69:J74" si="4">(IF(((E69*24)&gt;=21)*AND((F69*24)&gt;6)*AND((F69*24)&lt;21),30-(E69*24),0)+IF(((F69*24)&gt;=21)*AND((E69*24)&gt;6)*AND((E69*24)&lt;21),MIN((F69*24)-(E69*24),(F69*24)-21),0)+IF(((E69*24)&gt;6)*AND((E69*24)&lt;21)*AND((F69*24)&lt;=6),3+(F69*24),0)+IF(((E69*24)&lt;=6)*AND((F69*24)&gt;6)*AND((F69*24)&lt;21),6-(E69*24),0)+IF(((E69*24)&lt;=6)*AND((F69*24)&lt;=6),(F69*24)-(E69*24),0)+IF(((E69*24)&gt;=21)*AND((F69*24)&lt;=6),24-(E69*24)+(F69*24),0)+IF(((E69*24)&gt;=21)*AND((F69*24)&gt;=21),(F69*24)-(E69*24),0)+IF(((E69*24)&lt;=6)*AND((F69*24)&gt;=21),6-(E69*24)+(F69*24)-21,0)+IF(((E69*24)&gt;6)*AND((E69*24)&lt;21)*AND((F69*24)&gt;6)*AND((F69*24)&lt;21)*AND((E69*24)&gt;(F69*24)),9,0))/24-I69</f>
        <v>0</v>
      </c>
      <c r="K69" s="46">
        <v>0</v>
      </c>
    </row>
    <row r="70" spans="1:11">
      <c r="A70" s="40"/>
      <c r="B70" s="40"/>
      <c r="C70" s="55" t="s">
        <v>12</v>
      </c>
      <c r="D70" s="55" t="s">
        <v>25</v>
      </c>
      <c r="E70" s="2">
        <f>VLOOKUP(C70,' horaire et frais avant nao '!$A$4:I83,2,FALSE)</f>
        <v>0</v>
      </c>
      <c r="F70" s="2">
        <v>0</v>
      </c>
      <c r="G70" s="2">
        <f t="shared" si="3"/>
        <v>0</v>
      </c>
      <c r="H70" s="2">
        <v>0</v>
      </c>
      <c r="I70" s="2">
        <v>0</v>
      </c>
      <c r="J70" s="2">
        <f t="shared" si="4"/>
        <v>0</v>
      </c>
      <c r="K70" s="46">
        <v>0</v>
      </c>
    </row>
    <row r="71" spans="1:11">
      <c r="A71" s="40"/>
      <c r="B71" s="40"/>
      <c r="C71" s="55" t="s">
        <v>12</v>
      </c>
      <c r="D71" s="55" t="s">
        <v>26</v>
      </c>
      <c r="E71" s="2">
        <f>VLOOKUP(C71,' horaire et frais avant nao '!$A$4:I84,2,FALSE)</f>
        <v>0</v>
      </c>
      <c r="F71" s="2">
        <v>0</v>
      </c>
      <c r="G71" s="2">
        <f t="shared" si="3"/>
        <v>0</v>
      </c>
      <c r="H71" s="2">
        <v>0</v>
      </c>
      <c r="I71" s="2">
        <v>0</v>
      </c>
      <c r="J71" s="2">
        <f t="shared" si="4"/>
        <v>0</v>
      </c>
      <c r="K71" s="46">
        <v>0</v>
      </c>
    </row>
    <row r="72" spans="1:11">
      <c r="A72" s="40"/>
      <c r="B72" s="40"/>
      <c r="C72" s="55" t="s">
        <v>12</v>
      </c>
      <c r="D72" s="55" t="s">
        <v>20</v>
      </c>
      <c r="E72" s="2">
        <f>VLOOKUP(C72,' horaire et frais avant nao '!$A$4:I85,2,FALSE)</f>
        <v>0</v>
      </c>
      <c r="F72" s="2">
        <v>0</v>
      </c>
      <c r="G72" s="2">
        <f t="shared" si="3"/>
        <v>0</v>
      </c>
      <c r="H72" s="2">
        <v>0</v>
      </c>
      <c r="I72" s="2">
        <v>0</v>
      </c>
      <c r="J72" s="2">
        <f t="shared" si="4"/>
        <v>0</v>
      </c>
      <c r="K72" s="46">
        <v>0</v>
      </c>
    </row>
    <row r="73" spans="1:11">
      <c r="A73" s="40"/>
      <c r="B73" s="40"/>
      <c r="C73" s="55" t="s">
        <v>11</v>
      </c>
      <c r="D73" s="55" t="s">
        <v>21</v>
      </c>
      <c r="E73" s="2">
        <f>VLOOKUP(C73,' horaire et frais avant nao '!$A$4:I86,2,FALSE)</f>
        <v>0</v>
      </c>
      <c r="F73" s="2">
        <v>0</v>
      </c>
      <c r="G73" s="2">
        <f t="shared" si="3"/>
        <v>0</v>
      </c>
      <c r="H73" s="2">
        <v>0</v>
      </c>
      <c r="I73" s="2">
        <v>0</v>
      </c>
      <c r="J73" s="2">
        <f t="shared" si="4"/>
        <v>0</v>
      </c>
      <c r="K73" s="46">
        <v>0</v>
      </c>
    </row>
    <row r="74" spans="1:11">
      <c r="A74" s="40"/>
      <c r="B74" s="40"/>
      <c r="C74" s="32" t="s">
        <v>11</v>
      </c>
      <c r="D74" s="32" t="s">
        <v>22</v>
      </c>
      <c r="E74" s="2">
        <f>VLOOKUP(C74,' horaire et frais avant nao '!$A$4:I87,2,FALSE)</f>
        <v>0</v>
      </c>
      <c r="F74" s="16">
        <v>0</v>
      </c>
      <c r="G74" s="2">
        <f t="shared" si="3"/>
        <v>0</v>
      </c>
      <c r="H74" s="16">
        <v>0</v>
      </c>
      <c r="I74" s="16">
        <v>0</v>
      </c>
      <c r="J74" s="2">
        <f t="shared" si="4"/>
        <v>0</v>
      </c>
      <c r="K74" s="46">
        <v>0</v>
      </c>
    </row>
    <row r="75" spans="1:11">
      <c r="C75" s="4"/>
      <c r="D75" s="4"/>
      <c r="E75" s="4"/>
      <c r="F75" s="5"/>
      <c r="G75" s="51">
        <f>SUM(G68:G74)</f>
        <v>0</v>
      </c>
      <c r="H75" s="14"/>
      <c r="I75" s="12"/>
      <c r="J75" s="52">
        <f>SUM(J68:J74)</f>
        <v>0</v>
      </c>
    </row>
    <row r="76" spans="1:11" ht="15" customHeight="1">
      <c r="C76" s="1"/>
      <c r="D76" s="190" t="s">
        <v>37</v>
      </c>
      <c r="E76" s="190"/>
      <c r="F76" s="190"/>
      <c r="G76" s="190"/>
      <c r="H76" s="13"/>
      <c r="I76" s="23">
        <v>0.33333333333333298</v>
      </c>
      <c r="J76" s="1"/>
    </row>
    <row r="77" spans="1:11" ht="15" customHeight="1">
      <c r="C77" s="1"/>
      <c r="D77" s="190" t="s">
        <v>38</v>
      </c>
      <c r="E77" s="190"/>
      <c r="F77" s="190"/>
      <c r="G77" s="190"/>
      <c r="H77" s="10"/>
      <c r="I77" s="38">
        <v>1.6666666666666701</v>
      </c>
      <c r="J77" s="1"/>
    </row>
    <row r="78" spans="1:11" ht="15" customHeight="1">
      <c r="C78" s="1"/>
      <c r="D78" s="190" t="s">
        <v>39</v>
      </c>
      <c r="E78" s="190"/>
      <c r="F78" s="190"/>
      <c r="G78" s="190"/>
      <c r="H78" s="10"/>
      <c r="I78" s="56">
        <f>SUM(G75)</f>
        <v>0</v>
      </c>
      <c r="J78" s="1"/>
      <c r="K78" s="186" t="s">
        <v>149</v>
      </c>
    </row>
    <row r="79" spans="1:11" ht="15" customHeight="1">
      <c r="C79" s="1"/>
      <c r="D79" s="190" t="s">
        <v>40</v>
      </c>
      <c r="E79" s="190"/>
      <c r="F79" s="190"/>
      <c r="G79" s="190"/>
      <c r="H79" s="10"/>
      <c r="I79" s="38">
        <v>0.41666666666666702</v>
      </c>
      <c r="J79" s="1"/>
      <c r="K79" s="186"/>
    </row>
    <row r="80" spans="1:11" ht="15" customHeight="1">
      <c r="C80" s="1"/>
      <c r="D80" s="190" t="s">
        <v>41</v>
      </c>
      <c r="E80" s="190"/>
      <c r="F80" s="190"/>
      <c r="G80" s="190"/>
      <c r="H80" s="10"/>
      <c r="I80" s="38">
        <f>SUM(I78-I77)</f>
        <v>-1.6666666666666701</v>
      </c>
      <c r="J80" s="1"/>
      <c r="K80" s="74">
        <f>SUM(G153)</f>
        <v>0</v>
      </c>
    </row>
    <row r="81" spans="1:11" ht="15" customHeight="1">
      <c r="C81" s="1"/>
      <c r="D81" s="190" t="s">
        <v>42</v>
      </c>
      <c r="E81" s="190"/>
      <c r="F81" s="190"/>
      <c r="G81" s="190"/>
      <c r="H81" s="10"/>
      <c r="I81" s="38">
        <v>0.83333333333333337</v>
      </c>
      <c r="J81" s="1"/>
    </row>
    <row r="82" spans="1:11" ht="15" customHeight="1">
      <c r="C82" s="1"/>
      <c r="D82" s="190" t="s">
        <v>43</v>
      </c>
      <c r="E82" s="190"/>
      <c r="F82" s="190"/>
      <c r="G82" s="190"/>
      <c r="H82" s="38">
        <v>3.3333333333333299</v>
      </c>
      <c r="I82" s="56">
        <f>SUM(I60+I78)</f>
        <v>0</v>
      </c>
      <c r="J82" s="1"/>
    </row>
    <row r="83" spans="1:11">
      <c r="C83" s="1"/>
      <c r="D83" s="11"/>
      <c r="E83" s="11"/>
      <c r="F83" s="11"/>
      <c r="G83" s="11"/>
      <c r="H83" s="199">
        <f>SUM(I82-H82)</f>
        <v>-3.3333333333333299</v>
      </c>
      <c r="I83" s="199"/>
      <c r="J83" s="1"/>
    </row>
    <row r="88" spans="1:11" ht="15" customHeight="1">
      <c r="B88" s="196" t="s">
        <v>207</v>
      </c>
      <c r="C88" s="196"/>
      <c r="D88" s="196"/>
      <c r="E88" s="196"/>
      <c r="F88" s="196"/>
      <c r="G88" s="196"/>
      <c r="H88" s="196"/>
      <c r="I88" s="196"/>
      <c r="J88" s="196"/>
    </row>
    <row r="89" spans="1:11">
      <c r="B89" s="196"/>
      <c r="C89" s="196"/>
      <c r="D89" s="196"/>
      <c r="E89" s="196"/>
      <c r="F89" s="196"/>
      <c r="G89" s="196"/>
      <c r="H89" s="196"/>
      <c r="I89" s="196"/>
      <c r="J89" s="196"/>
    </row>
    <row r="90" spans="1:11" ht="45">
      <c r="A90" s="43" t="s">
        <v>91</v>
      </c>
      <c r="B90" s="44" t="s">
        <v>70</v>
      </c>
      <c r="C90" s="43" t="s">
        <v>29</v>
      </c>
      <c r="D90" s="43" t="s">
        <v>30</v>
      </c>
      <c r="E90" s="43" t="s">
        <v>31</v>
      </c>
      <c r="F90" s="43" t="s">
        <v>32</v>
      </c>
      <c r="G90" s="43" t="s">
        <v>33</v>
      </c>
      <c r="H90" s="43" t="s">
        <v>34</v>
      </c>
      <c r="I90" s="43" t="s">
        <v>35</v>
      </c>
      <c r="J90" s="43" t="s">
        <v>36</v>
      </c>
      <c r="K90" s="43" t="s">
        <v>115</v>
      </c>
    </row>
    <row r="91" spans="1:11">
      <c r="A91" s="40"/>
      <c r="B91" s="40"/>
      <c r="C91" s="55" t="s">
        <v>12</v>
      </c>
      <c r="D91" s="55" t="s">
        <v>23</v>
      </c>
      <c r="E91" s="2">
        <f>VLOOKUP(C91,' horaire et frais avant nao '!$A$4:I81,2,FALSE)</f>
        <v>0</v>
      </c>
      <c r="F91" s="2">
        <v>0</v>
      </c>
      <c r="G91" s="2">
        <f>MOD(F91-E91,1)-I91-H91+K91</f>
        <v>0</v>
      </c>
      <c r="H91" s="2">
        <v>0</v>
      </c>
      <c r="I91" s="2">
        <v>0</v>
      </c>
      <c r="J91" s="2">
        <f>(IF(((E91*24)&gt;=21)*AND((F91*24)&gt;6)*AND((F91*24)&lt;21),30-(E91*24),0)+IF(((F91*24)&gt;=21)*AND((E91*24)&gt;6)*AND((E91*24)&lt;21),MIN((F91*24)-(E91*24),(F91*24)-21),0)+IF(((E91*24)&gt;6)*AND((E91*24)&lt;21)*AND((F91*24)&lt;=6),3+(F91*24),0)+IF(((E91*24)&lt;=6)*AND((F91*24)&gt;6)*AND((F91*24)&lt;21),6-(E91*24),0)+IF(((E91*24)&lt;=6)*AND((F91*24)&lt;=6),(F91*24)-(E91*24),0)+IF(((E91*24)&gt;=21)*AND((F91*24)&lt;=6),24-(E91*24)+(F91*24),0)+IF(((E91*24)&gt;=21)*AND((F91*24)&gt;=21),(F91*24)-(E91*24),0)+IF(((E91*24)&lt;=6)*AND((F91*24)&gt;=21),6-(E91*24)+(F91*24)-21,0)+IF(((E91*24)&gt;6)*AND((E91*24)&lt;21)*AND((F91*24)&gt;6)*AND((F91*24)&lt;21)*AND((E91*24)&gt;(F91*24)),9,0))/24-I91</f>
        <v>0</v>
      </c>
      <c r="K91" s="46">
        <v>0</v>
      </c>
    </row>
    <row r="92" spans="1:11">
      <c r="A92" s="40"/>
      <c r="B92" s="40"/>
      <c r="C92" s="55" t="s">
        <v>12</v>
      </c>
      <c r="D92" s="55" t="s">
        <v>24</v>
      </c>
      <c r="E92" s="2">
        <f>VLOOKUP(C92,' horaire et frais avant nao '!$A$4:I82,2,FALSE)</f>
        <v>0</v>
      </c>
      <c r="F92" s="2">
        <v>0</v>
      </c>
      <c r="G92" s="2">
        <f t="shared" ref="G92:G97" si="5">MOD(F92-E92,1)-I92-H92+K92</f>
        <v>0</v>
      </c>
      <c r="H92" s="2">
        <v>0</v>
      </c>
      <c r="I92" s="2">
        <v>0</v>
      </c>
      <c r="J92" s="2">
        <f t="shared" ref="J92:J97" si="6">(IF(((E92*24)&gt;=21)*AND((F92*24)&gt;6)*AND((F92*24)&lt;21),30-(E92*24),0)+IF(((F92*24)&gt;=21)*AND((E92*24)&gt;6)*AND((E92*24)&lt;21),MIN((F92*24)-(E92*24),(F92*24)-21),0)+IF(((E92*24)&gt;6)*AND((E92*24)&lt;21)*AND((F92*24)&lt;=6),3+(F92*24),0)+IF(((E92*24)&lt;=6)*AND((F92*24)&gt;6)*AND((F92*24)&lt;21),6-(E92*24),0)+IF(((E92*24)&lt;=6)*AND((F92*24)&lt;=6),(F92*24)-(E92*24),0)+IF(((E92*24)&gt;=21)*AND((F92*24)&lt;=6),24-(E92*24)+(F92*24),0)+IF(((E92*24)&gt;=21)*AND((F92*24)&gt;=21),(F92*24)-(E92*24),0)+IF(((E92*24)&lt;=6)*AND((F92*24)&gt;=21),6-(E92*24)+(F92*24)-21,0)+IF(((E92*24)&gt;6)*AND((E92*24)&lt;21)*AND((F92*24)&gt;6)*AND((F92*24)&lt;21)*AND((E92*24)&gt;(F92*24)),9,0))/24-I92</f>
        <v>0</v>
      </c>
      <c r="K92" s="46">
        <v>0</v>
      </c>
    </row>
    <row r="93" spans="1:11">
      <c r="A93" s="40"/>
      <c r="B93" s="40"/>
      <c r="C93" s="55" t="s">
        <v>12</v>
      </c>
      <c r="D93" s="55" t="s">
        <v>25</v>
      </c>
      <c r="E93" s="2">
        <f>VLOOKUP(C93,' horaire et frais avant nao '!$A$4:I83,2,FALSE)</f>
        <v>0</v>
      </c>
      <c r="F93" s="2">
        <v>0</v>
      </c>
      <c r="G93" s="2">
        <f t="shared" si="5"/>
        <v>0</v>
      </c>
      <c r="H93" s="2">
        <v>0</v>
      </c>
      <c r="I93" s="2">
        <v>0</v>
      </c>
      <c r="J93" s="2">
        <f t="shared" si="6"/>
        <v>0</v>
      </c>
      <c r="K93" s="46">
        <v>0</v>
      </c>
    </row>
    <row r="94" spans="1:11">
      <c r="A94" s="40"/>
      <c r="B94" s="40"/>
      <c r="C94" s="55" t="s">
        <v>12</v>
      </c>
      <c r="D94" s="55" t="s">
        <v>26</v>
      </c>
      <c r="E94" s="2">
        <f>VLOOKUP(C94,' horaire et frais avant nao '!$A$4:I84,2,FALSE)</f>
        <v>0</v>
      </c>
      <c r="F94" s="2">
        <v>0</v>
      </c>
      <c r="G94" s="2">
        <f t="shared" si="5"/>
        <v>0</v>
      </c>
      <c r="H94" s="2">
        <v>0</v>
      </c>
      <c r="I94" s="2">
        <v>0</v>
      </c>
      <c r="J94" s="2">
        <f t="shared" si="6"/>
        <v>0</v>
      </c>
      <c r="K94" s="46">
        <v>0</v>
      </c>
    </row>
    <row r="95" spans="1:11">
      <c r="A95" s="40"/>
      <c r="B95" s="40"/>
      <c r="C95" s="55" t="s">
        <v>12</v>
      </c>
      <c r="D95" s="55" t="s">
        <v>20</v>
      </c>
      <c r="E95" s="2">
        <f>VLOOKUP(C95,' horaire et frais avant nao '!$A$4:I85,2,FALSE)</f>
        <v>0</v>
      </c>
      <c r="F95" s="2">
        <v>0</v>
      </c>
      <c r="G95" s="2">
        <f t="shared" si="5"/>
        <v>0</v>
      </c>
      <c r="H95" s="2">
        <v>0</v>
      </c>
      <c r="I95" s="2">
        <v>0</v>
      </c>
      <c r="J95" s="2">
        <f t="shared" si="6"/>
        <v>0</v>
      </c>
      <c r="K95" s="46">
        <v>0</v>
      </c>
    </row>
    <row r="96" spans="1:11">
      <c r="A96" s="40"/>
      <c r="B96" s="40"/>
      <c r="C96" s="55" t="s">
        <v>11</v>
      </c>
      <c r="D96" s="55" t="s">
        <v>21</v>
      </c>
      <c r="E96" s="2">
        <f>VLOOKUP(C96,' horaire et frais avant nao '!$A$4:I86,2,FALSE)</f>
        <v>0</v>
      </c>
      <c r="F96" s="2">
        <v>0</v>
      </c>
      <c r="G96" s="2">
        <f t="shared" si="5"/>
        <v>0</v>
      </c>
      <c r="H96" s="2">
        <v>0</v>
      </c>
      <c r="I96" s="2">
        <v>0</v>
      </c>
      <c r="J96" s="2">
        <f t="shared" si="6"/>
        <v>0</v>
      </c>
      <c r="K96" s="46">
        <v>0</v>
      </c>
    </row>
    <row r="97" spans="1:11">
      <c r="A97" s="40"/>
      <c r="B97" s="40"/>
      <c r="C97" s="32" t="s">
        <v>11</v>
      </c>
      <c r="D97" s="32" t="s">
        <v>22</v>
      </c>
      <c r="E97" s="2">
        <f>VLOOKUP(C97,' horaire et frais avant nao '!$A$4:I87,2,FALSE)</f>
        <v>0</v>
      </c>
      <c r="F97" s="16">
        <v>0</v>
      </c>
      <c r="G97" s="2">
        <f t="shared" si="5"/>
        <v>0</v>
      </c>
      <c r="H97" s="16">
        <v>0</v>
      </c>
      <c r="I97" s="16">
        <v>0</v>
      </c>
      <c r="J97" s="2">
        <f t="shared" si="6"/>
        <v>0</v>
      </c>
      <c r="K97" s="46">
        <v>0</v>
      </c>
    </row>
    <row r="98" spans="1:11">
      <c r="B98" s="9"/>
      <c r="C98" s="9"/>
      <c r="D98" s="9"/>
      <c r="E98" s="24"/>
      <c r="F98" s="25"/>
      <c r="G98" s="53">
        <f>SUM(G91:G97)</f>
        <v>0</v>
      </c>
      <c r="H98" s="26"/>
      <c r="I98" s="25"/>
      <c r="J98" s="57">
        <f>SUM(J91:J97)</f>
        <v>0</v>
      </c>
    </row>
    <row r="99" spans="1:11">
      <c r="D99" s="191" t="s">
        <v>37</v>
      </c>
      <c r="E99" s="191"/>
      <c r="F99" s="191"/>
      <c r="G99" s="191"/>
      <c r="H99" s="40"/>
      <c r="I99" s="41">
        <v>0.33333333333333298</v>
      </c>
    </row>
    <row r="100" spans="1:11">
      <c r="D100" s="191" t="s">
        <v>38</v>
      </c>
      <c r="E100" s="191"/>
      <c r="F100" s="191"/>
      <c r="G100" s="191"/>
      <c r="H100" s="40"/>
      <c r="I100" s="41">
        <v>1.6666666666666701</v>
      </c>
    </row>
    <row r="101" spans="1:11">
      <c r="D101" s="191" t="s">
        <v>39</v>
      </c>
      <c r="E101" s="191"/>
      <c r="F101" s="191"/>
      <c r="G101" s="191"/>
      <c r="H101" s="40"/>
      <c r="I101" s="58">
        <f>SUM(G98)</f>
        <v>0</v>
      </c>
      <c r="K101" s="186" t="s">
        <v>149</v>
      </c>
    </row>
    <row r="102" spans="1:11">
      <c r="D102" s="191" t="s">
        <v>40</v>
      </c>
      <c r="E102" s="191"/>
      <c r="F102" s="191"/>
      <c r="G102" s="191"/>
      <c r="H102" s="40"/>
      <c r="I102" s="41">
        <v>0.41666666666666702</v>
      </c>
      <c r="K102" s="186"/>
    </row>
    <row r="103" spans="1:11">
      <c r="D103" s="191" t="s">
        <v>41</v>
      </c>
      <c r="E103" s="191"/>
      <c r="F103" s="191"/>
      <c r="G103" s="191"/>
      <c r="H103" s="40"/>
      <c r="I103" s="41">
        <f>SUM(I101-I100)</f>
        <v>-1.6666666666666701</v>
      </c>
      <c r="K103" s="74">
        <f>SUM(G153)</f>
        <v>0</v>
      </c>
    </row>
    <row r="104" spans="1:11">
      <c r="D104" s="191" t="s">
        <v>42</v>
      </c>
      <c r="E104" s="191"/>
      <c r="F104" s="191"/>
      <c r="G104" s="191"/>
      <c r="H104" s="40"/>
      <c r="I104" s="41">
        <v>0.83333333333333337</v>
      </c>
    </row>
    <row r="105" spans="1:11">
      <c r="D105" s="191" t="s">
        <v>43</v>
      </c>
      <c r="E105" s="191"/>
      <c r="F105" s="191"/>
      <c r="G105" s="191"/>
      <c r="H105" s="41">
        <v>5</v>
      </c>
      <c r="I105" s="58">
        <f>SUM(G53+G75+G98)</f>
        <v>0</v>
      </c>
    </row>
    <row r="106" spans="1:11">
      <c r="H106" s="195">
        <f>SUM(I105-H105)</f>
        <v>-5</v>
      </c>
      <c r="I106" s="195"/>
    </row>
    <row r="110" spans="1:11" ht="15" customHeight="1">
      <c r="B110" s="196" t="s">
        <v>208</v>
      </c>
      <c r="C110" s="196"/>
      <c r="D110" s="196"/>
      <c r="E110" s="196"/>
      <c r="F110" s="196"/>
      <c r="G110" s="196"/>
      <c r="H110" s="196"/>
      <c r="I110" s="196"/>
      <c r="J110" s="196"/>
    </row>
    <row r="111" spans="1:11">
      <c r="B111" s="196"/>
      <c r="C111" s="196"/>
      <c r="D111" s="196"/>
      <c r="E111" s="196"/>
      <c r="F111" s="196"/>
      <c r="G111" s="196"/>
      <c r="H111" s="196"/>
      <c r="I111" s="196"/>
      <c r="J111" s="196"/>
    </row>
    <row r="112" spans="1:11" ht="45">
      <c r="A112" s="43" t="s">
        <v>91</v>
      </c>
      <c r="B112" s="44" t="s">
        <v>70</v>
      </c>
      <c r="C112" s="43" t="s">
        <v>29</v>
      </c>
      <c r="D112" s="43" t="s">
        <v>30</v>
      </c>
      <c r="E112" s="43" t="s">
        <v>31</v>
      </c>
      <c r="F112" s="43" t="s">
        <v>32</v>
      </c>
      <c r="G112" s="43" t="s">
        <v>33</v>
      </c>
      <c r="H112" s="43" t="s">
        <v>34</v>
      </c>
      <c r="I112" s="43" t="s">
        <v>35</v>
      </c>
      <c r="J112" s="43" t="s">
        <v>36</v>
      </c>
      <c r="K112" s="43" t="s">
        <v>115</v>
      </c>
    </row>
    <row r="113" spans="1:11">
      <c r="A113" s="40"/>
      <c r="B113" s="40"/>
      <c r="C113" s="55" t="s">
        <v>12</v>
      </c>
      <c r="D113" s="55" t="s">
        <v>23</v>
      </c>
      <c r="E113" s="2">
        <f>VLOOKUP(C113,' horaire et frais avant nao '!$A$4:I81,2,FALSE)</f>
        <v>0</v>
      </c>
      <c r="F113" s="2">
        <v>0</v>
      </c>
      <c r="G113" s="2">
        <f>MOD(F113-E113,1)-I113-H113+K113</f>
        <v>0</v>
      </c>
      <c r="H113" s="2">
        <v>0</v>
      </c>
      <c r="I113" s="2">
        <v>0</v>
      </c>
      <c r="J113" s="2">
        <f>(IF(((E113*24)&gt;=21)*AND((F113*24)&gt;6)*AND((F113*24)&lt;21),30-(E113*24),0)+IF(((F113*24)&gt;=21)*AND((E113*24)&gt;6)*AND((E113*24)&lt;21),MIN((F113*24)-(E113*24),(F113*24)-21),0)+IF(((E113*24)&gt;6)*AND((E113*24)&lt;21)*AND((F113*24)&lt;=6),3+(F113*24),0)+IF(((E68*24)&lt;=6)*AND((F113*24)&gt;6)*AND((F113*24)&lt;21),6-(E113*24),0)+IF(((E113*24)&lt;=6)*AND((F113*24)&lt;=6),(F113*24)-(E113*24),0)+IF(((E113*24)&gt;=21)*AND((F113*24)&lt;=6),24-(E113*24)+(F113*24),0)+IF(((E113*24)&gt;=21)*AND((F113*24)&gt;=21),(F113*24)-(E113*24),0)+IF(((E113*24)&lt;=6)*AND((F113*24)&gt;=21),6-(E113*24)+(F113*24)-21,0)+IF(((E113*24)&gt;6)*AND((E113*24)&lt;21)*AND((F113*24)&gt;6)*AND((F113*24)&lt;21)*AND((E113*24)&gt;(F113*24)),9,0))/24-I113</f>
        <v>0</v>
      </c>
      <c r="K113" s="46">
        <v>0</v>
      </c>
    </row>
    <row r="114" spans="1:11">
      <c r="A114" s="40"/>
      <c r="B114" s="40"/>
      <c r="C114" s="55" t="s">
        <v>12</v>
      </c>
      <c r="D114" s="55" t="s">
        <v>24</v>
      </c>
      <c r="E114" s="2">
        <f>VLOOKUP(C114,' horaire et frais avant nao '!$A$4:I82,2,FALSE)</f>
        <v>0</v>
      </c>
      <c r="F114" s="2">
        <v>0</v>
      </c>
      <c r="G114" s="2">
        <f t="shared" ref="G114:G119" si="7">MOD(F114-E114,1)-I114-H114+K114</f>
        <v>0</v>
      </c>
      <c r="H114" s="2">
        <v>0</v>
      </c>
      <c r="I114" s="2">
        <v>0</v>
      </c>
      <c r="J114" s="2">
        <f t="shared" ref="J114:J119" si="8">(IF(((E114*24)&gt;=21)*AND((F114*24)&gt;6)*AND((F114*24)&lt;21),30-(E114*24),0)+IF(((F114*24)&gt;=21)*AND((E114*24)&gt;6)*AND((E114*24)&lt;21),MIN((F114*24)-(E114*24),(F114*24)-21),0)+IF(((E114*24)&gt;6)*AND((E114*24)&lt;21)*AND((F114*24)&lt;=6),3+(F114*24),0)+IF(((E69*24)&lt;=6)*AND((F114*24)&gt;6)*AND((F114*24)&lt;21),6-(E114*24),0)+IF(((E114*24)&lt;=6)*AND((F114*24)&lt;=6),(F114*24)-(E114*24),0)+IF(((E114*24)&gt;=21)*AND((F114*24)&lt;=6),24-(E114*24)+(F114*24),0)+IF(((E114*24)&gt;=21)*AND((F114*24)&gt;=21),(F114*24)-(E114*24),0)+IF(((E114*24)&lt;=6)*AND((F114*24)&gt;=21),6-(E114*24)+(F114*24)-21,0)+IF(((E114*24)&gt;6)*AND((E114*24)&lt;21)*AND((F114*24)&gt;6)*AND((F114*24)&lt;21)*AND((E114*24)&gt;(F114*24)),9,0))/24-I114</f>
        <v>0</v>
      </c>
      <c r="K114" s="46">
        <v>0</v>
      </c>
    </row>
    <row r="115" spans="1:11">
      <c r="A115" s="40"/>
      <c r="B115" s="40"/>
      <c r="C115" s="55" t="s">
        <v>12</v>
      </c>
      <c r="D115" s="55" t="s">
        <v>25</v>
      </c>
      <c r="E115" s="2">
        <f>VLOOKUP(C115,' horaire et frais avant nao '!$A$4:I83,2,FALSE)</f>
        <v>0</v>
      </c>
      <c r="F115" s="2">
        <v>0</v>
      </c>
      <c r="G115" s="2">
        <f t="shared" si="7"/>
        <v>0</v>
      </c>
      <c r="H115" s="2">
        <v>0</v>
      </c>
      <c r="I115" s="2">
        <v>0</v>
      </c>
      <c r="J115" s="2">
        <f t="shared" si="8"/>
        <v>0</v>
      </c>
      <c r="K115" s="46">
        <v>0</v>
      </c>
    </row>
    <row r="116" spans="1:11">
      <c r="A116" s="40"/>
      <c r="B116" s="40"/>
      <c r="C116" s="55" t="s">
        <v>12</v>
      </c>
      <c r="D116" s="55" t="s">
        <v>26</v>
      </c>
      <c r="E116" s="2">
        <f>VLOOKUP(C116,' horaire et frais avant nao '!$A$4:I84,2,FALSE)</f>
        <v>0</v>
      </c>
      <c r="F116" s="2">
        <v>0</v>
      </c>
      <c r="G116" s="2">
        <f t="shared" si="7"/>
        <v>0</v>
      </c>
      <c r="H116" s="2">
        <v>0</v>
      </c>
      <c r="I116" s="2">
        <v>0</v>
      </c>
      <c r="J116" s="2">
        <f t="shared" si="8"/>
        <v>0</v>
      </c>
      <c r="K116" s="46">
        <v>0</v>
      </c>
    </row>
    <row r="117" spans="1:11">
      <c r="A117" s="40"/>
      <c r="B117" s="40"/>
      <c r="C117" s="55" t="s">
        <v>12</v>
      </c>
      <c r="D117" s="55" t="s">
        <v>20</v>
      </c>
      <c r="E117" s="2">
        <f>VLOOKUP(C117,' horaire et frais avant nao '!$A$4:I85,2,FALSE)</f>
        <v>0</v>
      </c>
      <c r="F117" s="2">
        <v>0</v>
      </c>
      <c r="G117" s="2">
        <f t="shared" si="7"/>
        <v>0</v>
      </c>
      <c r="H117" s="2">
        <v>0</v>
      </c>
      <c r="I117" s="2">
        <v>0</v>
      </c>
      <c r="J117" s="2">
        <f t="shared" si="8"/>
        <v>0</v>
      </c>
      <c r="K117" s="46">
        <v>0</v>
      </c>
    </row>
    <row r="118" spans="1:11">
      <c r="A118" s="40"/>
      <c r="B118" s="40"/>
      <c r="C118" s="55" t="s">
        <v>11</v>
      </c>
      <c r="D118" s="55" t="s">
        <v>21</v>
      </c>
      <c r="E118" s="2">
        <f>VLOOKUP(C118,' horaire et frais avant nao '!$A$4:I86,2,FALSE)</f>
        <v>0</v>
      </c>
      <c r="F118" s="2">
        <v>0</v>
      </c>
      <c r="G118" s="2">
        <f t="shared" si="7"/>
        <v>0</v>
      </c>
      <c r="H118" s="2">
        <v>0</v>
      </c>
      <c r="I118" s="2">
        <v>0</v>
      </c>
      <c r="J118" s="2">
        <f t="shared" si="8"/>
        <v>0</v>
      </c>
      <c r="K118" s="46">
        <v>0</v>
      </c>
    </row>
    <row r="119" spans="1:11">
      <c r="A119" s="40"/>
      <c r="B119" s="40"/>
      <c r="C119" s="55" t="s">
        <v>11</v>
      </c>
      <c r="D119" s="55" t="s">
        <v>22</v>
      </c>
      <c r="E119" s="2">
        <f>VLOOKUP(C119,' horaire et frais avant nao '!$A$4:I87,2,FALSE)</f>
        <v>0</v>
      </c>
      <c r="F119" s="2">
        <v>0</v>
      </c>
      <c r="G119" s="2">
        <f t="shared" si="7"/>
        <v>0</v>
      </c>
      <c r="H119" s="2">
        <v>0</v>
      </c>
      <c r="I119" s="2">
        <v>0</v>
      </c>
      <c r="J119" s="2">
        <f t="shared" si="8"/>
        <v>0</v>
      </c>
      <c r="K119" s="46">
        <v>0</v>
      </c>
    </row>
    <row r="120" spans="1:11">
      <c r="B120" s="1"/>
      <c r="C120" s="1"/>
      <c r="D120" s="1"/>
      <c r="E120" s="1"/>
      <c r="F120" s="1"/>
      <c r="G120" s="54">
        <f>SUM(G113:G119)</f>
        <v>0</v>
      </c>
      <c r="H120" s="1"/>
      <c r="I120" s="1"/>
      <c r="J120" s="56">
        <f>SUM(J113:J119)</f>
        <v>0</v>
      </c>
    </row>
    <row r="121" spans="1:11">
      <c r="D121" s="191" t="s">
        <v>37</v>
      </c>
      <c r="E121" s="191"/>
      <c r="F121" s="191"/>
      <c r="G121" s="191"/>
      <c r="H121" s="41"/>
      <c r="I121" s="41">
        <v>0.33333333333333298</v>
      </c>
    </row>
    <row r="122" spans="1:11">
      <c r="D122" s="191" t="s">
        <v>38</v>
      </c>
      <c r="E122" s="191"/>
      <c r="F122" s="191"/>
      <c r="G122" s="191"/>
      <c r="H122" s="41"/>
      <c r="I122" s="41">
        <v>1.6666666666666701</v>
      </c>
    </row>
    <row r="123" spans="1:11">
      <c r="D123" s="191" t="s">
        <v>39</v>
      </c>
      <c r="E123" s="191"/>
      <c r="F123" s="191"/>
      <c r="G123" s="191"/>
      <c r="H123" s="41"/>
      <c r="I123" s="58">
        <f>SUM(G120)</f>
        <v>0</v>
      </c>
      <c r="K123" s="186" t="s">
        <v>149</v>
      </c>
    </row>
    <row r="124" spans="1:11">
      <c r="D124" s="191" t="s">
        <v>40</v>
      </c>
      <c r="E124" s="191"/>
      <c r="F124" s="191"/>
      <c r="G124" s="191"/>
      <c r="H124" s="41"/>
      <c r="I124" s="41">
        <v>0.41666666666666702</v>
      </c>
      <c r="K124" s="186"/>
    </row>
    <row r="125" spans="1:11">
      <c r="D125" s="191" t="s">
        <v>41</v>
      </c>
      <c r="E125" s="191"/>
      <c r="F125" s="191"/>
      <c r="G125" s="191"/>
      <c r="H125" s="41"/>
      <c r="I125" s="41">
        <f>SUM(I123-I122)</f>
        <v>-1.6666666666666701</v>
      </c>
      <c r="K125" s="74">
        <f>SUM(G153)</f>
        <v>0</v>
      </c>
    </row>
    <row r="126" spans="1:11">
      <c r="D126" s="191" t="s">
        <v>42</v>
      </c>
      <c r="E126" s="191"/>
      <c r="F126" s="191"/>
      <c r="G126" s="191"/>
      <c r="H126" s="41"/>
      <c r="I126" s="41">
        <v>0.83333333333333337</v>
      </c>
    </row>
    <row r="127" spans="1:11">
      <c r="D127" s="191" t="s">
        <v>43</v>
      </c>
      <c r="E127" s="191"/>
      <c r="F127" s="191"/>
      <c r="G127" s="191"/>
      <c r="H127" s="41">
        <v>6.6666666666666696</v>
      </c>
      <c r="I127" s="58">
        <f>SUM(I56+I78+I101+I123)</f>
        <v>0</v>
      </c>
    </row>
    <row r="128" spans="1:11">
      <c r="H128" s="195">
        <f>SUM(I127-H127)</f>
        <v>-6.6666666666666696</v>
      </c>
      <c r="I128" s="195"/>
    </row>
    <row r="132" spans="2:13">
      <c r="H132" s="27"/>
      <c r="I132" s="41">
        <v>4.166666666666667</v>
      </c>
      <c r="J132" s="47">
        <v>0</v>
      </c>
      <c r="K132" s="28"/>
    </row>
    <row r="133" spans="2:13" ht="15" customHeight="1">
      <c r="B133" s="192" t="s">
        <v>117</v>
      </c>
      <c r="C133" s="192"/>
      <c r="D133" s="192"/>
      <c r="E133" s="192"/>
      <c r="F133" s="192"/>
      <c r="G133" s="192"/>
      <c r="H133" s="28"/>
      <c r="I133" s="48" t="s">
        <v>44</v>
      </c>
      <c r="J133" s="191" t="s">
        <v>33</v>
      </c>
      <c r="K133" s="191"/>
      <c r="L133" s="49" t="s">
        <v>45</v>
      </c>
      <c r="M133" s="40">
        <f>SUM(F34)</f>
        <v>0</v>
      </c>
    </row>
    <row r="134" spans="2:13" ht="15" customHeight="1">
      <c r="B134" s="192"/>
      <c r="C134" s="192"/>
      <c r="D134" s="192"/>
      <c r="E134" s="192"/>
      <c r="F134" s="192"/>
      <c r="G134" s="192"/>
      <c r="I134" s="29">
        <f>SUM(J53+J75+J98+J120)</f>
        <v>0</v>
      </c>
      <c r="J134" s="193">
        <f>SUM(G53+G75+G98+G120)</f>
        <v>0</v>
      </c>
      <c r="K134" s="194"/>
      <c r="L134" s="49" t="s">
        <v>46</v>
      </c>
      <c r="M134" s="40">
        <f>SUM(E34)</f>
        <v>0</v>
      </c>
    </row>
    <row r="135" spans="2:13">
      <c r="B135" s="191" t="s">
        <v>47</v>
      </c>
      <c r="C135" s="191"/>
      <c r="D135" s="191"/>
      <c r="E135" s="40">
        <v>151.66999999999999</v>
      </c>
      <c r="F135" s="30">
        <v>0</v>
      </c>
      <c r="G135" s="30">
        <f>SUM(E135*F135)</f>
        <v>0</v>
      </c>
      <c r="I135" s="191" t="s">
        <v>48</v>
      </c>
      <c r="J135" s="191"/>
      <c r="K135" s="39">
        <v>6.6666666666666696</v>
      </c>
      <c r="L135" s="49" t="s">
        <v>81</v>
      </c>
      <c r="M135" s="40">
        <f>SUM(G34)</f>
        <v>0</v>
      </c>
    </row>
    <row r="136" spans="2:13">
      <c r="B136" s="187" t="s">
        <v>50</v>
      </c>
      <c r="C136" s="188"/>
      <c r="D136" s="189"/>
      <c r="E136" s="40">
        <v>17.329999999999998</v>
      </c>
      <c r="F136" s="30">
        <f>SUM(F135*25)/100+F135</f>
        <v>0</v>
      </c>
      <c r="G136" s="30">
        <f>SUM(E136*F136)</f>
        <v>0</v>
      </c>
      <c r="I136" s="191" t="s">
        <v>51</v>
      </c>
      <c r="J136" s="191"/>
      <c r="K136" s="41">
        <f>SUM(K135-J134)</f>
        <v>6.6666666666666696</v>
      </c>
      <c r="L136" s="49" t="s">
        <v>49</v>
      </c>
      <c r="M136" s="40">
        <v>0</v>
      </c>
    </row>
    <row r="137" spans="2:13">
      <c r="B137" s="187" t="s">
        <v>52</v>
      </c>
      <c r="C137" s="188"/>
      <c r="D137" s="189"/>
      <c r="E137" s="40">
        <v>4.33</v>
      </c>
      <c r="F137" s="30">
        <f>SUM(F135*25)/100+F135</f>
        <v>0</v>
      </c>
      <c r="G137" s="30">
        <f>SUM(E137*F137)</f>
        <v>0</v>
      </c>
      <c r="I137" s="191" t="s">
        <v>53</v>
      </c>
      <c r="J137" s="191"/>
      <c r="K137" s="41">
        <v>-6.6666666666666696</v>
      </c>
      <c r="L137" s="50" t="s">
        <v>54</v>
      </c>
      <c r="M137" s="40">
        <f>SUM(J34)</f>
        <v>0</v>
      </c>
    </row>
    <row r="138" spans="2:13">
      <c r="B138" s="187" t="s">
        <v>55</v>
      </c>
      <c r="C138" s="188"/>
      <c r="D138" s="189"/>
      <c r="E138" s="30">
        <f>SUM(G135:G137)</f>
        <v>0</v>
      </c>
      <c r="F138" s="30">
        <v>8</v>
      </c>
      <c r="G138" s="30">
        <f>SUM(E138*8)/100</f>
        <v>0</v>
      </c>
      <c r="I138" s="191" t="s">
        <v>56</v>
      </c>
      <c r="J138" s="191"/>
      <c r="K138" s="191"/>
      <c r="L138" s="19">
        <f>SUM(H34)</f>
        <v>0</v>
      </c>
    </row>
    <row r="139" spans="2:13">
      <c r="B139" s="187" t="s">
        <v>57</v>
      </c>
      <c r="C139" s="188"/>
      <c r="D139" s="189"/>
      <c r="E139" s="30">
        <v>82.12</v>
      </c>
      <c r="F139" s="30">
        <v>0</v>
      </c>
      <c r="G139" s="30">
        <f>SUM(L139)</f>
        <v>0</v>
      </c>
      <c r="I139" s="191" t="s">
        <v>58</v>
      </c>
      <c r="J139" s="191"/>
      <c r="K139" s="191"/>
      <c r="L139" s="40">
        <f>SUM(I34)</f>
        <v>0</v>
      </c>
    </row>
    <row r="140" spans="2:13">
      <c r="B140" s="187" t="s">
        <v>59</v>
      </c>
      <c r="C140" s="188"/>
      <c r="D140" s="189"/>
      <c r="E140" s="30">
        <v>41.06</v>
      </c>
      <c r="F140" s="30">
        <v>0</v>
      </c>
      <c r="G140" s="30">
        <f>SUM(L138)</f>
        <v>0</v>
      </c>
      <c r="I140" s="191" t="s">
        <v>8</v>
      </c>
      <c r="J140" s="191"/>
      <c r="K140" s="191"/>
      <c r="L140" s="40">
        <f>SUM(K34)</f>
        <v>0</v>
      </c>
    </row>
    <row r="141" spans="2:13">
      <c r="B141" s="187" t="s">
        <v>60</v>
      </c>
      <c r="C141" s="188"/>
      <c r="D141" s="189"/>
      <c r="E141" s="40">
        <v>0</v>
      </c>
      <c r="F141" s="30">
        <v>0</v>
      </c>
      <c r="G141" s="30">
        <v>0</v>
      </c>
      <c r="I141" s="187" t="s">
        <v>118</v>
      </c>
      <c r="J141" s="188"/>
      <c r="K141" s="61">
        <v>1.8333333333333333</v>
      </c>
      <c r="L141" s="31">
        <v>0</v>
      </c>
    </row>
    <row r="142" spans="2:13">
      <c r="B142" s="187" t="s">
        <v>44</v>
      </c>
      <c r="C142" s="188"/>
      <c r="D142" s="189"/>
      <c r="E142" s="87">
        <f>SUM(((G135+G136+G137+G138)/173)*25)/100</f>
        <v>0</v>
      </c>
      <c r="F142" s="41">
        <f>SUM(I134)</f>
        <v>0</v>
      </c>
      <c r="G142" s="30">
        <f>SUM(E142*F142)/"1:"</f>
        <v>0</v>
      </c>
    </row>
    <row r="143" spans="2:13">
      <c r="B143" s="187" t="s">
        <v>61</v>
      </c>
      <c r="C143" s="188"/>
      <c r="D143" s="189"/>
      <c r="E143" s="31">
        <f>SUM(L141)</f>
        <v>0</v>
      </c>
      <c r="F143" s="30">
        <v>0</v>
      </c>
      <c r="G143" s="30">
        <f>SUM(F143*E143)/"1:"</f>
        <v>0</v>
      </c>
    </row>
    <row r="144" spans="2:13">
      <c r="B144" s="187" t="s">
        <v>61</v>
      </c>
      <c r="C144" s="188"/>
      <c r="D144" s="189"/>
      <c r="E144" s="31">
        <v>0</v>
      </c>
      <c r="F144" s="30">
        <v>0</v>
      </c>
      <c r="G144" s="30">
        <f>SUM(F144*E144)/"1:"</f>
        <v>0</v>
      </c>
    </row>
    <row r="145" spans="2:11">
      <c r="B145" s="187" t="s">
        <v>62</v>
      </c>
      <c r="C145" s="188"/>
      <c r="D145" s="189"/>
      <c r="E145" s="40"/>
      <c r="F145" s="40"/>
      <c r="G145" s="30">
        <f>SUM(M133)</f>
        <v>0</v>
      </c>
    </row>
    <row r="146" spans="2:11">
      <c r="B146" s="187" t="s">
        <v>28</v>
      </c>
      <c r="C146" s="188"/>
      <c r="D146" s="189"/>
      <c r="E146" s="40"/>
      <c r="F146" s="40"/>
      <c r="G146" s="30">
        <f>SUM(M135)</f>
        <v>0</v>
      </c>
    </row>
    <row r="147" spans="2:11">
      <c r="B147" s="187" t="s">
        <v>116</v>
      </c>
      <c r="C147" s="188"/>
      <c r="D147" s="189"/>
      <c r="E147" s="40">
        <f>SUM(M137)</f>
        <v>0</v>
      </c>
      <c r="F147" s="30">
        <v>10.220000000000001</v>
      </c>
      <c r="G147" s="30">
        <f>SUM(E147*F147)</f>
        <v>0</v>
      </c>
    </row>
    <row r="148" spans="2:11">
      <c r="B148" s="208"/>
      <c r="C148" s="208"/>
      <c r="D148" s="209"/>
      <c r="E148" s="191" t="s">
        <v>63</v>
      </c>
      <c r="F148" s="191"/>
      <c r="G148" s="30">
        <f>SUM(G135:G147)</f>
        <v>0</v>
      </c>
    </row>
    <row r="149" spans="2:11">
      <c r="B149" s="205" t="s">
        <v>64</v>
      </c>
      <c r="C149" s="206"/>
      <c r="D149" s="207"/>
      <c r="E149" s="40"/>
      <c r="F149" s="40"/>
      <c r="G149" s="40">
        <f>SUM(M134)</f>
        <v>0</v>
      </c>
    </row>
    <row r="150" spans="2:11">
      <c r="B150" s="205" t="s">
        <v>65</v>
      </c>
      <c r="C150" s="206"/>
      <c r="D150" s="207"/>
      <c r="E150" s="40">
        <v>3.53</v>
      </c>
      <c r="F150" s="40">
        <f>SUM(M137)</f>
        <v>0</v>
      </c>
      <c r="G150" s="40">
        <f>SUM(E150*F150)</f>
        <v>0</v>
      </c>
    </row>
    <row r="151" spans="2:11">
      <c r="B151" s="205" t="s">
        <v>66</v>
      </c>
      <c r="C151" s="206"/>
      <c r="D151" s="207"/>
      <c r="E151" s="40"/>
      <c r="F151" s="40"/>
      <c r="G151" s="40">
        <f>SUM(M136)</f>
        <v>0</v>
      </c>
    </row>
    <row r="152" spans="2:11">
      <c r="B152" s="205" t="s">
        <v>67</v>
      </c>
      <c r="C152" s="206"/>
      <c r="D152" s="207"/>
      <c r="E152" s="40"/>
      <c r="F152" s="40"/>
      <c r="G152" s="40">
        <f>SUM(L140)</f>
        <v>0</v>
      </c>
    </row>
    <row r="153" spans="2:11">
      <c r="E153" s="197" t="s">
        <v>68</v>
      </c>
      <c r="F153" s="198"/>
      <c r="G153" s="60">
        <f>SUM((G148-(G148*27)/100)+G149+G151+G152)-G150</f>
        <v>0</v>
      </c>
      <c r="I153" s="191" t="s">
        <v>82</v>
      </c>
      <c r="J153" s="191"/>
      <c r="K153" s="40">
        <v>0</v>
      </c>
    </row>
    <row r="154" spans="2:11">
      <c r="E154" s="197" t="s">
        <v>69</v>
      </c>
      <c r="F154" s="198"/>
      <c r="G154" s="40">
        <v>0</v>
      </c>
    </row>
  </sheetData>
  <mergeCells count="78">
    <mergeCell ref="E154:F154"/>
    <mergeCell ref="D77:G77"/>
    <mergeCell ref="D58:G58"/>
    <mergeCell ref="D57:G57"/>
    <mergeCell ref="D59:G59"/>
    <mergeCell ref="D60:G60"/>
    <mergeCell ref="E148:F148"/>
    <mergeCell ref="B152:D152"/>
    <mergeCell ref="E153:F153"/>
    <mergeCell ref="B139:D139"/>
    <mergeCell ref="B140:D140"/>
    <mergeCell ref="D127:G127"/>
    <mergeCell ref="B149:D149"/>
    <mergeCell ref="B150:D150"/>
    <mergeCell ref="B151:D151"/>
    <mergeCell ref="B147:D147"/>
    <mergeCell ref="I153:J153"/>
    <mergeCell ref="B133:G134"/>
    <mergeCell ref="J133:K133"/>
    <mergeCell ref="J134:K134"/>
    <mergeCell ref="B136:D136"/>
    <mergeCell ref="B137:D137"/>
    <mergeCell ref="B135:D135"/>
    <mergeCell ref="I135:J135"/>
    <mergeCell ref="I136:J136"/>
    <mergeCell ref="I137:J137"/>
    <mergeCell ref="B138:D138"/>
    <mergeCell ref="I138:K138"/>
    <mergeCell ref="I139:K139"/>
    <mergeCell ref="I140:K140"/>
    <mergeCell ref="B141:D141"/>
    <mergeCell ref="B143:D143"/>
    <mergeCell ref="H1:I1"/>
    <mergeCell ref="B43:J44"/>
    <mergeCell ref="D54:G54"/>
    <mergeCell ref="D55:G55"/>
    <mergeCell ref="D56:G56"/>
    <mergeCell ref="H61:I61"/>
    <mergeCell ref="B65:J66"/>
    <mergeCell ref="D76:G76"/>
    <mergeCell ref="D103:G103"/>
    <mergeCell ref="D78:G78"/>
    <mergeCell ref="D79:G79"/>
    <mergeCell ref="D80:G80"/>
    <mergeCell ref="D81:G81"/>
    <mergeCell ref="D82:G82"/>
    <mergeCell ref="B88:J89"/>
    <mergeCell ref="D99:G99"/>
    <mergeCell ref="D100:G100"/>
    <mergeCell ref="D101:G101"/>
    <mergeCell ref="D102:G102"/>
    <mergeCell ref="H83:I83"/>
    <mergeCell ref="I141:J141"/>
    <mergeCell ref="B142:D142"/>
    <mergeCell ref="B144:D144"/>
    <mergeCell ref="B145:D145"/>
    <mergeCell ref="B146:D146"/>
    <mergeCell ref="K56:K57"/>
    <mergeCell ref="K78:K79"/>
    <mergeCell ref="K101:K102"/>
    <mergeCell ref="K123:K124"/>
    <mergeCell ref="B148:D148"/>
    <mergeCell ref="H128:I128"/>
    <mergeCell ref="D104:G104"/>
    <mergeCell ref="D105:G105"/>
    <mergeCell ref="H106:I106"/>
    <mergeCell ref="B110:J111"/>
    <mergeCell ref="D121:G121"/>
    <mergeCell ref="D122:G122"/>
    <mergeCell ref="D123:G123"/>
    <mergeCell ref="D124:G124"/>
    <mergeCell ref="D125:G125"/>
    <mergeCell ref="D126:G126"/>
    <mergeCell ref="A3:A9"/>
    <mergeCell ref="A10:A16"/>
    <mergeCell ref="A17:A23"/>
    <mergeCell ref="A24:A30"/>
    <mergeCell ref="A31:A32"/>
  </mergeCells>
  <conditionalFormatting sqref="E3:K33">
    <cfRule type="cellIs" dxfId="935" priority="239" operator="greaterThan">
      <formula>0</formula>
    </cfRule>
    <cfRule type="cellIs" dxfId="934" priority="240" operator="greaterThan">
      <formula>0</formula>
    </cfRule>
  </conditionalFormatting>
  <conditionalFormatting sqref="G46:G52 G68:G74 G91:G97 G113:G119">
    <cfRule type="cellIs" dxfId="933" priority="233" operator="equal">
      <formula>0</formula>
    </cfRule>
    <cfRule type="cellIs" dxfId="932" priority="234" operator="lessThan">
      <formula>$I$54</formula>
    </cfRule>
    <cfRule type="cellIs" dxfId="931" priority="235" operator="between">
      <formula>$I$54</formula>
      <formula>$I$57</formula>
    </cfRule>
    <cfRule type="cellIs" dxfId="930" priority="236" operator="greaterThan">
      <formula>0.416666666666667</formula>
    </cfRule>
    <cfRule type="cellIs" dxfId="929" priority="237" operator="equal">
      <formula>0</formula>
    </cfRule>
    <cfRule type="cellIs" dxfId="928" priority="238" operator="greaterThan">
      <formula>0.416666666666667</formula>
    </cfRule>
  </conditionalFormatting>
  <conditionalFormatting sqref="G46:G52 G68:G74 G91:G97 G113:G119">
    <cfRule type="cellIs" dxfId="927" priority="232" operator="lessThan">
      <formula>0.416666666666667</formula>
    </cfRule>
  </conditionalFormatting>
  <conditionalFormatting sqref="G53 G75">
    <cfRule type="cellIs" dxfId="926" priority="230" operator="lessThan">
      <formula>1.66666666666667</formula>
    </cfRule>
    <cfRule type="cellIs" dxfId="925" priority="231" operator="greaterThan">
      <formula>1.66666666666667</formula>
    </cfRule>
  </conditionalFormatting>
  <conditionalFormatting sqref="J53 J75 J98 J120">
    <cfRule type="cellIs" dxfId="924" priority="228" operator="lessThan">
      <formula>$I$126</formula>
    </cfRule>
    <cfRule type="cellIs" dxfId="923" priority="229" operator="greaterThan">
      <formula>$I$126</formula>
    </cfRule>
  </conditionalFormatting>
  <conditionalFormatting sqref="J53">
    <cfRule type="cellIs" dxfId="922" priority="227" operator="greaterThan">
      <formula>$I$59</formula>
    </cfRule>
  </conditionalFormatting>
  <conditionalFormatting sqref="J46:J52 J68:J74 J91:J97 J113:J119">
    <cfRule type="cellIs" dxfId="921" priority="214" operator="greaterThan">
      <formula>0.165972222222222</formula>
    </cfRule>
    <cfRule type="cellIs" dxfId="920" priority="215" operator="between">
      <formula>0.000694444444444444</formula>
      <formula>0.165972222222222</formula>
    </cfRule>
    <cfRule type="cellIs" dxfId="919" priority="216" operator="equal">
      <formula>0</formula>
    </cfRule>
    <cfRule type="cellIs" dxfId="918" priority="217" operator="equal">
      <formula>0</formula>
    </cfRule>
    <cfRule type="cellIs" dxfId="917" priority="218" operator="lessThan">
      <formula>0.165972222222222</formula>
    </cfRule>
    <cfRule type="cellIs" dxfId="916" priority="219" operator="greaterThan">
      <formula>0.166666666666667</formula>
    </cfRule>
    <cfRule type="cellIs" dxfId="915" priority="220" operator="between">
      <formula>0.000694444444444444</formula>
      <formula>0.166666666666667</formula>
    </cfRule>
    <cfRule type="cellIs" dxfId="914" priority="221" operator="between">
      <formula>0</formula>
      <formula>0.166666666666667</formula>
    </cfRule>
    <cfRule type="cellIs" dxfId="913" priority="222" operator="equal">
      <formula>0</formula>
    </cfRule>
    <cfRule type="cellIs" dxfId="912" priority="223" operator="greaterThan">
      <formula>0.166666666666667</formula>
    </cfRule>
    <cfRule type="cellIs" dxfId="911" priority="224" operator="greaterThan">
      <formula>0.166666666666667</formula>
    </cfRule>
    <cfRule type="cellIs" dxfId="910" priority="225" operator="lessThan">
      <formula>0.208333333333333</formula>
    </cfRule>
    <cfRule type="cellIs" dxfId="909" priority="226" operator="greaterThan">
      <formula>0.208333333333333</formula>
    </cfRule>
  </conditionalFormatting>
  <conditionalFormatting sqref="I134">
    <cfRule type="cellIs" dxfId="908" priority="212" operator="lessThan">
      <formula>$I$132</formula>
    </cfRule>
    <cfRule type="cellIs" dxfId="907" priority="213" operator="greaterThan">
      <formula>$I$132</formula>
    </cfRule>
  </conditionalFormatting>
  <conditionalFormatting sqref="J134">
    <cfRule type="cellIs" dxfId="906" priority="210" operator="lessThan">
      <formula>$K$135</formula>
    </cfRule>
    <cfRule type="cellIs" dxfId="905" priority="211" operator="greaterThan">
      <formula>$K$135</formula>
    </cfRule>
  </conditionalFormatting>
  <conditionalFormatting sqref="J113">
    <cfRule type="cellIs" dxfId="904" priority="209" operator="greaterThan">
      <formula>0.167361111111111</formula>
    </cfRule>
  </conditionalFormatting>
  <conditionalFormatting sqref="B46:B52 B68:B74 B91:B97 B113:B119">
    <cfRule type="cellIs" dxfId="903" priority="208" operator="greaterThan">
      <formula>0</formula>
    </cfRule>
  </conditionalFormatting>
  <conditionalFormatting sqref="A46:A52 A68:A74 A91:A97 A113:A119">
    <cfRule type="cellIs" dxfId="902" priority="207" operator="greaterThan">
      <formula>0</formula>
    </cfRule>
  </conditionalFormatting>
  <conditionalFormatting sqref="A46:A52 A68:A74 A91:A97 A113:A119">
    <cfRule type="cellIs" dxfId="901" priority="205" operator="greaterThan">
      <formula>0</formula>
    </cfRule>
    <cfRule type="cellIs" dxfId="900" priority="206" operator="greaterThan">
      <formula>25</formula>
    </cfRule>
  </conditionalFormatting>
  <conditionalFormatting sqref="B46:B52 A68:B74 A91:B97 A113:B119">
    <cfRule type="cellIs" dxfId="899" priority="204" operator="greaterThan">
      <formula>0</formula>
    </cfRule>
  </conditionalFormatting>
  <conditionalFormatting sqref="K46:K52 K68:K74 K91:K97 K113:K119">
    <cfRule type="cellIs" dxfId="898" priority="203" operator="greaterThan">
      <formula>0</formula>
    </cfRule>
  </conditionalFormatting>
  <conditionalFormatting sqref="I56 I60">
    <cfRule type="cellIs" dxfId="897" priority="201" operator="lessThan">
      <formula>$I$55</formula>
    </cfRule>
    <cfRule type="cellIs" dxfId="896" priority="202" operator="greaterThan">
      <formula>$I$55</formula>
    </cfRule>
  </conditionalFormatting>
  <conditionalFormatting sqref="I78">
    <cfRule type="cellIs" dxfId="895" priority="199" operator="lessThan">
      <formula>$I$77</formula>
    </cfRule>
    <cfRule type="cellIs" dxfId="894" priority="200" operator="greaterThan">
      <formula>$I$77</formula>
    </cfRule>
  </conditionalFormatting>
  <conditionalFormatting sqref="I82">
    <cfRule type="cellIs" dxfId="893" priority="197" operator="lessThan">
      <formula>$H$82</formula>
    </cfRule>
    <cfRule type="cellIs" dxfId="892" priority="198" operator="greaterThan">
      <formula>$H$82</formula>
    </cfRule>
  </conditionalFormatting>
  <conditionalFormatting sqref="I101">
    <cfRule type="cellIs" dxfId="891" priority="193" operator="lessThan">
      <formula>$I$100</formula>
    </cfRule>
    <cfRule type="cellIs" dxfId="890" priority="194" operator="greaterThan">
      <formula>$I$100</formula>
    </cfRule>
    <cfRule type="cellIs" dxfId="889" priority="195" operator="lessThan">
      <formula>$I$100</formula>
    </cfRule>
    <cfRule type="cellIs" dxfId="888" priority="196" operator="greaterThan">
      <formula>$I$100</formula>
    </cfRule>
  </conditionalFormatting>
  <conditionalFormatting sqref="I105">
    <cfRule type="cellIs" dxfId="887" priority="191" operator="lessThan">
      <formula>$H$105</formula>
    </cfRule>
    <cfRule type="cellIs" dxfId="886" priority="192" operator="greaterThan">
      <formula>$H$105</formula>
    </cfRule>
  </conditionalFormatting>
  <conditionalFormatting sqref="I123 G120">
    <cfRule type="cellIs" dxfId="885" priority="189" operator="lessThan">
      <formula>$I$122</formula>
    </cfRule>
    <cfRule type="cellIs" dxfId="884" priority="190" operator="greaterThan">
      <formula>$I$122</formula>
    </cfRule>
  </conditionalFormatting>
  <conditionalFormatting sqref="I127">
    <cfRule type="cellIs" dxfId="883" priority="187" operator="lessThan">
      <formula>$H$127</formula>
    </cfRule>
    <cfRule type="cellIs" dxfId="882" priority="188" operator="greaterThan">
      <formula>$H$127</formula>
    </cfRule>
  </conditionalFormatting>
  <conditionalFormatting sqref="G98">
    <cfRule type="cellIs" dxfId="881" priority="185" operator="lessThan">
      <formula>$I$100</formula>
    </cfRule>
    <cfRule type="cellIs" dxfId="880" priority="186" operator="greaterThan">
      <formula>$I$100</formula>
    </cfRule>
  </conditionalFormatting>
  <conditionalFormatting sqref="G152:G153">
    <cfRule type="cellIs" dxfId="879" priority="183" operator="lessThan">
      <formula>2300</formula>
    </cfRule>
    <cfRule type="cellIs" dxfId="878" priority="184" operator="greaterThan">
      <formula>2300</formula>
    </cfRule>
  </conditionalFormatting>
  <conditionalFormatting sqref="K58">
    <cfRule type="cellIs" dxfId="877" priority="7" operator="lessThan">
      <formula>1803</formula>
    </cfRule>
    <cfRule type="cellIs" dxfId="876" priority="8" operator="greaterThan">
      <formula>1803</formula>
    </cfRule>
  </conditionalFormatting>
  <conditionalFormatting sqref="K80">
    <cfRule type="cellIs" dxfId="875" priority="5" operator="lessThan">
      <formula>1963</formula>
    </cfRule>
    <cfRule type="cellIs" dxfId="874" priority="6" operator="greaterThan">
      <formula>1969</formula>
    </cfRule>
  </conditionalFormatting>
  <conditionalFormatting sqref="K103">
    <cfRule type="cellIs" dxfId="873" priority="3" operator="lessThan">
      <formula>2135</formula>
    </cfRule>
    <cfRule type="cellIs" dxfId="872" priority="4" operator="greaterThan">
      <formula>2135</formula>
    </cfRule>
  </conditionalFormatting>
  <conditionalFormatting sqref="K125">
    <cfRule type="cellIs" dxfId="871" priority="1" operator="lessThan">
      <formula>2301</formula>
    </cfRule>
    <cfRule type="cellIs" dxfId="870" priority="2" operator="greaterThan">
      <formula>2301</formula>
    </cfRule>
  </conditionalFormatting>
  <dataValidations count="2">
    <dataValidation type="list" allowBlank="1" showInputMessage="1" showErrorMessage="1" sqref="B91:B97 B113:B119 B68:B74 B46:B52">
      <formula1>TRACTEUR</formula1>
    </dataValidation>
    <dataValidation type="list" allowBlank="1" showInputMessage="1" showErrorMessage="1" sqref="C68:C74 C46:C52 C91:C97 C113:C119 B3:B33">
      <formula1>liste_1</formula1>
    </dataValidation>
  </dataValidations>
  <pageMargins left="0.7" right="0.7" top="0.75" bottom="0.75" header="0.3" footer="0.3"/>
  <pageSetup paperSize="9" orientation="portrait" r:id="rId1"/>
  <drawing r:id="rId2"/>
</worksheet>
</file>

<file path=xl/worksheets/sheet9.xml><?xml version="1.0" encoding="utf-8"?>
<worksheet xmlns="http://schemas.openxmlformats.org/spreadsheetml/2006/main" xmlns:r="http://schemas.openxmlformats.org/officeDocument/2006/relationships">
  <sheetPr>
    <tabColor rgb="FF00FF00"/>
  </sheetPr>
  <dimension ref="A1:M154"/>
  <sheetViews>
    <sheetView topLeftCell="A130" workbookViewId="0">
      <selection activeCell="J148" sqref="J148"/>
    </sheetView>
  </sheetViews>
  <sheetFormatPr baseColWidth="10" defaultColWidth="11.42578125" defaultRowHeight="15"/>
  <cols>
    <col min="1" max="1" width="7.5703125" style="8" customWidth="1"/>
    <col min="2" max="2" width="11.42578125" style="8"/>
    <col min="3" max="3" width="9.5703125" style="8" customWidth="1"/>
    <col min="4" max="4" width="12.5703125" style="8" customWidth="1"/>
    <col min="5" max="5" width="11.140625" style="8" customWidth="1"/>
    <col min="6" max="6" width="13" style="8" customWidth="1"/>
    <col min="7" max="7" width="11.42578125" style="8"/>
    <col min="8" max="8" width="8.85546875" style="8" customWidth="1"/>
    <col min="9" max="9" width="14.5703125" style="8" customWidth="1"/>
    <col min="10" max="10" width="13.5703125" style="8" customWidth="1"/>
    <col min="11" max="11" width="14.42578125" style="8" customWidth="1"/>
    <col min="12" max="12" width="37.42578125" style="8" customWidth="1"/>
    <col min="13" max="18" width="11.42578125" style="8"/>
    <col min="19" max="19" width="11.42578125" style="8" customWidth="1"/>
    <col min="20" max="16384" width="11.42578125" style="8"/>
  </cols>
  <sheetData>
    <row r="1" spans="1:11">
      <c r="H1" s="197" t="s">
        <v>15</v>
      </c>
      <c r="I1" s="198"/>
    </row>
    <row r="2" spans="1:11" ht="56.25" customHeight="1">
      <c r="A2" s="42" t="s">
        <v>16</v>
      </c>
      <c r="B2" s="42" t="s">
        <v>17</v>
      </c>
      <c r="C2" s="42" t="s">
        <v>18</v>
      </c>
      <c r="D2" s="42" t="s">
        <v>19</v>
      </c>
      <c r="E2" s="42" t="s">
        <v>2</v>
      </c>
      <c r="F2" s="42" t="s">
        <v>3</v>
      </c>
      <c r="G2" s="42" t="s">
        <v>4</v>
      </c>
      <c r="H2" s="42" t="s">
        <v>5</v>
      </c>
      <c r="I2" s="42" t="s">
        <v>6</v>
      </c>
      <c r="J2" s="42" t="s">
        <v>7</v>
      </c>
      <c r="K2" s="42" t="s">
        <v>8</v>
      </c>
    </row>
    <row r="3" spans="1:11">
      <c r="A3" s="204">
        <v>18</v>
      </c>
      <c r="B3" s="85" t="s">
        <v>12</v>
      </c>
      <c r="C3" s="85" t="s">
        <v>25</v>
      </c>
      <c r="D3" s="6">
        <v>42124</v>
      </c>
      <c r="E3" s="55">
        <f>VLOOKUP(B3,' horaire et frais avant nao '!$A$4:$I$81,3,FALSE)</f>
        <v>0</v>
      </c>
      <c r="F3" s="55">
        <f>VLOOKUP(B3,' horaire et frais avant nao '!$A$4:$I$81,4,FALSE)</f>
        <v>0</v>
      </c>
      <c r="G3" s="55">
        <f>VLOOKUP(B3,' horaire et frais avant nao '!$A$4:$I$81,5,FALSE)</f>
        <v>0</v>
      </c>
      <c r="H3" s="55">
        <f>VLOOKUP(B3,' horaire et frais avant nao '!$A$4:$I$81,6,FALSE)</f>
        <v>0</v>
      </c>
      <c r="I3" s="55">
        <f>VLOOKUP(B3,' horaire et frais avant nao '!$A$4:$I$81,7,FALSE)</f>
        <v>0</v>
      </c>
      <c r="J3" s="55">
        <f>VLOOKUP(B3,' horaire et frais avant nao '!$A$4:$I$81,8,FALSE)</f>
        <v>0</v>
      </c>
      <c r="K3" s="55">
        <f>VLOOKUP(B3,' horaire et frais avant nao '!$A$4:$I$81,9,FALSE)</f>
        <v>0</v>
      </c>
    </row>
    <row r="4" spans="1:11">
      <c r="A4" s="204"/>
      <c r="B4" s="85" t="s">
        <v>12</v>
      </c>
      <c r="C4" s="85" t="s">
        <v>26</v>
      </c>
      <c r="D4" s="6">
        <v>42125</v>
      </c>
      <c r="E4" s="55">
        <f>VLOOKUP(B4,' horaire et frais avant nao '!$A$4:$I$81,3,FALSE)</f>
        <v>0</v>
      </c>
      <c r="F4" s="55">
        <f>VLOOKUP(B4,' horaire et frais avant nao '!$A$4:$I$81,4,FALSE)</f>
        <v>0</v>
      </c>
      <c r="G4" s="55">
        <f>VLOOKUP(B4,' horaire et frais avant nao '!$A$4:$I$81,5,FALSE)</f>
        <v>0</v>
      </c>
      <c r="H4" s="55">
        <f>VLOOKUP(B4,' horaire et frais avant nao '!$A$4:$I$81,6,FALSE)</f>
        <v>0</v>
      </c>
      <c r="I4" s="55">
        <f>VLOOKUP(B4,' horaire et frais avant nao '!$A$4:$I$81,7,FALSE)</f>
        <v>0</v>
      </c>
      <c r="J4" s="55">
        <f>VLOOKUP(B4,' horaire et frais avant nao '!$A$4:$I$81,8,FALSE)</f>
        <v>0</v>
      </c>
      <c r="K4" s="55">
        <f>VLOOKUP(B4,' horaire et frais avant nao '!$A$4:$I$81,9,FALSE)</f>
        <v>0</v>
      </c>
    </row>
    <row r="5" spans="1:11">
      <c r="A5" s="204"/>
      <c r="B5" s="85" t="s">
        <v>12</v>
      </c>
      <c r="C5" s="85" t="s">
        <v>20</v>
      </c>
      <c r="D5" s="6">
        <v>42126</v>
      </c>
      <c r="E5" s="55">
        <f>VLOOKUP(B5,' horaire et frais avant nao '!$A$4:$I$81,3,FALSE)</f>
        <v>0</v>
      </c>
      <c r="F5" s="55">
        <f>VLOOKUP(B5,' horaire et frais avant nao '!$A$4:$I$81,4,FALSE)</f>
        <v>0</v>
      </c>
      <c r="G5" s="55">
        <f>VLOOKUP(B5,' horaire et frais avant nao '!$A$4:$I$81,5,FALSE)</f>
        <v>0</v>
      </c>
      <c r="H5" s="55">
        <f>VLOOKUP(B5,' horaire et frais avant nao '!$A$4:$I$81,6,FALSE)</f>
        <v>0</v>
      </c>
      <c r="I5" s="55">
        <f>VLOOKUP(B5,' horaire et frais avant nao '!$A$4:$I$81,7,FALSE)</f>
        <v>0</v>
      </c>
      <c r="J5" s="55">
        <f>VLOOKUP(B5,' horaire et frais avant nao '!$A$4:$I$81,8,FALSE)</f>
        <v>0</v>
      </c>
      <c r="K5" s="55">
        <f>VLOOKUP(B5,' horaire et frais avant nao '!$A$4:$I$81,9,FALSE)</f>
        <v>0</v>
      </c>
    </row>
    <row r="6" spans="1:11">
      <c r="A6" s="204"/>
      <c r="B6" s="85" t="s">
        <v>196</v>
      </c>
      <c r="C6" s="85" t="s">
        <v>21</v>
      </c>
      <c r="D6" s="6">
        <v>42127</v>
      </c>
      <c r="E6" s="55">
        <f>VLOOKUP(B6,' horaire et frais avant nao '!$A$4:$I$81,3,FALSE)</f>
        <v>0</v>
      </c>
      <c r="F6" s="55">
        <f>VLOOKUP(B6,' horaire et frais avant nao '!$A$4:$I$81,4,FALSE)</f>
        <v>0</v>
      </c>
      <c r="G6" s="55">
        <f>VLOOKUP(B6,' horaire et frais avant nao '!$A$4:$I$81,5,FALSE)</f>
        <v>0</v>
      </c>
      <c r="H6" s="55">
        <f>VLOOKUP(B6,' horaire et frais avant nao '!$A$4:$I$81,6,FALSE)</f>
        <v>0</v>
      </c>
      <c r="I6" s="55">
        <f>VLOOKUP(B6,' horaire et frais avant nao '!$A$4:$I$81,7,FALSE)</f>
        <v>0</v>
      </c>
      <c r="J6" s="55">
        <f>VLOOKUP(B6,' horaire et frais avant nao '!$A$4:$I$81,8,FALSE)</f>
        <v>0</v>
      </c>
      <c r="K6" s="55">
        <f>VLOOKUP(B6,' horaire et frais avant nao '!$A$4:$I$81,9,FALSE)</f>
        <v>0</v>
      </c>
    </row>
    <row r="7" spans="1:11" ht="30">
      <c r="A7" s="204"/>
      <c r="B7" s="85" t="s">
        <v>196</v>
      </c>
      <c r="C7" s="85" t="s">
        <v>22</v>
      </c>
      <c r="D7" s="6">
        <v>42128</v>
      </c>
      <c r="E7" s="55">
        <f>VLOOKUP(B7,' horaire et frais avant nao '!$A$4:$I$81,3,FALSE)</f>
        <v>0</v>
      </c>
      <c r="F7" s="55">
        <f>VLOOKUP(B7,' horaire et frais avant nao '!$A$4:$I$81,4,FALSE)</f>
        <v>0</v>
      </c>
      <c r="G7" s="55">
        <f>VLOOKUP(B7,' horaire et frais avant nao '!$A$4:$I$81,5,FALSE)</f>
        <v>0</v>
      </c>
      <c r="H7" s="55">
        <f>VLOOKUP(B7,' horaire et frais avant nao '!$A$4:$I$81,6,FALSE)</f>
        <v>0</v>
      </c>
      <c r="I7" s="55">
        <f>VLOOKUP(B7,' horaire et frais avant nao '!$A$4:$I$81,7,FALSE)</f>
        <v>0</v>
      </c>
      <c r="J7" s="55">
        <f>VLOOKUP(B7,' horaire et frais avant nao '!$A$4:$I$81,8,FALSE)</f>
        <v>0</v>
      </c>
      <c r="K7" s="55">
        <f>VLOOKUP(B7,' horaire et frais avant nao '!$A$4:$I$81,9,FALSE)</f>
        <v>0</v>
      </c>
    </row>
    <row r="8" spans="1:11">
      <c r="A8" s="204">
        <v>19</v>
      </c>
      <c r="B8" s="85" t="s">
        <v>12</v>
      </c>
      <c r="C8" s="85" t="s">
        <v>23</v>
      </c>
      <c r="D8" s="6">
        <v>42129</v>
      </c>
      <c r="E8" s="55">
        <f>VLOOKUP(B8,' horaire et frais avant nao '!$A$4:$I$81,3,FALSE)</f>
        <v>0</v>
      </c>
      <c r="F8" s="55">
        <f>VLOOKUP(B8,' horaire et frais avant nao '!$A$4:$I$81,4,FALSE)</f>
        <v>0</v>
      </c>
      <c r="G8" s="55">
        <f>VLOOKUP(B8,' horaire et frais avant nao '!$A$4:$I$81,5,FALSE)</f>
        <v>0</v>
      </c>
      <c r="H8" s="55">
        <f>VLOOKUP(B8,' horaire et frais avant nao '!$A$4:$I$81,6,FALSE)</f>
        <v>0</v>
      </c>
      <c r="I8" s="55">
        <f>VLOOKUP(B8,' horaire et frais avant nao '!$A$4:$I$81,7,FALSE)</f>
        <v>0</v>
      </c>
      <c r="J8" s="55">
        <f>VLOOKUP(B8,' horaire et frais avant nao '!$A$4:$I$81,8,FALSE)</f>
        <v>0</v>
      </c>
      <c r="K8" s="55">
        <f>VLOOKUP(B8,' horaire et frais avant nao '!$A$4:$I$81,9,FALSE)</f>
        <v>0</v>
      </c>
    </row>
    <row r="9" spans="1:11">
      <c r="A9" s="204"/>
      <c r="B9" s="85" t="s">
        <v>12</v>
      </c>
      <c r="C9" s="85" t="s">
        <v>24</v>
      </c>
      <c r="D9" s="6">
        <v>42130</v>
      </c>
      <c r="E9" s="55">
        <f>VLOOKUP(B9,' horaire et frais avant nao '!$A$4:$I$81,3,FALSE)</f>
        <v>0</v>
      </c>
      <c r="F9" s="55">
        <f>VLOOKUP(B9,' horaire et frais avant nao '!$A$4:$I$81,4,FALSE)</f>
        <v>0</v>
      </c>
      <c r="G9" s="55">
        <f>VLOOKUP(B9,' horaire et frais avant nao '!$A$4:$I$81,5,FALSE)</f>
        <v>0</v>
      </c>
      <c r="H9" s="55">
        <f>VLOOKUP(B9,' horaire et frais avant nao '!$A$4:$I$81,6,FALSE)</f>
        <v>0</v>
      </c>
      <c r="I9" s="55">
        <f>VLOOKUP(B9,' horaire et frais avant nao '!$A$4:$I$81,7,FALSE)</f>
        <v>0</v>
      </c>
      <c r="J9" s="55">
        <f>VLOOKUP(B9,' horaire et frais avant nao '!$A$4:$I$81,8,FALSE)</f>
        <v>0</v>
      </c>
      <c r="K9" s="55">
        <f>VLOOKUP(B9,' horaire et frais avant nao '!$A$4:$I$81,9,FALSE)</f>
        <v>0</v>
      </c>
    </row>
    <row r="10" spans="1:11">
      <c r="A10" s="204"/>
      <c r="B10" s="85" t="s">
        <v>12</v>
      </c>
      <c r="C10" s="85" t="s">
        <v>25</v>
      </c>
      <c r="D10" s="6">
        <v>42131</v>
      </c>
      <c r="E10" s="55">
        <f>VLOOKUP(B10,' horaire et frais avant nao '!$A$4:$I$81,3,FALSE)</f>
        <v>0</v>
      </c>
      <c r="F10" s="55">
        <f>VLOOKUP(B10,' horaire et frais avant nao '!$A$4:$I$81,4,FALSE)</f>
        <v>0</v>
      </c>
      <c r="G10" s="55">
        <f>VLOOKUP(B10,' horaire et frais avant nao '!$A$4:$I$81,5,FALSE)</f>
        <v>0</v>
      </c>
      <c r="H10" s="55">
        <f>VLOOKUP(B10,' horaire et frais avant nao '!$A$4:$I$81,6,FALSE)</f>
        <v>0</v>
      </c>
      <c r="I10" s="55">
        <f>VLOOKUP(B10,' horaire et frais avant nao '!$A$4:$I$81,7,FALSE)</f>
        <v>0</v>
      </c>
      <c r="J10" s="55">
        <f>VLOOKUP(B10,' horaire et frais avant nao '!$A$4:$I$81,8,FALSE)</f>
        <v>0</v>
      </c>
      <c r="K10" s="55">
        <f>VLOOKUP(B10,' horaire et frais avant nao '!$A$4:$I$81,9,FALSE)</f>
        <v>0</v>
      </c>
    </row>
    <row r="11" spans="1:11">
      <c r="A11" s="204"/>
      <c r="B11" s="85" t="s">
        <v>12</v>
      </c>
      <c r="C11" s="85" t="s">
        <v>26</v>
      </c>
      <c r="D11" s="6">
        <v>42132</v>
      </c>
      <c r="E11" s="55">
        <f>VLOOKUP(B11,' horaire et frais avant nao '!$A$4:$I$81,3,FALSE)</f>
        <v>0</v>
      </c>
      <c r="F11" s="55">
        <f>VLOOKUP(B11,' horaire et frais avant nao '!$A$4:$I$81,4,FALSE)</f>
        <v>0</v>
      </c>
      <c r="G11" s="55">
        <f>VLOOKUP(B11,' horaire et frais avant nao '!$A$4:$I$81,5,FALSE)</f>
        <v>0</v>
      </c>
      <c r="H11" s="55">
        <f>VLOOKUP(B11,' horaire et frais avant nao '!$A$4:$I$81,6,FALSE)</f>
        <v>0</v>
      </c>
      <c r="I11" s="55">
        <f>VLOOKUP(B11,' horaire et frais avant nao '!$A$4:$I$81,7,FALSE)</f>
        <v>0</v>
      </c>
      <c r="J11" s="55">
        <f>VLOOKUP(B11,' horaire et frais avant nao '!$A$4:$I$81,8,FALSE)</f>
        <v>0</v>
      </c>
      <c r="K11" s="55">
        <f>VLOOKUP(B11,' horaire et frais avant nao '!$A$4:$I$81,9,FALSE)</f>
        <v>0</v>
      </c>
    </row>
    <row r="12" spans="1:11">
      <c r="A12" s="204"/>
      <c r="B12" s="85" t="s">
        <v>12</v>
      </c>
      <c r="C12" s="85" t="s">
        <v>20</v>
      </c>
      <c r="D12" s="6">
        <v>42133</v>
      </c>
      <c r="E12" s="55">
        <f>VLOOKUP(B12,' horaire et frais avant nao '!$A$4:$I$81,3,FALSE)</f>
        <v>0</v>
      </c>
      <c r="F12" s="55">
        <f>VLOOKUP(B12,' horaire et frais avant nao '!$A$4:$I$81,4,FALSE)</f>
        <v>0</v>
      </c>
      <c r="G12" s="55">
        <f>VLOOKUP(B12,' horaire et frais avant nao '!$A$4:$I$81,5,FALSE)</f>
        <v>0</v>
      </c>
      <c r="H12" s="55">
        <f>VLOOKUP(B12,' horaire et frais avant nao '!$A$4:$I$81,6,FALSE)</f>
        <v>0</v>
      </c>
      <c r="I12" s="55">
        <f>VLOOKUP(B12,' horaire et frais avant nao '!$A$4:$I$81,7,FALSE)</f>
        <v>0</v>
      </c>
      <c r="J12" s="55">
        <f>VLOOKUP(B12,' horaire et frais avant nao '!$A$4:$I$81,8,FALSE)</f>
        <v>0</v>
      </c>
      <c r="K12" s="55">
        <f>VLOOKUP(B12,' horaire et frais avant nao '!$A$4:$I$81,9,FALSE)</f>
        <v>0</v>
      </c>
    </row>
    <row r="13" spans="1:11">
      <c r="A13" s="204"/>
      <c r="B13" s="85" t="s">
        <v>196</v>
      </c>
      <c r="C13" s="85" t="s">
        <v>21</v>
      </c>
      <c r="D13" s="6">
        <v>42134</v>
      </c>
      <c r="E13" s="55">
        <f>VLOOKUP(B13,' horaire et frais avant nao '!$A$4:$I$81,3,FALSE)</f>
        <v>0</v>
      </c>
      <c r="F13" s="55">
        <f>VLOOKUP(B13,' horaire et frais avant nao '!$A$4:$I$81,4,FALSE)</f>
        <v>0</v>
      </c>
      <c r="G13" s="55">
        <f>VLOOKUP(B13,' horaire et frais avant nao '!$A$4:$I$81,5,FALSE)</f>
        <v>0</v>
      </c>
      <c r="H13" s="55">
        <f>VLOOKUP(B13,' horaire et frais avant nao '!$A$4:$I$81,6,FALSE)</f>
        <v>0</v>
      </c>
      <c r="I13" s="55">
        <f>VLOOKUP(B13,' horaire et frais avant nao '!$A$4:$I$81,7,FALSE)</f>
        <v>0</v>
      </c>
      <c r="J13" s="55">
        <f>VLOOKUP(B13,' horaire et frais avant nao '!$A$4:$I$81,8,FALSE)</f>
        <v>0</v>
      </c>
      <c r="K13" s="55">
        <f>VLOOKUP(B13,' horaire et frais avant nao '!$A$4:$I$81,9,FALSE)</f>
        <v>0</v>
      </c>
    </row>
    <row r="14" spans="1:11" ht="30">
      <c r="A14" s="204"/>
      <c r="B14" s="85" t="s">
        <v>196</v>
      </c>
      <c r="C14" s="85" t="s">
        <v>22</v>
      </c>
      <c r="D14" s="6">
        <v>42135</v>
      </c>
      <c r="E14" s="55">
        <f>VLOOKUP(B14,' horaire et frais avant nao '!$A$4:$I$81,3,FALSE)</f>
        <v>0</v>
      </c>
      <c r="F14" s="55">
        <f>VLOOKUP(B14,' horaire et frais avant nao '!$A$4:$I$81,4,FALSE)</f>
        <v>0</v>
      </c>
      <c r="G14" s="55">
        <f>VLOOKUP(B14,' horaire et frais avant nao '!$A$4:$I$81,5,FALSE)</f>
        <v>0</v>
      </c>
      <c r="H14" s="55">
        <f>VLOOKUP(B14,' horaire et frais avant nao '!$A$4:$I$81,6,FALSE)</f>
        <v>0</v>
      </c>
      <c r="I14" s="55">
        <f>VLOOKUP(B14,' horaire et frais avant nao '!$A$4:$I$81,7,FALSE)</f>
        <v>0</v>
      </c>
      <c r="J14" s="55">
        <f>VLOOKUP(B14,' horaire et frais avant nao '!$A$4:$I$81,8,FALSE)</f>
        <v>0</v>
      </c>
      <c r="K14" s="55">
        <f>VLOOKUP(B14,' horaire et frais avant nao '!$A$4:$I$81,9,FALSE)</f>
        <v>0</v>
      </c>
    </row>
    <row r="15" spans="1:11">
      <c r="A15" s="204">
        <v>20</v>
      </c>
      <c r="B15" s="85" t="s">
        <v>12</v>
      </c>
      <c r="C15" s="85" t="s">
        <v>23</v>
      </c>
      <c r="D15" s="6">
        <v>42136</v>
      </c>
      <c r="E15" s="55">
        <f>VLOOKUP(B15,' horaire et frais avant nao '!$A$4:$I$81,3,FALSE)</f>
        <v>0</v>
      </c>
      <c r="F15" s="55">
        <f>VLOOKUP(B15,' horaire et frais avant nao '!$A$4:$I$81,4,FALSE)</f>
        <v>0</v>
      </c>
      <c r="G15" s="55">
        <f>VLOOKUP(B15,' horaire et frais avant nao '!$A$4:$I$81,5,FALSE)</f>
        <v>0</v>
      </c>
      <c r="H15" s="55">
        <f>VLOOKUP(B15,' horaire et frais avant nao '!$A$4:$I$81,6,FALSE)</f>
        <v>0</v>
      </c>
      <c r="I15" s="55">
        <f>VLOOKUP(B15,' horaire et frais avant nao '!$A$4:$I$81,7,FALSE)</f>
        <v>0</v>
      </c>
      <c r="J15" s="55">
        <f>VLOOKUP(B15,' horaire et frais avant nao '!$A$4:$I$81,8,FALSE)</f>
        <v>0</v>
      </c>
      <c r="K15" s="55">
        <f>VLOOKUP(B15,' horaire et frais avant nao '!$A$4:$I$81,9,FALSE)</f>
        <v>0</v>
      </c>
    </row>
    <row r="16" spans="1:11">
      <c r="A16" s="204"/>
      <c r="B16" s="85" t="s">
        <v>12</v>
      </c>
      <c r="C16" s="85" t="s">
        <v>24</v>
      </c>
      <c r="D16" s="6">
        <v>42137</v>
      </c>
      <c r="E16" s="55">
        <f>VLOOKUP(B16,' horaire et frais avant nao '!$A$4:$I$81,3,FALSE)</f>
        <v>0</v>
      </c>
      <c r="F16" s="55">
        <f>VLOOKUP(B16,' horaire et frais avant nao '!$A$4:$I$81,4,FALSE)</f>
        <v>0</v>
      </c>
      <c r="G16" s="55">
        <f>VLOOKUP(B16,' horaire et frais avant nao '!$A$4:$I$81,5,FALSE)</f>
        <v>0</v>
      </c>
      <c r="H16" s="55">
        <f>VLOOKUP(B16,' horaire et frais avant nao '!$A$4:$I$81,6,FALSE)</f>
        <v>0</v>
      </c>
      <c r="I16" s="55">
        <f>VLOOKUP(B16,' horaire et frais avant nao '!$A$4:$I$81,7,FALSE)</f>
        <v>0</v>
      </c>
      <c r="J16" s="55">
        <f>VLOOKUP(B16,' horaire et frais avant nao '!$A$4:$I$81,8,FALSE)</f>
        <v>0</v>
      </c>
      <c r="K16" s="55">
        <f>VLOOKUP(B16,' horaire et frais avant nao '!$A$4:$I$81,9,FALSE)</f>
        <v>0</v>
      </c>
    </row>
    <row r="17" spans="1:11">
      <c r="A17" s="204"/>
      <c r="B17" s="85" t="s">
        <v>12</v>
      </c>
      <c r="C17" s="85" t="s">
        <v>25</v>
      </c>
      <c r="D17" s="6">
        <v>42138</v>
      </c>
      <c r="E17" s="55">
        <f>VLOOKUP(B17,' horaire et frais avant nao '!$A$4:$I$81,3,FALSE)</f>
        <v>0</v>
      </c>
      <c r="F17" s="55">
        <f>VLOOKUP(B17,' horaire et frais avant nao '!$A$4:$I$81,4,FALSE)</f>
        <v>0</v>
      </c>
      <c r="G17" s="55">
        <f>VLOOKUP(B17,' horaire et frais avant nao '!$A$4:$I$81,5,FALSE)</f>
        <v>0</v>
      </c>
      <c r="H17" s="55">
        <f>VLOOKUP(B17,' horaire et frais avant nao '!$A$4:$I$81,6,FALSE)</f>
        <v>0</v>
      </c>
      <c r="I17" s="55">
        <f>VLOOKUP(B17,' horaire et frais avant nao '!$A$4:$I$81,7,FALSE)</f>
        <v>0</v>
      </c>
      <c r="J17" s="55">
        <f>VLOOKUP(B17,' horaire et frais avant nao '!$A$4:$I$81,8,FALSE)</f>
        <v>0</v>
      </c>
      <c r="K17" s="55">
        <f>VLOOKUP(B17,' horaire et frais avant nao '!$A$4:$I$81,9,FALSE)</f>
        <v>0</v>
      </c>
    </row>
    <row r="18" spans="1:11">
      <c r="A18" s="204"/>
      <c r="B18" s="85" t="s">
        <v>12</v>
      </c>
      <c r="C18" s="85" t="s">
        <v>26</v>
      </c>
      <c r="D18" s="6">
        <v>42139</v>
      </c>
      <c r="E18" s="55">
        <f>VLOOKUP(B18,' horaire et frais avant nao '!$A$4:$I$81,3,FALSE)</f>
        <v>0</v>
      </c>
      <c r="F18" s="55">
        <f>VLOOKUP(B18,' horaire et frais avant nao '!$A$4:$I$81,4,FALSE)</f>
        <v>0</v>
      </c>
      <c r="G18" s="55">
        <f>VLOOKUP(B18,' horaire et frais avant nao '!$A$4:$I$81,5,FALSE)</f>
        <v>0</v>
      </c>
      <c r="H18" s="55">
        <f>VLOOKUP(B18,' horaire et frais avant nao '!$A$4:$I$81,6,FALSE)</f>
        <v>0</v>
      </c>
      <c r="I18" s="55">
        <f>VLOOKUP(B18,' horaire et frais avant nao '!$A$4:$I$81,7,FALSE)</f>
        <v>0</v>
      </c>
      <c r="J18" s="55">
        <f>VLOOKUP(B18,' horaire et frais avant nao '!$A$4:$I$81,8,FALSE)</f>
        <v>0</v>
      </c>
      <c r="K18" s="55">
        <f>VLOOKUP(B18,' horaire et frais avant nao '!$A$4:$I$81,9,FALSE)</f>
        <v>0</v>
      </c>
    </row>
    <row r="19" spans="1:11">
      <c r="A19" s="204"/>
      <c r="B19" s="55" t="s">
        <v>12</v>
      </c>
      <c r="C19" s="85" t="s">
        <v>20</v>
      </c>
      <c r="D19" s="6">
        <v>42140</v>
      </c>
      <c r="E19" s="55">
        <f>VLOOKUP(B19,' horaire et frais avant nao '!$A$4:$I$81,3,FALSE)</f>
        <v>0</v>
      </c>
      <c r="F19" s="55">
        <f>VLOOKUP(B19,' horaire et frais avant nao '!$A$4:$I$81,4,FALSE)</f>
        <v>0</v>
      </c>
      <c r="G19" s="55">
        <f>VLOOKUP(B19,' horaire et frais avant nao '!$A$4:$I$81,5,FALSE)</f>
        <v>0</v>
      </c>
      <c r="H19" s="55">
        <f>VLOOKUP(B19,' horaire et frais avant nao '!$A$4:$I$81,6,FALSE)</f>
        <v>0</v>
      </c>
      <c r="I19" s="55">
        <f>VLOOKUP(B19,' horaire et frais avant nao '!$A$4:$I$81,7,FALSE)</f>
        <v>0</v>
      </c>
      <c r="J19" s="55">
        <f>VLOOKUP(B19,' horaire et frais avant nao '!$A$4:$I$81,8,FALSE)</f>
        <v>0</v>
      </c>
      <c r="K19" s="55">
        <f>VLOOKUP(B19,' horaire et frais avant nao '!$A$4:$I$81,9,FALSE)</f>
        <v>0</v>
      </c>
    </row>
    <row r="20" spans="1:11">
      <c r="A20" s="204"/>
      <c r="B20" s="85" t="s">
        <v>196</v>
      </c>
      <c r="C20" s="85" t="s">
        <v>21</v>
      </c>
      <c r="D20" s="6">
        <v>42141</v>
      </c>
      <c r="E20" s="55">
        <f>VLOOKUP(B20,' horaire et frais avant nao '!$A$4:$I$81,3,FALSE)</f>
        <v>0</v>
      </c>
      <c r="F20" s="55">
        <f>VLOOKUP(B20,' horaire et frais avant nao '!$A$4:$I$81,4,FALSE)</f>
        <v>0</v>
      </c>
      <c r="G20" s="55">
        <f>VLOOKUP(B20,' horaire et frais avant nao '!$A$4:$I$81,5,FALSE)</f>
        <v>0</v>
      </c>
      <c r="H20" s="55">
        <f>VLOOKUP(B20,' horaire et frais avant nao '!$A$4:$I$81,6,FALSE)</f>
        <v>0</v>
      </c>
      <c r="I20" s="55">
        <f>VLOOKUP(B20,' horaire et frais avant nao '!$A$4:$I$81,7,FALSE)</f>
        <v>0</v>
      </c>
      <c r="J20" s="55">
        <f>VLOOKUP(B20,' horaire et frais avant nao '!$A$4:$I$81,8,FALSE)</f>
        <v>0</v>
      </c>
      <c r="K20" s="55">
        <f>VLOOKUP(B20,' horaire et frais avant nao '!$A$4:$I$81,9,FALSE)</f>
        <v>0</v>
      </c>
    </row>
    <row r="21" spans="1:11" ht="30">
      <c r="A21" s="204"/>
      <c r="B21" s="85" t="s">
        <v>196</v>
      </c>
      <c r="C21" s="85" t="s">
        <v>22</v>
      </c>
      <c r="D21" s="6">
        <v>42142</v>
      </c>
      <c r="E21" s="55">
        <f>VLOOKUP(B21,' horaire et frais avant nao '!$A$4:$I$81,3,FALSE)</f>
        <v>0</v>
      </c>
      <c r="F21" s="55">
        <f>VLOOKUP(B21,' horaire et frais avant nao '!$A$4:$I$81,4,FALSE)</f>
        <v>0</v>
      </c>
      <c r="G21" s="55">
        <f>VLOOKUP(B21,' horaire et frais avant nao '!$A$4:$I$81,5,FALSE)</f>
        <v>0</v>
      </c>
      <c r="H21" s="55">
        <f>VLOOKUP(B21,' horaire et frais avant nao '!$A$4:$I$81,6,FALSE)</f>
        <v>0</v>
      </c>
      <c r="I21" s="55">
        <f>VLOOKUP(B21,' horaire et frais avant nao '!$A$4:$I$81,7,FALSE)</f>
        <v>0</v>
      </c>
      <c r="J21" s="55">
        <f>VLOOKUP(B21,' horaire et frais avant nao '!$A$4:$I$81,8,FALSE)</f>
        <v>0</v>
      </c>
      <c r="K21" s="55">
        <f>VLOOKUP(B21,' horaire et frais avant nao '!$A$4:$I$81,9,FALSE)</f>
        <v>0</v>
      </c>
    </row>
    <row r="22" spans="1:11">
      <c r="A22" s="204">
        <v>21</v>
      </c>
      <c r="B22" s="55" t="s">
        <v>12</v>
      </c>
      <c r="C22" s="85" t="s">
        <v>23</v>
      </c>
      <c r="D22" s="6">
        <v>42143</v>
      </c>
      <c r="E22" s="55">
        <f>VLOOKUP(B22,' horaire et frais avant nao '!$A$4:$I$81,3,FALSE)</f>
        <v>0</v>
      </c>
      <c r="F22" s="55">
        <f>VLOOKUP(B22,' horaire et frais avant nao '!$A$4:$I$81,4,FALSE)</f>
        <v>0</v>
      </c>
      <c r="G22" s="55">
        <f>VLOOKUP(B22,' horaire et frais avant nao '!$A$4:$I$81,5,FALSE)</f>
        <v>0</v>
      </c>
      <c r="H22" s="55">
        <f>VLOOKUP(B22,' horaire et frais avant nao '!$A$4:$I$81,6,FALSE)</f>
        <v>0</v>
      </c>
      <c r="I22" s="55">
        <f>VLOOKUP(B22,' horaire et frais avant nao '!$A$4:$I$81,7,FALSE)</f>
        <v>0</v>
      </c>
      <c r="J22" s="55">
        <f>VLOOKUP(B22,' horaire et frais avant nao '!$A$4:$I$81,8,FALSE)</f>
        <v>0</v>
      </c>
      <c r="K22" s="55">
        <f>VLOOKUP(B22,' horaire et frais avant nao '!$A$4:$I$81,9,FALSE)</f>
        <v>0</v>
      </c>
    </row>
    <row r="23" spans="1:11">
      <c r="A23" s="204"/>
      <c r="B23" s="55" t="s">
        <v>12</v>
      </c>
      <c r="C23" s="85" t="s">
        <v>24</v>
      </c>
      <c r="D23" s="6">
        <v>42144</v>
      </c>
      <c r="E23" s="55">
        <f>VLOOKUP(B23,' horaire et frais avant nao '!$A$4:$I$81,3,FALSE)</f>
        <v>0</v>
      </c>
      <c r="F23" s="55">
        <f>VLOOKUP(B23,' horaire et frais avant nao '!$A$4:$I$81,4,FALSE)</f>
        <v>0</v>
      </c>
      <c r="G23" s="55">
        <f>VLOOKUP(B23,' horaire et frais avant nao '!$A$4:$I$81,5,FALSE)</f>
        <v>0</v>
      </c>
      <c r="H23" s="55">
        <f>VLOOKUP(B23,' horaire et frais avant nao '!$A$4:$I$81,6,FALSE)</f>
        <v>0</v>
      </c>
      <c r="I23" s="55">
        <f>VLOOKUP(B23,' horaire et frais avant nao '!$A$4:$I$81,7,FALSE)</f>
        <v>0</v>
      </c>
      <c r="J23" s="55">
        <f>VLOOKUP(B23,' horaire et frais avant nao '!$A$4:$I$81,8,FALSE)</f>
        <v>0</v>
      </c>
      <c r="K23" s="55">
        <f>VLOOKUP(B23,' horaire et frais avant nao '!$A$4:$I$81,9,FALSE)</f>
        <v>0</v>
      </c>
    </row>
    <row r="24" spans="1:11">
      <c r="A24" s="204"/>
      <c r="B24" s="63" t="s">
        <v>12</v>
      </c>
      <c r="C24" s="85" t="s">
        <v>25</v>
      </c>
      <c r="D24" s="6">
        <v>42145</v>
      </c>
      <c r="E24" s="55">
        <f>VLOOKUP(B24,' horaire et frais avant nao '!$A$4:$I$81,3,FALSE)</f>
        <v>0</v>
      </c>
      <c r="F24" s="55">
        <f>VLOOKUP(B24,' horaire et frais avant nao '!$A$4:$I$81,4,FALSE)</f>
        <v>0</v>
      </c>
      <c r="G24" s="55">
        <f>VLOOKUP(B24,' horaire et frais avant nao '!$A$4:$I$81,5,FALSE)</f>
        <v>0</v>
      </c>
      <c r="H24" s="55">
        <f>VLOOKUP(B24,' horaire et frais avant nao '!$A$4:$I$81,6,FALSE)</f>
        <v>0</v>
      </c>
      <c r="I24" s="55">
        <f>VLOOKUP(B24,' horaire et frais avant nao '!$A$4:$I$81,7,FALSE)</f>
        <v>0</v>
      </c>
      <c r="J24" s="55">
        <f>VLOOKUP(B24,' horaire et frais avant nao '!$A$4:$I$81,8,FALSE)</f>
        <v>0</v>
      </c>
      <c r="K24" s="55">
        <f>VLOOKUP(B24,' horaire et frais avant nao '!$A$4:$I$81,9,FALSE)</f>
        <v>0</v>
      </c>
    </row>
    <row r="25" spans="1:11">
      <c r="A25" s="204"/>
      <c r="B25" s="55" t="s">
        <v>12</v>
      </c>
      <c r="C25" s="85" t="s">
        <v>26</v>
      </c>
      <c r="D25" s="6">
        <v>42146</v>
      </c>
      <c r="E25" s="55">
        <f>VLOOKUP(B25,' horaire et frais avant nao '!$A$4:$I$81,3,FALSE)</f>
        <v>0</v>
      </c>
      <c r="F25" s="55">
        <f>VLOOKUP(B25,' horaire et frais avant nao '!$A$4:$I$81,4,FALSE)</f>
        <v>0</v>
      </c>
      <c r="G25" s="55">
        <f>VLOOKUP(B25,' horaire et frais avant nao '!$A$4:$I$81,5,FALSE)</f>
        <v>0</v>
      </c>
      <c r="H25" s="55">
        <f>VLOOKUP(B25,' horaire et frais avant nao '!$A$4:$I$81,6,FALSE)</f>
        <v>0</v>
      </c>
      <c r="I25" s="55">
        <f>VLOOKUP(B25,' horaire et frais avant nao '!$A$4:$I$81,7,FALSE)</f>
        <v>0</v>
      </c>
      <c r="J25" s="55">
        <f>VLOOKUP(B25,' horaire et frais avant nao '!$A$4:$I$81,8,FALSE)</f>
        <v>0</v>
      </c>
      <c r="K25" s="55">
        <f>VLOOKUP(B25,' horaire et frais avant nao '!$A$4:$I$81,9,FALSE)</f>
        <v>0</v>
      </c>
    </row>
    <row r="26" spans="1:11">
      <c r="A26" s="204"/>
      <c r="B26" s="55" t="s">
        <v>12</v>
      </c>
      <c r="C26" s="85" t="s">
        <v>20</v>
      </c>
      <c r="D26" s="6">
        <v>42147</v>
      </c>
      <c r="E26" s="55">
        <f>VLOOKUP(B26,' horaire et frais avant nao '!$A$4:$I$81,3,FALSE)</f>
        <v>0</v>
      </c>
      <c r="F26" s="55">
        <f>VLOOKUP(B26,' horaire et frais avant nao '!$A$4:$I$81,4,FALSE)</f>
        <v>0</v>
      </c>
      <c r="G26" s="55">
        <f>VLOOKUP(B26,' horaire et frais avant nao '!$A$4:$I$81,5,FALSE)</f>
        <v>0</v>
      </c>
      <c r="H26" s="55">
        <f>VLOOKUP(B26,' horaire et frais avant nao '!$A$4:$I$81,6,FALSE)</f>
        <v>0</v>
      </c>
      <c r="I26" s="55">
        <f>VLOOKUP(B26,' horaire et frais avant nao '!$A$4:$I$81,7,FALSE)</f>
        <v>0</v>
      </c>
      <c r="J26" s="55">
        <f>VLOOKUP(B26,' horaire et frais avant nao '!$A$4:$I$81,8,FALSE)</f>
        <v>0</v>
      </c>
      <c r="K26" s="55">
        <f>VLOOKUP(B26,' horaire et frais avant nao '!$A$4:$I$81,9,FALSE)</f>
        <v>0</v>
      </c>
    </row>
    <row r="27" spans="1:11">
      <c r="A27" s="204"/>
      <c r="B27" s="85" t="s">
        <v>196</v>
      </c>
      <c r="C27" s="85" t="s">
        <v>21</v>
      </c>
      <c r="D27" s="6">
        <v>42148</v>
      </c>
      <c r="E27" s="55">
        <f>VLOOKUP(B27,' horaire et frais avant nao '!$A$4:$I$81,3,FALSE)</f>
        <v>0</v>
      </c>
      <c r="F27" s="55">
        <f>VLOOKUP(B27,' horaire et frais avant nao '!$A$4:$I$81,4,FALSE)</f>
        <v>0</v>
      </c>
      <c r="G27" s="55">
        <f>VLOOKUP(B27,' horaire et frais avant nao '!$A$4:$I$81,5,FALSE)</f>
        <v>0</v>
      </c>
      <c r="H27" s="55">
        <f>VLOOKUP(B27,' horaire et frais avant nao '!$A$4:$I$81,6,FALSE)</f>
        <v>0</v>
      </c>
      <c r="I27" s="55">
        <f>VLOOKUP(B27,' horaire et frais avant nao '!$A$4:$I$81,7,FALSE)</f>
        <v>0</v>
      </c>
      <c r="J27" s="55">
        <f>VLOOKUP(B27,' horaire et frais avant nao '!$A$4:$I$81,8,FALSE)</f>
        <v>0</v>
      </c>
      <c r="K27" s="55">
        <f>VLOOKUP(B27,' horaire et frais avant nao '!$A$4:$I$81,9,FALSE)</f>
        <v>0</v>
      </c>
    </row>
    <row r="28" spans="1:11" ht="30">
      <c r="A28" s="204"/>
      <c r="B28" s="85" t="s">
        <v>196</v>
      </c>
      <c r="C28" s="85" t="s">
        <v>22</v>
      </c>
      <c r="D28" s="6">
        <v>42149</v>
      </c>
      <c r="E28" s="55">
        <f>VLOOKUP(B28,' horaire et frais avant nao '!$A$4:$I$81,3,FALSE)</f>
        <v>0</v>
      </c>
      <c r="F28" s="55">
        <f>VLOOKUP(B28,' horaire et frais avant nao '!$A$4:$I$81,4,FALSE)</f>
        <v>0</v>
      </c>
      <c r="G28" s="55">
        <f>VLOOKUP(B28,' horaire et frais avant nao '!$A$4:$I$81,5,FALSE)</f>
        <v>0</v>
      </c>
      <c r="H28" s="55">
        <f>VLOOKUP(B28,' horaire et frais avant nao '!$A$4:$I$81,6,FALSE)</f>
        <v>0</v>
      </c>
      <c r="I28" s="55">
        <f>VLOOKUP(B28,' horaire et frais avant nao '!$A$4:$I$81,7,FALSE)</f>
        <v>0</v>
      </c>
      <c r="J28" s="55">
        <f>VLOOKUP(B28,' horaire et frais avant nao '!$A$4:$I$81,8,FALSE)</f>
        <v>0</v>
      </c>
      <c r="K28" s="55">
        <f>VLOOKUP(B28,' horaire et frais avant nao '!$A$4:$I$81,9,FALSE)</f>
        <v>0</v>
      </c>
    </row>
    <row r="29" spans="1:11">
      <c r="A29" s="204">
        <v>22</v>
      </c>
      <c r="B29" s="55" t="s">
        <v>12</v>
      </c>
      <c r="C29" s="85" t="s">
        <v>23</v>
      </c>
      <c r="D29" s="6">
        <v>42150</v>
      </c>
      <c r="E29" s="55">
        <f>VLOOKUP(B29,' horaire et frais avant nao '!$A$4:$I$81,3,FALSE)</f>
        <v>0</v>
      </c>
      <c r="F29" s="55">
        <f>VLOOKUP(B29,' horaire et frais avant nao '!$A$4:$I$81,4,FALSE)</f>
        <v>0</v>
      </c>
      <c r="G29" s="55">
        <f>VLOOKUP(B29,' horaire et frais avant nao '!$A$4:$I$81,5,FALSE)</f>
        <v>0</v>
      </c>
      <c r="H29" s="55">
        <f>VLOOKUP(B29,' horaire et frais avant nao '!$A$4:$I$81,6,FALSE)</f>
        <v>0</v>
      </c>
      <c r="I29" s="55">
        <f>VLOOKUP(B29,' horaire et frais avant nao '!$A$4:$I$81,7,FALSE)</f>
        <v>0</v>
      </c>
      <c r="J29" s="55">
        <f>VLOOKUP(B29,' horaire et frais avant nao '!$A$4:$I$81,8,FALSE)</f>
        <v>0</v>
      </c>
      <c r="K29" s="55">
        <f>VLOOKUP(B29,' horaire et frais avant nao '!$A$4:$I$81,9,FALSE)</f>
        <v>0</v>
      </c>
    </row>
    <row r="30" spans="1:11">
      <c r="A30" s="204"/>
      <c r="B30" s="55" t="s">
        <v>12</v>
      </c>
      <c r="C30" s="85" t="s">
        <v>24</v>
      </c>
      <c r="D30" s="6">
        <v>42151</v>
      </c>
      <c r="E30" s="55">
        <f>VLOOKUP(B30,' horaire et frais avant nao '!$A$4:$I$81,3,FALSE)</f>
        <v>0</v>
      </c>
      <c r="F30" s="55">
        <f>VLOOKUP(B30,' horaire et frais avant nao '!$A$4:$I$81,4,FALSE)</f>
        <v>0</v>
      </c>
      <c r="G30" s="55">
        <f>VLOOKUP(B30,' horaire et frais avant nao '!$A$4:$I$81,5,FALSE)</f>
        <v>0</v>
      </c>
      <c r="H30" s="55">
        <f>VLOOKUP(B30,' horaire et frais avant nao '!$A$4:$I$81,6,FALSE)</f>
        <v>0</v>
      </c>
      <c r="I30" s="55">
        <f>VLOOKUP(B30,' horaire et frais avant nao '!$A$4:$I$81,7,FALSE)</f>
        <v>0</v>
      </c>
      <c r="J30" s="55">
        <f>VLOOKUP(B30,' horaire et frais avant nao '!$A$4:$I$81,8,FALSE)</f>
        <v>0</v>
      </c>
      <c r="K30" s="55">
        <f>VLOOKUP(B30,' horaire et frais avant nao '!$A$4:$I$81,9,FALSE)</f>
        <v>0</v>
      </c>
    </row>
    <row r="31" spans="1:11">
      <c r="A31" s="204"/>
      <c r="B31" s="55" t="s">
        <v>12</v>
      </c>
      <c r="C31" s="85" t="s">
        <v>25</v>
      </c>
      <c r="D31" s="6">
        <v>42152</v>
      </c>
      <c r="E31" s="55">
        <f>VLOOKUP(B31,' horaire et frais avant nao '!$A$4:$I$81,3,FALSE)</f>
        <v>0</v>
      </c>
      <c r="F31" s="55">
        <f>VLOOKUP(B31,' horaire et frais avant nao '!$A$4:$I$81,4,FALSE)</f>
        <v>0</v>
      </c>
      <c r="G31" s="55">
        <f>VLOOKUP(B31,' horaire et frais avant nao '!$A$4:$I$81,5,FALSE)</f>
        <v>0</v>
      </c>
      <c r="H31" s="55">
        <f>VLOOKUP(B31,' horaire et frais avant nao '!$A$4:$I$81,6,FALSE)</f>
        <v>0</v>
      </c>
      <c r="I31" s="55">
        <f>VLOOKUP(B31,' horaire et frais avant nao '!$A$4:$I$81,7,FALSE)</f>
        <v>0</v>
      </c>
      <c r="J31" s="55">
        <f>VLOOKUP(B31,' horaire et frais avant nao '!$A$4:$I$81,8,FALSE)</f>
        <v>0</v>
      </c>
      <c r="K31" s="55">
        <f>VLOOKUP(B31,' horaire et frais avant nao '!$A$4:$I$81,9,FALSE)</f>
        <v>0</v>
      </c>
    </row>
    <row r="32" spans="1:11">
      <c r="A32" s="204"/>
      <c r="B32" s="55" t="s">
        <v>12</v>
      </c>
      <c r="C32" s="85" t="s">
        <v>26</v>
      </c>
      <c r="D32" s="6">
        <v>42153</v>
      </c>
      <c r="E32" s="55">
        <f>VLOOKUP(B32,' horaire et frais avant nao '!$A$4:$I$81,3,FALSE)</f>
        <v>0</v>
      </c>
      <c r="F32" s="55">
        <f>VLOOKUP(B32,' horaire et frais avant nao '!$A$4:$I$81,4,FALSE)</f>
        <v>0</v>
      </c>
      <c r="G32" s="55">
        <f>VLOOKUP(B32,' horaire et frais avant nao '!$A$4:$I$81,5,FALSE)</f>
        <v>0</v>
      </c>
      <c r="H32" s="55">
        <f>VLOOKUP(B32,' horaire et frais avant nao '!$A$4:$I$81,6,FALSE)</f>
        <v>0</v>
      </c>
      <c r="I32" s="55">
        <f>VLOOKUP(B32,' horaire et frais avant nao '!$A$4:$I$81,7,FALSE)</f>
        <v>0</v>
      </c>
      <c r="J32" s="55">
        <f>VLOOKUP(B32,' horaire et frais avant nao '!$A$4:$I$81,8,FALSE)</f>
        <v>0</v>
      </c>
      <c r="K32" s="55">
        <f>VLOOKUP(B32,' horaire et frais avant nao '!$A$4:$I$81,9,FALSE)</f>
        <v>0</v>
      </c>
    </row>
    <row r="33" spans="1:11">
      <c r="A33" s="204"/>
      <c r="B33" s="55" t="s">
        <v>12</v>
      </c>
      <c r="C33" s="85" t="s">
        <v>20</v>
      </c>
      <c r="D33" s="6">
        <v>42154</v>
      </c>
      <c r="E33" s="55">
        <f>VLOOKUP(B33,' horaire et frais avant nao '!$A$4:$I$81,3,FALSE)</f>
        <v>0</v>
      </c>
      <c r="F33" s="55">
        <f>VLOOKUP(B33,' horaire et frais avant nao '!$A$4:$I$81,4,FALSE)</f>
        <v>0</v>
      </c>
      <c r="G33" s="55">
        <f>VLOOKUP(B33,' horaire et frais avant nao '!$A$4:$I$81,5,FALSE)</f>
        <v>0</v>
      </c>
      <c r="H33" s="55">
        <f>VLOOKUP(B33,' horaire et frais avant nao '!$A$4:$I$81,6,FALSE)</f>
        <v>0</v>
      </c>
      <c r="I33" s="55">
        <f>VLOOKUP(B33,' horaire et frais avant nao '!$A$4:$I$81,7,FALSE)</f>
        <v>0</v>
      </c>
      <c r="J33" s="55">
        <f>VLOOKUP(B33,' horaire et frais avant nao '!$A$4:$I$81,8,FALSE)</f>
        <v>0</v>
      </c>
      <c r="K33" s="55">
        <f>VLOOKUP(B33,' horaire et frais avant nao '!$A$4:$I$81,9,FALSE)</f>
        <v>0</v>
      </c>
    </row>
    <row r="34" spans="1:11">
      <c r="A34" s="55"/>
      <c r="B34" s="33" t="s">
        <v>27</v>
      </c>
      <c r="C34" s="33"/>
      <c r="D34" s="33"/>
      <c r="E34" s="33">
        <f>SUM(E3:E33)</f>
        <v>0</v>
      </c>
      <c r="F34" s="33">
        <f t="shared" ref="F34:K34" si="0">SUM(F3:F33)</f>
        <v>0</v>
      </c>
      <c r="G34" s="33">
        <f t="shared" si="0"/>
        <v>0</v>
      </c>
      <c r="H34" s="33">
        <f t="shared" si="0"/>
        <v>0</v>
      </c>
      <c r="I34" s="33">
        <f t="shared" si="0"/>
        <v>0</v>
      </c>
      <c r="J34" s="33">
        <f t="shared" si="0"/>
        <v>0</v>
      </c>
      <c r="K34" s="33">
        <f t="shared" si="0"/>
        <v>0</v>
      </c>
    </row>
    <row r="35" spans="1:11" ht="30">
      <c r="A35" s="43" t="s">
        <v>16</v>
      </c>
      <c r="B35" s="43" t="s">
        <v>17</v>
      </c>
      <c r="C35" s="43" t="s">
        <v>18</v>
      </c>
      <c r="D35" s="43" t="s">
        <v>19</v>
      </c>
      <c r="E35" s="43" t="s">
        <v>2</v>
      </c>
      <c r="F35" s="43" t="s">
        <v>3</v>
      </c>
      <c r="G35" s="43" t="s">
        <v>4</v>
      </c>
      <c r="H35" s="43" t="s">
        <v>5</v>
      </c>
      <c r="I35" s="43" t="s">
        <v>6</v>
      </c>
      <c r="J35" s="43" t="s">
        <v>7</v>
      </c>
      <c r="K35" s="43" t="s">
        <v>8</v>
      </c>
    </row>
    <row r="43" spans="1:11" ht="15" customHeight="1">
      <c r="B43" s="196" t="s">
        <v>209</v>
      </c>
      <c r="C43" s="196"/>
      <c r="D43" s="196"/>
      <c r="E43" s="196"/>
      <c r="F43" s="196"/>
      <c r="G43" s="196"/>
      <c r="H43" s="196"/>
      <c r="I43" s="196"/>
      <c r="J43" s="196"/>
    </row>
    <row r="44" spans="1:11">
      <c r="B44" s="196"/>
      <c r="C44" s="196"/>
      <c r="D44" s="196"/>
      <c r="E44" s="196"/>
      <c r="F44" s="196"/>
      <c r="G44" s="196"/>
      <c r="H44" s="196"/>
      <c r="I44" s="196"/>
      <c r="J44" s="196"/>
    </row>
    <row r="45" spans="1:11" ht="45">
      <c r="A45" s="43" t="s">
        <v>91</v>
      </c>
      <c r="B45" s="44" t="s">
        <v>70</v>
      </c>
      <c r="C45" s="43" t="s">
        <v>29</v>
      </c>
      <c r="D45" s="43" t="s">
        <v>30</v>
      </c>
      <c r="E45" s="43" t="s">
        <v>31</v>
      </c>
      <c r="F45" s="43" t="s">
        <v>32</v>
      </c>
      <c r="G45" s="43" t="s">
        <v>33</v>
      </c>
      <c r="H45" s="43" t="s">
        <v>34</v>
      </c>
      <c r="I45" s="43" t="s">
        <v>35</v>
      </c>
      <c r="J45" s="43" t="s">
        <v>36</v>
      </c>
      <c r="K45" s="43" t="s">
        <v>115</v>
      </c>
    </row>
    <row r="46" spans="1:11">
      <c r="A46" s="40"/>
      <c r="B46" s="40"/>
      <c r="C46" s="86" t="s">
        <v>12</v>
      </c>
      <c r="D46" s="55" t="s">
        <v>23</v>
      </c>
      <c r="E46" s="2">
        <f>VLOOKUP(C46,' horaire et frais avant nao '!$A$4:I81,2,FALSE)</f>
        <v>0</v>
      </c>
      <c r="F46" s="2">
        <v>0</v>
      </c>
      <c r="G46" s="2">
        <f>MOD(F46-E46,1)-I46-H46+K46</f>
        <v>0</v>
      </c>
      <c r="H46" s="2">
        <v>0</v>
      </c>
      <c r="I46" s="2">
        <v>0</v>
      </c>
      <c r="J46" s="2">
        <f t="shared" ref="J46:J52" si="1">(IF(((E46*24)&gt;=21)*AND((F46*24)&gt;6)*AND((F46*24)&lt;21),30-(E46*24),0)+IF(((F46*24)&gt;=21)*AND((E46*24)&gt;6)*AND((E46*24)&lt;21),MIN((F46*24)-(E46*24),(F46*24)-21),0)+IF(((E46*24)&gt;6)*AND((E46*24)&lt;21)*AND((F46*24)&lt;=6),3+(F46*24),0)+IF(((E46*24)&lt;=6)*AND((F46*24)&gt;6)*AND((F46*24)&lt;21),6-(E46*24),0)+IF(((E46*24)&lt;=6)*AND((F46*24)&lt;=6),(F46*24)-(E46*24),0)+IF(((E46*24)&gt;=21)*AND((F46*24)&lt;=6),24-(E46*24)+(F46*24),0)+IF(((E46*24)&gt;=21)*AND((F46*24)&gt;=21),(F46*24)-(E46*24),0)+IF(((E46*24)&lt;=6)*AND((F46*24)&gt;=21),6-(E46*24)+(F46*24)-21,0)+IF(((E46*24)&gt;6)*AND((E46*24)&lt;21)*AND((F46*24)&gt;6)*AND((F46*24)&lt;21)*AND((E46*24)&gt;(F46*24)),9,0))/24-I46</f>
        <v>0</v>
      </c>
      <c r="K46" s="46">
        <v>0</v>
      </c>
    </row>
    <row r="47" spans="1:11">
      <c r="A47" s="40"/>
      <c r="B47" s="40"/>
      <c r="C47" s="86" t="s">
        <v>12</v>
      </c>
      <c r="D47" s="55" t="s">
        <v>24</v>
      </c>
      <c r="E47" s="2">
        <f>VLOOKUP(C47,' horaire et frais avant nao '!$A$4:I82,2,FALSE)</f>
        <v>0</v>
      </c>
      <c r="F47" s="2">
        <v>0</v>
      </c>
      <c r="G47" s="2">
        <f t="shared" ref="G47:G52" si="2">MOD(F47-E47,1)-I47-H47+K47</f>
        <v>0</v>
      </c>
      <c r="H47" s="2">
        <v>0</v>
      </c>
      <c r="I47" s="2">
        <v>0</v>
      </c>
      <c r="J47" s="2">
        <f t="shared" si="1"/>
        <v>0</v>
      </c>
      <c r="K47" s="46">
        <v>0</v>
      </c>
    </row>
    <row r="48" spans="1:11">
      <c r="A48" s="40"/>
      <c r="B48" s="40"/>
      <c r="C48" s="86" t="s">
        <v>12</v>
      </c>
      <c r="D48" s="55" t="s">
        <v>25</v>
      </c>
      <c r="E48" s="2">
        <f>VLOOKUP(C48,' horaire et frais avant nao '!$A$4:I83,2,FALSE)</f>
        <v>0</v>
      </c>
      <c r="F48" s="2">
        <v>0</v>
      </c>
      <c r="G48" s="2">
        <f t="shared" si="2"/>
        <v>0</v>
      </c>
      <c r="H48" s="2">
        <v>0</v>
      </c>
      <c r="I48" s="2">
        <v>0</v>
      </c>
      <c r="J48" s="2">
        <f t="shared" si="1"/>
        <v>0</v>
      </c>
      <c r="K48" s="46">
        <v>0</v>
      </c>
    </row>
    <row r="49" spans="1:11">
      <c r="A49" s="40"/>
      <c r="B49" s="40"/>
      <c r="C49" s="86" t="s">
        <v>12</v>
      </c>
      <c r="D49" s="55" t="s">
        <v>26</v>
      </c>
      <c r="E49" s="2">
        <f>VLOOKUP(C49,' horaire et frais avant nao '!$A$4:I84,2,FALSE)</f>
        <v>0</v>
      </c>
      <c r="F49" s="2">
        <v>0</v>
      </c>
      <c r="G49" s="2">
        <f t="shared" si="2"/>
        <v>0</v>
      </c>
      <c r="H49" s="2">
        <v>0</v>
      </c>
      <c r="I49" s="2">
        <v>0</v>
      </c>
      <c r="J49" s="2">
        <f t="shared" si="1"/>
        <v>0</v>
      </c>
      <c r="K49" s="46">
        <v>0</v>
      </c>
    </row>
    <row r="50" spans="1:11">
      <c r="A50" s="40"/>
      <c r="B50" s="40"/>
      <c r="C50" s="86" t="s">
        <v>12</v>
      </c>
      <c r="D50" s="55" t="s">
        <v>20</v>
      </c>
      <c r="E50" s="2">
        <f>VLOOKUP(C50,' horaire et frais avant nao '!$A$4:I85,2,FALSE)</f>
        <v>0</v>
      </c>
      <c r="F50" s="2">
        <v>0</v>
      </c>
      <c r="G50" s="2">
        <f t="shared" si="2"/>
        <v>0</v>
      </c>
      <c r="H50" s="2">
        <v>0</v>
      </c>
      <c r="I50" s="2">
        <v>0</v>
      </c>
      <c r="J50" s="2">
        <f t="shared" si="1"/>
        <v>0</v>
      </c>
      <c r="K50" s="46">
        <v>0</v>
      </c>
    </row>
    <row r="51" spans="1:11">
      <c r="A51" s="40"/>
      <c r="B51" s="40"/>
      <c r="C51" s="55" t="s">
        <v>11</v>
      </c>
      <c r="D51" s="55" t="s">
        <v>21</v>
      </c>
      <c r="E51" s="2">
        <f>VLOOKUP(C51,' horaire et frais avant nao '!$A$4:I86,2,FALSE)</f>
        <v>0</v>
      </c>
      <c r="F51" s="2">
        <v>0</v>
      </c>
      <c r="G51" s="2">
        <f t="shared" si="2"/>
        <v>0</v>
      </c>
      <c r="H51" s="2">
        <v>0</v>
      </c>
      <c r="I51" s="2">
        <v>0</v>
      </c>
      <c r="J51" s="2">
        <f t="shared" si="1"/>
        <v>0</v>
      </c>
      <c r="K51" s="46">
        <v>0</v>
      </c>
    </row>
    <row r="52" spans="1:11">
      <c r="A52" s="40"/>
      <c r="B52" s="40"/>
      <c r="C52" s="32" t="s">
        <v>11</v>
      </c>
      <c r="D52" s="32" t="s">
        <v>22</v>
      </c>
      <c r="E52" s="2">
        <f>VLOOKUP(C52,' horaire et frais avant nao '!$A$4:I87,2,FALSE)</f>
        <v>0</v>
      </c>
      <c r="F52" s="16">
        <v>0</v>
      </c>
      <c r="G52" s="2">
        <f t="shared" si="2"/>
        <v>0</v>
      </c>
      <c r="H52" s="16">
        <v>0</v>
      </c>
      <c r="I52" s="16">
        <v>0</v>
      </c>
      <c r="J52" s="2">
        <f t="shared" si="1"/>
        <v>0</v>
      </c>
      <c r="K52" s="46">
        <v>0</v>
      </c>
    </row>
    <row r="53" spans="1:11">
      <c r="C53" s="4"/>
      <c r="D53" s="4"/>
      <c r="E53" s="17"/>
      <c r="F53" s="18"/>
      <c r="G53" s="51">
        <f>SUM(G46:G52)</f>
        <v>0</v>
      </c>
      <c r="H53" s="20"/>
      <c r="I53" s="15"/>
      <c r="J53" s="52">
        <f>SUM(J46:J52)</f>
        <v>0</v>
      </c>
    </row>
    <row r="54" spans="1:11">
      <c r="D54" s="187" t="s">
        <v>37</v>
      </c>
      <c r="E54" s="188"/>
      <c r="F54" s="188"/>
      <c r="G54" s="189"/>
      <c r="H54" s="19"/>
      <c r="I54" s="22">
        <v>0.33333333333333331</v>
      </c>
    </row>
    <row r="55" spans="1:11">
      <c r="D55" s="187" t="s">
        <v>38</v>
      </c>
      <c r="E55" s="188"/>
      <c r="F55" s="188"/>
      <c r="G55" s="189"/>
      <c r="H55" s="40"/>
      <c r="I55" s="41">
        <v>1.6666666666666667</v>
      </c>
    </row>
    <row r="56" spans="1:11">
      <c r="D56" s="187" t="s">
        <v>39</v>
      </c>
      <c r="E56" s="188"/>
      <c r="F56" s="188"/>
      <c r="G56" s="189"/>
      <c r="H56" s="40"/>
      <c r="I56" s="58">
        <f>SUM(G53)</f>
        <v>0</v>
      </c>
      <c r="K56" s="186" t="s">
        <v>149</v>
      </c>
    </row>
    <row r="57" spans="1:11">
      <c r="D57" s="187" t="s">
        <v>40</v>
      </c>
      <c r="E57" s="188"/>
      <c r="F57" s="188"/>
      <c r="G57" s="189"/>
      <c r="H57" s="40"/>
      <c r="I57" s="41">
        <v>0.41666666666666669</v>
      </c>
      <c r="K57" s="186"/>
    </row>
    <row r="58" spans="1:11">
      <c r="D58" s="187" t="s">
        <v>41</v>
      </c>
      <c r="E58" s="188"/>
      <c r="F58" s="188"/>
      <c r="G58" s="189"/>
      <c r="H58" s="40"/>
      <c r="I58" s="41">
        <f>SUM(I56-I55)</f>
        <v>-1.6666666666666667</v>
      </c>
      <c r="K58" s="74">
        <f>SUM(G153)</f>
        <v>0</v>
      </c>
    </row>
    <row r="59" spans="1:11">
      <c r="D59" s="187" t="s">
        <v>42</v>
      </c>
      <c r="E59" s="188"/>
      <c r="F59" s="188"/>
      <c r="G59" s="189"/>
      <c r="H59" s="40"/>
      <c r="I59" s="41">
        <v>0.83333333333333337</v>
      </c>
    </row>
    <row r="60" spans="1:11">
      <c r="D60" s="187" t="s">
        <v>43</v>
      </c>
      <c r="E60" s="188"/>
      <c r="F60" s="188"/>
      <c r="G60" s="189"/>
      <c r="H60" s="41">
        <v>1.6666666666666667</v>
      </c>
      <c r="I60" s="58">
        <f>SUM(I56)</f>
        <v>0</v>
      </c>
    </row>
    <row r="61" spans="1:11">
      <c r="H61" s="200">
        <f>SUM(I60-H60)</f>
        <v>-1.6666666666666667</v>
      </c>
      <c r="I61" s="201"/>
    </row>
    <row r="65" spans="1:11" ht="15" customHeight="1">
      <c r="B65" s="196" t="s">
        <v>210</v>
      </c>
      <c r="C65" s="196"/>
      <c r="D65" s="196"/>
      <c r="E65" s="196"/>
      <c r="F65" s="196"/>
      <c r="G65" s="196"/>
      <c r="H65" s="196"/>
      <c r="I65" s="196"/>
      <c r="J65" s="196"/>
    </row>
    <row r="66" spans="1:11">
      <c r="B66" s="196"/>
      <c r="C66" s="196"/>
      <c r="D66" s="196"/>
      <c r="E66" s="196"/>
      <c r="F66" s="196"/>
      <c r="G66" s="196"/>
      <c r="H66" s="196"/>
      <c r="I66" s="196"/>
      <c r="J66" s="196"/>
    </row>
    <row r="67" spans="1:11" ht="45">
      <c r="A67" s="43" t="s">
        <v>91</v>
      </c>
      <c r="B67" s="44" t="s">
        <v>70</v>
      </c>
      <c r="C67" s="43" t="s">
        <v>29</v>
      </c>
      <c r="D67" s="43" t="s">
        <v>30</v>
      </c>
      <c r="E67" s="43" t="s">
        <v>31</v>
      </c>
      <c r="F67" s="43" t="s">
        <v>32</v>
      </c>
      <c r="G67" s="43" t="s">
        <v>33</v>
      </c>
      <c r="H67" s="43" t="s">
        <v>34</v>
      </c>
      <c r="I67" s="43" t="s">
        <v>35</v>
      </c>
      <c r="J67" s="43" t="s">
        <v>36</v>
      </c>
      <c r="K67" s="43" t="s">
        <v>115</v>
      </c>
    </row>
    <row r="68" spans="1:11">
      <c r="A68" s="40"/>
      <c r="B68" s="40"/>
      <c r="C68" s="55" t="s">
        <v>12</v>
      </c>
      <c r="D68" s="55" t="s">
        <v>23</v>
      </c>
      <c r="E68" s="2">
        <f>VLOOKUP(C68,' horaire et frais avant nao '!$A$4:I81,2,FALSE)</f>
        <v>0</v>
      </c>
      <c r="F68" s="2">
        <v>0</v>
      </c>
      <c r="G68" s="2">
        <f>MOD(F68-E68,1)-I68-H68+K68</f>
        <v>0</v>
      </c>
      <c r="H68" s="2">
        <v>0</v>
      </c>
      <c r="I68" s="2">
        <v>0</v>
      </c>
      <c r="J68" s="2">
        <f>(IF(((E68*24)&gt;=21)*AND((F68*24)&gt;6)*AND((F68*24)&lt;21),30-(E68*24),0)+IF(((F68*24)&gt;=21)*AND((E68*24)&gt;6)*AND((E68*24)&lt;21),MIN((F68*24)-(E68*24),(F68*24)-21),0)+IF(((E68*24)&gt;6)*AND((E68*24)&lt;21)*AND((F68*24)&lt;=6),3+(F68*24),0)+IF(((E68*24)&lt;=6)*AND((F68*24)&gt;6)*AND((F68*24)&lt;21),6-(E68*24),0)+IF(((E68*24)&lt;=6)*AND((F68*24)&lt;=6),(F68*24)-(E68*24),0)+IF(((E68*24)&gt;=21)*AND((F68*24)&lt;=6),24-(E68*24)+(F68*24),0)+IF(((E68*24)&gt;=21)*AND((F68*24)&gt;=21),(F68*24)-(E68*24),0)+IF(((E68*24)&lt;=6)*AND((F68*24)&gt;=21),6-(E68*24)+(F68*24)-21,0)+IF(((E68*24)&gt;6)*AND((E68*24)&lt;21)*AND((F68*24)&gt;6)*AND((F68*24)&lt;21)*AND((E68*24)&gt;(F68*24)),9,0))/24-I68</f>
        <v>0</v>
      </c>
      <c r="K68" s="46">
        <v>0</v>
      </c>
    </row>
    <row r="69" spans="1:11">
      <c r="A69" s="40"/>
      <c r="B69" s="40"/>
      <c r="C69" s="55" t="s">
        <v>12</v>
      </c>
      <c r="D69" s="55" t="s">
        <v>24</v>
      </c>
      <c r="E69" s="2">
        <f>VLOOKUP(C69,' horaire et frais avant nao '!$A$4:I82,2,FALSE)</f>
        <v>0</v>
      </c>
      <c r="F69" s="2">
        <v>0</v>
      </c>
      <c r="G69" s="2">
        <f t="shared" ref="G69:G74" si="3">MOD(F69-E69,1)-I69-H69+K69</f>
        <v>0</v>
      </c>
      <c r="H69" s="2">
        <v>0</v>
      </c>
      <c r="I69" s="2">
        <v>0</v>
      </c>
      <c r="J69" s="2">
        <f t="shared" ref="J69:J74" si="4">(IF(((E69*24)&gt;=21)*AND((F69*24)&gt;6)*AND((F69*24)&lt;21),30-(E69*24),0)+IF(((F69*24)&gt;=21)*AND((E69*24)&gt;6)*AND((E69*24)&lt;21),MIN((F69*24)-(E69*24),(F69*24)-21),0)+IF(((E69*24)&gt;6)*AND((E69*24)&lt;21)*AND((F69*24)&lt;=6),3+(F69*24),0)+IF(((E69*24)&lt;=6)*AND((F69*24)&gt;6)*AND((F69*24)&lt;21),6-(E69*24),0)+IF(((E69*24)&lt;=6)*AND((F69*24)&lt;=6),(F69*24)-(E69*24),0)+IF(((E69*24)&gt;=21)*AND((F69*24)&lt;=6),24-(E69*24)+(F69*24),0)+IF(((E69*24)&gt;=21)*AND((F69*24)&gt;=21),(F69*24)-(E69*24),0)+IF(((E69*24)&lt;=6)*AND((F69*24)&gt;=21),6-(E69*24)+(F69*24)-21,0)+IF(((E69*24)&gt;6)*AND((E69*24)&lt;21)*AND((F69*24)&gt;6)*AND((F69*24)&lt;21)*AND((E69*24)&gt;(F69*24)),9,0))/24-I69</f>
        <v>0</v>
      </c>
      <c r="K69" s="46">
        <v>0</v>
      </c>
    </row>
    <row r="70" spans="1:11">
      <c r="A70" s="40"/>
      <c r="B70" s="40"/>
      <c r="C70" s="55" t="s">
        <v>12</v>
      </c>
      <c r="D70" s="55" t="s">
        <v>25</v>
      </c>
      <c r="E70" s="2">
        <f>VLOOKUP(C70,' horaire et frais avant nao '!$A$4:I83,2,FALSE)</f>
        <v>0</v>
      </c>
      <c r="F70" s="2">
        <v>0</v>
      </c>
      <c r="G70" s="2">
        <f t="shared" si="3"/>
        <v>0</v>
      </c>
      <c r="H70" s="2">
        <v>0</v>
      </c>
      <c r="I70" s="2">
        <v>0</v>
      </c>
      <c r="J70" s="2">
        <f t="shared" si="4"/>
        <v>0</v>
      </c>
      <c r="K70" s="46">
        <v>0</v>
      </c>
    </row>
    <row r="71" spans="1:11">
      <c r="A71" s="40"/>
      <c r="B71" s="40"/>
      <c r="C71" s="55" t="s">
        <v>12</v>
      </c>
      <c r="D71" s="55" t="s">
        <v>26</v>
      </c>
      <c r="E71" s="2">
        <f>VLOOKUP(C71,' horaire et frais avant nao '!$A$4:I84,2,FALSE)</f>
        <v>0</v>
      </c>
      <c r="F71" s="2">
        <v>0</v>
      </c>
      <c r="G71" s="2">
        <f t="shared" si="3"/>
        <v>0</v>
      </c>
      <c r="H71" s="2">
        <v>0</v>
      </c>
      <c r="I71" s="2">
        <v>0</v>
      </c>
      <c r="J71" s="2">
        <f t="shared" si="4"/>
        <v>0</v>
      </c>
      <c r="K71" s="46">
        <v>0</v>
      </c>
    </row>
    <row r="72" spans="1:11">
      <c r="A72" s="40"/>
      <c r="B72" s="40"/>
      <c r="C72" s="55" t="s">
        <v>12</v>
      </c>
      <c r="D72" s="55" t="s">
        <v>20</v>
      </c>
      <c r="E72" s="2">
        <f>VLOOKUP(C72,' horaire et frais avant nao '!$A$4:I85,2,FALSE)</f>
        <v>0</v>
      </c>
      <c r="F72" s="2">
        <v>0</v>
      </c>
      <c r="G72" s="2">
        <f t="shared" si="3"/>
        <v>0</v>
      </c>
      <c r="H72" s="2">
        <v>0</v>
      </c>
      <c r="I72" s="2">
        <v>0</v>
      </c>
      <c r="J72" s="2">
        <f t="shared" si="4"/>
        <v>0</v>
      </c>
      <c r="K72" s="46">
        <v>0</v>
      </c>
    </row>
    <row r="73" spans="1:11">
      <c r="A73" s="40"/>
      <c r="B73" s="40"/>
      <c r="C73" s="55" t="s">
        <v>11</v>
      </c>
      <c r="D73" s="55" t="s">
        <v>21</v>
      </c>
      <c r="E73" s="2">
        <f>VLOOKUP(C73,' horaire et frais avant nao '!$A$4:I86,2,FALSE)</f>
        <v>0</v>
      </c>
      <c r="F73" s="2">
        <v>0</v>
      </c>
      <c r="G73" s="2">
        <f t="shared" si="3"/>
        <v>0</v>
      </c>
      <c r="H73" s="2">
        <v>0</v>
      </c>
      <c r="I73" s="2">
        <v>0</v>
      </c>
      <c r="J73" s="2">
        <f t="shared" si="4"/>
        <v>0</v>
      </c>
      <c r="K73" s="46">
        <v>0</v>
      </c>
    </row>
    <row r="74" spans="1:11">
      <c r="A74" s="40"/>
      <c r="B74" s="40"/>
      <c r="C74" s="32" t="s">
        <v>11</v>
      </c>
      <c r="D74" s="32" t="s">
        <v>22</v>
      </c>
      <c r="E74" s="2">
        <f>VLOOKUP(C74,' horaire et frais avant nao '!$A$4:I87,2,FALSE)</f>
        <v>0</v>
      </c>
      <c r="F74" s="16">
        <v>0</v>
      </c>
      <c r="G74" s="2">
        <f t="shared" si="3"/>
        <v>0</v>
      </c>
      <c r="H74" s="16">
        <v>0</v>
      </c>
      <c r="I74" s="16">
        <v>0</v>
      </c>
      <c r="J74" s="2">
        <f t="shared" si="4"/>
        <v>0</v>
      </c>
      <c r="K74" s="46">
        <v>0</v>
      </c>
    </row>
    <row r="75" spans="1:11">
      <c r="C75" s="4"/>
      <c r="D75" s="4"/>
      <c r="E75" s="4"/>
      <c r="F75" s="5"/>
      <c r="G75" s="51">
        <f>SUM(G68:G74)</f>
        <v>0</v>
      </c>
      <c r="H75" s="14"/>
      <c r="I75" s="12"/>
      <c r="J75" s="52">
        <f>SUM(J68:J74)</f>
        <v>0</v>
      </c>
    </row>
    <row r="76" spans="1:11" ht="15" customHeight="1">
      <c r="C76" s="1"/>
      <c r="D76" s="190" t="s">
        <v>37</v>
      </c>
      <c r="E76" s="190"/>
      <c r="F76" s="190"/>
      <c r="G76" s="190"/>
      <c r="H76" s="13"/>
      <c r="I76" s="23">
        <v>0.33333333333333298</v>
      </c>
      <c r="J76" s="1"/>
    </row>
    <row r="77" spans="1:11" ht="15" customHeight="1">
      <c r="C77" s="1"/>
      <c r="D77" s="190" t="s">
        <v>38</v>
      </c>
      <c r="E77" s="190"/>
      <c r="F77" s="190"/>
      <c r="G77" s="190"/>
      <c r="H77" s="10"/>
      <c r="I77" s="38">
        <v>1.6666666666666701</v>
      </c>
      <c r="J77" s="1"/>
    </row>
    <row r="78" spans="1:11" ht="15" customHeight="1">
      <c r="C78" s="1"/>
      <c r="D78" s="190" t="s">
        <v>39</v>
      </c>
      <c r="E78" s="190"/>
      <c r="F78" s="190"/>
      <c r="G78" s="190"/>
      <c r="H78" s="10"/>
      <c r="I78" s="56">
        <f>SUM(G75)</f>
        <v>0</v>
      </c>
      <c r="J78" s="1"/>
      <c r="K78" s="186" t="s">
        <v>149</v>
      </c>
    </row>
    <row r="79" spans="1:11" ht="15" customHeight="1">
      <c r="C79" s="1"/>
      <c r="D79" s="190" t="s">
        <v>40</v>
      </c>
      <c r="E79" s="190"/>
      <c r="F79" s="190"/>
      <c r="G79" s="190"/>
      <c r="H79" s="10"/>
      <c r="I79" s="38">
        <v>0.41666666666666702</v>
      </c>
      <c r="J79" s="1"/>
      <c r="K79" s="186"/>
    </row>
    <row r="80" spans="1:11" ht="15" customHeight="1">
      <c r="C80" s="1"/>
      <c r="D80" s="190" t="s">
        <v>41</v>
      </c>
      <c r="E80" s="190"/>
      <c r="F80" s="190"/>
      <c r="G80" s="190"/>
      <c r="H80" s="10"/>
      <c r="I80" s="38">
        <f>SUM(I78-I77)</f>
        <v>-1.6666666666666701</v>
      </c>
      <c r="J80" s="1"/>
      <c r="K80" s="74">
        <f>SUM(G153)</f>
        <v>0</v>
      </c>
    </row>
    <row r="81" spans="1:11" ht="15" customHeight="1">
      <c r="C81" s="1"/>
      <c r="D81" s="190" t="s">
        <v>42</v>
      </c>
      <c r="E81" s="190"/>
      <c r="F81" s="190"/>
      <c r="G81" s="190"/>
      <c r="H81" s="10"/>
      <c r="I81" s="38">
        <v>0.83333333333333337</v>
      </c>
      <c r="J81" s="1"/>
    </row>
    <row r="82" spans="1:11" ht="15" customHeight="1">
      <c r="C82" s="1"/>
      <c r="D82" s="190" t="s">
        <v>43</v>
      </c>
      <c r="E82" s="190"/>
      <c r="F82" s="190"/>
      <c r="G82" s="190"/>
      <c r="H82" s="38">
        <v>3.3333333333333299</v>
      </c>
      <c r="I82" s="56">
        <f>SUM(I60+I78)</f>
        <v>0</v>
      </c>
      <c r="J82" s="1"/>
    </row>
    <row r="83" spans="1:11">
      <c r="C83" s="1"/>
      <c r="D83" s="11"/>
      <c r="E83" s="11"/>
      <c r="F83" s="11"/>
      <c r="G83" s="11"/>
      <c r="H83" s="199">
        <f>SUM(I82-H82)</f>
        <v>-3.3333333333333299</v>
      </c>
      <c r="I83" s="199"/>
      <c r="J83" s="1"/>
    </row>
    <row r="88" spans="1:11" ht="15" customHeight="1">
      <c r="B88" s="196" t="s">
        <v>211</v>
      </c>
      <c r="C88" s="196"/>
      <c r="D88" s="196"/>
      <c r="E88" s="196"/>
      <c r="F88" s="196"/>
      <c r="G88" s="196"/>
      <c r="H88" s="196"/>
      <c r="I88" s="196"/>
      <c r="J88" s="196"/>
    </row>
    <row r="89" spans="1:11">
      <c r="B89" s="196"/>
      <c r="C89" s="196"/>
      <c r="D89" s="196"/>
      <c r="E89" s="196"/>
      <c r="F89" s="196"/>
      <c r="G89" s="196"/>
      <c r="H89" s="196"/>
      <c r="I89" s="196"/>
      <c r="J89" s="196"/>
    </row>
    <row r="90" spans="1:11" ht="45">
      <c r="A90" s="43" t="s">
        <v>91</v>
      </c>
      <c r="B90" s="44" t="s">
        <v>70</v>
      </c>
      <c r="C90" s="43" t="s">
        <v>29</v>
      </c>
      <c r="D90" s="43" t="s">
        <v>30</v>
      </c>
      <c r="E90" s="43" t="s">
        <v>31</v>
      </c>
      <c r="F90" s="43" t="s">
        <v>32</v>
      </c>
      <c r="G90" s="43" t="s">
        <v>33</v>
      </c>
      <c r="H90" s="43" t="s">
        <v>34</v>
      </c>
      <c r="I90" s="43" t="s">
        <v>35</v>
      </c>
      <c r="J90" s="43" t="s">
        <v>36</v>
      </c>
      <c r="K90" s="43" t="s">
        <v>115</v>
      </c>
    </row>
    <row r="91" spans="1:11">
      <c r="A91" s="40"/>
      <c r="B91" s="40"/>
      <c r="C91" s="55" t="s">
        <v>12</v>
      </c>
      <c r="D91" s="55" t="s">
        <v>23</v>
      </c>
      <c r="E91" s="2">
        <f>VLOOKUP(C91,' horaire et frais avant nao '!$A$4:I81,2,FALSE)</f>
        <v>0</v>
      </c>
      <c r="F91" s="2">
        <v>0</v>
      </c>
      <c r="G91" s="2">
        <f>MOD(F91-E91,1)-I91-H91+K91</f>
        <v>0</v>
      </c>
      <c r="H91" s="2">
        <v>0</v>
      </c>
      <c r="I91" s="2">
        <v>0</v>
      </c>
      <c r="J91" s="2">
        <f>(IF(((E91*24)&gt;=21)*AND((F91*24)&gt;6)*AND((F91*24)&lt;21),30-(E91*24),0)+IF(((F91*24)&gt;=21)*AND((E91*24)&gt;6)*AND((E91*24)&lt;21),MIN((F91*24)-(E91*24),(F91*24)-21),0)+IF(((E91*24)&gt;6)*AND((E91*24)&lt;21)*AND((F91*24)&lt;=6),3+(F91*24),0)+IF(((E91*24)&lt;=6)*AND((F91*24)&gt;6)*AND((F91*24)&lt;21),6-(E91*24),0)+IF(((E91*24)&lt;=6)*AND((F91*24)&lt;=6),(F91*24)-(E91*24),0)+IF(((E91*24)&gt;=21)*AND((F91*24)&lt;=6),24-(E91*24)+(F91*24),0)+IF(((E91*24)&gt;=21)*AND((F91*24)&gt;=21),(F91*24)-(E91*24),0)+IF(((E91*24)&lt;=6)*AND((F91*24)&gt;=21),6-(E91*24)+(F91*24)-21,0)+IF(((E91*24)&gt;6)*AND((E91*24)&lt;21)*AND((F91*24)&gt;6)*AND((F91*24)&lt;21)*AND((E91*24)&gt;(F91*24)),9,0))/24-I91</f>
        <v>0</v>
      </c>
      <c r="K91" s="46">
        <v>0</v>
      </c>
    </row>
    <row r="92" spans="1:11">
      <c r="A92" s="40"/>
      <c r="B92" s="40"/>
      <c r="C92" s="55" t="s">
        <v>12</v>
      </c>
      <c r="D92" s="55" t="s">
        <v>24</v>
      </c>
      <c r="E92" s="2">
        <f>VLOOKUP(C92,' horaire et frais avant nao '!$A$4:I82,2,FALSE)</f>
        <v>0</v>
      </c>
      <c r="F92" s="2">
        <v>0</v>
      </c>
      <c r="G92" s="2">
        <f t="shared" ref="G92:G97" si="5">MOD(F92-E92,1)-I92-H92+K92</f>
        <v>0</v>
      </c>
      <c r="H92" s="2">
        <v>0</v>
      </c>
      <c r="I92" s="2">
        <v>0</v>
      </c>
      <c r="J92" s="2">
        <f t="shared" ref="J92:J97" si="6">(IF(((E92*24)&gt;=21)*AND((F92*24)&gt;6)*AND((F92*24)&lt;21),30-(E92*24),0)+IF(((F92*24)&gt;=21)*AND((E92*24)&gt;6)*AND((E92*24)&lt;21),MIN((F92*24)-(E92*24),(F92*24)-21),0)+IF(((E92*24)&gt;6)*AND((E92*24)&lt;21)*AND((F92*24)&lt;=6),3+(F92*24),0)+IF(((E92*24)&lt;=6)*AND((F92*24)&gt;6)*AND((F92*24)&lt;21),6-(E92*24),0)+IF(((E92*24)&lt;=6)*AND((F92*24)&lt;=6),(F92*24)-(E92*24),0)+IF(((E92*24)&gt;=21)*AND((F92*24)&lt;=6),24-(E92*24)+(F92*24),0)+IF(((E92*24)&gt;=21)*AND((F92*24)&gt;=21),(F92*24)-(E92*24),0)+IF(((E92*24)&lt;=6)*AND((F92*24)&gt;=21),6-(E92*24)+(F92*24)-21,0)+IF(((E92*24)&gt;6)*AND((E92*24)&lt;21)*AND((F92*24)&gt;6)*AND((F92*24)&lt;21)*AND((E92*24)&gt;(F92*24)),9,0))/24-I92</f>
        <v>0</v>
      </c>
      <c r="K92" s="46">
        <v>0</v>
      </c>
    </row>
    <row r="93" spans="1:11">
      <c r="A93" s="40"/>
      <c r="B93" s="40"/>
      <c r="C93" s="55" t="s">
        <v>12</v>
      </c>
      <c r="D93" s="55" t="s">
        <v>25</v>
      </c>
      <c r="E93" s="2">
        <f>VLOOKUP(C93,' horaire et frais avant nao '!$A$4:I83,2,FALSE)</f>
        <v>0</v>
      </c>
      <c r="F93" s="2">
        <v>0</v>
      </c>
      <c r="G93" s="2">
        <f t="shared" si="5"/>
        <v>0</v>
      </c>
      <c r="H93" s="2">
        <v>0</v>
      </c>
      <c r="I93" s="2">
        <v>0</v>
      </c>
      <c r="J93" s="2">
        <f t="shared" si="6"/>
        <v>0</v>
      </c>
      <c r="K93" s="46">
        <v>0</v>
      </c>
    </row>
    <row r="94" spans="1:11">
      <c r="A94" s="40"/>
      <c r="B94" s="40"/>
      <c r="C94" s="55" t="s">
        <v>12</v>
      </c>
      <c r="D94" s="55" t="s">
        <v>26</v>
      </c>
      <c r="E94" s="2">
        <f>VLOOKUP(C94,' horaire et frais avant nao '!$A$4:I84,2,FALSE)</f>
        <v>0</v>
      </c>
      <c r="F94" s="2">
        <v>0</v>
      </c>
      <c r="G94" s="2">
        <f t="shared" si="5"/>
        <v>0</v>
      </c>
      <c r="H94" s="2">
        <v>0</v>
      </c>
      <c r="I94" s="2">
        <v>0</v>
      </c>
      <c r="J94" s="2">
        <f t="shared" si="6"/>
        <v>0</v>
      </c>
      <c r="K94" s="46">
        <v>0</v>
      </c>
    </row>
    <row r="95" spans="1:11">
      <c r="A95" s="40"/>
      <c r="B95" s="40"/>
      <c r="C95" s="55" t="s">
        <v>12</v>
      </c>
      <c r="D95" s="55" t="s">
        <v>20</v>
      </c>
      <c r="E95" s="2">
        <f>VLOOKUP(C95,' horaire et frais avant nao '!$A$4:I85,2,FALSE)</f>
        <v>0</v>
      </c>
      <c r="F95" s="2">
        <v>0</v>
      </c>
      <c r="G95" s="2">
        <f t="shared" si="5"/>
        <v>0</v>
      </c>
      <c r="H95" s="2">
        <v>0</v>
      </c>
      <c r="I95" s="2">
        <v>0</v>
      </c>
      <c r="J95" s="2">
        <f t="shared" si="6"/>
        <v>0</v>
      </c>
      <c r="K95" s="46">
        <v>0</v>
      </c>
    </row>
    <row r="96" spans="1:11">
      <c r="A96" s="40"/>
      <c r="B96" s="40"/>
      <c r="C96" s="55" t="s">
        <v>11</v>
      </c>
      <c r="D96" s="55" t="s">
        <v>21</v>
      </c>
      <c r="E96" s="2">
        <f>VLOOKUP(C96,' horaire et frais avant nao '!$A$4:I86,2,FALSE)</f>
        <v>0</v>
      </c>
      <c r="F96" s="2">
        <v>0</v>
      </c>
      <c r="G96" s="2">
        <f t="shared" si="5"/>
        <v>0</v>
      </c>
      <c r="H96" s="2">
        <v>0</v>
      </c>
      <c r="I96" s="2">
        <v>0</v>
      </c>
      <c r="J96" s="2">
        <f t="shared" si="6"/>
        <v>0</v>
      </c>
      <c r="K96" s="46">
        <v>0</v>
      </c>
    </row>
    <row r="97" spans="1:11">
      <c r="A97" s="40"/>
      <c r="B97" s="40"/>
      <c r="C97" s="32" t="s">
        <v>11</v>
      </c>
      <c r="D97" s="32" t="s">
        <v>22</v>
      </c>
      <c r="E97" s="2">
        <f>VLOOKUP(C97,' horaire et frais avant nao '!$A$4:I87,2,FALSE)</f>
        <v>0</v>
      </c>
      <c r="F97" s="16">
        <v>0</v>
      </c>
      <c r="G97" s="2">
        <f t="shared" si="5"/>
        <v>0</v>
      </c>
      <c r="H97" s="16">
        <v>0</v>
      </c>
      <c r="I97" s="16">
        <v>0</v>
      </c>
      <c r="J97" s="2">
        <f t="shared" si="6"/>
        <v>0</v>
      </c>
      <c r="K97" s="46">
        <v>0</v>
      </c>
    </row>
    <row r="98" spans="1:11">
      <c r="B98" s="9"/>
      <c r="C98" s="9"/>
      <c r="D98" s="9"/>
      <c r="E98" s="24"/>
      <c r="F98" s="25"/>
      <c r="G98" s="53">
        <f>SUM(G91:G97)</f>
        <v>0</v>
      </c>
      <c r="H98" s="26"/>
      <c r="I98" s="25"/>
      <c r="J98" s="57">
        <f>SUM(J91:J97)</f>
        <v>0</v>
      </c>
    </row>
    <row r="99" spans="1:11">
      <c r="D99" s="191" t="s">
        <v>37</v>
      </c>
      <c r="E99" s="191"/>
      <c r="F99" s="191"/>
      <c r="G99" s="191"/>
      <c r="H99" s="40"/>
      <c r="I99" s="41">
        <v>0.33333333333333298</v>
      </c>
    </row>
    <row r="100" spans="1:11">
      <c r="D100" s="191" t="s">
        <v>38</v>
      </c>
      <c r="E100" s="191"/>
      <c r="F100" s="191"/>
      <c r="G100" s="191"/>
      <c r="H100" s="40"/>
      <c r="I100" s="41">
        <v>1.6666666666666701</v>
      </c>
    </row>
    <row r="101" spans="1:11">
      <c r="D101" s="191" t="s">
        <v>39</v>
      </c>
      <c r="E101" s="191"/>
      <c r="F101" s="191"/>
      <c r="G101" s="191"/>
      <c r="H101" s="40"/>
      <c r="I101" s="58">
        <f>SUM(G98)</f>
        <v>0</v>
      </c>
      <c r="K101" s="186" t="s">
        <v>149</v>
      </c>
    </row>
    <row r="102" spans="1:11">
      <c r="D102" s="191" t="s">
        <v>40</v>
      </c>
      <c r="E102" s="191"/>
      <c r="F102" s="191"/>
      <c r="G102" s="191"/>
      <c r="H102" s="40"/>
      <c r="I102" s="41">
        <v>0.41666666666666702</v>
      </c>
      <c r="K102" s="186"/>
    </row>
    <row r="103" spans="1:11">
      <c r="D103" s="191" t="s">
        <v>41</v>
      </c>
      <c r="E103" s="191"/>
      <c r="F103" s="191"/>
      <c r="G103" s="191"/>
      <c r="H103" s="40"/>
      <c r="I103" s="41">
        <f>SUM(I101-I100)</f>
        <v>-1.6666666666666701</v>
      </c>
      <c r="K103" s="74">
        <f>SUM(G153)</f>
        <v>0</v>
      </c>
    </row>
    <row r="104" spans="1:11">
      <c r="D104" s="191" t="s">
        <v>42</v>
      </c>
      <c r="E104" s="191"/>
      <c r="F104" s="191"/>
      <c r="G104" s="191"/>
      <c r="H104" s="40"/>
      <c r="I104" s="41">
        <v>0.83333333333333337</v>
      </c>
    </row>
    <row r="105" spans="1:11">
      <c r="D105" s="191" t="s">
        <v>43</v>
      </c>
      <c r="E105" s="191"/>
      <c r="F105" s="191"/>
      <c r="G105" s="191"/>
      <c r="H105" s="41">
        <v>5</v>
      </c>
      <c r="I105" s="58">
        <f>SUM(G53+G75+G98)</f>
        <v>0</v>
      </c>
    </row>
    <row r="106" spans="1:11">
      <c r="H106" s="195">
        <f>SUM(I105-H105)</f>
        <v>-5</v>
      </c>
      <c r="I106" s="195"/>
    </row>
    <row r="110" spans="1:11" ht="15" customHeight="1">
      <c r="B110" s="196" t="s">
        <v>212</v>
      </c>
      <c r="C110" s="196"/>
      <c r="D110" s="196"/>
      <c r="E110" s="196"/>
      <c r="F110" s="196"/>
      <c r="G110" s="196"/>
      <c r="H110" s="196"/>
      <c r="I110" s="196"/>
      <c r="J110" s="196"/>
    </row>
    <row r="111" spans="1:11">
      <c r="B111" s="196"/>
      <c r="C111" s="196"/>
      <c r="D111" s="196"/>
      <c r="E111" s="196"/>
      <c r="F111" s="196"/>
      <c r="G111" s="196"/>
      <c r="H111" s="196"/>
      <c r="I111" s="196"/>
      <c r="J111" s="196"/>
    </row>
    <row r="112" spans="1:11" ht="45">
      <c r="A112" s="43" t="s">
        <v>91</v>
      </c>
      <c r="B112" s="44" t="s">
        <v>70</v>
      </c>
      <c r="C112" s="43" t="s">
        <v>29</v>
      </c>
      <c r="D112" s="43" t="s">
        <v>30</v>
      </c>
      <c r="E112" s="43" t="s">
        <v>31</v>
      </c>
      <c r="F112" s="43" t="s">
        <v>32</v>
      </c>
      <c r="G112" s="43" t="s">
        <v>33</v>
      </c>
      <c r="H112" s="43" t="s">
        <v>34</v>
      </c>
      <c r="I112" s="43" t="s">
        <v>35</v>
      </c>
      <c r="J112" s="43" t="s">
        <v>36</v>
      </c>
      <c r="K112" s="43" t="s">
        <v>115</v>
      </c>
    </row>
    <row r="113" spans="1:11">
      <c r="A113" s="40"/>
      <c r="B113" s="40"/>
      <c r="C113" s="55" t="s">
        <v>12</v>
      </c>
      <c r="D113" s="55" t="s">
        <v>23</v>
      </c>
      <c r="E113" s="2">
        <f>VLOOKUP(C113,' horaire et frais avant nao '!$A$4:I81,2,FALSE)</f>
        <v>0</v>
      </c>
      <c r="F113" s="2">
        <v>0</v>
      </c>
      <c r="G113" s="2">
        <f>MOD(F113-E113,1)-I113-H113+K113</f>
        <v>0</v>
      </c>
      <c r="H113" s="2">
        <v>0</v>
      </c>
      <c r="I113" s="2">
        <v>0</v>
      </c>
      <c r="J113" s="2">
        <f>(IF(((E113*24)&gt;=21)*AND((F113*24)&gt;6)*AND((F113*24)&lt;21),30-(E113*24),0)+IF(((F113*24)&gt;=21)*AND((E113*24)&gt;6)*AND((E113*24)&lt;21),MIN((F113*24)-(E113*24),(F113*24)-21),0)+IF(((E113*24)&gt;6)*AND((E113*24)&lt;21)*AND((F113*24)&lt;=6),3+(F113*24),0)+IF(((E68*24)&lt;=6)*AND((F113*24)&gt;6)*AND((F113*24)&lt;21),6-(E113*24),0)+IF(((E113*24)&lt;=6)*AND((F113*24)&lt;=6),(F113*24)-(E113*24),0)+IF(((E113*24)&gt;=21)*AND((F113*24)&lt;=6),24-(E113*24)+(F113*24),0)+IF(((E113*24)&gt;=21)*AND((F113*24)&gt;=21),(F113*24)-(E113*24),0)+IF(((E113*24)&lt;=6)*AND((F113*24)&gt;=21),6-(E113*24)+(F113*24)-21,0)+IF(((E113*24)&gt;6)*AND((E113*24)&lt;21)*AND((F113*24)&gt;6)*AND((F113*24)&lt;21)*AND((E113*24)&gt;(F113*24)),9,0))/24-I113</f>
        <v>0</v>
      </c>
      <c r="K113" s="46">
        <v>0</v>
      </c>
    </row>
    <row r="114" spans="1:11">
      <c r="A114" s="40"/>
      <c r="B114" s="40"/>
      <c r="C114" s="55" t="s">
        <v>12</v>
      </c>
      <c r="D114" s="55" t="s">
        <v>24</v>
      </c>
      <c r="E114" s="2">
        <f>VLOOKUP(C114,' horaire et frais avant nao '!$A$4:I82,2,FALSE)</f>
        <v>0</v>
      </c>
      <c r="F114" s="2">
        <v>0</v>
      </c>
      <c r="G114" s="2">
        <f t="shared" ref="G114:G119" si="7">MOD(F114-E114,1)-I114-H114+K114</f>
        <v>0</v>
      </c>
      <c r="H114" s="2">
        <v>0</v>
      </c>
      <c r="I114" s="2">
        <v>0</v>
      </c>
      <c r="J114" s="2">
        <f t="shared" ref="J114:J119" si="8">(IF(((E114*24)&gt;=21)*AND((F114*24)&gt;6)*AND((F114*24)&lt;21),30-(E114*24),0)+IF(((F114*24)&gt;=21)*AND((E114*24)&gt;6)*AND((E114*24)&lt;21),MIN((F114*24)-(E114*24),(F114*24)-21),0)+IF(((E114*24)&gt;6)*AND((E114*24)&lt;21)*AND((F114*24)&lt;=6),3+(F114*24),0)+IF(((E69*24)&lt;=6)*AND((F114*24)&gt;6)*AND((F114*24)&lt;21),6-(E114*24),0)+IF(((E114*24)&lt;=6)*AND((F114*24)&lt;=6),(F114*24)-(E114*24),0)+IF(((E114*24)&gt;=21)*AND((F114*24)&lt;=6),24-(E114*24)+(F114*24),0)+IF(((E114*24)&gt;=21)*AND((F114*24)&gt;=21),(F114*24)-(E114*24),0)+IF(((E114*24)&lt;=6)*AND((F114*24)&gt;=21),6-(E114*24)+(F114*24)-21,0)+IF(((E114*24)&gt;6)*AND((E114*24)&lt;21)*AND((F114*24)&gt;6)*AND((F114*24)&lt;21)*AND((E114*24)&gt;(F114*24)),9,0))/24-I114</f>
        <v>0</v>
      </c>
      <c r="K114" s="46">
        <v>0</v>
      </c>
    </row>
    <row r="115" spans="1:11">
      <c r="A115" s="40"/>
      <c r="B115" s="40"/>
      <c r="C115" s="55" t="s">
        <v>12</v>
      </c>
      <c r="D115" s="55" t="s">
        <v>25</v>
      </c>
      <c r="E115" s="2">
        <f>VLOOKUP(C115,' horaire et frais avant nao '!$A$4:I83,2,FALSE)</f>
        <v>0</v>
      </c>
      <c r="F115" s="2">
        <v>0</v>
      </c>
      <c r="G115" s="2">
        <f t="shared" si="7"/>
        <v>0</v>
      </c>
      <c r="H115" s="2">
        <v>0</v>
      </c>
      <c r="I115" s="2">
        <v>0</v>
      </c>
      <c r="J115" s="2">
        <f t="shared" si="8"/>
        <v>0</v>
      </c>
      <c r="K115" s="46">
        <v>0</v>
      </c>
    </row>
    <row r="116" spans="1:11">
      <c r="A116" s="40"/>
      <c r="B116" s="40"/>
      <c r="C116" s="55" t="s">
        <v>12</v>
      </c>
      <c r="D116" s="55" t="s">
        <v>26</v>
      </c>
      <c r="E116" s="2">
        <f>VLOOKUP(C116,' horaire et frais avant nao '!$A$4:I84,2,FALSE)</f>
        <v>0</v>
      </c>
      <c r="F116" s="2">
        <v>0</v>
      </c>
      <c r="G116" s="2">
        <f t="shared" si="7"/>
        <v>0</v>
      </c>
      <c r="H116" s="2">
        <v>0</v>
      </c>
      <c r="I116" s="2">
        <v>0</v>
      </c>
      <c r="J116" s="2">
        <f t="shared" si="8"/>
        <v>0</v>
      </c>
      <c r="K116" s="46">
        <v>0</v>
      </c>
    </row>
    <row r="117" spans="1:11">
      <c r="A117" s="40"/>
      <c r="B117" s="40"/>
      <c r="C117" s="55" t="s">
        <v>12</v>
      </c>
      <c r="D117" s="55" t="s">
        <v>20</v>
      </c>
      <c r="E117" s="2">
        <f>VLOOKUP(C117,' horaire et frais avant nao '!$A$4:I85,2,FALSE)</f>
        <v>0</v>
      </c>
      <c r="F117" s="2">
        <v>0</v>
      </c>
      <c r="G117" s="2">
        <f t="shared" si="7"/>
        <v>0</v>
      </c>
      <c r="H117" s="2">
        <v>0</v>
      </c>
      <c r="I117" s="2">
        <v>0</v>
      </c>
      <c r="J117" s="2">
        <f t="shared" si="8"/>
        <v>0</v>
      </c>
      <c r="K117" s="46">
        <v>0</v>
      </c>
    </row>
    <row r="118" spans="1:11">
      <c r="A118" s="40"/>
      <c r="B118" s="40"/>
      <c r="C118" s="55" t="s">
        <v>11</v>
      </c>
      <c r="D118" s="55" t="s">
        <v>21</v>
      </c>
      <c r="E118" s="2">
        <f>VLOOKUP(C118,' horaire et frais avant nao '!$A$4:I86,2,FALSE)</f>
        <v>0</v>
      </c>
      <c r="F118" s="2">
        <v>0</v>
      </c>
      <c r="G118" s="2">
        <f t="shared" si="7"/>
        <v>0</v>
      </c>
      <c r="H118" s="2">
        <v>0</v>
      </c>
      <c r="I118" s="2">
        <v>0</v>
      </c>
      <c r="J118" s="2">
        <f t="shared" si="8"/>
        <v>0</v>
      </c>
      <c r="K118" s="46">
        <v>0</v>
      </c>
    </row>
    <row r="119" spans="1:11">
      <c r="A119" s="40"/>
      <c r="B119" s="40"/>
      <c r="C119" s="55" t="s">
        <v>11</v>
      </c>
      <c r="D119" s="55" t="s">
        <v>22</v>
      </c>
      <c r="E119" s="2">
        <f>VLOOKUP(C119,' horaire et frais avant nao '!$A$4:I87,2,FALSE)</f>
        <v>0</v>
      </c>
      <c r="F119" s="2">
        <v>0</v>
      </c>
      <c r="G119" s="2">
        <f t="shared" si="7"/>
        <v>0</v>
      </c>
      <c r="H119" s="2">
        <v>0</v>
      </c>
      <c r="I119" s="2">
        <v>0</v>
      </c>
      <c r="J119" s="2">
        <f t="shared" si="8"/>
        <v>0</v>
      </c>
      <c r="K119" s="46">
        <v>0</v>
      </c>
    </row>
    <row r="120" spans="1:11">
      <c r="B120" s="1"/>
      <c r="C120" s="1"/>
      <c r="D120" s="1"/>
      <c r="E120" s="1"/>
      <c r="F120" s="1"/>
      <c r="G120" s="54">
        <f>SUM(G113:G119)</f>
        <v>0</v>
      </c>
      <c r="H120" s="1"/>
      <c r="I120" s="1"/>
      <c r="J120" s="56">
        <f>SUM(J113:J119)</f>
        <v>0</v>
      </c>
    </row>
    <row r="121" spans="1:11">
      <c r="D121" s="191" t="s">
        <v>37</v>
      </c>
      <c r="E121" s="191"/>
      <c r="F121" s="191"/>
      <c r="G121" s="191"/>
      <c r="H121" s="41"/>
      <c r="I121" s="41">
        <v>0.33333333333333298</v>
      </c>
    </row>
    <row r="122" spans="1:11">
      <c r="D122" s="191" t="s">
        <v>38</v>
      </c>
      <c r="E122" s="191"/>
      <c r="F122" s="191"/>
      <c r="G122" s="191"/>
      <c r="H122" s="41"/>
      <c r="I122" s="41">
        <v>1.6666666666666701</v>
      </c>
    </row>
    <row r="123" spans="1:11">
      <c r="D123" s="191" t="s">
        <v>39</v>
      </c>
      <c r="E123" s="191"/>
      <c r="F123" s="191"/>
      <c r="G123" s="191"/>
      <c r="H123" s="41"/>
      <c r="I123" s="58">
        <f>SUM(G120)</f>
        <v>0</v>
      </c>
      <c r="K123" s="186" t="s">
        <v>149</v>
      </c>
    </row>
    <row r="124" spans="1:11">
      <c r="D124" s="191" t="s">
        <v>40</v>
      </c>
      <c r="E124" s="191"/>
      <c r="F124" s="191"/>
      <c r="G124" s="191"/>
      <c r="H124" s="41"/>
      <c r="I124" s="41">
        <v>0.41666666666666702</v>
      </c>
      <c r="K124" s="186"/>
    </row>
    <row r="125" spans="1:11">
      <c r="D125" s="191" t="s">
        <v>41</v>
      </c>
      <c r="E125" s="191"/>
      <c r="F125" s="191"/>
      <c r="G125" s="191"/>
      <c r="H125" s="41"/>
      <c r="I125" s="41">
        <f>SUM(I123-I122)</f>
        <v>-1.6666666666666701</v>
      </c>
      <c r="K125" s="74">
        <f>SUM(G153)</f>
        <v>0</v>
      </c>
    </row>
    <row r="126" spans="1:11">
      <c r="D126" s="191" t="s">
        <v>42</v>
      </c>
      <c r="E126" s="191"/>
      <c r="F126" s="191"/>
      <c r="G126" s="191"/>
      <c r="H126" s="41"/>
      <c r="I126" s="41">
        <v>0.83333333333333337</v>
      </c>
    </row>
    <row r="127" spans="1:11">
      <c r="D127" s="191" t="s">
        <v>43</v>
      </c>
      <c r="E127" s="191"/>
      <c r="F127" s="191"/>
      <c r="G127" s="191"/>
      <c r="H127" s="41">
        <v>6.6666666666666696</v>
      </c>
      <c r="I127" s="58">
        <f>SUM(I56+I78+I101+I123)</f>
        <v>0</v>
      </c>
    </row>
    <row r="128" spans="1:11">
      <c r="H128" s="195">
        <f>SUM(I127-H127)</f>
        <v>-6.6666666666666696</v>
      </c>
      <c r="I128" s="195"/>
    </row>
    <row r="132" spans="2:13">
      <c r="H132" s="27"/>
      <c r="I132" s="41">
        <v>4.166666666666667</v>
      </c>
      <c r="J132" s="47">
        <v>0</v>
      </c>
      <c r="K132" s="28"/>
    </row>
    <row r="133" spans="2:13" ht="15" customHeight="1">
      <c r="B133" s="192" t="s">
        <v>117</v>
      </c>
      <c r="C133" s="192"/>
      <c r="D133" s="192"/>
      <c r="E133" s="192"/>
      <c r="F133" s="192"/>
      <c r="G133" s="192"/>
      <c r="H133" s="28"/>
      <c r="I133" s="48" t="s">
        <v>44</v>
      </c>
      <c r="J133" s="191" t="s">
        <v>33</v>
      </c>
      <c r="K133" s="191"/>
      <c r="L133" s="49" t="s">
        <v>45</v>
      </c>
      <c r="M133" s="40">
        <f>SUM(F34)</f>
        <v>0</v>
      </c>
    </row>
    <row r="134" spans="2:13" ht="15" customHeight="1">
      <c r="B134" s="192"/>
      <c r="C134" s="192"/>
      <c r="D134" s="192"/>
      <c r="E134" s="192"/>
      <c r="F134" s="192"/>
      <c r="G134" s="192"/>
      <c r="I134" s="29">
        <f>SUM(J53+J75+J98+J120)</f>
        <v>0</v>
      </c>
      <c r="J134" s="193">
        <f>SUM(G53+G75+G98+G120)</f>
        <v>0</v>
      </c>
      <c r="K134" s="194"/>
      <c r="L134" s="49" t="s">
        <v>46</v>
      </c>
      <c r="M134" s="40">
        <f>SUM(E34)</f>
        <v>0</v>
      </c>
    </row>
    <row r="135" spans="2:13">
      <c r="B135" s="191" t="s">
        <v>47</v>
      </c>
      <c r="C135" s="191"/>
      <c r="D135" s="191"/>
      <c r="E135" s="40">
        <v>151.66999999999999</v>
      </c>
      <c r="F135" s="30">
        <v>0</v>
      </c>
      <c r="G135" s="30">
        <f>SUM(E135*F135)</f>
        <v>0</v>
      </c>
      <c r="I135" s="191" t="s">
        <v>48</v>
      </c>
      <c r="J135" s="191"/>
      <c r="K135" s="39">
        <v>6.6666666666666696</v>
      </c>
      <c r="L135" s="49" t="s">
        <v>81</v>
      </c>
      <c r="M135" s="40">
        <f>SUM(G34)</f>
        <v>0</v>
      </c>
    </row>
    <row r="136" spans="2:13">
      <c r="B136" s="187" t="s">
        <v>50</v>
      </c>
      <c r="C136" s="188"/>
      <c r="D136" s="189"/>
      <c r="E136" s="40">
        <v>17.329999999999998</v>
      </c>
      <c r="F136" s="30">
        <f>SUM(F135*25)/100+F135</f>
        <v>0</v>
      </c>
      <c r="G136" s="30">
        <f>SUM(E136*F136)</f>
        <v>0</v>
      </c>
      <c r="I136" s="191" t="s">
        <v>51</v>
      </c>
      <c r="J136" s="191"/>
      <c r="K136" s="41">
        <f>SUM(K135-J134)</f>
        <v>6.6666666666666696</v>
      </c>
      <c r="L136" s="49" t="s">
        <v>49</v>
      </c>
      <c r="M136" s="40">
        <v>0</v>
      </c>
    </row>
    <row r="137" spans="2:13">
      <c r="B137" s="187" t="s">
        <v>52</v>
      </c>
      <c r="C137" s="188"/>
      <c r="D137" s="189"/>
      <c r="E137" s="40">
        <v>4.33</v>
      </c>
      <c r="F137" s="30">
        <f>SUM(F135*25)/100+F135</f>
        <v>0</v>
      </c>
      <c r="G137" s="30">
        <f>SUM(E137*F137)</f>
        <v>0</v>
      </c>
      <c r="I137" s="191" t="s">
        <v>53</v>
      </c>
      <c r="J137" s="191"/>
      <c r="K137" s="41">
        <v>-6.6666666666666696</v>
      </c>
      <c r="L137" s="50" t="s">
        <v>54</v>
      </c>
      <c r="M137" s="40">
        <f>SUM(J34)</f>
        <v>0</v>
      </c>
    </row>
    <row r="138" spans="2:13">
      <c r="B138" s="187" t="s">
        <v>55</v>
      </c>
      <c r="C138" s="188"/>
      <c r="D138" s="189"/>
      <c r="E138" s="30">
        <f>SUM(G135:G137)</f>
        <v>0</v>
      </c>
      <c r="F138" s="30">
        <v>8</v>
      </c>
      <c r="G138" s="30">
        <f>SUM(E138*8)/100</f>
        <v>0</v>
      </c>
      <c r="I138" s="191" t="s">
        <v>56</v>
      </c>
      <c r="J138" s="191"/>
      <c r="K138" s="191"/>
      <c r="L138" s="19">
        <f>SUM(H34)</f>
        <v>0</v>
      </c>
    </row>
    <row r="139" spans="2:13">
      <c r="B139" s="187" t="s">
        <v>57</v>
      </c>
      <c r="C139" s="188"/>
      <c r="D139" s="189"/>
      <c r="E139" s="30">
        <v>82.12</v>
      </c>
      <c r="F139" s="30">
        <v>0</v>
      </c>
      <c r="G139" s="30">
        <f>SUM(L139)</f>
        <v>0</v>
      </c>
      <c r="I139" s="191" t="s">
        <v>58</v>
      </c>
      <c r="J139" s="191"/>
      <c r="K139" s="191"/>
      <c r="L139" s="40">
        <f>SUM(I34)</f>
        <v>0</v>
      </c>
    </row>
    <row r="140" spans="2:13">
      <c r="B140" s="187" t="s">
        <v>59</v>
      </c>
      <c r="C140" s="188"/>
      <c r="D140" s="189"/>
      <c r="E140" s="30">
        <v>41.06</v>
      </c>
      <c r="F140" s="30">
        <v>0</v>
      </c>
      <c r="G140" s="30">
        <f>SUM(L138)</f>
        <v>0</v>
      </c>
      <c r="I140" s="191" t="s">
        <v>8</v>
      </c>
      <c r="J140" s="191"/>
      <c r="K140" s="191"/>
      <c r="L140" s="40">
        <f>SUM(K34)</f>
        <v>0</v>
      </c>
    </row>
    <row r="141" spans="2:13">
      <c r="B141" s="187" t="s">
        <v>60</v>
      </c>
      <c r="C141" s="188"/>
      <c r="D141" s="189"/>
      <c r="E141" s="40">
        <v>0</v>
      </c>
      <c r="F141" s="30">
        <v>0</v>
      </c>
      <c r="G141" s="30">
        <v>0</v>
      </c>
      <c r="I141" s="187" t="s">
        <v>118</v>
      </c>
      <c r="J141" s="188"/>
      <c r="K141" s="61">
        <v>1.8333333333333333</v>
      </c>
      <c r="L141" s="31">
        <v>0</v>
      </c>
    </row>
    <row r="142" spans="2:13">
      <c r="B142" s="187" t="s">
        <v>44</v>
      </c>
      <c r="C142" s="188"/>
      <c r="D142" s="189"/>
      <c r="E142" s="87">
        <f>SUM(((G135+G136+G137+G138)/173)*25)/100</f>
        <v>0</v>
      </c>
      <c r="F142" s="41">
        <f>SUM(I134)</f>
        <v>0</v>
      </c>
      <c r="G142" s="30">
        <f>SUM(E142*F142)/"1:"</f>
        <v>0</v>
      </c>
    </row>
    <row r="143" spans="2:13">
      <c r="B143" s="187" t="s">
        <v>61</v>
      </c>
      <c r="C143" s="188"/>
      <c r="D143" s="189"/>
      <c r="E143" s="31">
        <f>SUM(L141)</f>
        <v>0</v>
      </c>
      <c r="F143" s="30">
        <v>0</v>
      </c>
      <c r="G143" s="30">
        <f>SUM(F143*E143)/"1:"</f>
        <v>0</v>
      </c>
    </row>
    <row r="144" spans="2:13">
      <c r="B144" s="187" t="s">
        <v>61</v>
      </c>
      <c r="C144" s="188"/>
      <c r="D144" s="189"/>
      <c r="E144" s="31">
        <v>0</v>
      </c>
      <c r="F144" s="30">
        <v>0</v>
      </c>
      <c r="G144" s="30">
        <f>SUM(F144*E144)/"1:"</f>
        <v>0</v>
      </c>
    </row>
    <row r="145" spans="2:11">
      <c r="B145" s="187" t="s">
        <v>62</v>
      </c>
      <c r="C145" s="188"/>
      <c r="D145" s="189"/>
      <c r="E145" s="40"/>
      <c r="F145" s="40"/>
      <c r="G145" s="30">
        <f>SUM(M133)</f>
        <v>0</v>
      </c>
    </row>
    <row r="146" spans="2:11">
      <c r="B146" s="187" t="s">
        <v>28</v>
      </c>
      <c r="C146" s="188"/>
      <c r="D146" s="189"/>
      <c r="E146" s="40"/>
      <c r="F146" s="40"/>
      <c r="G146" s="30">
        <f>SUM(M135)</f>
        <v>0</v>
      </c>
    </row>
    <row r="147" spans="2:11">
      <c r="B147" s="187" t="s">
        <v>116</v>
      </c>
      <c r="C147" s="188"/>
      <c r="D147" s="189"/>
      <c r="E147" s="40">
        <f>SUM(M137)</f>
        <v>0</v>
      </c>
      <c r="F147" s="30">
        <v>10.220000000000001</v>
      </c>
      <c r="G147" s="30">
        <f>SUM(E147*F147)</f>
        <v>0</v>
      </c>
    </row>
    <row r="148" spans="2:11">
      <c r="B148" s="208"/>
      <c r="C148" s="208"/>
      <c r="D148" s="209"/>
      <c r="E148" s="191" t="s">
        <v>63</v>
      </c>
      <c r="F148" s="191"/>
      <c r="G148" s="30">
        <f>SUM(G135:G147)</f>
        <v>0</v>
      </c>
    </row>
    <row r="149" spans="2:11">
      <c r="B149" s="205" t="s">
        <v>64</v>
      </c>
      <c r="C149" s="206"/>
      <c r="D149" s="207"/>
      <c r="E149" s="40"/>
      <c r="F149" s="40"/>
      <c r="G149" s="40">
        <f>SUM(M134)</f>
        <v>0</v>
      </c>
    </row>
    <row r="150" spans="2:11">
      <c r="B150" s="205" t="s">
        <v>65</v>
      </c>
      <c r="C150" s="206"/>
      <c r="D150" s="207"/>
      <c r="E150" s="40">
        <v>3.53</v>
      </c>
      <c r="F150" s="40">
        <f>SUM(M137)</f>
        <v>0</v>
      </c>
      <c r="G150" s="40">
        <f>SUM(E150*F150)</f>
        <v>0</v>
      </c>
    </row>
    <row r="151" spans="2:11">
      <c r="B151" s="205" t="s">
        <v>66</v>
      </c>
      <c r="C151" s="206"/>
      <c r="D151" s="207"/>
      <c r="E151" s="40"/>
      <c r="F151" s="40"/>
      <c r="G151" s="40">
        <f>SUM(M136)</f>
        <v>0</v>
      </c>
    </row>
    <row r="152" spans="2:11">
      <c r="B152" s="205" t="s">
        <v>67</v>
      </c>
      <c r="C152" s="206"/>
      <c r="D152" s="207"/>
      <c r="E152" s="40"/>
      <c r="F152" s="40"/>
      <c r="G152" s="40">
        <f>SUM(L140)</f>
        <v>0</v>
      </c>
    </row>
    <row r="153" spans="2:11">
      <c r="E153" s="197" t="s">
        <v>68</v>
      </c>
      <c r="F153" s="198"/>
      <c r="G153" s="60">
        <f>SUM((G148-(G148*27)/100)+G149+G151+G152)-G150</f>
        <v>0</v>
      </c>
      <c r="I153" s="191" t="s">
        <v>82</v>
      </c>
      <c r="J153" s="191"/>
      <c r="K153" s="40">
        <v>0</v>
      </c>
    </row>
    <row r="154" spans="2:11">
      <c r="E154" s="197" t="s">
        <v>69</v>
      </c>
      <c r="F154" s="198"/>
      <c r="G154" s="40">
        <v>0</v>
      </c>
    </row>
  </sheetData>
  <mergeCells count="78">
    <mergeCell ref="E154:F154"/>
    <mergeCell ref="D59:G59"/>
    <mergeCell ref="D60:G60"/>
    <mergeCell ref="B65:J66"/>
    <mergeCell ref="D76:G76"/>
    <mergeCell ref="D103:G103"/>
    <mergeCell ref="D78:G78"/>
    <mergeCell ref="D79:G79"/>
    <mergeCell ref="D80:G80"/>
    <mergeCell ref="D81:G81"/>
    <mergeCell ref="D82:G82"/>
    <mergeCell ref="D127:G127"/>
    <mergeCell ref="D100:G100"/>
    <mergeCell ref="D101:G101"/>
    <mergeCell ref="D102:G102"/>
    <mergeCell ref="D122:G122"/>
    <mergeCell ref="D57:G57"/>
    <mergeCell ref="I141:J141"/>
    <mergeCell ref="E148:F148"/>
    <mergeCell ref="B152:D152"/>
    <mergeCell ref="I153:J153"/>
    <mergeCell ref="B133:G134"/>
    <mergeCell ref="J133:K133"/>
    <mergeCell ref="J134:K134"/>
    <mergeCell ref="B136:D136"/>
    <mergeCell ref="B137:D137"/>
    <mergeCell ref="B135:D135"/>
    <mergeCell ref="I135:J135"/>
    <mergeCell ref="I136:J136"/>
    <mergeCell ref="I137:J137"/>
    <mergeCell ref="B138:D138"/>
    <mergeCell ref="I138:K138"/>
    <mergeCell ref="H1:I1"/>
    <mergeCell ref="B43:J44"/>
    <mergeCell ref="D54:G54"/>
    <mergeCell ref="D55:G55"/>
    <mergeCell ref="D56:G56"/>
    <mergeCell ref="D58:G58"/>
    <mergeCell ref="H83:I83"/>
    <mergeCell ref="D77:G77"/>
    <mergeCell ref="B88:J89"/>
    <mergeCell ref="D99:G99"/>
    <mergeCell ref="H61:I61"/>
    <mergeCell ref="E153:F153"/>
    <mergeCell ref="B139:D139"/>
    <mergeCell ref="B140:D140"/>
    <mergeCell ref="B142:D142"/>
    <mergeCell ref="B144:D144"/>
    <mergeCell ref="B145:D145"/>
    <mergeCell ref="B146:D146"/>
    <mergeCell ref="B147:D147"/>
    <mergeCell ref="B148:D148"/>
    <mergeCell ref="B149:D149"/>
    <mergeCell ref="B150:D150"/>
    <mergeCell ref="B151:D151"/>
    <mergeCell ref="B141:D141"/>
    <mergeCell ref="B143:D143"/>
    <mergeCell ref="K56:K57"/>
    <mergeCell ref="K78:K79"/>
    <mergeCell ref="K101:K102"/>
    <mergeCell ref="K123:K124"/>
    <mergeCell ref="I140:K140"/>
    <mergeCell ref="I139:K139"/>
    <mergeCell ref="H128:I128"/>
    <mergeCell ref="H106:I106"/>
    <mergeCell ref="B110:J111"/>
    <mergeCell ref="D121:G121"/>
    <mergeCell ref="D123:G123"/>
    <mergeCell ref="D124:G124"/>
    <mergeCell ref="D125:G125"/>
    <mergeCell ref="D126:G126"/>
    <mergeCell ref="D104:G104"/>
    <mergeCell ref="D105:G105"/>
    <mergeCell ref="A3:A7"/>
    <mergeCell ref="A8:A14"/>
    <mergeCell ref="A15:A21"/>
    <mergeCell ref="A22:A28"/>
    <mergeCell ref="A29:A33"/>
  </mergeCells>
  <conditionalFormatting sqref="E3:K33">
    <cfRule type="cellIs" dxfId="869" priority="239" operator="greaterThan">
      <formula>0</formula>
    </cfRule>
    <cfRule type="cellIs" dxfId="868" priority="240" operator="greaterThan">
      <formula>0</formula>
    </cfRule>
  </conditionalFormatting>
  <conditionalFormatting sqref="G46:G52 G68:G74 G91:G97 G113:G119">
    <cfRule type="cellIs" dxfId="867" priority="233" operator="equal">
      <formula>0</formula>
    </cfRule>
    <cfRule type="cellIs" dxfId="866" priority="234" operator="lessThan">
      <formula>$I$54</formula>
    </cfRule>
    <cfRule type="cellIs" dxfId="865" priority="235" operator="between">
      <formula>$I$54</formula>
      <formula>$I$57</formula>
    </cfRule>
    <cfRule type="cellIs" dxfId="864" priority="236" operator="greaterThan">
      <formula>0.416666666666667</formula>
    </cfRule>
    <cfRule type="cellIs" dxfId="863" priority="237" operator="equal">
      <formula>0</formula>
    </cfRule>
    <cfRule type="cellIs" dxfId="862" priority="238" operator="greaterThan">
      <formula>0.416666666666667</formula>
    </cfRule>
  </conditionalFormatting>
  <conditionalFormatting sqref="G46:G52 G68:G74 G91:G97 G113:G119">
    <cfRule type="cellIs" dxfId="861" priority="232" operator="lessThan">
      <formula>0.416666666666667</formula>
    </cfRule>
  </conditionalFormatting>
  <conditionalFormatting sqref="G53 G75">
    <cfRule type="cellIs" dxfId="860" priority="230" operator="lessThan">
      <formula>1.66666666666667</formula>
    </cfRule>
    <cfRule type="cellIs" dxfId="859" priority="231" operator="greaterThan">
      <formula>1.66666666666667</formula>
    </cfRule>
  </conditionalFormatting>
  <conditionalFormatting sqref="J53 J75 J98 J120">
    <cfRule type="cellIs" dxfId="858" priority="228" operator="lessThan">
      <formula>$I$126</formula>
    </cfRule>
    <cfRule type="cellIs" dxfId="857" priority="229" operator="greaterThan">
      <formula>$I$126</formula>
    </cfRule>
  </conditionalFormatting>
  <conditionalFormatting sqref="J53">
    <cfRule type="cellIs" dxfId="856" priority="227" operator="greaterThan">
      <formula>$I$59</formula>
    </cfRule>
  </conditionalFormatting>
  <conditionalFormatting sqref="J46:J52 J68:J74 J91:J97 J113:J119">
    <cfRule type="cellIs" dxfId="855" priority="214" operator="greaterThan">
      <formula>0.165972222222222</formula>
    </cfRule>
    <cfRule type="cellIs" dxfId="854" priority="215" operator="between">
      <formula>0.000694444444444444</formula>
      <formula>0.165972222222222</formula>
    </cfRule>
    <cfRule type="cellIs" dxfId="853" priority="216" operator="equal">
      <formula>0</formula>
    </cfRule>
    <cfRule type="cellIs" dxfId="852" priority="217" operator="equal">
      <formula>0</formula>
    </cfRule>
    <cfRule type="cellIs" dxfId="851" priority="218" operator="lessThan">
      <formula>0.165972222222222</formula>
    </cfRule>
    <cfRule type="cellIs" dxfId="850" priority="219" operator="greaterThan">
      <formula>0.166666666666667</formula>
    </cfRule>
    <cfRule type="cellIs" dxfId="849" priority="220" operator="between">
      <formula>0.000694444444444444</formula>
      <formula>0.166666666666667</formula>
    </cfRule>
    <cfRule type="cellIs" dxfId="848" priority="221" operator="between">
      <formula>0</formula>
      <formula>0.166666666666667</formula>
    </cfRule>
    <cfRule type="cellIs" dxfId="847" priority="222" operator="equal">
      <formula>0</formula>
    </cfRule>
    <cfRule type="cellIs" dxfId="846" priority="223" operator="greaterThan">
      <formula>0.166666666666667</formula>
    </cfRule>
    <cfRule type="cellIs" dxfId="845" priority="224" operator="greaterThan">
      <formula>0.166666666666667</formula>
    </cfRule>
    <cfRule type="cellIs" dxfId="844" priority="225" operator="lessThan">
      <formula>0.208333333333333</formula>
    </cfRule>
    <cfRule type="cellIs" dxfId="843" priority="226" operator="greaterThan">
      <formula>0.208333333333333</formula>
    </cfRule>
  </conditionalFormatting>
  <conditionalFormatting sqref="I134">
    <cfRule type="cellIs" dxfId="842" priority="212" operator="lessThan">
      <formula>$I$132</formula>
    </cfRule>
    <cfRule type="cellIs" dxfId="841" priority="213" operator="greaterThan">
      <formula>$I$132</formula>
    </cfRule>
  </conditionalFormatting>
  <conditionalFormatting sqref="J134">
    <cfRule type="cellIs" dxfId="840" priority="210" operator="lessThan">
      <formula>$K$135</formula>
    </cfRule>
    <cfRule type="cellIs" dxfId="839" priority="211" operator="greaterThan">
      <formula>$K$135</formula>
    </cfRule>
  </conditionalFormatting>
  <conditionalFormatting sqref="J113">
    <cfRule type="cellIs" dxfId="838" priority="209" operator="greaterThan">
      <formula>0.167361111111111</formula>
    </cfRule>
  </conditionalFormatting>
  <conditionalFormatting sqref="B46:B52 B68:B74 B91:B97 B113:B119">
    <cfRule type="cellIs" dxfId="837" priority="208" operator="greaterThan">
      <formula>0</formula>
    </cfRule>
  </conditionalFormatting>
  <conditionalFormatting sqref="A46:A52 A68:A74 A91:A97 A113:A119">
    <cfRule type="cellIs" dxfId="836" priority="207" operator="greaterThan">
      <formula>0</formula>
    </cfRule>
  </conditionalFormatting>
  <conditionalFormatting sqref="A46:A52 A68:A74 A91:A97 A113:A119">
    <cfRule type="cellIs" dxfId="835" priority="205" operator="greaterThan">
      <formula>0</formula>
    </cfRule>
    <cfRule type="cellIs" dxfId="834" priority="206" operator="greaterThan">
      <formula>25</formula>
    </cfRule>
  </conditionalFormatting>
  <conditionalFormatting sqref="B46:B52 A68:B74 A91:B97 A113:B119">
    <cfRule type="cellIs" dxfId="833" priority="204" operator="greaterThan">
      <formula>0</formula>
    </cfRule>
  </conditionalFormatting>
  <conditionalFormatting sqref="K46:K52 K68:K74 K91:K97 K113:K119">
    <cfRule type="cellIs" dxfId="832" priority="203" operator="greaterThan">
      <formula>0</formula>
    </cfRule>
  </conditionalFormatting>
  <conditionalFormatting sqref="I56 I60">
    <cfRule type="cellIs" dxfId="831" priority="201" operator="lessThan">
      <formula>$I$55</formula>
    </cfRule>
    <cfRule type="cellIs" dxfId="830" priority="202" operator="greaterThan">
      <formula>$I$55</formula>
    </cfRule>
  </conditionalFormatting>
  <conditionalFormatting sqref="I78">
    <cfRule type="cellIs" dxfId="829" priority="199" operator="lessThan">
      <formula>$I$77</formula>
    </cfRule>
    <cfRule type="cellIs" dxfId="828" priority="200" operator="greaterThan">
      <formula>$I$77</formula>
    </cfRule>
  </conditionalFormatting>
  <conditionalFormatting sqref="I82">
    <cfRule type="cellIs" dxfId="827" priority="197" operator="lessThan">
      <formula>$H$82</formula>
    </cfRule>
    <cfRule type="cellIs" dxfId="826" priority="198" operator="greaterThan">
      <formula>$H$82</formula>
    </cfRule>
  </conditionalFormatting>
  <conditionalFormatting sqref="I101">
    <cfRule type="cellIs" dxfId="825" priority="193" operator="lessThan">
      <formula>$I$100</formula>
    </cfRule>
    <cfRule type="cellIs" dxfId="824" priority="194" operator="greaterThan">
      <formula>$I$100</formula>
    </cfRule>
    <cfRule type="cellIs" dxfId="823" priority="195" operator="lessThan">
      <formula>$I$100</formula>
    </cfRule>
    <cfRule type="cellIs" dxfId="822" priority="196" operator="greaterThan">
      <formula>$I$100</formula>
    </cfRule>
  </conditionalFormatting>
  <conditionalFormatting sqref="I105">
    <cfRule type="cellIs" dxfId="821" priority="191" operator="lessThan">
      <formula>$H$105</formula>
    </cfRule>
    <cfRule type="cellIs" dxfId="820" priority="192" operator="greaterThan">
      <formula>$H$105</formula>
    </cfRule>
  </conditionalFormatting>
  <conditionalFormatting sqref="I123 G120">
    <cfRule type="cellIs" dxfId="819" priority="189" operator="lessThan">
      <formula>$I$122</formula>
    </cfRule>
    <cfRule type="cellIs" dxfId="818" priority="190" operator="greaterThan">
      <formula>$I$122</formula>
    </cfRule>
  </conditionalFormatting>
  <conditionalFormatting sqref="I127">
    <cfRule type="cellIs" dxfId="817" priority="187" operator="lessThan">
      <formula>$H$127</formula>
    </cfRule>
    <cfRule type="cellIs" dxfId="816" priority="188" operator="greaterThan">
      <formula>$H$127</formula>
    </cfRule>
  </conditionalFormatting>
  <conditionalFormatting sqref="G98">
    <cfRule type="cellIs" dxfId="815" priority="185" operator="lessThan">
      <formula>$I$100</formula>
    </cfRule>
    <cfRule type="cellIs" dxfId="814" priority="186" operator="greaterThan">
      <formula>$I$100</formula>
    </cfRule>
  </conditionalFormatting>
  <conditionalFormatting sqref="G152:G153">
    <cfRule type="cellIs" dxfId="813" priority="183" operator="lessThan">
      <formula>2300</formula>
    </cfRule>
    <cfRule type="cellIs" dxfId="812" priority="184" operator="greaterThan">
      <formula>2300</formula>
    </cfRule>
  </conditionalFormatting>
  <conditionalFormatting sqref="K58">
    <cfRule type="cellIs" dxfId="811" priority="7" operator="lessThan">
      <formula>1803</formula>
    </cfRule>
    <cfRule type="cellIs" dxfId="810" priority="8" operator="greaterThan">
      <formula>1803</formula>
    </cfRule>
  </conditionalFormatting>
  <conditionalFormatting sqref="K80">
    <cfRule type="cellIs" dxfId="809" priority="5" operator="lessThan">
      <formula>1963</formula>
    </cfRule>
    <cfRule type="cellIs" dxfId="808" priority="6" operator="greaterThan">
      <formula>1969</formula>
    </cfRule>
  </conditionalFormatting>
  <conditionalFormatting sqref="K103">
    <cfRule type="cellIs" dxfId="807" priority="3" operator="lessThan">
      <formula>2135</formula>
    </cfRule>
    <cfRule type="cellIs" dxfId="806" priority="4" operator="greaterThan">
      <formula>2135</formula>
    </cfRule>
  </conditionalFormatting>
  <conditionalFormatting sqref="K125">
    <cfRule type="cellIs" dxfId="805" priority="1" operator="lessThan">
      <formula>2301</formula>
    </cfRule>
    <cfRule type="cellIs" dxfId="804" priority="2" operator="greaterThan">
      <formula>2301</formula>
    </cfRule>
  </conditionalFormatting>
  <dataValidations count="2">
    <dataValidation type="list" allowBlank="1" showInputMessage="1" showErrorMessage="1" sqref="B91:B97 B113:B119 B68:B74 B46:B52">
      <formula1>TRACTEUR</formula1>
    </dataValidation>
    <dataValidation type="list" allowBlank="1" showInputMessage="1" showErrorMessage="1" sqref="C68:C74 C46:C52 C91:C97 C113:C119 B3:B33">
      <formula1>liste_1</formula1>
    </dataValidation>
  </dataValidations>
  <pageMargins left="0.7" right="0.7" top="0.75" bottom="0.75" header="0.3" footer="0.3"/>
  <drawing r:id="rId1"/>
</worksheet>
</file>

<file path=xl/worksheets/sheet10.xml><?xml version="1.0" encoding="utf-8"?>
<worksheet xmlns="http://schemas.openxmlformats.org/spreadsheetml/2006/main" xmlns:r="http://schemas.openxmlformats.org/officeDocument/2006/relationships">
  <sheetPr>
    <tabColor rgb="FF00FF00"/>
  </sheetPr>
  <dimension ref="A1:M154"/>
  <sheetViews>
    <sheetView topLeftCell="A28" workbookViewId="0">
      <selection activeCell="E32" sqref="E32"/>
    </sheetView>
  </sheetViews>
  <sheetFormatPr baseColWidth="10" defaultColWidth="11.42578125" defaultRowHeight="15"/>
  <cols>
    <col min="1" max="1" width="7.5703125" style="8" customWidth="1"/>
    <col min="2" max="2" width="11.42578125" style="8"/>
    <col min="3" max="3" width="9.5703125" style="8" customWidth="1"/>
    <col min="4" max="4" width="12.5703125" style="8" customWidth="1"/>
    <col min="5" max="5" width="11.140625" style="8" customWidth="1"/>
    <col min="6" max="6" width="13" style="8" customWidth="1"/>
    <col min="7" max="7" width="11.42578125" style="8"/>
    <col min="8" max="8" width="8.85546875" style="8" customWidth="1"/>
    <col min="9" max="9" width="14.5703125" style="8" customWidth="1"/>
    <col min="10" max="10" width="13.5703125" style="8" customWidth="1"/>
    <col min="11" max="11" width="14.42578125" style="8" customWidth="1"/>
    <col min="12" max="12" width="37.42578125" style="8" customWidth="1"/>
    <col min="13" max="18" width="11.42578125" style="8"/>
    <col min="19" max="19" width="11.42578125" style="8" customWidth="1"/>
    <col min="20" max="16384" width="11.42578125" style="8"/>
  </cols>
  <sheetData>
    <row r="1" spans="1:11">
      <c r="H1" s="197" t="s">
        <v>15</v>
      </c>
      <c r="I1" s="198"/>
    </row>
    <row r="2" spans="1:11" ht="57.75" customHeight="1">
      <c r="A2" s="42" t="s">
        <v>16</v>
      </c>
      <c r="B2" s="42" t="s">
        <v>17</v>
      </c>
      <c r="C2" s="42" t="s">
        <v>18</v>
      </c>
      <c r="D2" s="42" t="s">
        <v>19</v>
      </c>
      <c r="E2" s="42" t="s">
        <v>2</v>
      </c>
      <c r="F2" s="42" t="s">
        <v>3</v>
      </c>
      <c r="G2" s="42" t="s">
        <v>4</v>
      </c>
      <c r="H2" s="42" t="s">
        <v>5</v>
      </c>
      <c r="I2" s="42" t="s">
        <v>6</v>
      </c>
      <c r="J2" s="42" t="s">
        <v>7</v>
      </c>
      <c r="K2" s="42" t="s">
        <v>8</v>
      </c>
    </row>
    <row r="3" spans="1:11">
      <c r="A3" s="204">
        <v>22</v>
      </c>
      <c r="B3" s="157" t="s">
        <v>12</v>
      </c>
      <c r="C3" s="85" t="s">
        <v>21</v>
      </c>
      <c r="D3" s="6">
        <v>42155</v>
      </c>
      <c r="E3" s="91">
        <f>VLOOKUP(B3,'horaire et frais apres nao'!$A$4:$J$66,3,FALSE)</f>
        <v>0</v>
      </c>
      <c r="F3" s="55">
        <f>VLOOKUP(B3,'horaire et frais apres nao'!$A$4:$J$65,4,FALSE)</f>
        <v>0</v>
      </c>
      <c r="G3" s="55">
        <f>VLOOKUP(B3,'horaire et frais apres nao'!$A$4:$J$66,5,FALSE)</f>
        <v>0</v>
      </c>
      <c r="H3" s="55">
        <f>VLOOKUP(B3,'horaire et frais apres nao'!$A$4:$J$66,6,FALSE)</f>
        <v>0</v>
      </c>
      <c r="I3" s="55">
        <f>VLOOKUP(B3,'horaire et frais apres nao'!$A$4:$J$66,7,FALSE)</f>
        <v>0</v>
      </c>
      <c r="J3" s="55">
        <f>VLOOKUP(B3,'horaire et frais apres nao'!$A$4:$J$66,8,FALSE)</f>
        <v>0</v>
      </c>
      <c r="K3" s="55">
        <f>VLOOKUP(B3,'horaire et frais apres nao'!$A$4:$J$66,9,FALSE)</f>
        <v>0</v>
      </c>
    </row>
    <row r="4" spans="1:11" ht="30">
      <c r="A4" s="204"/>
      <c r="B4" s="157" t="s">
        <v>12</v>
      </c>
      <c r="C4" s="85" t="s">
        <v>22</v>
      </c>
      <c r="D4" s="6">
        <v>42156</v>
      </c>
      <c r="E4" s="91">
        <f>VLOOKUP(B4,'horaire et frais apres nao'!$A$4:$J$66,3,FALSE)</f>
        <v>0</v>
      </c>
      <c r="F4" s="94">
        <f>VLOOKUP(B4,'horaire et frais apres nao'!$A$4:$J$65,4,FALSE)</f>
        <v>0</v>
      </c>
      <c r="G4" s="95">
        <f>VLOOKUP(B4,'horaire et frais apres nao'!$A$4:$J$66,5,FALSE)</f>
        <v>0</v>
      </c>
      <c r="H4" s="95">
        <f>VLOOKUP(B4,'horaire et frais apres nao'!$A$4:$J$66,6,FALSE)</f>
        <v>0</v>
      </c>
      <c r="I4" s="95">
        <f>VLOOKUP(B4,'horaire et frais apres nao'!$A$4:$J$66,7,FALSE)</f>
        <v>0</v>
      </c>
      <c r="J4" s="95">
        <f>VLOOKUP(B4,'horaire et frais apres nao'!$A$4:$J$66,8,FALSE)</f>
        <v>0</v>
      </c>
      <c r="K4" s="95">
        <f>VLOOKUP(B4,'horaire et frais apres nao'!$A$4:$J$66,9,FALSE)</f>
        <v>0</v>
      </c>
    </row>
    <row r="5" spans="1:11">
      <c r="A5" s="204">
        <v>23</v>
      </c>
      <c r="B5" s="157" t="s">
        <v>12</v>
      </c>
      <c r="C5" s="85" t="s">
        <v>23</v>
      </c>
      <c r="D5" s="6">
        <v>42157</v>
      </c>
      <c r="E5" s="95">
        <f>VLOOKUP(B5,'horaire et frais apres nao'!$A$4:$J$66,3,FALSE)</f>
        <v>0</v>
      </c>
      <c r="F5" s="94">
        <f>VLOOKUP(B5,'horaire et frais apres nao'!$A$4:$J$65,4,FALSE)</f>
        <v>0</v>
      </c>
      <c r="G5" s="95">
        <f>VLOOKUP(B5,'horaire et frais apres nao'!$A$4:$J$66,5,FALSE)</f>
        <v>0</v>
      </c>
      <c r="H5" s="95">
        <f>VLOOKUP(B5,'horaire et frais apres nao'!$A$4:$J$66,6,FALSE)</f>
        <v>0</v>
      </c>
      <c r="I5" s="95">
        <f>VLOOKUP(B5,'horaire et frais apres nao'!$A$4:$J$66,7,FALSE)</f>
        <v>0</v>
      </c>
      <c r="J5" s="95">
        <f>VLOOKUP(B5,'horaire et frais apres nao'!$A$4:$J$66,8,FALSE)</f>
        <v>0</v>
      </c>
      <c r="K5" s="95">
        <f>VLOOKUP(B5,'horaire et frais apres nao'!$A$4:$J$66,9,FALSE)</f>
        <v>0</v>
      </c>
    </row>
    <row r="6" spans="1:11">
      <c r="A6" s="204"/>
      <c r="B6" s="85" t="s">
        <v>12</v>
      </c>
      <c r="C6" s="85" t="s">
        <v>24</v>
      </c>
      <c r="D6" s="6">
        <v>42158</v>
      </c>
      <c r="E6" s="95">
        <f>VLOOKUP(B6,'horaire et frais apres nao'!$A$4:$J$66,3,FALSE)</f>
        <v>0</v>
      </c>
      <c r="F6" s="94">
        <f>VLOOKUP(B6,'horaire et frais apres nao'!$A$4:$J$65,4,FALSE)</f>
        <v>0</v>
      </c>
      <c r="G6" s="95">
        <f>VLOOKUP(B6,'horaire et frais apres nao'!$A$4:$J$66,5,FALSE)</f>
        <v>0</v>
      </c>
      <c r="H6" s="95">
        <f>VLOOKUP(B6,'horaire et frais apres nao'!$A$4:$J$66,6,FALSE)</f>
        <v>0</v>
      </c>
      <c r="I6" s="95">
        <f>VLOOKUP(B6,'horaire et frais apres nao'!$A$4:$J$66,7,FALSE)</f>
        <v>0</v>
      </c>
      <c r="J6" s="95">
        <f>VLOOKUP(B6,'horaire et frais apres nao'!$A$4:$J$66,8,FALSE)</f>
        <v>0</v>
      </c>
      <c r="K6" s="95">
        <f>VLOOKUP(B6,'horaire et frais apres nao'!$A$4:$J$66,9,FALSE)</f>
        <v>0</v>
      </c>
    </row>
    <row r="7" spans="1:11">
      <c r="A7" s="204"/>
      <c r="B7" s="85" t="s">
        <v>12</v>
      </c>
      <c r="C7" s="85" t="s">
        <v>25</v>
      </c>
      <c r="D7" s="6">
        <v>42159</v>
      </c>
      <c r="E7" s="95">
        <f>VLOOKUP(B7,'horaire et frais apres nao'!$A$4:$J$66,3,FALSE)</f>
        <v>0</v>
      </c>
      <c r="F7" s="94">
        <f>VLOOKUP(B7,'horaire et frais apres nao'!$A$4:$J$65,4,FALSE)</f>
        <v>0</v>
      </c>
      <c r="G7" s="95">
        <f>VLOOKUP(B7,'horaire et frais apres nao'!$A$4:$J$66,5,FALSE)</f>
        <v>0</v>
      </c>
      <c r="H7" s="95">
        <f>VLOOKUP(B7,'horaire et frais apres nao'!$A$4:$J$66,6,FALSE)</f>
        <v>0</v>
      </c>
      <c r="I7" s="95">
        <f>VLOOKUP(B7,'horaire et frais apres nao'!$A$4:$J$66,7,FALSE)</f>
        <v>0</v>
      </c>
      <c r="J7" s="95">
        <f>VLOOKUP(B7,'horaire et frais apres nao'!$A$4:$J$66,8,FALSE)</f>
        <v>0</v>
      </c>
      <c r="K7" s="95">
        <f>VLOOKUP(B7,'horaire et frais apres nao'!$A$4:$J$66,9,FALSE)</f>
        <v>0</v>
      </c>
    </row>
    <row r="8" spans="1:11">
      <c r="A8" s="204"/>
      <c r="B8" s="55" t="s">
        <v>12</v>
      </c>
      <c r="C8" s="85" t="s">
        <v>26</v>
      </c>
      <c r="D8" s="6">
        <v>42160</v>
      </c>
      <c r="E8" s="95">
        <f>VLOOKUP(B8,'horaire et frais apres nao'!$A$4:$J$66,3,FALSE)</f>
        <v>0</v>
      </c>
      <c r="F8" s="94">
        <f>VLOOKUP(B8,'horaire et frais apres nao'!$A$4:$J$65,4,FALSE)</f>
        <v>0</v>
      </c>
      <c r="G8" s="95">
        <f>VLOOKUP(B8,'horaire et frais apres nao'!$A$4:$J$66,5,FALSE)</f>
        <v>0</v>
      </c>
      <c r="H8" s="95">
        <f>VLOOKUP(B8,'horaire et frais apres nao'!$A$4:$J$66,6,FALSE)</f>
        <v>0</v>
      </c>
      <c r="I8" s="95">
        <f>VLOOKUP(B8,'horaire et frais apres nao'!$A$4:$J$66,7,FALSE)</f>
        <v>0</v>
      </c>
      <c r="J8" s="95">
        <f>VLOOKUP(B8,'horaire et frais apres nao'!$A$4:$J$66,8,FALSE)</f>
        <v>0</v>
      </c>
      <c r="K8" s="95">
        <f>VLOOKUP(B8,'horaire et frais apres nao'!$A$4:$J$66,9,FALSE)</f>
        <v>0</v>
      </c>
    </row>
    <row r="9" spans="1:11">
      <c r="A9" s="204"/>
      <c r="B9" s="55" t="s">
        <v>12</v>
      </c>
      <c r="C9" s="85" t="s">
        <v>20</v>
      </c>
      <c r="D9" s="6">
        <v>42161</v>
      </c>
      <c r="E9" s="95">
        <f>VLOOKUP(B9,'horaire et frais apres nao'!$A$4:$J$66,3,FALSE)</f>
        <v>0</v>
      </c>
      <c r="F9" s="94">
        <f>VLOOKUP(B9,'horaire et frais apres nao'!$A$4:$J$65,4,FALSE)</f>
        <v>0</v>
      </c>
      <c r="G9" s="95">
        <f>VLOOKUP(B9,'horaire et frais apres nao'!$A$4:$J$66,5,FALSE)</f>
        <v>0</v>
      </c>
      <c r="H9" s="95">
        <f>VLOOKUP(B9,'horaire et frais apres nao'!$A$4:$J$66,6,FALSE)</f>
        <v>0</v>
      </c>
      <c r="I9" s="95">
        <f>VLOOKUP(B9,'horaire et frais apres nao'!$A$4:$J$66,7,FALSE)</f>
        <v>0</v>
      </c>
      <c r="J9" s="95">
        <f>VLOOKUP(B9,'horaire et frais apres nao'!$A$4:$J$66,8,FALSE)</f>
        <v>0</v>
      </c>
      <c r="K9" s="95">
        <f>VLOOKUP(B9,'horaire et frais apres nao'!$A$4:$J$66,9,FALSE)</f>
        <v>0</v>
      </c>
    </row>
    <row r="10" spans="1:11">
      <c r="A10" s="204"/>
      <c r="B10" s="85" t="s">
        <v>196</v>
      </c>
      <c r="C10" s="85" t="s">
        <v>21</v>
      </c>
      <c r="D10" s="6">
        <v>42162</v>
      </c>
      <c r="E10" s="91">
        <f>VLOOKUP(B10,'horaire et frais apres nao'!$A$4:$J$66,3,FALSE)</f>
        <v>0</v>
      </c>
      <c r="F10" s="94">
        <f>VLOOKUP(B10,'horaire et frais apres nao'!$A$4:$J$65,4,FALSE)</f>
        <v>0</v>
      </c>
      <c r="G10" s="95">
        <f>VLOOKUP(B10,'horaire et frais apres nao'!$A$4:$J$66,5,FALSE)</f>
        <v>0</v>
      </c>
      <c r="H10" s="95">
        <f>VLOOKUP(B10,'horaire et frais apres nao'!$A$4:$J$66,6,FALSE)</f>
        <v>0</v>
      </c>
      <c r="I10" s="95">
        <f>VLOOKUP(B10,'horaire et frais apres nao'!$A$4:$J$66,7,FALSE)</f>
        <v>0</v>
      </c>
      <c r="J10" s="95">
        <f>VLOOKUP(B10,'horaire et frais apres nao'!$A$4:$J$66,8,FALSE)</f>
        <v>0</v>
      </c>
      <c r="K10" s="95">
        <f>VLOOKUP(B10,'horaire et frais apres nao'!$A$4:$J$66,9,FALSE)</f>
        <v>0</v>
      </c>
    </row>
    <row r="11" spans="1:11" ht="30">
      <c r="A11" s="204"/>
      <c r="B11" s="85" t="s">
        <v>196</v>
      </c>
      <c r="C11" s="85" t="s">
        <v>22</v>
      </c>
      <c r="D11" s="6">
        <v>42163</v>
      </c>
      <c r="E11" s="91">
        <f>VLOOKUP(B11,'horaire et frais apres nao'!$A$4:$J$66,3,FALSE)</f>
        <v>0</v>
      </c>
      <c r="F11" s="94">
        <f>VLOOKUP(B11,'horaire et frais apres nao'!$A$4:$J$65,4,FALSE)</f>
        <v>0</v>
      </c>
      <c r="G11" s="95">
        <f>VLOOKUP(B11,'horaire et frais apres nao'!$A$4:$J$66,5,FALSE)</f>
        <v>0</v>
      </c>
      <c r="H11" s="95">
        <f>VLOOKUP(B11,'horaire et frais apres nao'!$A$4:$J$66,6,FALSE)</f>
        <v>0</v>
      </c>
      <c r="I11" s="95">
        <f>VLOOKUP(B11,'horaire et frais apres nao'!$A$4:$J$66,7,FALSE)</f>
        <v>0</v>
      </c>
      <c r="J11" s="95">
        <f>VLOOKUP(B11,'horaire et frais apres nao'!$A$4:$J$66,8,FALSE)</f>
        <v>0</v>
      </c>
      <c r="K11" s="95">
        <f>VLOOKUP(B11,'horaire et frais apres nao'!$A$4:$J$66,9,FALSE)</f>
        <v>0</v>
      </c>
    </row>
    <row r="12" spans="1:11">
      <c r="A12" s="204">
        <v>24</v>
      </c>
      <c r="B12" s="55" t="s">
        <v>12</v>
      </c>
      <c r="C12" s="85" t="s">
        <v>23</v>
      </c>
      <c r="D12" s="6">
        <v>42164</v>
      </c>
      <c r="E12" s="91">
        <f>VLOOKUP(B12,'horaire et frais apres nao'!$A$4:$J$66,3,FALSE)</f>
        <v>0</v>
      </c>
      <c r="F12" s="94">
        <f>VLOOKUP(B12,'horaire et frais apres nao'!$A$4:$J$65,4,FALSE)</f>
        <v>0</v>
      </c>
      <c r="G12" s="95">
        <f>VLOOKUP(B12,'horaire et frais apres nao'!$A$4:$J$66,5,FALSE)</f>
        <v>0</v>
      </c>
      <c r="H12" s="95">
        <f>VLOOKUP(B12,'horaire et frais apres nao'!$A$4:$J$66,6,FALSE)</f>
        <v>0</v>
      </c>
      <c r="I12" s="95">
        <f>VLOOKUP(B12,'horaire et frais apres nao'!$A$4:$J$66,7,FALSE)</f>
        <v>0</v>
      </c>
      <c r="J12" s="95">
        <f>VLOOKUP(B12,'horaire et frais apres nao'!$A$4:$J$66,8,FALSE)</f>
        <v>0</v>
      </c>
      <c r="K12" s="95">
        <f>VLOOKUP(B12,'horaire et frais apres nao'!$A$4:$J$66,9,FALSE)</f>
        <v>0</v>
      </c>
    </row>
    <row r="13" spans="1:11">
      <c r="A13" s="204"/>
      <c r="B13" s="55" t="s">
        <v>12</v>
      </c>
      <c r="C13" s="85" t="s">
        <v>24</v>
      </c>
      <c r="D13" s="6">
        <v>42165</v>
      </c>
      <c r="E13" s="91">
        <f>VLOOKUP(B13,'horaire et frais apres nao'!$A$4:$J$66,3,FALSE)</f>
        <v>0</v>
      </c>
      <c r="F13" s="94">
        <f>VLOOKUP(B13,'horaire et frais apres nao'!$A$4:$J$65,4,FALSE)</f>
        <v>0</v>
      </c>
      <c r="G13" s="95">
        <f>VLOOKUP(B13,'horaire et frais apres nao'!$A$4:$J$66,5,FALSE)</f>
        <v>0</v>
      </c>
      <c r="H13" s="95">
        <f>VLOOKUP(B13,'horaire et frais apres nao'!$A$4:$J$66,6,FALSE)</f>
        <v>0</v>
      </c>
      <c r="I13" s="95">
        <f>VLOOKUP(B13,'horaire et frais apres nao'!$A$4:$J$66,7,FALSE)</f>
        <v>0</v>
      </c>
      <c r="J13" s="95">
        <f>VLOOKUP(B13,'horaire et frais apres nao'!$A$4:$J$66,8,FALSE)</f>
        <v>0</v>
      </c>
      <c r="K13" s="95">
        <f>VLOOKUP(B13,'horaire et frais apres nao'!$A$4:$J$66,9,FALSE)</f>
        <v>0</v>
      </c>
    </row>
    <row r="14" spans="1:11">
      <c r="A14" s="204"/>
      <c r="B14" s="55" t="s">
        <v>12</v>
      </c>
      <c r="C14" s="85" t="s">
        <v>25</v>
      </c>
      <c r="D14" s="6">
        <v>42166</v>
      </c>
      <c r="E14" s="91">
        <f>VLOOKUP(B14,'horaire et frais apres nao'!$A$4:$J$66,3,FALSE)</f>
        <v>0</v>
      </c>
      <c r="F14" s="94">
        <f>VLOOKUP(B14,'horaire et frais apres nao'!$A$4:$J$65,4,FALSE)</f>
        <v>0</v>
      </c>
      <c r="G14" s="95">
        <f>VLOOKUP(B14,'horaire et frais apres nao'!$A$4:$J$66,5,FALSE)</f>
        <v>0</v>
      </c>
      <c r="H14" s="95">
        <f>VLOOKUP(B14,'horaire et frais apres nao'!$A$4:$J$66,6,FALSE)</f>
        <v>0</v>
      </c>
      <c r="I14" s="95">
        <f>VLOOKUP(B14,'horaire et frais apres nao'!$A$4:$J$66,7,FALSE)</f>
        <v>0</v>
      </c>
      <c r="J14" s="95">
        <f>VLOOKUP(B14,'horaire et frais apres nao'!$A$4:$J$66,8,FALSE)</f>
        <v>0</v>
      </c>
      <c r="K14" s="95">
        <f>VLOOKUP(B14,'horaire et frais apres nao'!$A$4:$J$66,9,FALSE)</f>
        <v>0</v>
      </c>
    </row>
    <row r="15" spans="1:11">
      <c r="A15" s="204"/>
      <c r="B15" s="55" t="s">
        <v>12</v>
      </c>
      <c r="C15" s="85" t="s">
        <v>26</v>
      </c>
      <c r="D15" s="6">
        <v>42167</v>
      </c>
      <c r="E15" s="91">
        <f>VLOOKUP(B15,'horaire et frais apres nao'!$A$4:$J$66,3,FALSE)</f>
        <v>0</v>
      </c>
      <c r="F15" s="94">
        <f>VLOOKUP(B15,'horaire et frais apres nao'!$A$4:$J$65,4,FALSE)</f>
        <v>0</v>
      </c>
      <c r="G15" s="95">
        <f>VLOOKUP(B15,'horaire et frais apres nao'!$A$4:$J$66,5,FALSE)</f>
        <v>0</v>
      </c>
      <c r="H15" s="95">
        <f>VLOOKUP(B15,'horaire et frais apres nao'!$A$4:$J$66,6,FALSE)</f>
        <v>0</v>
      </c>
      <c r="I15" s="95">
        <f>VLOOKUP(B15,'horaire et frais apres nao'!$A$4:$J$66,7,FALSE)</f>
        <v>0</v>
      </c>
      <c r="J15" s="95">
        <f>VLOOKUP(B15,'horaire et frais apres nao'!$A$4:$J$66,8,FALSE)</f>
        <v>0</v>
      </c>
      <c r="K15" s="95">
        <f>VLOOKUP(B15,'horaire et frais apres nao'!$A$4:$J$66,9,FALSE)</f>
        <v>0</v>
      </c>
    </row>
    <row r="16" spans="1:11">
      <c r="A16" s="204"/>
      <c r="B16" s="55" t="s">
        <v>12</v>
      </c>
      <c r="C16" s="85" t="s">
        <v>20</v>
      </c>
      <c r="D16" s="6">
        <v>42168</v>
      </c>
      <c r="E16" s="91">
        <f>VLOOKUP(B16,'horaire et frais apres nao'!$A$4:$J$66,3,FALSE)</f>
        <v>0</v>
      </c>
      <c r="F16" s="94">
        <f>VLOOKUP(B16,'horaire et frais apres nao'!$A$4:$J$65,4,FALSE)</f>
        <v>0</v>
      </c>
      <c r="G16" s="95">
        <f>VLOOKUP(B16,'horaire et frais apres nao'!$A$4:$J$66,5,FALSE)</f>
        <v>0</v>
      </c>
      <c r="H16" s="95">
        <f>VLOOKUP(B16,'horaire et frais apres nao'!$A$4:$J$66,6,FALSE)</f>
        <v>0</v>
      </c>
      <c r="I16" s="95">
        <f>VLOOKUP(B16,'horaire et frais apres nao'!$A$4:$J$66,7,FALSE)</f>
        <v>0</v>
      </c>
      <c r="J16" s="95">
        <f>VLOOKUP(B16,'horaire et frais apres nao'!$A$4:$J$66,8,FALSE)</f>
        <v>0</v>
      </c>
      <c r="K16" s="95">
        <f>VLOOKUP(B16,'horaire et frais apres nao'!$A$4:$J$66,9,FALSE)</f>
        <v>0</v>
      </c>
    </row>
    <row r="17" spans="1:11">
      <c r="A17" s="204"/>
      <c r="B17" s="85" t="s">
        <v>196</v>
      </c>
      <c r="C17" s="85" t="s">
        <v>21</v>
      </c>
      <c r="D17" s="6">
        <v>42169</v>
      </c>
      <c r="E17" s="91">
        <f>VLOOKUP(B17,'horaire et frais apres nao'!$A$4:$J$66,3,FALSE)</f>
        <v>0</v>
      </c>
      <c r="F17" s="94">
        <f>VLOOKUP(B17,'horaire et frais apres nao'!$A$4:$J$65,4,FALSE)</f>
        <v>0</v>
      </c>
      <c r="G17" s="95">
        <f>VLOOKUP(B17,'horaire et frais apres nao'!$A$4:$J$66,5,FALSE)</f>
        <v>0</v>
      </c>
      <c r="H17" s="95">
        <f>VLOOKUP(B17,'horaire et frais apres nao'!$A$4:$J$66,6,FALSE)</f>
        <v>0</v>
      </c>
      <c r="I17" s="95">
        <f>VLOOKUP(B17,'horaire et frais apres nao'!$A$4:$J$66,7,FALSE)</f>
        <v>0</v>
      </c>
      <c r="J17" s="95">
        <f>VLOOKUP(B17,'horaire et frais apres nao'!$A$4:$J$66,8,FALSE)</f>
        <v>0</v>
      </c>
      <c r="K17" s="95">
        <f>VLOOKUP(B17,'horaire et frais apres nao'!$A$4:$J$66,9,FALSE)</f>
        <v>0</v>
      </c>
    </row>
    <row r="18" spans="1:11" ht="30">
      <c r="A18" s="204"/>
      <c r="B18" s="85" t="s">
        <v>196</v>
      </c>
      <c r="C18" s="85" t="s">
        <v>22</v>
      </c>
      <c r="D18" s="6">
        <v>42170</v>
      </c>
      <c r="E18" s="91">
        <f>VLOOKUP(B18,'horaire et frais apres nao'!$A$4:$J$66,3,FALSE)</f>
        <v>0</v>
      </c>
      <c r="F18" s="94">
        <f>VLOOKUP(B18,'horaire et frais apres nao'!$A$4:$J$65,4,FALSE)</f>
        <v>0</v>
      </c>
      <c r="G18" s="95">
        <f>VLOOKUP(B18,'horaire et frais apres nao'!$A$4:$J$66,5,FALSE)</f>
        <v>0</v>
      </c>
      <c r="H18" s="95">
        <f>VLOOKUP(B18,'horaire et frais apres nao'!$A$4:$J$66,6,FALSE)</f>
        <v>0</v>
      </c>
      <c r="I18" s="95">
        <f>VLOOKUP(B18,'horaire et frais apres nao'!$A$4:$J$66,7,FALSE)</f>
        <v>0</v>
      </c>
      <c r="J18" s="95">
        <f>VLOOKUP(B18,'horaire et frais apres nao'!$A$4:$J$66,8,FALSE)</f>
        <v>0</v>
      </c>
      <c r="K18" s="95">
        <f>VLOOKUP(B18,'horaire et frais apres nao'!$A$4:$J$66,9,FALSE)</f>
        <v>0</v>
      </c>
    </row>
    <row r="19" spans="1:11">
      <c r="A19" s="204">
        <v>25</v>
      </c>
      <c r="B19" s="55" t="s">
        <v>12</v>
      </c>
      <c r="C19" s="85" t="s">
        <v>23</v>
      </c>
      <c r="D19" s="6">
        <v>42171</v>
      </c>
      <c r="E19" s="91">
        <f>VLOOKUP(B19,'horaire et frais apres nao'!$A$4:$J$66,3,FALSE)</f>
        <v>0</v>
      </c>
      <c r="F19" s="94">
        <f>VLOOKUP(B19,'horaire et frais apres nao'!$A$4:$J$65,4,FALSE)</f>
        <v>0</v>
      </c>
      <c r="G19" s="95">
        <f>VLOOKUP(B19,'horaire et frais apres nao'!$A$4:$J$66,5,FALSE)</f>
        <v>0</v>
      </c>
      <c r="H19" s="95">
        <f>VLOOKUP(B19,'horaire et frais apres nao'!$A$4:$J$66,6,FALSE)</f>
        <v>0</v>
      </c>
      <c r="I19" s="95">
        <f>VLOOKUP(B19,'horaire et frais apres nao'!$A$4:$J$66,7,FALSE)</f>
        <v>0</v>
      </c>
      <c r="J19" s="95">
        <f>VLOOKUP(B19,'horaire et frais apres nao'!$A$4:$J$66,8,FALSE)</f>
        <v>0</v>
      </c>
      <c r="K19" s="95">
        <f>VLOOKUP(B19,'horaire et frais apres nao'!$A$4:$J$66,9,FALSE)</f>
        <v>0</v>
      </c>
    </row>
    <row r="20" spans="1:11">
      <c r="A20" s="204"/>
      <c r="B20" s="55" t="s">
        <v>12</v>
      </c>
      <c r="C20" s="85" t="s">
        <v>24</v>
      </c>
      <c r="D20" s="6">
        <v>42172</v>
      </c>
      <c r="E20" s="91">
        <f>VLOOKUP(B20,'horaire et frais apres nao'!$A$4:$J$66,3,FALSE)</f>
        <v>0</v>
      </c>
      <c r="F20" s="94">
        <f>VLOOKUP(B20,'horaire et frais apres nao'!$A$4:$J$65,4,FALSE)</f>
        <v>0</v>
      </c>
      <c r="G20" s="95">
        <f>VLOOKUP(B20,'horaire et frais apres nao'!$A$4:$J$66,5,FALSE)</f>
        <v>0</v>
      </c>
      <c r="H20" s="95">
        <f>VLOOKUP(B20,'horaire et frais apres nao'!$A$4:$J$66,6,FALSE)</f>
        <v>0</v>
      </c>
      <c r="I20" s="95">
        <f>VLOOKUP(B20,'horaire et frais apres nao'!$A$4:$J$66,7,FALSE)</f>
        <v>0</v>
      </c>
      <c r="J20" s="95">
        <f>VLOOKUP(B20,'horaire et frais apres nao'!$A$4:$J$66,8,FALSE)</f>
        <v>0</v>
      </c>
      <c r="K20" s="95">
        <f>VLOOKUP(B20,'horaire et frais apres nao'!$A$4:$J$66,9,FALSE)</f>
        <v>0</v>
      </c>
    </row>
    <row r="21" spans="1:11">
      <c r="A21" s="204"/>
      <c r="B21" s="55" t="s">
        <v>12</v>
      </c>
      <c r="C21" s="85" t="s">
        <v>25</v>
      </c>
      <c r="D21" s="6">
        <v>42173</v>
      </c>
      <c r="E21" s="91">
        <f>VLOOKUP(B21,'horaire et frais apres nao'!$A$4:$J$66,3,FALSE)</f>
        <v>0</v>
      </c>
      <c r="F21" s="94">
        <f>VLOOKUP(B21,'horaire et frais apres nao'!$A$4:$J$65,4,FALSE)</f>
        <v>0</v>
      </c>
      <c r="G21" s="95">
        <f>VLOOKUP(B21,'horaire et frais apres nao'!$A$4:$J$66,5,FALSE)</f>
        <v>0</v>
      </c>
      <c r="H21" s="95">
        <f>VLOOKUP(B21,'horaire et frais apres nao'!$A$4:$J$66,6,FALSE)</f>
        <v>0</v>
      </c>
      <c r="I21" s="95">
        <f>VLOOKUP(B21,'horaire et frais apres nao'!$A$4:$J$66,7,FALSE)</f>
        <v>0</v>
      </c>
      <c r="J21" s="95">
        <f>VLOOKUP(B21,'horaire et frais apres nao'!$A$4:$J$66,8,FALSE)</f>
        <v>0</v>
      </c>
      <c r="K21" s="95">
        <f>VLOOKUP(B21,'horaire et frais apres nao'!$A$4:$J$66,9,FALSE)</f>
        <v>0</v>
      </c>
    </row>
    <row r="22" spans="1:11">
      <c r="A22" s="204"/>
      <c r="B22" s="55" t="s">
        <v>12</v>
      </c>
      <c r="C22" s="85" t="s">
        <v>26</v>
      </c>
      <c r="D22" s="6">
        <v>42174</v>
      </c>
      <c r="E22" s="91">
        <f>VLOOKUP(B22,'horaire et frais apres nao'!$A$4:$J$66,3,FALSE)</f>
        <v>0</v>
      </c>
      <c r="F22" s="94">
        <f>VLOOKUP(B22,'horaire et frais apres nao'!$A$4:$J$65,4,FALSE)</f>
        <v>0</v>
      </c>
      <c r="G22" s="95">
        <f>VLOOKUP(B22,'horaire et frais apres nao'!$A$4:$J$66,5,FALSE)</f>
        <v>0</v>
      </c>
      <c r="H22" s="95">
        <f>VLOOKUP(B22,'horaire et frais apres nao'!$A$4:$J$66,6,FALSE)</f>
        <v>0</v>
      </c>
      <c r="I22" s="95">
        <f>VLOOKUP(B22,'horaire et frais apres nao'!$A$4:$J$66,7,FALSE)</f>
        <v>0</v>
      </c>
      <c r="J22" s="95">
        <f>VLOOKUP(B22,'horaire et frais apres nao'!$A$4:$J$66,8,FALSE)</f>
        <v>0</v>
      </c>
      <c r="K22" s="95">
        <f>VLOOKUP(B22,'horaire et frais apres nao'!$A$4:$J$66,9,FALSE)</f>
        <v>0</v>
      </c>
    </row>
    <row r="23" spans="1:11">
      <c r="A23" s="204"/>
      <c r="B23" s="55" t="s">
        <v>12</v>
      </c>
      <c r="C23" s="85" t="s">
        <v>20</v>
      </c>
      <c r="D23" s="6">
        <v>42175</v>
      </c>
      <c r="E23" s="91">
        <f>VLOOKUP(B23,'horaire et frais apres nao'!$A$4:$J$66,3,FALSE)</f>
        <v>0</v>
      </c>
      <c r="F23" s="94">
        <f>VLOOKUP(B23,'horaire et frais apres nao'!$A$4:$J$65,4,FALSE)</f>
        <v>0</v>
      </c>
      <c r="G23" s="95">
        <f>VLOOKUP(B23,'horaire et frais apres nao'!$A$4:$J$66,5,FALSE)</f>
        <v>0</v>
      </c>
      <c r="H23" s="95">
        <f>VLOOKUP(B23,'horaire et frais apres nao'!$A$4:$J$66,6,FALSE)</f>
        <v>0</v>
      </c>
      <c r="I23" s="95">
        <f>VLOOKUP(B23,'horaire et frais apres nao'!$A$4:$J$66,7,FALSE)</f>
        <v>0</v>
      </c>
      <c r="J23" s="95">
        <f>VLOOKUP(B23,'horaire et frais apres nao'!$A$4:$J$66,8,FALSE)</f>
        <v>0</v>
      </c>
      <c r="K23" s="95">
        <f>VLOOKUP(B23,'horaire et frais apres nao'!$A$4:$J$66,9,FALSE)</f>
        <v>0</v>
      </c>
    </row>
    <row r="24" spans="1:11">
      <c r="A24" s="204"/>
      <c r="B24" s="85" t="s">
        <v>196</v>
      </c>
      <c r="C24" s="85" t="s">
        <v>21</v>
      </c>
      <c r="D24" s="6">
        <v>42176</v>
      </c>
      <c r="E24" s="91">
        <f>VLOOKUP(B24,'horaire et frais apres nao'!$A$4:$J$66,3,FALSE)</f>
        <v>0</v>
      </c>
      <c r="F24" s="94">
        <f>VLOOKUP(B24,'horaire et frais apres nao'!$A$4:$J$65,4,FALSE)</f>
        <v>0</v>
      </c>
      <c r="G24" s="95">
        <f>VLOOKUP(B24,'horaire et frais apres nao'!$A$4:$J$66,5,FALSE)</f>
        <v>0</v>
      </c>
      <c r="H24" s="95">
        <f>VLOOKUP(B24,'horaire et frais apres nao'!$A$4:$J$66,6,FALSE)</f>
        <v>0</v>
      </c>
      <c r="I24" s="95">
        <f>VLOOKUP(B24,'horaire et frais apres nao'!$A$4:$J$66,7,FALSE)</f>
        <v>0</v>
      </c>
      <c r="J24" s="95">
        <f>VLOOKUP(B24,'horaire et frais apres nao'!$A$4:$J$66,8,FALSE)</f>
        <v>0</v>
      </c>
      <c r="K24" s="95">
        <f>VLOOKUP(B24,'horaire et frais apres nao'!$A$4:$J$66,9,FALSE)</f>
        <v>0</v>
      </c>
    </row>
    <row r="25" spans="1:11" ht="30">
      <c r="A25" s="204"/>
      <c r="B25" s="85" t="s">
        <v>196</v>
      </c>
      <c r="C25" s="85" t="s">
        <v>22</v>
      </c>
      <c r="D25" s="6">
        <v>42177</v>
      </c>
      <c r="E25" s="91">
        <f>VLOOKUP(B25,'horaire et frais apres nao'!$A$4:$J$66,3,FALSE)</f>
        <v>0</v>
      </c>
      <c r="F25" s="94">
        <f>VLOOKUP(B25,'horaire et frais apres nao'!$A$4:$J$65,4,FALSE)</f>
        <v>0</v>
      </c>
      <c r="G25" s="95">
        <f>VLOOKUP(B25,'horaire et frais apres nao'!$A$4:$J$66,5,FALSE)</f>
        <v>0</v>
      </c>
      <c r="H25" s="95">
        <f>VLOOKUP(B25,'horaire et frais apres nao'!$A$4:$J$66,6,FALSE)</f>
        <v>0</v>
      </c>
      <c r="I25" s="95">
        <f>VLOOKUP(B25,'horaire et frais apres nao'!$A$4:$J$66,7,FALSE)</f>
        <v>0</v>
      </c>
      <c r="J25" s="95">
        <f>VLOOKUP(B25,'horaire et frais apres nao'!$A$4:$J$66,8,FALSE)</f>
        <v>0</v>
      </c>
      <c r="K25" s="95">
        <f>VLOOKUP(B25,'horaire et frais apres nao'!$A$4:$J$66,9,FALSE)</f>
        <v>0</v>
      </c>
    </row>
    <row r="26" spans="1:11">
      <c r="A26" s="204">
        <v>26</v>
      </c>
      <c r="B26" s="55" t="s">
        <v>12</v>
      </c>
      <c r="C26" s="85" t="s">
        <v>23</v>
      </c>
      <c r="D26" s="6">
        <v>42178</v>
      </c>
      <c r="E26" s="91">
        <f>VLOOKUP(B26,'horaire et frais apres nao'!$A$4:$J$66,3,FALSE)</f>
        <v>0</v>
      </c>
      <c r="F26" s="94">
        <f>VLOOKUP(B26,'horaire et frais apres nao'!$A$4:$J$65,4,FALSE)</f>
        <v>0</v>
      </c>
      <c r="G26" s="95">
        <f>VLOOKUP(B26,'horaire et frais apres nao'!$A$4:$J$66,5,FALSE)</f>
        <v>0</v>
      </c>
      <c r="H26" s="95">
        <f>VLOOKUP(B26,'horaire et frais apres nao'!$A$4:$J$66,6,FALSE)</f>
        <v>0</v>
      </c>
      <c r="I26" s="95">
        <f>VLOOKUP(B26,'horaire et frais apres nao'!$A$4:$J$66,7,FALSE)</f>
        <v>0</v>
      </c>
      <c r="J26" s="95">
        <f>VLOOKUP(B26,'horaire et frais apres nao'!$A$4:$J$66,8,FALSE)</f>
        <v>0</v>
      </c>
      <c r="K26" s="95">
        <f>VLOOKUP(B26,'horaire et frais apres nao'!$A$4:$J$66,9,FALSE)</f>
        <v>0</v>
      </c>
    </row>
    <row r="27" spans="1:11">
      <c r="A27" s="204"/>
      <c r="B27" s="55" t="s">
        <v>12</v>
      </c>
      <c r="C27" s="85" t="s">
        <v>24</v>
      </c>
      <c r="D27" s="6">
        <v>42179</v>
      </c>
      <c r="E27" s="91">
        <f>VLOOKUP(B27,'horaire et frais apres nao'!$A$4:$J$66,3,FALSE)</f>
        <v>0</v>
      </c>
      <c r="F27" s="94">
        <f>VLOOKUP(B27,'horaire et frais apres nao'!$A$4:$J$65,4,FALSE)</f>
        <v>0</v>
      </c>
      <c r="G27" s="95">
        <f>VLOOKUP(B27,'horaire et frais apres nao'!$A$4:$J$66,5,FALSE)</f>
        <v>0</v>
      </c>
      <c r="H27" s="95">
        <f>VLOOKUP(B27,'horaire et frais apres nao'!$A$4:$J$66,6,FALSE)</f>
        <v>0</v>
      </c>
      <c r="I27" s="95">
        <f>VLOOKUP(B27,'horaire et frais apres nao'!$A$4:$J$66,7,FALSE)</f>
        <v>0</v>
      </c>
      <c r="J27" s="95">
        <f>VLOOKUP(B27,'horaire et frais apres nao'!$A$4:$J$66,8,FALSE)</f>
        <v>0</v>
      </c>
      <c r="K27" s="95">
        <f>VLOOKUP(B27,'horaire et frais apres nao'!$A$4:$J$66,9,FALSE)</f>
        <v>0</v>
      </c>
    </row>
    <row r="28" spans="1:11">
      <c r="A28" s="204"/>
      <c r="B28" s="55" t="s">
        <v>12</v>
      </c>
      <c r="C28" s="85" t="s">
        <v>25</v>
      </c>
      <c r="D28" s="6">
        <v>42180</v>
      </c>
      <c r="E28" s="91">
        <f>VLOOKUP(B28,'horaire et frais apres nao'!$A$4:$J$66,3,FALSE)</f>
        <v>0</v>
      </c>
      <c r="F28" s="94">
        <f>VLOOKUP(B28,'horaire et frais apres nao'!$A$4:$J$65,4,FALSE)</f>
        <v>0</v>
      </c>
      <c r="G28" s="95">
        <f>VLOOKUP(B28,'horaire et frais apres nao'!$A$4:$J$66,5,FALSE)</f>
        <v>0</v>
      </c>
      <c r="H28" s="95">
        <f>VLOOKUP(B28,'horaire et frais apres nao'!$A$4:$J$66,6,FALSE)</f>
        <v>0</v>
      </c>
      <c r="I28" s="95">
        <f>VLOOKUP(B28,'horaire et frais apres nao'!$A$4:$J$66,7,FALSE)</f>
        <v>0</v>
      </c>
      <c r="J28" s="95">
        <f>VLOOKUP(B28,'horaire et frais apres nao'!$A$4:$J$66,8,FALSE)</f>
        <v>0</v>
      </c>
      <c r="K28" s="95">
        <f>VLOOKUP(B28,'horaire et frais apres nao'!$A$4:$J$66,9,FALSE)</f>
        <v>0</v>
      </c>
    </row>
    <row r="29" spans="1:11">
      <c r="A29" s="204"/>
      <c r="B29" s="55" t="s">
        <v>12</v>
      </c>
      <c r="C29" s="85" t="s">
        <v>26</v>
      </c>
      <c r="D29" s="6">
        <v>42181</v>
      </c>
      <c r="E29" s="91">
        <f>VLOOKUP(B29,'horaire et frais apres nao'!$A$4:$J$66,3,FALSE)</f>
        <v>0</v>
      </c>
      <c r="F29" s="94">
        <f>VLOOKUP(B29,'horaire et frais apres nao'!$A$4:$J$65,4,FALSE)</f>
        <v>0</v>
      </c>
      <c r="G29" s="95">
        <f>VLOOKUP(B29,'horaire et frais apres nao'!$A$4:$J$66,5,FALSE)</f>
        <v>0</v>
      </c>
      <c r="H29" s="95">
        <f>VLOOKUP(B29,'horaire et frais apres nao'!$A$4:$J$66,6,FALSE)</f>
        <v>0</v>
      </c>
      <c r="I29" s="95">
        <f>VLOOKUP(B29,'horaire et frais apres nao'!$A$4:$J$66,7,FALSE)</f>
        <v>0</v>
      </c>
      <c r="J29" s="95">
        <f>VLOOKUP(B29,'horaire et frais apres nao'!$A$4:$J$66,8,FALSE)</f>
        <v>0</v>
      </c>
      <c r="K29" s="95">
        <f>VLOOKUP(B29,'horaire et frais apres nao'!$A$4:$J$66,9,FALSE)</f>
        <v>0</v>
      </c>
    </row>
    <row r="30" spans="1:11">
      <c r="A30" s="204"/>
      <c r="B30" s="55" t="s">
        <v>12</v>
      </c>
      <c r="C30" s="85" t="s">
        <v>20</v>
      </c>
      <c r="D30" s="6">
        <v>42182</v>
      </c>
      <c r="E30" s="91">
        <f>VLOOKUP(B30,'horaire et frais apres nao'!$A$4:$J$66,3,FALSE)</f>
        <v>0</v>
      </c>
      <c r="F30" s="94">
        <f>VLOOKUP(B30,'horaire et frais apres nao'!$A$4:$J$65,4,FALSE)</f>
        <v>0</v>
      </c>
      <c r="G30" s="95">
        <f>VLOOKUP(B30,'horaire et frais apres nao'!$A$4:$J$66,5,FALSE)</f>
        <v>0</v>
      </c>
      <c r="H30" s="95">
        <f>VLOOKUP(B30,'horaire et frais apres nao'!$A$4:$J$66,6,FALSE)</f>
        <v>0</v>
      </c>
      <c r="I30" s="95">
        <f>VLOOKUP(B30,'horaire et frais apres nao'!$A$4:$J$66,7,FALSE)</f>
        <v>0</v>
      </c>
      <c r="J30" s="95">
        <f>VLOOKUP(B30,'horaire et frais apres nao'!$A$4:$J$66,8,FALSE)</f>
        <v>0</v>
      </c>
      <c r="K30" s="95">
        <f>VLOOKUP(B30,'horaire et frais apres nao'!$A$4:$J$66,9,FALSE)</f>
        <v>0</v>
      </c>
    </row>
    <row r="31" spans="1:11">
      <c r="A31" s="204"/>
      <c r="B31" s="85" t="s">
        <v>196</v>
      </c>
      <c r="C31" s="85" t="s">
        <v>21</v>
      </c>
      <c r="D31" s="6">
        <v>42183</v>
      </c>
      <c r="E31" s="91">
        <f>VLOOKUP(B31,'horaire et frais apres nao'!$A$4:$J$66,3,FALSE)</f>
        <v>0</v>
      </c>
      <c r="F31" s="94">
        <f>VLOOKUP(B31,'horaire et frais apres nao'!$A$4:$J$65,4,FALSE)</f>
        <v>0</v>
      </c>
      <c r="G31" s="95">
        <f>VLOOKUP(B31,'horaire et frais apres nao'!$A$4:$J$66,5,FALSE)</f>
        <v>0</v>
      </c>
      <c r="H31" s="95">
        <f>VLOOKUP(B31,'horaire et frais apres nao'!$A$4:$J$66,6,FALSE)</f>
        <v>0</v>
      </c>
      <c r="I31" s="95">
        <f>VLOOKUP(B31,'horaire et frais apres nao'!$A$4:$J$66,7,FALSE)</f>
        <v>0</v>
      </c>
      <c r="J31" s="95">
        <f>VLOOKUP(B31,'horaire et frais apres nao'!$A$4:$J$66,8,FALSE)</f>
        <v>0</v>
      </c>
      <c r="K31" s="95">
        <f>VLOOKUP(B31,'horaire et frais apres nao'!$A$4:$J$66,9,FALSE)</f>
        <v>0</v>
      </c>
    </row>
    <row r="32" spans="1:11" ht="30">
      <c r="A32" s="204"/>
      <c r="B32" s="157" t="s">
        <v>12</v>
      </c>
      <c r="C32" s="85" t="s">
        <v>22</v>
      </c>
      <c r="D32" s="6">
        <v>42184</v>
      </c>
      <c r="E32" s="91">
        <f>VLOOKUP(B32,'horaire et frais apres nao'!$A$4:$J$66,3,FALSE)</f>
        <v>0</v>
      </c>
      <c r="F32" s="94">
        <f>VLOOKUP(B32,'horaire et frais apres nao'!$A$4:$J$65,4,FALSE)</f>
        <v>0</v>
      </c>
      <c r="G32" s="95">
        <f>VLOOKUP(B32,'horaire et frais apres nao'!$A$4:$J$66,5,FALSE)</f>
        <v>0</v>
      </c>
      <c r="H32" s="95">
        <f>VLOOKUP(B32,'horaire et frais apres nao'!$A$4:$J$66,6,FALSE)</f>
        <v>0</v>
      </c>
      <c r="I32" s="95">
        <f>VLOOKUP(B32,'horaire et frais apres nao'!$A$4:$J$66,7,FALSE)</f>
        <v>0</v>
      </c>
      <c r="J32" s="95">
        <f>VLOOKUP(B32,'horaire et frais apres nao'!$A$4:$J$66,8,FALSE)</f>
        <v>0</v>
      </c>
      <c r="K32" s="95">
        <f>VLOOKUP(B32,'horaire et frais apres nao'!$A$4:$J$66,9,FALSE)</f>
        <v>0</v>
      </c>
    </row>
    <row r="33" spans="1:11">
      <c r="A33" s="45"/>
      <c r="B33" s="55" t="s">
        <v>12</v>
      </c>
      <c r="C33" s="55"/>
      <c r="D33" s="6"/>
      <c r="E33" s="55">
        <f>VLOOKUP(B33,' horaire et frais avant nao '!$A$4:$I$81,3,FALSE)</f>
        <v>0</v>
      </c>
      <c r="F33" s="94">
        <f>VLOOKUP(B33,'horaire et frais apres nao'!$A$4:$J$65,4,FALSE)</f>
        <v>0</v>
      </c>
      <c r="G33" s="95">
        <f>VLOOKUP(B33,'horaire et frais apres nao'!$A$4:$J$66,5,FALSE)</f>
        <v>0</v>
      </c>
      <c r="H33" s="95">
        <f>VLOOKUP(B33,'horaire et frais apres nao'!$A$4:$J$66,6,FALSE)</f>
        <v>0</v>
      </c>
      <c r="I33" s="95">
        <f>VLOOKUP(B33,'horaire et frais apres nao'!$A$4:$J$66,7,FALSE)</f>
        <v>0</v>
      </c>
      <c r="J33" s="95">
        <f>VLOOKUP(B33,'horaire et frais apres nao'!$A$4:$J$66,8,FALSE)</f>
        <v>0</v>
      </c>
      <c r="K33" s="95">
        <f>VLOOKUP(B33,'horaire et frais apres nao'!$A$4:$J$66,9,FALSE)</f>
        <v>0</v>
      </c>
    </row>
    <row r="34" spans="1:11">
      <c r="A34" s="55"/>
      <c r="B34" s="33" t="s">
        <v>27</v>
      </c>
      <c r="C34" s="33"/>
      <c r="D34" s="33"/>
      <c r="E34" s="33">
        <f>SUM(E3:E33)</f>
        <v>0</v>
      </c>
      <c r="F34" s="33">
        <f t="shared" ref="F34:K34" si="0">SUM(F3:F33)</f>
        <v>0</v>
      </c>
      <c r="G34" s="33">
        <f t="shared" si="0"/>
        <v>0</v>
      </c>
      <c r="H34" s="33">
        <f t="shared" si="0"/>
        <v>0</v>
      </c>
      <c r="I34" s="33">
        <f t="shared" si="0"/>
        <v>0</v>
      </c>
      <c r="J34" s="33">
        <f t="shared" si="0"/>
        <v>0</v>
      </c>
      <c r="K34" s="33">
        <f t="shared" si="0"/>
        <v>0</v>
      </c>
    </row>
    <row r="35" spans="1:11" ht="30">
      <c r="A35" s="43" t="s">
        <v>16</v>
      </c>
      <c r="B35" s="43" t="s">
        <v>17</v>
      </c>
      <c r="C35" s="43" t="s">
        <v>18</v>
      </c>
      <c r="D35" s="43" t="s">
        <v>19</v>
      </c>
      <c r="E35" s="43" t="s">
        <v>2</v>
      </c>
      <c r="F35" s="43" t="s">
        <v>3</v>
      </c>
      <c r="G35" s="43" t="s">
        <v>4</v>
      </c>
      <c r="H35" s="43" t="s">
        <v>5</v>
      </c>
      <c r="I35" s="43" t="s">
        <v>6</v>
      </c>
      <c r="J35" s="43" t="s">
        <v>7</v>
      </c>
      <c r="K35" s="43" t="s">
        <v>8</v>
      </c>
    </row>
    <row r="43" spans="1:11" ht="15" customHeight="1">
      <c r="B43" s="196" t="s">
        <v>213</v>
      </c>
      <c r="C43" s="196"/>
      <c r="D43" s="196"/>
      <c r="E43" s="196"/>
      <c r="F43" s="196"/>
      <c r="G43" s="196"/>
      <c r="H43" s="196"/>
      <c r="I43" s="196"/>
      <c r="J43" s="196"/>
    </row>
    <row r="44" spans="1:11">
      <c r="B44" s="196"/>
      <c r="C44" s="196"/>
      <c r="D44" s="196"/>
      <c r="E44" s="196"/>
      <c r="F44" s="196"/>
      <c r="G44" s="196"/>
      <c r="H44" s="196"/>
      <c r="I44" s="196"/>
      <c r="J44" s="196"/>
    </row>
    <row r="45" spans="1:11" ht="45">
      <c r="A45" s="43" t="s">
        <v>91</v>
      </c>
      <c r="B45" s="44" t="s">
        <v>70</v>
      </c>
      <c r="C45" s="43" t="s">
        <v>29</v>
      </c>
      <c r="D45" s="43" t="s">
        <v>30</v>
      </c>
      <c r="E45" s="43" t="s">
        <v>31</v>
      </c>
      <c r="F45" s="43" t="s">
        <v>32</v>
      </c>
      <c r="G45" s="43" t="s">
        <v>33</v>
      </c>
      <c r="H45" s="43" t="s">
        <v>34</v>
      </c>
      <c r="I45" s="43" t="s">
        <v>35</v>
      </c>
      <c r="J45" s="43" t="s">
        <v>36</v>
      </c>
      <c r="K45" s="43" t="s">
        <v>115</v>
      </c>
    </row>
    <row r="46" spans="1:11">
      <c r="A46" s="40"/>
      <c r="B46" s="40"/>
      <c r="C46" s="86" t="s">
        <v>12</v>
      </c>
      <c r="D46" s="55" t="s">
        <v>23</v>
      </c>
      <c r="E46" s="2">
        <f>VLOOKUP(C46,' horaire et frais avant nao '!$A$4:I81,2,FALSE)</f>
        <v>0</v>
      </c>
      <c r="F46" s="2">
        <v>0</v>
      </c>
      <c r="G46" s="2">
        <f>MOD(F46-E46,1)-I46-H46+K46</f>
        <v>0</v>
      </c>
      <c r="H46" s="2">
        <v>0</v>
      </c>
      <c r="I46" s="2">
        <v>0</v>
      </c>
      <c r="J46" s="2">
        <f t="shared" ref="J46:J52" si="1">(IF(((E46*24)&gt;=21)*AND((F46*24)&gt;6)*AND((F46*24)&lt;21),30-(E46*24),0)+IF(((F46*24)&gt;=21)*AND((E46*24)&gt;6)*AND((E46*24)&lt;21),MIN((F46*24)-(E46*24),(F46*24)-21),0)+IF(((E46*24)&gt;6)*AND((E46*24)&lt;21)*AND((F46*24)&lt;=6),3+(F46*24),0)+IF(((E46*24)&lt;=6)*AND((F46*24)&gt;6)*AND((F46*24)&lt;21),6-(E46*24),0)+IF(((E46*24)&lt;=6)*AND((F46*24)&lt;=6),(F46*24)-(E46*24),0)+IF(((E46*24)&gt;=21)*AND((F46*24)&lt;=6),24-(E46*24)+(F46*24),0)+IF(((E46*24)&gt;=21)*AND((F46*24)&gt;=21),(F46*24)-(E46*24),0)+IF(((E46*24)&lt;=6)*AND((F46*24)&gt;=21),6-(E46*24)+(F46*24)-21,0)+IF(((E46*24)&gt;6)*AND((E46*24)&lt;21)*AND((F46*24)&gt;6)*AND((F46*24)&lt;21)*AND((E46*24)&gt;(F46*24)),9,0))/24-I46</f>
        <v>0</v>
      </c>
      <c r="K46" s="46">
        <v>0</v>
      </c>
    </row>
    <row r="47" spans="1:11">
      <c r="A47" s="40"/>
      <c r="B47" s="40"/>
      <c r="C47" s="86" t="s">
        <v>12</v>
      </c>
      <c r="D47" s="55" t="s">
        <v>24</v>
      </c>
      <c r="E47" s="2">
        <f>VLOOKUP(C47,' horaire et frais avant nao '!$A$4:I82,2,FALSE)</f>
        <v>0</v>
      </c>
      <c r="F47" s="2">
        <v>0</v>
      </c>
      <c r="G47" s="2">
        <f t="shared" ref="G47:G52" si="2">MOD(F47-E47,1)-I47-H47+K47</f>
        <v>0</v>
      </c>
      <c r="H47" s="2">
        <v>0</v>
      </c>
      <c r="I47" s="2">
        <v>0</v>
      </c>
      <c r="J47" s="2">
        <f t="shared" si="1"/>
        <v>0</v>
      </c>
      <c r="K47" s="46">
        <v>0</v>
      </c>
    </row>
    <row r="48" spans="1:11">
      <c r="A48" s="40"/>
      <c r="B48" s="40"/>
      <c r="C48" s="86" t="s">
        <v>12</v>
      </c>
      <c r="D48" s="55" t="s">
        <v>25</v>
      </c>
      <c r="E48" s="2">
        <f>VLOOKUP(C48,' horaire et frais avant nao '!$A$4:I83,2,FALSE)</f>
        <v>0</v>
      </c>
      <c r="F48" s="2">
        <v>0</v>
      </c>
      <c r="G48" s="2">
        <f t="shared" si="2"/>
        <v>0</v>
      </c>
      <c r="H48" s="2">
        <v>0</v>
      </c>
      <c r="I48" s="2">
        <v>0</v>
      </c>
      <c r="J48" s="2">
        <f t="shared" si="1"/>
        <v>0</v>
      </c>
      <c r="K48" s="46">
        <v>0</v>
      </c>
    </row>
    <row r="49" spans="1:11">
      <c r="A49" s="40"/>
      <c r="B49" s="40"/>
      <c r="C49" s="86" t="s">
        <v>12</v>
      </c>
      <c r="D49" s="55" t="s">
        <v>26</v>
      </c>
      <c r="E49" s="2">
        <f>VLOOKUP(C49,' horaire et frais avant nao '!$A$4:I84,2,FALSE)</f>
        <v>0</v>
      </c>
      <c r="F49" s="2">
        <v>0</v>
      </c>
      <c r="G49" s="2">
        <f t="shared" si="2"/>
        <v>0</v>
      </c>
      <c r="H49" s="2">
        <v>0</v>
      </c>
      <c r="I49" s="2">
        <v>0</v>
      </c>
      <c r="J49" s="2">
        <f t="shared" si="1"/>
        <v>0</v>
      </c>
      <c r="K49" s="46">
        <v>0</v>
      </c>
    </row>
    <row r="50" spans="1:11">
      <c r="A50" s="40"/>
      <c r="B50" s="40"/>
      <c r="C50" s="86" t="s">
        <v>12</v>
      </c>
      <c r="D50" s="55" t="s">
        <v>20</v>
      </c>
      <c r="E50" s="2">
        <f>VLOOKUP(C50,' horaire et frais avant nao '!$A$4:I85,2,FALSE)</f>
        <v>0</v>
      </c>
      <c r="F50" s="2">
        <v>0</v>
      </c>
      <c r="G50" s="2">
        <f t="shared" si="2"/>
        <v>0</v>
      </c>
      <c r="H50" s="2">
        <v>0</v>
      </c>
      <c r="I50" s="2">
        <v>0</v>
      </c>
      <c r="J50" s="2">
        <f t="shared" si="1"/>
        <v>0</v>
      </c>
      <c r="K50" s="46">
        <v>0</v>
      </c>
    </row>
    <row r="51" spans="1:11">
      <c r="A51" s="40"/>
      <c r="B51" s="40"/>
      <c r="C51" s="55" t="s">
        <v>11</v>
      </c>
      <c r="D51" s="55" t="s">
        <v>21</v>
      </c>
      <c r="E51" s="2">
        <f>VLOOKUP(C51,' horaire et frais avant nao '!$A$4:I86,2,FALSE)</f>
        <v>0</v>
      </c>
      <c r="F51" s="2">
        <v>0</v>
      </c>
      <c r="G51" s="2">
        <f t="shared" si="2"/>
        <v>0</v>
      </c>
      <c r="H51" s="2">
        <v>0</v>
      </c>
      <c r="I51" s="2">
        <v>0</v>
      </c>
      <c r="J51" s="2">
        <f t="shared" si="1"/>
        <v>0</v>
      </c>
      <c r="K51" s="46">
        <v>0</v>
      </c>
    </row>
    <row r="52" spans="1:11">
      <c r="A52" s="40"/>
      <c r="B52" s="40"/>
      <c r="C52" s="32" t="s">
        <v>11</v>
      </c>
      <c r="D52" s="32" t="s">
        <v>22</v>
      </c>
      <c r="E52" s="2">
        <f>VLOOKUP(C52,' horaire et frais avant nao '!$A$4:I87,2,FALSE)</f>
        <v>0</v>
      </c>
      <c r="F52" s="16">
        <v>0</v>
      </c>
      <c r="G52" s="2">
        <f t="shared" si="2"/>
        <v>0</v>
      </c>
      <c r="H52" s="16">
        <v>0</v>
      </c>
      <c r="I52" s="16">
        <v>0</v>
      </c>
      <c r="J52" s="2">
        <f t="shared" si="1"/>
        <v>0</v>
      </c>
      <c r="K52" s="46">
        <v>0</v>
      </c>
    </row>
    <row r="53" spans="1:11">
      <c r="C53" s="4"/>
      <c r="D53" s="4"/>
      <c r="E53" s="17"/>
      <c r="F53" s="18"/>
      <c r="G53" s="51">
        <f>SUM(G46:G52)</f>
        <v>0</v>
      </c>
      <c r="H53" s="20"/>
      <c r="I53" s="15"/>
      <c r="J53" s="52">
        <f>SUM(J46:J52)</f>
        <v>0</v>
      </c>
    </row>
    <row r="54" spans="1:11">
      <c r="D54" s="187" t="s">
        <v>37</v>
      </c>
      <c r="E54" s="188"/>
      <c r="F54" s="188"/>
      <c r="G54" s="189"/>
      <c r="H54" s="19"/>
      <c r="I54" s="22">
        <v>0.33333333333333331</v>
      </c>
    </row>
    <row r="55" spans="1:11">
      <c r="D55" s="187" t="s">
        <v>38</v>
      </c>
      <c r="E55" s="188"/>
      <c r="F55" s="188"/>
      <c r="G55" s="189"/>
      <c r="H55" s="40"/>
      <c r="I55" s="41">
        <v>1.6666666666666667</v>
      </c>
    </row>
    <row r="56" spans="1:11">
      <c r="D56" s="187" t="s">
        <v>39</v>
      </c>
      <c r="E56" s="188"/>
      <c r="F56" s="188"/>
      <c r="G56" s="189"/>
      <c r="H56" s="40"/>
      <c r="I56" s="58">
        <f>SUM(G53)</f>
        <v>0</v>
      </c>
      <c r="K56" s="186" t="s">
        <v>149</v>
      </c>
    </row>
    <row r="57" spans="1:11">
      <c r="D57" s="187" t="s">
        <v>40</v>
      </c>
      <c r="E57" s="188"/>
      <c r="F57" s="188"/>
      <c r="G57" s="189"/>
      <c r="H57" s="40"/>
      <c r="I57" s="41">
        <v>0.41666666666666669</v>
      </c>
      <c r="K57" s="186"/>
    </row>
    <row r="58" spans="1:11">
      <c r="D58" s="187" t="s">
        <v>41</v>
      </c>
      <c r="E58" s="188"/>
      <c r="F58" s="188"/>
      <c r="G58" s="189"/>
      <c r="H58" s="40"/>
      <c r="I58" s="41">
        <f>SUM(I56-I55)</f>
        <v>-1.6666666666666667</v>
      </c>
      <c r="K58" s="74">
        <f>SUM(G153)</f>
        <v>0</v>
      </c>
    </row>
    <row r="59" spans="1:11">
      <c r="D59" s="187" t="s">
        <v>42</v>
      </c>
      <c r="E59" s="188"/>
      <c r="F59" s="188"/>
      <c r="G59" s="189"/>
      <c r="H59" s="40"/>
      <c r="I59" s="41">
        <v>0.83333333333333337</v>
      </c>
    </row>
    <row r="60" spans="1:11">
      <c r="D60" s="187" t="s">
        <v>43</v>
      </c>
      <c r="E60" s="188"/>
      <c r="F60" s="188"/>
      <c r="G60" s="189"/>
      <c r="H60" s="41">
        <v>1.6666666666666667</v>
      </c>
      <c r="I60" s="58">
        <f>SUM(I56)</f>
        <v>0</v>
      </c>
    </row>
    <row r="61" spans="1:11">
      <c r="H61" s="200">
        <f>SUM(I60-H60)</f>
        <v>-1.6666666666666667</v>
      </c>
      <c r="I61" s="201"/>
    </row>
    <row r="65" spans="1:11" ht="15" customHeight="1">
      <c r="B65" s="196" t="s">
        <v>214</v>
      </c>
      <c r="C65" s="196"/>
      <c r="D65" s="196"/>
      <c r="E65" s="196"/>
      <c r="F65" s="196"/>
      <c r="G65" s="196"/>
      <c r="H65" s="196"/>
      <c r="I65" s="196"/>
      <c r="J65" s="196"/>
    </row>
    <row r="66" spans="1:11">
      <c r="B66" s="196"/>
      <c r="C66" s="196"/>
      <c r="D66" s="196"/>
      <c r="E66" s="196"/>
      <c r="F66" s="196"/>
      <c r="G66" s="196"/>
      <c r="H66" s="196"/>
      <c r="I66" s="196"/>
      <c r="J66" s="196"/>
    </row>
    <row r="67" spans="1:11" ht="45">
      <c r="A67" s="43" t="s">
        <v>91</v>
      </c>
      <c r="B67" s="44" t="s">
        <v>70</v>
      </c>
      <c r="C67" s="43" t="s">
        <v>29</v>
      </c>
      <c r="D67" s="43" t="s">
        <v>30</v>
      </c>
      <c r="E67" s="43" t="s">
        <v>31</v>
      </c>
      <c r="F67" s="43" t="s">
        <v>32</v>
      </c>
      <c r="G67" s="43" t="s">
        <v>33</v>
      </c>
      <c r="H67" s="43" t="s">
        <v>34</v>
      </c>
      <c r="I67" s="43" t="s">
        <v>35</v>
      </c>
      <c r="J67" s="43" t="s">
        <v>36</v>
      </c>
      <c r="K67" s="43" t="s">
        <v>115</v>
      </c>
    </row>
    <row r="68" spans="1:11">
      <c r="A68" s="40"/>
      <c r="B68" s="40"/>
      <c r="C68" s="86" t="s">
        <v>12</v>
      </c>
      <c r="D68" s="55" t="s">
        <v>23</v>
      </c>
      <c r="E68" s="2">
        <f>VLOOKUP(C68,' horaire et frais avant nao '!$A$4:I81,2,FALSE)</f>
        <v>0</v>
      </c>
      <c r="F68" s="2">
        <v>0</v>
      </c>
      <c r="G68" s="2">
        <f>MOD(F68-E68,1)-I68-H68+K68</f>
        <v>0</v>
      </c>
      <c r="H68" s="2">
        <v>0</v>
      </c>
      <c r="I68" s="2">
        <v>0</v>
      </c>
      <c r="J68" s="2">
        <f>(IF(((E68*24)&gt;=21)*AND((F68*24)&gt;6)*AND((F68*24)&lt;21),30-(E68*24),0)+IF(((F68*24)&gt;=21)*AND((E68*24)&gt;6)*AND((E68*24)&lt;21),MIN((F68*24)-(E68*24),(F68*24)-21),0)+IF(((E68*24)&gt;6)*AND((E68*24)&lt;21)*AND((F68*24)&lt;=6),3+(F68*24),0)+IF(((E68*24)&lt;=6)*AND((F68*24)&gt;6)*AND((F68*24)&lt;21),6-(E68*24),0)+IF(((E68*24)&lt;=6)*AND((F68*24)&lt;=6),(F68*24)-(E68*24),0)+IF(((E68*24)&gt;=21)*AND((F68*24)&lt;=6),24-(E68*24)+(F68*24),0)+IF(((E68*24)&gt;=21)*AND((F68*24)&gt;=21),(F68*24)-(E68*24),0)+IF(((E68*24)&lt;=6)*AND((F68*24)&gt;=21),6-(E68*24)+(F68*24)-21,0)+IF(((E68*24)&gt;6)*AND((E68*24)&lt;21)*AND((F68*24)&gt;6)*AND((F68*24)&lt;21)*AND((E68*24)&gt;(F68*24)),9,0))/24-I68</f>
        <v>0</v>
      </c>
      <c r="K68" s="46">
        <v>0</v>
      </c>
    </row>
    <row r="69" spans="1:11">
      <c r="A69" s="40"/>
      <c r="B69" s="40"/>
      <c r="C69" s="86" t="s">
        <v>12</v>
      </c>
      <c r="D69" s="55" t="s">
        <v>24</v>
      </c>
      <c r="E69" s="2">
        <f>VLOOKUP(C69,' horaire et frais avant nao '!$A$4:I82,2,FALSE)</f>
        <v>0</v>
      </c>
      <c r="F69" s="2">
        <v>0</v>
      </c>
      <c r="G69" s="2">
        <f t="shared" ref="G69:G74" si="3">MOD(F69-E69,1)-I69-H69+K69</f>
        <v>0</v>
      </c>
      <c r="H69" s="2">
        <v>0</v>
      </c>
      <c r="I69" s="2">
        <v>0</v>
      </c>
      <c r="J69" s="2">
        <f t="shared" ref="J69:J74" si="4">(IF(((E69*24)&gt;=21)*AND((F69*24)&gt;6)*AND((F69*24)&lt;21),30-(E69*24),0)+IF(((F69*24)&gt;=21)*AND((E69*24)&gt;6)*AND((E69*24)&lt;21),MIN((F69*24)-(E69*24),(F69*24)-21),0)+IF(((E69*24)&gt;6)*AND((E69*24)&lt;21)*AND((F69*24)&lt;=6),3+(F69*24),0)+IF(((E69*24)&lt;=6)*AND((F69*24)&gt;6)*AND((F69*24)&lt;21),6-(E69*24),0)+IF(((E69*24)&lt;=6)*AND((F69*24)&lt;=6),(F69*24)-(E69*24),0)+IF(((E69*24)&gt;=21)*AND((F69*24)&lt;=6),24-(E69*24)+(F69*24),0)+IF(((E69*24)&gt;=21)*AND((F69*24)&gt;=21),(F69*24)-(E69*24),0)+IF(((E69*24)&lt;=6)*AND((F69*24)&gt;=21),6-(E69*24)+(F69*24)-21,0)+IF(((E69*24)&gt;6)*AND((E69*24)&lt;21)*AND((F69*24)&gt;6)*AND((F69*24)&lt;21)*AND((E69*24)&gt;(F69*24)),9,0))/24-I69</f>
        <v>0</v>
      </c>
      <c r="K69" s="46">
        <v>0</v>
      </c>
    </row>
    <row r="70" spans="1:11">
      <c r="A70" s="40"/>
      <c r="B70" s="40"/>
      <c r="C70" s="86" t="s">
        <v>12</v>
      </c>
      <c r="D70" s="55" t="s">
        <v>25</v>
      </c>
      <c r="E70" s="2">
        <f>VLOOKUP(C70,' horaire et frais avant nao '!$A$4:I83,2,FALSE)</f>
        <v>0</v>
      </c>
      <c r="F70" s="2">
        <v>0</v>
      </c>
      <c r="G70" s="2">
        <f t="shared" si="3"/>
        <v>0</v>
      </c>
      <c r="H70" s="2">
        <v>0</v>
      </c>
      <c r="I70" s="2">
        <v>0</v>
      </c>
      <c r="J70" s="2">
        <f t="shared" si="4"/>
        <v>0</v>
      </c>
      <c r="K70" s="46">
        <v>0</v>
      </c>
    </row>
    <row r="71" spans="1:11">
      <c r="A71" s="40"/>
      <c r="B71" s="40"/>
      <c r="C71" s="86" t="s">
        <v>12</v>
      </c>
      <c r="D71" s="55" t="s">
        <v>26</v>
      </c>
      <c r="E71" s="2">
        <f>VLOOKUP(C71,' horaire et frais avant nao '!$A$4:I84,2,FALSE)</f>
        <v>0</v>
      </c>
      <c r="F71" s="2">
        <v>0</v>
      </c>
      <c r="G71" s="2">
        <f t="shared" si="3"/>
        <v>0</v>
      </c>
      <c r="H71" s="2">
        <v>0</v>
      </c>
      <c r="I71" s="2">
        <v>0</v>
      </c>
      <c r="J71" s="2">
        <f t="shared" si="4"/>
        <v>0</v>
      </c>
      <c r="K71" s="46">
        <v>0</v>
      </c>
    </row>
    <row r="72" spans="1:11">
      <c r="A72" s="40"/>
      <c r="B72" s="40"/>
      <c r="C72" s="86" t="s">
        <v>12</v>
      </c>
      <c r="D72" s="55" t="s">
        <v>20</v>
      </c>
      <c r="E72" s="2">
        <f>VLOOKUP(C72,' horaire et frais avant nao '!$A$4:I85,2,FALSE)</f>
        <v>0</v>
      </c>
      <c r="F72" s="2">
        <v>0</v>
      </c>
      <c r="G72" s="2">
        <f t="shared" si="3"/>
        <v>0</v>
      </c>
      <c r="H72" s="2">
        <v>0</v>
      </c>
      <c r="I72" s="2">
        <v>0</v>
      </c>
      <c r="J72" s="2">
        <f t="shared" si="4"/>
        <v>0</v>
      </c>
      <c r="K72" s="46">
        <v>0</v>
      </c>
    </row>
    <row r="73" spans="1:11">
      <c r="A73" s="40"/>
      <c r="B73" s="40"/>
      <c r="C73" s="55" t="s">
        <v>11</v>
      </c>
      <c r="D73" s="55" t="s">
        <v>21</v>
      </c>
      <c r="E73" s="2">
        <f>VLOOKUP(C73,' horaire et frais avant nao '!$A$4:I86,2,FALSE)</f>
        <v>0</v>
      </c>
      <c r="F73" s="2">
        <v>0</v>
      </c>
      <c r="G73" s="2">
        <f t="shared" si="3"/>
        <v>0</v>
      </c>
      <c r="H73" s="2">
        <v>0</v>
      </c>
      <c r="I73" s="2">
        <v>0</v>
      </c>
      <c r="J73" s="2">
        <f t="shared" si="4"/>
        <v>0</v>
      </c>
      <c r="K73" s="46">
        <v>0</v>
      </c>
    </row>
    <row r="74" spans="1:11">
      <c r="A74" s="40"/>
      <c r="B74" s="40"/>
      <c r="C74" s="32" t="s">
        <v>11</v>
      </c>
      <c r="D74" s="32" t="s">
        <v>22</v>
      </c>
      <c r="E74" s="2">
        <f>VLOOKUP(C74,' horaire et frais avant nao '!$A$4:I87,2,FALSE)</f>
        <v>0</v>
      </c>
      <c r="F74" s="16">
        <v>0</v>
      </c>
      <c r="G74" s="2">
        <f t="shared" si="3"/>
        <v>0</v>
      </c>
      <c r="H74" s="16">
        <v>0</v>
      </c>
      <c r="I74" s="16">
        <v>0</v>
      </c>
      <c r="J74" s="2">
        <f t="shared" si="4"/>
        <v>0</v>
      </c>
      <c r="K74" s="46">
        <v>0</v>
      </c>
    </row>
    <row r="75" spans="1:11">
      <c r="C75" s="4"/>
      <c r="D75" s="4"/>
      <c r="E75" s="4"/>
      <c r="F75" s="5"/>
      <c r="G75" s="51">
        <f>SUM(G68:G74)</f>
        <v>0</v>
      </c>
      <c r="H75" s="14"/>
      <c r="I75" s="12"/>
      <c r="J75" s="52">
        <f>SUM(J68:J74)</f>
        <v>0</v>
      </c>
    </row>
    <row r="76" spans="1:11" ht="15" customHeight="1">
      <c r="C76" s="1"/>
      <c r="D76" s="190" t="s">
        <v>37</v>
      </c>
      <c r="E76" s="190"/>
      <c r="F76" s="190"/>
      <c r="G76" s="190"/>
      <c r="H76" s="13"/>
      <c r="I76" s="23">
        <v>0.33333333333333298</v>
      </c>
      <c r="J76" s="1"/>
    </row>
    <row r="77" spans="1:11" ht="15" customHeight="1">
      <c r="C77" s="1"/>
      <c r="D77" s="190" t="s">
        <v>38</v>
      </c>
      <c r="E77" s="190"/>
      <c r="F77" s="190"/>
      <c r="G77" s="190"/>
      <c r="H77" s="10"/>
      <c r="I77" s="38">
        <v>1.6666666666666701</v>
      </c>
      <c r="J77" s="1"/>
    </row>
    <row r="78" spans="1:11" ht="15" customHeight="1">
      <c r="C78" s="1"/>
      <c r="D78" s="190" t="s">
        <v>39</v>
      </c>
      <c r="E78" s="190"/>
      <c r="F78" s="190"/>
      <c r="G78" s="190"/>
      <c r="H78" s="10"/>
      <c r="I78" s="56">
        <f>SUM(G75)</f>
        <v>0</v>
      </c>
      <c r="J78" s="1"/>
      <c r="K78" s="186" t="s">
        <v>149</v>
      </c>
    </row>
    <row r="79" spans="1:11" ht="15" customHeight="1">
      <c r="C79" s="1"/>
      <c r="D79" s="190" t="s">
        <v>40</v>
      </c>
      <c r="E79" s="190"/>
      <c r="F79" s="190"/>
      <c r="G79" s="190"/>
      <c r="H79" s="10"/>
      <c r="I79" s="38">
        <v>0.41666666666666702</v>
      </c>
      <c r="J79" s="1"/>
      <c r="K79" s="186"/>
    </row>
    <row r="80" spans="1:11" ht="15" customHeight="1">
      <c r="C80" s="1"/>
      <c r="D80" s="190" t="s">
        <v>41</v>
      </c>
      <c r="E80" s="190"/>
      <c r="F80" s="190"/>
      <c r="G80" s="190"/>
      <c r="H80" s="10"/>
      <c r="I80" s="38">
        <f>SUM(I78-I77)</f>
        <v>-1.6666666666666701</v>
      </c>
      <c r="J80" s="1"/>
      <c r="K80" s="74">
        <f>SUM(G153)</f>
        <v>0</v>
      </c>
    </row>
    <row r="81" spans="1:11" ht="15" customHeight="1">
      <c r="C81" s="1"/>
      <c r="D81" s="190" t="s">
        <v>42</v>
      </c>
      <c r="E81" s="190"/>
      <c r="F81" s="190"/>
      <c r="G81" s="190"/>
      <c r="H81" s="10"/>
      <c r="I81" s="38">
        <v>0.83333333333333337</v>
      </c>
      <c r="J81" s="1"/>
    </row>
    <row r="82" spans="1:11" ht="15" customHeight="1">
      <c r="C82" s="1"/>
      <c r="D82" s="190" t="s">
        <v>43</v>
      </c>
      <c r="E82" s="190"/>
      <c r="F82" s="190"/>
      <c r="G82" s="190"/>
      <c r="H82" s="38">
        <v>3.3333333333333299</v>
      </c>
      <c r="I82" s="56">
        <f>SUM(I60+I78)</f>
        <v>0</v>
      </c>
      <c r="J82" s="1"/>
    </row>
    <row r="83" spans="1:11">
      <c r="C83" s="1"/>
      <c r="D83" s="11"/>
      <c r="E83" s="11"/>
      <c r="F83" s="11"/>
      <c r="G83" s="11"/>
      <c r="H83" s="199">
        <f>SUM(I82-H82)</f>
        <v>-3.3333333333333299</v>
      </c>
      <c r="I83" s="199"/>
      <c r="J83" s="1"/>
    </row>
    <row r="88" spans="1:11" ht="15" customHeight="1">
      <c r="B88" s="196" t="s">
        <v>215</v>
      </c>
      <c r="C88" s="196"/>
      <c r="D88" s="196"/>
      <c r="E88" s="196"/>
      <c r="F88" s="196"/>
      <c r="G88" s="196"/>
      <c r="H88" s="196"/>
      <c r="I88" s="196"/>
      <c r="J88" s="196"/>
    </row>
    <row r="89" spans="1:11">
      <c r="B89" s="196"/>
      <c r="C89" s="196"/>
      <c r="D89" s="196"/>
      <c r="E89" s="196"/>
      <c r="F89" s="196"/>
      <c r="G89" s="196"/>
      <c r="H89" s="196"/>
      <c r="I89" s="196"/>
      <c r="J89" s="196"/>
    </row>
    <row r="90" spans="1:11" ht="45">
      <c r="A90" s="43" t="s">
        <v>91</v>
      </c>
      <c r="B90" s="44" t="s">
        <v>70</v>
      </c>
      <c r="C90" s="43" t="s">
        <v>29</v>
      </c>
      <c r="D90" s="43" t="s">
        <v>30</v>
      </c>
      <c r="E90" s="43" t="s">
        <v>31</v>
      </c>
      <c r="F90" s="43" t="s">
        <v>32</v>
      </c>
      <c r="G90" s="43" t="s">
        <v>33</v>
      </c>
      <c r="H90" s="43" t="s">
        <v>34</v>
      </c>
      <c r="I90" s="43" t="s">
        <v>35</v>
      </c>
      <c r="J90" s="43" t="s">
        <v>36</v>
      </c>
      <c r="K90" s="43" t="s">
        <v>115</v>
      </c>
    </row>
    <row r="91" spans="1:11">
      <c r="A91" s="40"/>
      <c r="B91" s="40"/>
      <c r="C91" s="86" t="s">
        <v>12</v>
      </c>
      <c r="D91" s="55" t="s">
        <v>23</v>
      </c>
      <c r="E91" s="2">
        <f>VLOOKUP(C91,' horaire et frais avant nao '!$A$4:I81,2,FALSE)</f>
        <v>0</v>
      </c>
      <c r="F91" s="2">
        <v>0</v>
      </c>
      <c r="G91" s="2">
        <f>MOD(F91-E91,1)-I91-H91+K91</f>
        <v>0</v>
      </c>
      <c r="H91" s="2">
        <v>0</v>
      </c>
      <c r="I91" s="2">
        <v>0</v>
      </c>
      <c r="J91" s="2">
        <f>(IF(((E91*24)&gt;=21)*AND((F91*24)&gt;6)*AND((F91*24)&lt;21),30-(E91*24),0)+IF(((F91*24)&gt;=21)*AND((E91*24)&gt;6)*AND((E91*24)&lt;21),MIN((F91*24)-(E91*24),(F91*24)-21),0)+IF(((E91*24)&gt;6)*AND((E91*24)&lt;21)*AND((F91*24)&lt;=6),3+(F91*24),0)+IF(((E91*24)&lt;=6)*AND((F91*24)&gt;6)*AND((F91*24)&lt;21),6-(E91*24),0)+IF(((E91*24)&lt;=6)*AND((F91*24)&lt;=6),(F91*24)-(E91*24),0)+IF(((E91*24)&gt;=21)*AND((F91*24)&lt;=6),24-(E91*24)+(F91*24),0)+IF(((E91*24)&gt;=21)*AND((F91*24)&gt;=21),(F91*24)-(E91*24),0)+IF(((E91*24)&lt;=6)*AND((F91*24)&gt;=21),6-(E91*24)+(F91*24)-21,0)+IF(((E91*24)&gt;6)*AND((E91*24)&lt;21)*AND((F91*24)&gt;6)*AND((F91*24)&lt;21)*AND((E91*24)&gt;(F91*24)),9,0))/24-I91</f>
        <v>0</v>
      </c>
      <c r="K91" s="46">
        <v>0</v>
      </c>
    </row>
    <row r="92" spans="1:11">
      <c r="A92" s="40"/>
      <c r="B92" s="40"/>
      <c r="C92" s="86" t="s">
        <v>12</v>
      </c>
      <c r="D92" s="55" t="s">
        <v>24</v>
      </c>
      <c r="E92" s="2">
        <f>VLOOKUP(C92,' horaire et frais avant nao '!$A$4:I82,2,FALSE)</f>
        <v>0</v>
      </c>
      <c r="F92" s="2">
        <v>0</v>
      </c>
      <c r="G92" s="2">
        <f t="shared" ref="G92:G97" si="5">MOD(F92-E92,1)-I92-H92+K92</f>
        <v>0</v>
      </c>
      <c r="H92" s="2">
        <v>0</v>
      </c>
      <c r="I92" s="2">
        <v>0</v>
      </c>
      <c r="J92" s="2">
        <f t="shared" ref="J92:J97" si="6">(IF(((E92*24)&gt;=21)*AND((F92*24)&gt;6)*AND((F92*24)&lt;21),30-(E92*24),0)+IF(((F92*24)&gt;=21)*AND((E92*24)&gt;6)*AND((E92*24)&lt;21),MIN((F92*24)-(E92*24),(F92*24)-21),0)+IF(((E92*24)&gt;6)*AND((E92*24)&lt;21)*AND((F92*24)&lt;=6),3+(F92*24),0)+IF(((E92*24)&lt;=6)*AND((F92*24)&gt;6)*AND((F92*24)&lt;21),6-(E92*24),0)+IF(((E92*24)&lt;=6)*AND((F92*24)&lt;=6),(F92*24)-(E92*24),0)+IF(((E92*24)&gt;=21)*AND((F92*24)&lt;=6),24-(E92*24)+(F92*24),0)+IF(((E92*24)&gt;=21)*AND((F92*24)&gt;=21),(F92*24)-(E92*24),0)+IF(((E92*24)&lt;=6)*AND((F92*24)&gt;=21),6-(E92*24)+(F92*24)-21,0)+IF(((E92*24)&gt;6)*AND((E92*24)&lt;21)*AND((F92*24)&gt;6)*AND((F92*24)&lt;21)*AND((E92*24)&gt;(F92*24)),9,0))/24-I92</f>
        <v>0</v>
      </c>
      <c r="K92" s="46">
        <v>0</v>
      </c>
    </row>
    <row r="93" spans="1:11">
      <c r="A93" s="40"/>
      <c r="B93" s="40"/>
      <c r="C93" s="86" t="s">
        <v>12</v>
      </c>
      <c r="D93" s="55" t="s">
        <v>25</v>
      </c>
      <c r="E93" s="2">
        <f>VLOOKUP(C93,' horaire et frais avant nao '!$A$4:I83,2,FALSE)</f>
        <v>0</v>
      </c>
      <c r="F93" s="2">
        <v>0</v>
      </c>
      <c r="G93" s="2">
        <f t="shared" si="5"/>
        <v>0</v>
      </c>
      <c r="H93" s="2">
        <v>0</v>
      </c>
      <c r="I93" s="2">
        <v>0</v>
      </c>
      <c r="J93" s="2">
        <f t="shared" si="6"/>
        <v>0</v>
      </c>
      <c r="K93" s="46">
        <v>0</v>
      </c>
    </row>
    <row r="94" spans="1:11">
      <c r="A94" s="40"/>
      <c r="B94" s="40"/>
      <c r="C94" s="86" t="s">
        <v>12</v>
      </c>
      <c r="D94" s="55" t="s">
        <v>26</v>
      </c>
      <c r="E94" s="2">
        <f>VLOOKUP(C94,' horaire et frais avant nao '!$A$4:I84,2,FALSE)</f>
        <v>0</v>
      </c>
      <c r="F94" s="2">
        <v>0</v>
      </c>
      <c r="G94" s="2">
        <f t="shared" si="5"/>
        <v>0</v>
      </c>
      <c r="H94" s="2">
        <v>0</v>
      </c>
      <c r="I94" s="2">
        <v>0</v>
      </c>
      <c r="J94" s="2">
        <f t="shared" si="6"/>
        <v>0</v>
      </c>
      <c r="K94" s="46">
        <v>0</v>
      </c>
    </row>
    <row r="95" spans="1:11">
      <c r="A95" s="40"/>
      <c r="B95" s="40"/>
      <c r="C95" s="86" t="s">
        <v>12</v>
      </c>
      <c r="D95" s="55" t="s">
        <v>20</v>
      </c>
      <c r="E95" s="2">
        <f>VLOOKUP(C95,' horaire et frais avant nao '!$A$4:I85,2,FALSE)</f>
        <v>0</v>
      </c>
      <c r="F95" s="2">
        <v>0</v>
      </c>
      <c r="G95" s="2">
        <f t="shared" si="5"/>
        <v>0</v>
      </c>
      <c r="H95" s="2">
        <v>0</v>
      </c>
      <c r="I95" s="2">
        <v>0</v>
      </c>
      <c r="J95" s="2">
        <f t="shared" si="6"/>
        <v>0</v>
      </c>
      <c r="K95" s="46">
        <v>0</v>
      </c>
    </row>
    <row r="96" spans="1:11">
      <c r="A96" s="40"/>
      <c r="B96" s="40"/>
      <c r="C96" s="55" t="s">
        <v>11</v>
      </c>
      <c r="D96" s="55" t="s">
        <v>21</v>
      </c>
      <c r="E96" s="2">
        <f>VLOOKUP(C96,' horaire et frais avant nao '!$A$4:I86,2,FALSE)</f>
        <v>0</v>
      </c>
      <c r="F96" s="2">
        <v>0</v>
      </c>
      <c r="G96" s="2">
        <f t="shared" si="5"/>
        <v>0</v>
      </c>
      <c r="H96" s="2">
        <v>0</v>
      </c>
      <c r="I96" s="2">
        <v>0</v>
      </c>
      <c r="J96" s="2">
        <f t="shared" si="6"/>
        <v>0</v>
      </c>
      <c r="K96" s="46">
        <v>0</v>
      </c>
    </row>
    <row r="97" spans="1:11">
      <c r="A97" s="40"/>
      <c r="B97" s="40"/>
      <c r="C97" s="32" t="s">
        <v>11</v>
      </c>
      <c r="D97" s="32" t="s">
        <v>22</v>
      </c>
      <c r="E97" s="2">
        <f>VLOOKUP(C97,' horaire et frais avant nao '!$A$4:I87,2,FALSE)</f>
        <v>0</v>
      </c>
      <c r="F97" s="16">
        <v>0</v>
      </c>
      <c r="G97" s="2">
        <f t="shared" si="5"/>
        <v>0</v>
      </c>
      <c r="H97" s="16">
        <v>0</v>
      </c>
      <c r="I97" s="16">
        <v>0</v>
      </c>
      <c r="J97" s="2">
        <f t="shared" si="6"/>
        <v>0</v>
      </c>
      <c r="K97" s="46">
        <v>0</v>
      </c>
    </row>
    <row r="98" spans="1:11">
      <c r="B98" s="9"/>
      <c r="C98" s="9"/>
      <c r="D98" s="9"/>
      <c r="E98" s="24"/>
      <c r="F98" s="25"/>
      <c r="G98" s="53">
        <f>SUM(G91:G97)</f>
        <v>0</v>
      </c>
      <c r="H98" s="26"/>
      <c r="I98" s="25"/>
      <c r="J98" s="57">
        <f>SUM(J91:J97)</f>
        <v>0</v>
      </c>
    </row>
    <row r="99" spans="1:11">
      <c r="D99" s="191" t="s">
        <v>37</v>
      </c>
      <c r="E99" s="191"/>
      <c r="F99" s="191"/>
      <c r="G99" s="191"/>
      <c r="H99" s="40"/>
      <c r="I99" s="41">
        <v>0.33333333333333298</v>
      </c>
    </row>
    <row r="100" spans="1:11">
      <c r="D100" s="191" t="s">
        <v>38</v>
      </c>
      <c r="E100" s="191"/>
      <c r="F100" s="191"/>
      <c r="G100" s="191"/>
      <c r="H100" s="40"/>
      <c r="I100" s="41">
        <v>1.6666666666666701</v>
      </c>
    </row>
    <row r="101" spans="1:11">
      <c r="D101" s="191" t="s">
        <v>39</v>
      </c>
      <c r="E101" s="191"/>
      <c r="F101" s="191"/>
      <c r="G101" s="191"/>
      <c r="H101" s="40"/>
      <c r="I101" s="58">
        <f>SUM(G98)</f>
        <v>0</v>
      </c>
      <c r="K101" s="186" t="s">
        <v>149</v>
      </c>
    </row>
    <row r="102" spans="1:11">
      <c r="D102" s="191" t="s">
        <v>40</v>
      </c>
      <c r="E102" s="191"/>
      <c r="F102" s="191"/>
      <c r="G102" s="191"/>
      <c r="H102" s="40"/>
      <c r="I102" s="41">
        <v>0.41666666666666702</v>
      </c>
      <c r="K102" s="186"/>
    </row>
    <row r="103" spans="1:11">
      <c r="D103" s="191" t="s">
        <v>41</v>
      </c>
      <c r="E103" s="191"/>
      <c r="F103" s="191"/>
      <c r="G103" s="191"/>
      <c r="H103" s="40"/>
      <c r="I103" s="41">
        <f>SUM(I101-I100)</f>
        <v>-1.6666666666666701</v>
      </c>
      <c r="K103" s="74">
        <f>SUM(G153)</f>
        <v>0</v>
      </c>
    </row>
    <row r="104" spans="1:11">
      <c r="D104" s="191" t="s">
        <v>42</v>
      </c>
      <c r="E104" s="191"/>
      <c r="F104" s="191"/>
      <c r="G104" s="191"/>
      <c r="H104" s="40"/>
      <c r="I104" s="41">
        <v>0.83333333333333337</v>
      </c>
    </row>
    <row r="105" spans="1:11">
      <c r="D105" s="191" t="s">
        <v>43</v>
      </c>
      <c r="E105" s="191"/>
      <c r="F105" s="191"/>
      <c r="G105" s="191"/>
      <c r="H105" s="41">
        <v>5</v>
      </c>
      <c r="I105" s="58">
        <f>SUM(G53+G75+G98)</f>
        <v>0</v>
      </c>
    </row>
    <row r="106" spans="1:11">
      <c r="H106" s="195">
        <f>SUM(I105-H105)</f>
        <v>-5</v>
      </c>
      <c r="I106" s="195"/>
    </row>
    <row r="110" spans="1:11" ht="15" customHeight="1">
      <c r="B110" s="196" t="s">
        <v>216</v>
      </c>
      <c r="C110" s="196"/>
      <c r="D110" s="196"/>
      <c r="E110" s="196"/>
      <c r="F110" s="196"/>
      <c r="G110" s="196"/>
      <c r="H110" s="196"/>
      <c r="I110" s="196"/>
      <c r="J110" s="196"/>
    </row>
    <row r="111" spans="1:11">
      <c r="B111" s="196"/>
      <c r="C111" s="196"/>
      <c r="D111" s="196"/>
      <c r="E111" s="196"/>
      <c r="F111" s="196"/>
      <c r="G111" s="196"/>
      <c r="H111" s="196"/>
      <c r="I111" s="196"/>
      <c r="J111" s="196"/>
    </row>
    <row r="112" spans="1:11" ht="45">
      <c r="A112" s="43" t="s">
        <v>91</v>
      </c>
      <c r="B112" s="44" t="s">
        <v>70</v>
      </c>
      <c r="C112" s="43" t="s">
        <v>29</v>
      </c>
      <c r="D112" s="43" t="s">
        <v>30</v>
      </c>
      <c r="E112" s="43" t="s">
        <v>31</v>
      </c>
      <c r="F112" s="43" t="s">
        <v>32</v>
      </c>
      <c r="G112" s="43" t="s">
        <v>33</v>
      </c>
      <c r="H112" s="43" t="s">
        <v>34</v>
      </c>
      <c r="I112" s="43" t="s">
        <v>35</v>
      </c>
      <c r="J112" s="43" t="s">
        <v>36</v>
      </c>
      <c r="K112" s="43" t="s">
        <v>115</v>
      </c>
    </row>
    <row r="113" spans="1:11">
      <c r="A113" s="40"/>
      <c r="B113" s="40"/>
      <c r="C113" s="55" t="s">
        <v>12</v>
      </c>
      <c r="D113" s="55" t="s">
        <v>23</v>
      </c>
      <c r="E113" s="2">
        <f>VLOOKUP(C113,' horaire et frais avant nao '!$A$4:I81,2,FALSE)</f>
        <v>0</v>
      </c>
      <c r="F113" s="2">
        <v>0</v>
      </c>
      <c r="G113" s="2">
        <f>MOD(F113-E113,1)-I113-H113+K113</f>
        <v>0</v>
      </c>
      <c r="H113" s="2">
        <v>0</v>
      </c>
      <c r="I113" s="2">
        <v>0</v>
      </c>
      <c r="J113" s="2">
        <f>(IF(((E113*24)&gt;=21)*AND((F113*24)&gt;6)*AND((F113*24)&lt;21),30-(E113*24),0)+IF(((F113*24)&gt;=21)*AND((E113*24)&gt;6)*AND((E113*24)&lt;21),MIN((F113*24)-(E113*24),(F113*24)-21),0)+IF(((E113*24)&gt;6)*AND((E113*24)&lt;21)*AND((F113*24)&lt;=6),3+(F113*24),0)+IF(((E68*24)&lt;=6)*AND((F113*24)&gt;6)*AND((F113*24)&lt;21),6-(E113*24),0)+IF(((E113*24)&lt;=6)*AND((F113*24)&lt;=6),(F113*24)-(E113*24),0)+IF(((E113*24)&gt;=21)*AND((F113*24)&lt;=6),24-(E113*24)+(F113*24),0)+IF(((E113*24)&gt;=21)*AND((F113*24)&gt;=21),(F113*24)-(E113*24),0)+IF(((E113*24)&lt;=6)*AND((F113*24)&gt;=21),6-(E113*24)+(F113*24)-21,0)+IF(((E113*24)&gt;6)*AND((E113*24)&lt;21)*AND((F113*24)&gt;6)*AND((F113*24)&lt;21)*AND((E113*24)&gt;(F113*24)),9,0))/24-I113</f>
        <v>0</v>
      </c>
      <c r="K113" s="46">
        <v>0</v>
      </c>
    </row>
    <row r="114" spans="1:11">
      <c r="A114" s="40"/>
      <c r="B114" s="40"/>
      <c r="C114" s="55" t="s">
        <v>12</v>
      </c>
      <c r="D114" s="55" t="s">
        <v>24</v>
      </c>
      <c r="E114" s="2">
        <f>VLOOKUP(C114,' horaire et frais avant nao '!$A$4:I82,2,FALSE)</f>
        <v>0</v>
      </c>
      <c r="F114" s="2">
        <v>0</v>
      </c>
      <c r="G114" s="2">
        <f t="shared" ref="G114:G119" si="7">MOD(F114-E114,1)-I114-H114+K114</f>
        <v>0</v>
      </c>
      <c r="H114" s="2">
        <v>0</v>
      </c>
      <c r="I114" s="2">
        <v>0</v>
      </c>
      <c r="J114" s="2">
        <f t="shared" ref="J114:J119" si="8">(IF(((E114*24)&gt;=21)*AND((F114*24)&gt;6)*AND((F114*24)&lt;21),30-(E114*24),0)+IF(((F114*24)&gt;=21)*AND((E114*24)&gt;6)*AND((E114*24)&lt;21),MIN((F114*24)-(E114*24),(F114*24)-21),0)+IF(((E114*24)&gt;6)*AND((E114*24)&lt;21)*AND((F114*24)&lt;=6),3+(F114*24),0)+IF(((E69*24)&lt;=6)*AND((F114*24)&gt;6)*AND((F114*24)&lt;21),6-(E114*24),0)+IF(((E114*24)&lt;=6)*AND((F114*24)&lt;=6),(F114*24)-(E114*24),0)+IF(((E114*24)&gt;=21)*AND((F114*24)&lt;=6),24-(E114*24)+(F114*24),0)+IF(((E114*24)&gt;=21)*AND((F114*24)&gt;=21),(F114*24)-(E114*24),0)+IF(((E114*24)&lt;=6)*AND((F114*24)&gt;=21),6-(E114*24)+(F114*24)-21,0)+IF(((E114*24)&gt;6)*AND((E114*24)&lt;21)*AND((F114*24)&gt;6)*AND((F114*24)&lt;21)*AND((E114*24)&gt;(F114*24)),9,0))/24-I114</f>
        <v>0</v>
      </c>
      <c r="K114" s="46">
        <v>0</v>
      </c>
    </row>
    <row r="115" spans="1:11">
      <c r="A115" s="40"/>
      <c r="B115" s="40"/>
      <c r="C115" s="55" t="s">
        <v>12</v>
      </c>
      <c r="D115" s="55" t="s">
        <v>25</v>
      </c>
      <c r="E115" s="2">
        <f>VLOOKUP(C115,' horaire et frais avant nao '!$A$4:I83,2,FALSE)</f>
        <v>0</v>
      </c>
      <c r="F115" s="2">
        <v>0</v>
      </c>
      <c r="G115" s="2">
        <f t="shared" si="7"/>
        <v>0</v>
      </c>
      <c r="H115" s="2">
        <v>0</v>
      </c>
      <c r="I115" s="2">
        <v>0</v>
      </c>
      <c r="J115" s="2">
        <f t="shared" si="8"/>
        <v>0</v>
      </c>
      <c r="K115" s="46">
        <v>0</v>
      </c>
    </row>
    <row r="116" spans="1:11">
      <c r="A116" s="40"/>
      <c r="B116" s="40"/>
      <c r="C116" s="55" t="s">
        <v>12</v>
      </c>
      <c r="D116" s="55" t="s">
        <v>26</v>
      </c>
      <c r="E116" s="2">
        <f>VLOOKUP(C116,' horaire et frais avant nao '!$A$4:I84,2,FALSE)</f>
        <v>0</v>
      </c>
      <c r="F116" s="2">
        <v>0</v>
      </c>
      <c r="G116" s="2">
        <f t="shared" si="7"/>
        <v>0</v>
      </c>
      <c r="H116" s="2">
        <v>0</v>
      </c>
      <c r="I116" s="2">
        <v>0</v>
      </c>
      <c r="J116" s="2">
        <f t="shared" si="8"/>
        <v>0</v>
      </c>
      <c r="K116" s="46">
        <v>0</v>
      </c>
    </row>
    <row r="117" spans="1:11">
      <c r="A117" s="40"/>
      <c r="B117" s="40"/>
      <c r="C117" s="55" t="s">
        <v>12</v>
      </c>
      <c r="D117" s="55" t="s">
        <v>20</v>
      </c>
      <c r="E117" s="2">
        <f>VLOOKUP(C117,' horaire et frais avant nao '!$A$4:I85,2,FALSE)</f>
        <v>0</v>
      </c>
      <c r="F117" s="2">
        <v>0</v>
      </c>
      <c r="G117" s="2">
        <f t="shared" si="7"/>
        <v>0</v>
      </c>
      <c r="H117" s="2">
        <v>0</v>
      </c>
      <c r="I117" s="2">
        <v>0</v>
      </c>
      <c r="J117" s="2">
        <f t="shared" si="8"/>
        <v>0</v>
      </c>
      <c r="K117" s="46">
        <v>0</v>
      </c>
    </row>
    <row r="118" spans="1:11">
      <c r="A118" s="40"/>
      <c r="B118" s="40"/>
      <c r="C118" s="55" t="s">
        <v>11</v>
      </c>
      <c r="D118" s="55" t="s">
        <v>21</v>
      </c>
      <c r="E118" s="2">
        <f>VLOOKUP(C118,' horaire et frais avant nao '!$A$4:I86,2,FALSE)</f>
        <v>0</v>
      </c>
      <c r="F118" s="2">
        <v>0</v>
      </c>
      <c r="G118" s="2">
        <f t="shared" si="7"/>
        <v>0</v>
      </c>
      <c r="H118" s="2">
        <v>0</v>
      </c>
      <c r="I118" s="2">
        <v>0</v>
      </c>
      <c r="J118" s="2">
        <f t="shared" si="8"/>
        <v>0</v>
      </c>
      <c r="K118" s="46">
        <v>0</v>
      </c>
    </row>
    <row r="119" spans="1:11">
      <c r="A119" s="40"/>
      <c r="B119" s="40"/>
      <c r="C119" s="55" t="s">
        <v>11</v>
      </c>
      <c r="D119" s="55" t="s">
        <v>22</v>
      </c>
      <c r="E119" s="2">
        <f>VLOOKUP(C119,' horaire et frais avant nao '!$A$4:I87,2,FALSE)</f>
        <v>0</v>
      </c>
      <c r="F119" s="2">
        <v>0</v>
      </c>
      <c r="G119" s="2">
        <f t="shared" si="7"/>
        <v>0</v>
      </c>
      <c r="H119" s="2">
        <v>0</v>
      </c>
      <c r="I119" s="2">
        <v>0</v>
      </c>
      <c r="J119" s="2">
        <f t="shared" si="8"/>
        <v>0</v>
      </c>
      <c r="K119" s="46">
        <v>0</v>
      </c>
    </row>
    <row r="120" spans="1:11">
      <c r="B120" s="1"/>
      <c r="C120" s="1"/>
      <c r="D120" s="1"/>
      <c r="E120" s="1"/>
      <c r="F120" s="1"/>
      <c r="G120" s="54">
        <f>SUM(G113:G119)</f>
        <v>0</v>
      </c>
      <c r="H120" s="1"/>
      <c r="I120" s="1"/>
      <c r="J120" s="56">
        <f>SUM(J113:J119)</f>
        <v>0</v>
      </c>
    </row>
    <row r="121" spans="1:11">
      <c r="D121" s="191" t="s">
        <v>37</v>
      </c>
      <c r="E121" s="191"/>
      <c r="F121" s="191"/>
      <c r="G121" s="191"/>
      <c r="H121" s="41"/>
      <c r="I121" s="41">
        <v>0.33333333333333298</v>
      </c>
    </row>
    <row r="122" spans="1:11">
      <c r="D122" s="191" t="s">
        <v>38</v>
      </c>
      <c r="E122" s="191"/>
      <c r="F122" s="191"/>
      <c r="G122" s="191"/>
      <c r="H122" s="41"/>
      <c r="I122" s="41">
        <v>1.6666666666666701</v>
      </c>
    </row>
    <row r="123" spans="1:11">
      <c r="D123" s="191" t="s">
        <v>39</v>
      </c>
      <c r="E123" s="191"/>
      <c r="F123" s="191"/>
      <c r="G123" s="191"/>
      <c r="H123" s="41"/>
      <c r="I123" s="58">
        <f>SUM(G120)</f>
        <v>0</v>
      </c>
      <c r="K123" s="186" t="s">
        <v>149</v>
      </c>
    </row>
    <row r="124" spans="1:11">
      <c r="D124" s="191" t="s">
        <v>40</v>
      </c>
      <c r="E124" s="191"/>
      <c r="F124" s="191"/>
      <c r="G124" s="191"/>
      <c r="H124" s="41"/>
      <c r="I124" s="41">
        <v>0.41666666666666702</v>
      </c>
      <c r="K124" s="186"/>
    </row>
    <row r="125" spans="1:11">
      <c r="D125" s="191" t="s">
        <v>41</v>
      </c>
      <c r="E125" s="191"/>
      <c r="F125" s="191"/>
      <c r="G125" s="191"/>
      <c r="H125" s="41"/>
      <c r="I125" s="41">
        <f>SUM(I123-I122)</f>
        <v>-1.6666666666666701</v>
      </c>
      <c r="K125" s="74">
        <f>SUM(G153)</f>
        <v>0</v>
      </c>
    </row>
    <row r="126" spans="1:11">
      <c r="D126" s="191" t="s">
        <v>42</v>
      </c>
      <c r="E126" s="191"/>
      <c r="F126" s="191"/>
      <c r="G126" s="191"/>
      <c r="H126" s="41"/>
      <c r="I126" s="41">
        <v>0.83333333333333337</v>
      </c>
    </row>
    <row r="127" spans="1:11">
      <c r="D127" s="191" t="s">
        <v>43</v>
      </c>
      <c r="E127" s="191"/>
      <c r="F127" s="191"/>
      <c r="G127" s="191"/>
      <c r="H127" s="41">
        <v>6.6666666666666696</v>
      </c>
      <c r="I127" s="58">
        <f>SUM(I56+I78+I101+I123)</f>
        <v>0</v>
      </c>
    </row>
    <row r="128" spans="1:11">
      <c r="H128" s="195">
        <f>SUM(I127-H127)</f>
        <v>-6.6666666666666696</v>
      </c>
      <c r="I128" s="195"/>
    </row>
    <row r="132" spans="2:13">
      <c r="H132" s="27"/>
      <c r="I132" s="41">
        <v>4.166666666666667</v>
      </c>
      <c r="J132" s="47">
        <v>0</v>
      </c>
      <c r="K132" s="28"/>
    </row>
    <row r="133" spans="2:13" ht="15" customHeight="1">
      <c r="B133" s="192" t="s">
        <v>117</v>
      </c>
      <c r="C133" s="192"/>
      <c r="D133" s="192"/>
      <c r="E133" s="192"/>
      <c r="F133" s="192"/>
      <c r="G133" s="192"/>
      <c r="H133" s="28"/>
      <c r="I133" s="48" t="s">
        <v>44</v>
      </c>
      <c r="J133" s="191" t="s">
        <v>33</v>
      </c>
      <c r="K133" s="191"/>
      <c r="L133" s="49" t="s">
        <v>45</v>
      </c>
      <c r="M133" s="40">
        <f>SUM(F34)</f>
        <v>0</v>
      </c>
    </row>
    <row r="134" spans="2:13" ht="15" customHeight="1">
      <c r="B134" s="192"/>
      <c r="C134" s="192"/>
      <c r="D134" s="192"/>
      <c r="E134" s="192"/>
      <c r="F134" s="192"/>
      <c r="G134" s="192"/>
      <c r="I134" s="29">
        <f>SUM(J53+J75+J98+J120)</f>
        <v>0</v>
      </c>
      <c r="J134" s="193">
        <f>SUM(G53+G75+G98+G120)</f>
        <v>0</v>
      </c>
      <c r="K134" s="194"/>
      <c r="L134" s="49" t="s">
        <v>46</v>
      </c>
      <c r="M134" s="40">
        <f>SUM(E34)</f>
        <v>0</v>
      </c>
    </row>
    <row r="135" spans="2:13">
      <c r="B135" s="191" t="s">
        <v>47</v>
      </c>
      <c r="C135" s="191"/>
      <c r="D135" s="191"/>
      <c r="E135" s="40">
        <v>151.66999999999999</v>
      </c>
      <c r="F135" s="30">
        <v>0</v>
      </c>
      <c r="G135" s="30">
        <f>SUM(E135*F135)</f>
        <v>0</v>
      </c>
      <c r="I135" s="191" t="s">
        <v>48</v>
      </c>
      <c r="J135" s="191"/>
      <c r="K135" s="39">
        <v>6.6666666666666696</v>
      </c>
      <c r="L135" s="49" t="s">
        <v>81</v>
      </c>
      <c r="M135" s="40">
        <f>SUM(G34)</f>
        <v>0</v>
      </c>
    </row>
    <row r="136" spans="2:13">
      <c r="B136" s="187" t="s">
        <v>50</v>
      </c>
      <c r="C136" s="188"/>
      <c r="D136" s="189"/>
      <c r="E136" s="40">
        <v>17.329999999999998</v>
      </c>
      <c r="F136" s="30">
        <f>SUM(F135*25)/100+F135</f>
        <v>0</v>
      </c>
      <c r="G136" s="30">
        <f>SUM(E136*F136)</f>
        <v>0</v>
      </c>
      <c r="I136" s="191" t="s">
        <v>51</v>
      </c>
      <c r="J136" s="191"/>
      <c r="K136" s="41">
        <f>SUM(K135-J134)</f>
        <v>6.6666666666666696</v>
      </c>
      <c r="L136" s="49" t="s">
        <v>49</v>
      </c>
      <c r="M136" s="40">
        <v>0</v>
      </c>
    </row>
    <row r="137" spans="2:13">
      <c r="B137" s="187" t="s">
        <v>52</v>
      </c>
      <c r="C137" s="188"/>
      <c r="D137" s="189"/>
      <c r="E137" s="40">
        <v>4.33</v>
      </c>
      <c r="F137" s="30">
        <f>SUM(F135*25)/100+F135</f>
        <v>0</v>
      </c>
      <c r="G137" s="30">
        <f>SUM(E137*F137)</f>
        <v>0</v>
      </c>
      <c r="I137" s="191" t="s">
        <v>53</v>
      </c>
      <c r="J137" s="191"/>
      <c r="K137" s="41">
        <v>-6.6666666666666696</v>
      </c>
      <c r="L137" s="50" t="s">
        <v>54</v>
      </c>
      <c r="M137" s="40">
        <f>SUM(J34)</f>
        <v>0</v>
      </c>
    </row>
    <row r="138" spans="2:13">
      <c r="B138" s="187" t="s">
        <v>55</v>
      </c>
      <c r="C138" s="188"/>
      <c r="D138" s="189"/>
      <c r="E138" s="30">
        <f>SUM(G135:G137)</f>
        <v>0</v>
      </c>
      <c r="F138" s="30">
        <v>8</v>
      </c>
      <c r="G138" s="30">
        <f>SUM(E138*8)/100</f>
        <v>0</v>
      </c>
      <c r="I138" s="191" t="s">
        <v>56</v>
      </c>
      <c r="J138" s="191"/>
      <c r="K138" s="191"/>
      <c r="L138" s="19">
        <f>SUM(H34)</f>
        <v>0</v>
      </c>
    </row>
    <row r="139" spans="2:13">
      <c r="B139" s="187" t="s">
        <v>57</v>
      </c>
      <c r="C139" s="188"/>
      <c r="D139" s="189"/>
      <c r="E139" s="30">
        <v>82.12</v>
      </c>
      <c r="F139" s="30">
        <v>0</v>
      </c>
      <c r="G139" s="30">
        <f>SUM(L139)</f>
        <v>0</v>
      </c>
      <c r="I139" s="191" t="s">
        <v>58</v>
      </c>
      <c r="J139" s="191"/>
      <c r="K139" s="191"/>
      <c r="L139" s="40">
        <f>SUM(I34)</f>
        <v>0</v>
      </c>
    </row>
    <row r="140" spans="2:13">
      <c r="B140" s="187" t="s">
        <v>59</v>
      </c>
      <c r="C140" s="188"/>
      <c r="D140" s="189"/>
      <c r="E140" s="30">
        <v>41.06</v>
      </c>
      <c r="F140" s="30">
        <v>0</v>
      </c>
      <c r="G140" s="30">
        <f>SUM(L138)</f>
        <v>0</v>
      </c>
      <c r="I140" s="191" t="s">
        <v>8</v>
      </c>
      <c r="J140" s="191"/>
      <c r="K140" s="191"/>
      <c r="L140" s="40">
        <f>SUM(K34)</f>
        <v>0</v>
      </c>
    </row>
    <row r="141" spans="2:13">
      <c r="B141" s="187" t="s">
        <v>60</v>
      </c>
      <c r="C141" s="188"/>
      <c r="D141" s="189"/>
      <c r="E141" s="40">
        <v>0</v>
      </c>
      <c r="F141" s="30">
        <v>12.24</v>
      </c>
      <c r="G141" s="30">
        <v>0</v>
      </c>
      <c r="I141" s="187" t="s">
        <v>118</v>
      </c>
      <c r="J141" s="188"/>
      <c r="K141" s="61">
        <v>1.8333333333333333</v>
      </c>
      <c r="L141" s="31">
        <v>0</v>
      </c>
    </row>
    <row r="142" spans="2:13">
      <c r="B142" s="187" t="s">
        <v>44</v>
      </c>
      <c r="C142" s="188"/>
      <c r="D142" s="189"/>
      <c r="E142" s="87">
        <f>SUM(((G135+G136+G137+G138)/173)*25)/100</f>
        <v>0</v>
      </c>
      <c r="F142" s="41">
        <f>SUM(I134)</f>
        <v>0</v>
      </c>
      <c r="G142" s="30">
        <f>SUM(E142*F142)/"1:"</f>
        <v>0</v>
      </c>
    </row>
    <row r="143" spans="2:13">
      <c r="B143" s="187" t="s">
        <v>61</v>
      </c>
      <c r="C143" s="188"/>
      <c r="D143" s="189"/>
      <c r="E143" s="31">
        <f>SUM(L141)</f>
        <v>0</v>
      </c>
      <c r="F143" s="30">
        <v>0</v>
      </c>
      <c r="G143" s="30">
        <f>SUM(F143*E143)/"1:"</f>
        <v>0</v>
      </c>
    </row>
    <row r="144" spans="2:13">
      <c r="B144" s="187" t="s">
        <v>61</v>
      </c>
      <c r="C144" s="188"/>
      <c r="D144" s="189"/>
      <c r="E144" s="31">
        <v>0</v>
      </c>
      <c r="F144" s="30">
        <v>0</v>
      </c>
      <c r="G144" s="30">
        <f>SUM(F144*E144)/"1:"</f>
        <v>0</v>
      </c>
    </row>
    <row r="145" spans="2:11">
      <c r="B145" s="187" t="s">
        <v>62</v>
      </c>
      <c r="C145" s="188"/>
      <c r="D145" s="189"/>
      <c r="E145" s="40"/>
      <c r="F145" s="40"/>
      <c r="G145" s="30">
        <f>SUM(M133)</f>
        <v>0</v>
      </c>
    </row>
    <row r="146" spans="2:11">
      <c r="B146" s="187" t="s">
        <v>28</v>
      </c>
      <c r="C146" s="188"/>
      <c r="D146" s="189"/>
      <c r="E146" s="40"/>
      <c r="F146" s="40"/>
      <c r="G146" s="30">
        <f>SUM(M135)</f>
        <v>0</v>
      </c>
    </row>
    <row r="147" spans="2:11">
      <c r="B147" s="187" t="s">
        <v>116</v>
      </c>
      <c r="C147" s="188"/>
      <c r="D147" s="189"/>
      <c r="E147" s="40">
        <f>SUM(M137)</f>
        <v>0</v>
      </c>
      <c r="F147" s="30">
        <v>10.220000000000001</v>
      </c>
      <c r="G147" s="30">
        <f>SUM(E147*F147)</f>
        <v>0</v>
      </c>
    </row>
    <row r="148" spans="2:11">
      <c r="B148" s="208"/>
      <c r="C148" s="208"/>
      <c r="D148" s="209"/>
      <c r="E148" s="191" t="s">
        <v>63</v>
      </c>
      <c r="F148" s="191"/>
      <c r="G148" s="30">
        <f>SUM(G135:G147)</f>
        <v>0</v>
      </c>
    </row>
    <row r="149" spans="2:11">
      <c r="B149" s="205" t="s">
        <v>64</v>
      </c>
      <c r="C149" s="206"/>
      <c r="D149" s="207"/>
      <c r="E149" s="40"/>
      <c r="F149" s="40"/>
      <c r="G149" s="40">
        <f>SUM(M134)</f>
        <v>0</v>
      </c>
    </row>
    <row r="150" spans="2:11">
      <c r="B150" s="205" t="s">
        <v>65</v>
      </c>
      <c r="C150" s="206"/>
      <c r="D150" s="207"/>
      <c r="E150" s="40">
        <v>3.53</v>
      </c>
      <c r="F150" s="40">
        <f>SUM(M137)</f>
        <v>0</v>
      </c>
      <c r="G150" s="40">
        <f>SUM(E150*F150)</f>
        <v>0</v>
      </c>
    </row>
    <row r="151" spans="2:11">
      <c r="B151" s="205" t="s">
        <v>66</v>
      </c>
      <c r="C151" s="206"/>
      <c r="D151" s="207"/>
      <c r="E151" s="40"/>
      <c r="F151" s="40"/>
      <c r="G151" s="40">
        <f>SUM(M136)</f>
        <v>0</v>
      </c>
    </row>
    <row r="152" spans="2:11">
      <c r="B152" s="205" t="s">
        <v>67</v>
      </c>
      <c r="C152" s="206"/>
      <c r="D152" s="207"/>
      <c r="E152" s="40"/>
      <c r="F152" s="40"/>
      <c r="G152" s="40">
        <f>SUM(L140)</f>
        <v>0</v>
      </c>
    </row>
    <row r="153" spans="2:11">
      <c r="E153" s="197" t="s">
        <v>68</v>
      </c>
      <c r="F153" s="198"/>
      <c r="G153" s="60">
        <f>SUM((G148-(G148*27)/100)+G149+G151+G152)-G150</f>
        <v>0</v>
      </c>
      <c r="I153" s="191" t="s">
        <v>82</v>
      </c>
      <c r="J153" s="191"/>
      <c r="K153" s="40">
        <v>0</v>
      </c>
    </row>
    <row r="154" spans="2:11">
      <c r="E154" s="197" t="s">
        <v>69</v>
      </c>
      <c r="F154" s="198"/>
      <c r="G154" s="40">
        <v>0</v>
      </c>
    </row>
  </sheetData>
  <mergeCells count="78">
    <mergeCell ref="E154:F154"/>
    <mergeCell ref="D59:G59"/>
    <mergeCell ref="D60:G60"/>
    <mergeCell ref="B65:J66"/>
    <mergeCell ref="D76:G76"/>
    <mergeCell ref="D103:G103"/>
    <mergeCell ref="D78:G78"/>
    <mergeCell ref="D79:G79"/>
    <mergeCell ref="D80:G80"/>
    <mergeCell ref="D81:G81"/>
    <mergeCell ref="D82:G82"/>
    <mergeCell ref="D127:G127"/>
    <mergeCell ref="D100:G100"/>
    <mergeCell ref="D101:G101"/>
    <mergeCell ref="D102:G102"/>
    <mergeCell ref="D122:G122"/>
    <mergeCell ref="D57:G57"/>
    <mergeCell ref="I141:J141"/>
    <mergeCell ref="E148:F148"/>
    <mergeCell ref="B152:D152"/>
    <mergeCell ref="I153:J153"/>
    <mergeCell ref="B133:G134"/>
    <mergeCell ref="J133:K133"/>
    <mergeCell ref="J134:K134"/>
    <mergeCell ref="B136:D136"/>
    <mergeCell ref="B137:D137"/>
    <mergeCell ref="B135:D135"/>
    <mergeCell ref="I135:J135"/>
    <mergeCell ref="I136:J136"/>
    <mergeCell ref="I137:J137"/>
    <mergeCell ref="B138:D138"/>
    <mergeCell ref="I138:K138"/>
    <mergeCell ref="H1:I1"/>
    <mergeCell ref="B43:J44"/>
    <mergeCell ref="D54:G54"/>
    <mergeCell ref="D55:G55"/>
    <mergeCell ref="D56:G56"/>
    <mergeCell ref="D58:G58"/>
    <mergeCell ref="H83:I83"/>
    <mergeCell ref="D77:G77"/>
    <mergeCell ref="B88:J89"/>
    <mergeCell ref="D99:G99"/>
    <mergeCell ref="H61:I61"/>
    <mergeCell ref="E153:F153"/>
    <mergeCell ref="B139:D139"/>
    <mergeCell ref="B140:D140"/>
    <mergeCell ref="B142:D142"/>
    <mergeCell ref="B144:D144"/>
    <mergeCell ref="B145:D145"/>
    <mergeCell ref="B146:D146"/>
    <mergeCell ref="B147:D147"/>
    <mergeCell ref="B148:D148"/>
    <mergeCell ref="B149:D149"/>
    <mergeCell ref="B150:D150"/>
    <mergeCell ref="B151:D151"/>
    <mergeCell ref="B141:D141"/>
    <mergeCell ref="B143:D143"/>
    <mergeCell ref="K56:K57"/>
    <mergeCell ref="K78:K79"/>
    <mergeCell ref="K101:K102"/>
    <mergeCell ref="K123:K124"/>
    <mergeCell ref="I140:K140"/>
    <mergeCell ref="I139:K139"/>
    <mergeCell ref="H128:I128"/>
    <mergeCell ref="H106:I106"/>
    <mergeCell ref="B110:J111"/>
    <mergeCell ref="D121:G121"/>
    <mergeCell ref="D123:G123"/>
    <mergeCell ref="D124:G124"/>
    <mergeCell ref="D125:G125"/>
    <mergeCell ref="D126:G126"/>
    <mergeCell ref="D104:G104"/>
    <mergeCell ref="D105:G105"/>
    <mergeCell ref="A3:A4"/>
    <mergeCell ref="A5:A11"/>
    <mergeCell ref="A12:A18"/>
    <mergeCell ref="A19:A25"/>
    <mergeCell ref="A26:A32"/>
  </mergeCells>
  <conditionalFormatting sqref="E3:K33">
    <cfRule type="cellIs" dxfId="803" priority="239" operator="greaterThan">
      <formula>0</formula>
    </cfRule>
    <cfRule type="cellIs" dxfId="802" priority="240" operator="greaterThan">
      <formula>0</formula>
    </cfRule>
  </conditionalFormatting>
  <conditionalFormatting sqref="G46:G52 G68:G74 G91:G97 G113:G119">
    <cfRule type="cellIs" dxfId="801" priority="233" operator="equal">
      <formula>0</formula>
    </cfRule>
    <cfRule type="cellIs" dxfId="800" priority="234" operator="lessThan">
      <formula>$I$54</formula>
    </cfRule>
    <cfRule type="cellIs" dxfId="799" priority="235" operator="between">
      <formula>$I$54</formula>
      <formula>$I$57</formula>
    </cfRule>
    <cfRule type="cellIs" dxfId="798" priority="236" operator="greaterThan">
      <formula>0.416666666666667</formula>
    </cfRule>
    <cfRule type="cellIs" dxfId="797" priority="237" operator="equal">
      <formula>0</formula>
    </cfRule>
    <cfRule type="cellIs" dxfId="796" priority="238" operator="greaterThan">
      <formula>0.416666666666667</formula>
    </cfRule>
  </conditionalFormatting>
  <conditionalFormatting sqref="G46:G52 G68:G74 G91:G97 G113:G119">
    <cfRule type="cellIs" dxfId="795" priority="232" operator="lessThan">
      <formula>0.416666666666667</formula>
    </cfRule>
  </conditionalFormatting>
  <conditionalFormatting sqref="G53 G75">
    <cfRule type="cellIs" dxfId="794" priority="230" operator="lessThan">
      <formula>1.66666666666667</formula>
    </cfRule>
    <cfRule type="cellIs" dxfId="793" priority="231" operator="greaterThan">
      <formula>1.66666666666667</formula>
    </cfRule>
  </conditionalFormatting>
  <conditionalFormatting sqref="J53 J75 J98 J120">
    <cfRule type="cellIs" dxfId="792" priority="228" operator="lessThan">
      <formula>$I$126</formula>
    </cfRule>
    <cfRule type="cellIs" dxfId="791" priority="229" operator="greaterThan">
      <formula>$I$126</formula>
    </cfRule>
  </conditionalFormatting>
  <conditionalFormatting sqref="J53">
    <cfRule type="cellIs" dxfId="790" priority="227" operator="greaterThan">
      <formula>$I$59</formula>
    </cfRule>
  </conditionalFormatting>
  <conditionalFormatting sqref="J46:J52 J68:J74 J91:J97 J113:J119">
    <cfRule type="cellIs" dxfId="789" priority="214" operator="greaterThan">
      <formula>0.165972222222222</formula>
    </cfRule>
    <cfRule type="cellIs" dxfId="788" priority="215" operator="between">
      <formula>0.000694444444444444</formula>
      <formula>0.165972222222222</formula>
    </cfRule>
    <cfRule type="cellIs" dxfId="787" priority="216" operator="equal">
      <formula>0</formula>
    </cfRule>
    <cfRule type="cellIs" dxfId="786" priority="217" operator="equal">
      <formula>0</formula>
    </cfRule>
    <cfRule type="cellIs" dxfId="785" priority="218" operator="lessThan">
      <formula>0.165972222222222</formula>
    </cfRule>
    <cfRule type="cellIs" dxfId="784" priority="219" operator="greaterThan">
      <formula>0.166666666666667</formula>
    </cfRule>
    <cfRule type="cellIs" dxfId="783" priority="220" operator="between">
      <formula>0.000694444444444444</formula>
      <formula>0.166666666666667</formula>
    </cfRule>
    <cfRule type="cellIs" dxfId="782" priority="221" operator="between">
      <formula>0</formula>
      <formula>0.166666666666667</formula>
    </cfRule>
    <cfRule type="cellIs" dxfId="781" priority="222" operator="equal">
      <formula>0</formula>
    </cfRule>
    <cfRule type="cellIs" dxfId="780" priority="223" operator="greaterThan">
      <formula>0.166666666666667</formula>
    </cfRule>
    <cfRule type="cellIs" dxfId="779" priority="224" operator="greaterThan">
      <formula>0.166666666666667</formula>
    </cfRule>
    <cfRule type="cellIs" dxfId="778" priority="225" operator="lessThan">
      <formula>0.208333333333333</formula>
    </cfRule>
    <cfRule type="cellIs" dxfId="777" priority="226" operator="greaterThan">
      <formula>0.208333333333333</formula>
    </cfRule>
  </conditionalFormatting>
  <conditionalFormatting sqref="I134">
    <cfRule type="cellIs" dxfId="776" priority="212" operator="lessThan">
      <formula>$I$132</formula>
    </cfRule>
    <cfRule type="cellIs" dxfId="775" priority="213" operator="greaterThan">
      <formula>$I$132</formula>
    </cfRule>
  </conditionalFormatting>
  <conditionalFormatting sqref="J134">
    <cfRule type="cellIs" dxfId="774" priority="210" operator="lessThan">
      <formula>$K$135</formula>
    </cfRule>
    <cfRule type="cellIs" dxfId="773" priority="211" operator="greaterThan">
      <formula>$K$135</formula>
    </cfRule>
  </conditionalFormatting>
  <conditionalFormatting sqref="J113">
    <cfRule type="cellIs" dxfId="772" priority="209" operator="greaterThan">
      <formula>0.167361111111111</formula>
    </cfRule>
  </conditionalFormatting>
  <conditionalFormatting sqref="B46:B52 B68:B74 B91:B97 B113:B119">
    <cfRule type="cellIs" dxfId="771" priority="208" operator="greaterThan">
      <formula>0</formula>
    </cfRule>
  </conditionalFormatting>
  <conditionalFormatting sqref="A46:A52 A68:A74 A91:A97 A113:A119">
    <cfRule type="cellIs" dxfId="770" priority="207" operator="greaterThan">
      <formula>0</formula>
    </cfRule>
  </conditionalFormatting>
  <conditionalFormatting sqref="A46:A52 A68:A74 A91:A97 A113:A119">
    <cfRule type="cellIs" dxfId="769" priority="205" operator="greaterThan">
      <formula>0</formula>
    </cfRule>
    <cfRule type="cellIs" dxfId="768" priority="206" operator="greaterThan">
      <formula>25</formula>
    </cfRule>
  </conditionalFormatting>
  <conditionalFormatting sqref="B46:B52 A68:B74 A91:B97 A113:B119">
    <cfRule type="cellIs" dxfId="767" priority="204" operator="greaterThan">
      <formula>0</formula>
    </cfRule>
  </conditionalFormatting>
  <conditionalFormatting sqref="K46:K52 K68:K74 K91:K97 K113:K119">
    <cfRule type="cellIs" dxfId="766" priority="203" operator="greaterThan">
      <formula>0</formula>
    </cfRule>
  </conditionalFormatting>
  <conditionalFormatting sqref="I56 I60">
    <cfRule type="cellIs" dxfId="765" priority="201" operator="lessThan">
      <formula>$I$55</formula>
    </cfRule>
    <cfRule type="cellIs" dxfId="764" priority="202" operator="greaterThan">
      <formula>$I$55</formula>
    </cfRule>
  </conditionalFormatting>
  <conditionalFormatting sqref="I78">
    <cfRule type="cellIs" dxfId="763" priority="199" operator="lessThan">
      <formula>$I$77</formula>
    </cfRule>
    <cfRule type="cellIs" dxfId="762" priority="200" operator="greaterThan">
      <formula>$I$77</formula>
    </cfRule>
  </conditionalFormatting>
  <conditionalFormatting sqref="I82">
    <cfRule type="cellIs" dxfId="761" priority="197" operator="lessThan">
      <formula>$H$82</formula>
    </cfRule>
    <cfRule type="cellIs" dxfId="760" priority="198" operator="greaterThan">
      <formula>$H$82</formula>
    </cfRule>
  </conditionalFormatting>
  <conditionalFormatting sqref="I101">
    <cfRule type="cellIs" dxfId="759" priority="193" operator="lessThan">
      <formula>$I$100</formula>
    </cfRule>
    <cfRule type="cellIs" dxfId="758" priority="194" operator="greaterThan">
      <formula>$I$100</formula>
    </cfRule>
    <cfRule type="cellIs" dxfId="757" priority="195" operator="lessThan">
      <formula>$I$100</formula>
    </cfRule>
    <cfRule type="cellIs" dxfId="756" priority="196" operator="greaterThan">
      <formula>$I$100</formula>
    </cfRule>
  </conditionalFormatting>
  <conditionalFormatting sqref="I105">
    <cfRule type="cellIs" dxfId="755" priority="191" operator="lessThan">
      <formula>$H$105</formula>
    </cfRule>
    <cfRule type="cellIs" dxfId="754" priority="192" operator="greaterThan">
      <formula>$H$105</formula>
    </cfRule>
  </conditionalFormatting>
  <conditionalFormatting sqref="I123 G120">
    <cfRule type="cellIs" dxfId="753" priority="189" operator="lessThan">
      <formula>$I$122</formula>
    </cfRule>
    <cfRule type="cellIs" dxfId="752" priority="190" operator="greaterThan">
      <formula>$I$122</formula>
    </cfRule>
  </conditionalFormatting>
  <conditionalFormatting sqref="I127">
    <cfRule type="cellIs" dxfId="751" priority="187" operator="lessThan">
      <formula>$H$127</formula>
    </cfRule>
    <cfRule type="cellIs" dxfId="750" priority="188" operator="greaterThan">
      <formula>$H$127</formula>
    </cfRule>
  </conditionalFormatting>
  <conditionalFormatting sqref="G98">
    <cfRule type="cellIs" dxfId="749" priority="185" operator="lessThan">
      <formula>$I$100</formula>
    </cfRule>
    <cfRule type="cellIs" dxfId="748" priority="186" operator="greaterThan">
      <formula>$I$100</formula>
    </cfRule>
  </conditionalFormatting>
  <conditionalFormatting sqref="G152:G153">
    <cfRule type="cellIs" dxfId="747" priority="183" operator="lessThan">
      <formula>2300</formula>
    </cfRule>
    <cfRule type="cellIs" dxfId="746" priority="184" operator="greaterThan">
      <formula>2300</formula>
    </cfRule>
  </conditionalFormatting>
  <conditionalFormatting sqref="K58">
    <cfRule type="cellIs" dxfId="745" priority="7" operator="lessThan">
      <formula>1803</formula>
    </cfRule>
    <cfRule type="cellIs" dxfId="744" priority="8" operator="greaterThan">
      <formula>1803</formula>
    </cfRule>
  </conditionalFormatting>
  <conditionalFormatting sqref="K80">
    <cfRule type="cellIs" dxfId="743" priority="5" operator="lessThan">
      <formula>1963</formula>
    </cfRule>
    <cfRule type="cellIs" dxfId="742" priority="6" operator="greaterThan">
      <formula>1969</formula>
    </cfRule>
  </conditionalFormatting>
  <conditionalFormatting sqref="K103">
    <cfRule type="cellIs" dxfId="741" priority="3" operator="lessThan">
      <formula>2135</formula>
    </cfRule>
    <cfRule type="cellIs" dxfId="740" priority="4" operator="greaterThan">
      <formula>2135</formula>
    </cfRule>
  </conditionalFormatting>
  <conditionalFormatting sqref="K125">
    <cfRule type="cellIs" dxfId="739" priority="1" operator="lessThan">
      <formula>2301</formula>
    </cfRule>
    <cfRule type="cellIs" dxfId="738" priority="2" operator="greaterThan">
      <formula>2301</formula>
    </cfRule>
  </conditionalFormatting>
  <dataValidations count="2">
    <dataValidation type="list" allowBlank="1" showInputMessage="1" showErrorMessage="1" sqref="B91:B97 B46:B52 B68:B74 B113:B119">
      <formula1>TRACTEUR</formula1>
    </dataValidation>
    <dataValidation type="list" allowBlank="1" showInputMessage="1" showErrorMessage="1" sqref="C68:C74 B3:B33 C113:C119 C91:C97 C46:C52">
      <formula1>liste_1</formula1>
    </dataValidation>
  </dataValidations>
  <pageMargins left="0.7" right="0.7" top="0.75" bottom="0.75" header="0.3" footer="0.3"/>
  <pageSetup paperSize="9" orientation="portrait" r:id="rId1"/>
  <drawing r:id="rId2"/>
</worksheet>
</file>

<file path=xl/worksheets/sheet11.xml><?xml version="1.0" encoding="utf-8"?>
<worksheet xmlns="http://schemas.openxmlformats.org/spreadsheetml/2006/main" xmlns:r="http://schemas.openxmlformats.org/officeDocument/2006/relationships">
  <sheetPr>
    <tabColor rgb="FF00FF00"/>
  </sheetPr>
  <dimension ref="A1:M154"/>
  <sheetViews>
    <sheetView topLeftCell="A136" workbookViewId="0">
      <selection activeCell="K148" sqref="K148"/>
    </sheetView>
  </sheetViews>
  <sheetFormatPr baseColWidth="10" defaultColWidth="11.42578125" defaultRowHeight="15"/>
  <cols>
    <col min="1" max="1" width="7.5703125" style="8" customWidth="1"/>
    <col min="2" max="2" width="11.42578125" style="8"/>
    <col min="3" max="3" width="9.5703125" style="8" customWidth="1"/>
    <col min="4" max="4" width="12.5703125" style="8" customWidth="1"/>
    <col min="5" max="5" width="11.140625" style="8" customWidth="1"/>
    <col min="6" max="6" width="13" style="8" customWidth="1"/>
    <col min="7" max="7" width="11.42578125" style="8"/>
    <col min="8" max="8" width="8.85546875" style="8" customWidth="1"/>
    <col min="9" max="9" width="14.5703125" style="8" customWidth="1"/>
    <col min="10" max="10" width="13.5703125" style="8" customWidth="1"/>
    <col min="11" max="11" width="14.42578125" style="8" customWidth="1"/>
    <col min="12" max="12" width="37.42578125" style="8" customWidth="1"/>
    <col min="13" max="18" width="11.42578125" style="8"/>
    <col min="19" max="19" width="11.42578125" style="8" customWidth="1"/>
    <col min="20" max="16384" width="11.42578125" style="8"/>
  </cols>
  <sheetData>
    <row r="1" spans="1:11">
      <c r="H1" s="197" t="s">
        <v>15</v>
      </c>
      <c r="I1" s="198"/>
    </row>
    <row r="2" spans="1:11" ht="54.75" customHeight="1">
      <c r="A2" s="42" t="s">
        <v>16</v>
      </c>
      <c r="B2" s="42" t="s">
        <v>17</v>
      </c>
      <c r="C2" s="42" t="s">
        <v>18</v>
      </c>
      <c r="D2" s="42" t="s">
        <v>19</v>
      </c>
      <c r="E2" s="42" t="s">
        <v>2</v>
      </c>
      <c r="F2" s="42" t="s">
        <v>3</v>
      </c>
      <c r="G2" s="42" t="s">
        <v>4</v>
      </c>
      <c r="H2" s="42" t="s">
        <v>5</v>
      </c>
      <c r="I2" s="42" t="s">
        <v>6</v>
      </c>
      <c r="J2" s="42" t="s">
        <v>7</v>
      </c>
      <c r="K2" s="42" t="s">
        <v>8</v>
      </c>
    </row>
    <row r="3" spans="1:11">
      <c r="A3" s="204">
        <v>27</v>
      </c>
      <c r="B3" s="157" t="s">
        <v>12</v>
      </c>
      <c r="C3" s="85" t="s">
        <v>23</v>
      </c>
      <c r="D3" s="6">
        <v>42185</v>
      </c>
      <c r="E3" s="55">
        <f>VLOOKUP(B3,'horaire et frais apres nao'!$A$4:$J$66,3,FALSE)</f>
        <v>0</v>
      </c>
      <c r="F3" s="55">
        <f>VLOOKUP(B3,'horaire et frais apres nao'!$A$4:$J$66,4,FALSE)</f>
        <v>0</v>
      </c>
      <c r="G3" s="55">
        <f>VLOOKUP(B3,'horaire et frais apres nao'!$A$4:$J$66,5,FALSE)</f>
        <v>0</v>
      </c>
      <c r="H3" s="55">
        <f>VLOOKUP(B3,'horaire et frais apres nao'!$A$4:$J$66,6,FALSE)</f>
        <v>0</v>
      </c>
      <c r="I3" s="55">
        <f>VLOOKUP(B3,'horaire et frais apres nao'!$A$4:$J$66,7,FALSE)</f>
        <v>0</v>
      </c>
      <c r="J3" s="55">
        <f>VLOOKUP(B3,'horaire et frais apres nao'!$A$4:$J$66,8,FALSE)</f>
        <v>0</v>
      </c>
      <c r="K3" s="55">
        <f>VLOOKUP(B3,'horaire et frais apres nao'!$A$4:$J$66,9,FALSE)</f>
        <v>0</v>
      </c>
    </row>
    <row r="4" spans="1:11">
      <c r="A4" s="204"/>
      <c r="B4" s="85" t="s">
        <v>12</v>
      </c>
      <c r="C4" s="85" t="s">
        <v>24</v>
      </c>
      <c r="D4" s="6">
        <v>42186</v>
      </c>
      <c r="E4" s="95">
        <f>VLOOKUP(B4,'horaire et frais apres nao'!$A$4:$J$66,3,FALSE)</f>
        <v>0</v>
      </c>
      <c r="F4" s="95">
        <f>VLOOKUP(B4,'horaire et frais apres nao'!$A$4:$J$66,4,FALSE)</f>
        <v>0</v>
      </c>
      <c r="G4" s="95">
        <f>VLOOKUP(B4,'horaire et frais apres nao'!$A$4:$J$66,5,FALSE)</f>
        <v>0</v>
      </c>
      <c r="H4" s="95">
        <f>VLOOKUP(B4,'horaire et frais apres nao'!$A$4:$J$66,6,FALSE)</f>
        <v>0</v>
      </c>
      <c r="I4" s="95">
        <f>VLOOKUP(B4,'horaire et frais apres nao'!$A$4:$J$66,7,FALSE)</f>
        <v>0</v>
      </c>
      <c r="J4" s="95">
        <f>VLOOKUP(B4,'horaire et frais apres nao'!$A$4:$J$66,8,FALSE)</f>
        <v>0</v>
      </c>
      <c r="K4" s="95">
        <f>VLOOKUP(B4,'horaire et frais apres nao'!$A$4:$J$66,9,FALSE)</f>
        <v>0</v>
      </c>
    </row>
    <row r="5" spans="1:11">
      <c r="A5" s="204"/>
      <c r="B5" s="55" t="s">
        <v>12</v>
      </c>
      <c r="C5" s="85" t="s">
        <v>25</v>
      </c>
      <c r="D5" s="6">
        <v>42187</v>
      </c>
      <c r="E5" s="95">
        <f>VLOOKUP(B5,'horaire et frais apres nao'!$A$4:$J$66,3,FALSE)</f>
        <v>0</v>
      </c>
      <c r="F5" s="95">
        <f>VLOOKUP(B5,'horaire et frais apres nao'!$A$4:$J$66,4,FALSE)</f>
        <v>0</v>
      </c>
      <c r="G5" s="95">
        <f>VLOOKUP(B5,'horaire et frais apres nao'!$A$4:$J$66,5,FALSE)</f>
        <v>0</v>
      </c>
      <c r="H5" s="95">
        <f>VLOOKUP(B5,'horaire et frais apres nao'!$A$4:$J$66,6,FALSE)</f>
        <v>0</v>
      </c>
      <c r="I5" s="95">
        <f>VLOOKUP(B5,'horaire et frais apres nao'!$A$4:$J$66,7,FALSE)</f>
        <v>0</v>
      </c>
      <c r="J5" s="95">
        <f>VLOOKUP(B5,'horaire et frais apres nao'!$A$4:$J$66,8,FALSE)</f>
        <v>0</v>
      </c>
      <c r="K5" s="95">
        <f>VLOOKUP(B5,'horaire et frais apres nao'!$A$4:$J$66,9,FALSE)</f>
        <v>0</v>
      </c>
    </row>
    <row r="6" spans="1:11">
      <c r="A6" s="204"/>
      <c r="B6" s="55" t="s">
        <v>12</v>
      </c>
      <c r="C6" s="85" t="s">
        <v>26</v>
      </c>
      <c r="D6" s="6">
        <v>42188</v>
      </c>
      <c r="E6" s="95">
        <f>VLOOKUP(B6,'horaire et frais apres nao'!$A$4:$J$66,3,FALSE)</f>
        <v>0</v>
      </c>
      <c r="F6" s="95">
        <f>VLOOKUP(B6,'horaire et frais apres nao'!$A$4:$J$66,4,FALSE)</f>
        <v>0</v>
      </c>
      <c r="G6" s="95">
        <f>VLOOKUP(B6,'horaire et frais apres nao'!$A$4:$J$66,5,FALSE)</f>
        <v>0</v>
      </c>
      <c r="H6" s="95">
        <f>VLOOKUP(B6,'horaire et frais apres nao'!$A$4:$J$66,6,FALSE)</f>
        <v>0</v>
      </c>
      <c r="I6" s="95">
        <f>VLOOKUP(B6,'horaire et frais apres nao'!$A$4:$J$66,7,FALSE)</f>
        <v>0</v>
      </c>
      <c r="J6" s="95">
        <f>VLOOKUP(B6,'horaire et frais apres nao'!$A$4:$J$66,8,FALSE)</f>
        <v>0</v>
      </c>
      <c r="K6" s="95">
        <f>VLOOKUP(B6,'horaire et frais apres nao'!$A$4:$J$66,9,FALSE)</f>
        <v>0</v>
      </c>
    </row>
    <row r="7" spans="1:11">
      <c r="A7" s="204"/>
      <c r="B7" s="55" t="s">
        <v>12</v>
      </c>
      <c r="C7" s="85" t="s">
        <v>20</v>
      </c>
      <c r="D7" s="6">
        <v>42189</v>
      </c>
      <c r="E7" s="95">
        <f>VLOOKUP(B7,'horaire et frais apres nao'!$A$4:$J$66,3,FALSE)</f>
        <v>0</v>
      </c>
      <c r="F7" s="95">
        <f>VLOOKUP(B7,'horaire et frais apres nao'!$A$4:$J$66,4,FALSE)</f>
        <v>0</v>
      </c>
      <c r="G7" s="95">
        <f>VLOOKUP(B7,'horaire et frais apres nao'!$A$4:$J$66,5,FALSE)</f>
        <v>0</v>
      </c>
      <c r="H7" s="95">
        <f>VLOOKUP(B7,'horaire et frais apres nao'!$A$4:$J$66,6,FALSE)</f>
        <v>0</v>
      </c>
      <c r="I7" s="95">
        <f>VLOOKUP(B7,'horaire et frais apres nao'!$A$4:$J$66,7,FALSE)</f>
        <v>0</v>
      </c>
      <c r="J7" s="95">
        <f>VLOOKUP(B7,'horaire et frais apres nao'!$A$4:$J$66,8,FALSE)</f>
        <v>0</v>
      </c>
      <c r="K7" s="95">
        <f>VLOOKUP(B7,'horaire et frais apres nao'!$A$4:$J$66,9,FALSE)</f>
        <v>0</v>
      </c>
    </row>
    <row r="8" spans="1:11">
      <c r="A8" s="204"/>
      <c r="B8" s="85" t="s">
        <v>196</v>
      </c>
      <c r="C8" s="85" t="s">
        <v>21</v>
      </c>
      <c r="D8" s="6">
        <v>42190</v>
      </c>
      <c r="E8" s="95">
        <f>VLOOKUP(B8,'horaire et frais apres nao'!$A$4:$J$66,3,FALSE)</f>
        <v>0</v>
      </c>
      <c r="F8" s="95">
        <f>VLOOKUP(B8,'horaire et frais apres nao'!$A$4:$J$66,4,FALSE)</f>
        <v>0</v>
      </c>
      <c r="G8" s="95">
        <f>VLOOKUP(B8,'horaire et frais apres nao'!$A$4:$J$66,5,FALSE)</f>
        <v>0</v>
      </c>
      <c r="H8" s="95">
        <f>VLOOKUP(B8,'horaire et frais apres nao'!$A$4:$J$66,6,FALSE)</f>
        <v>0</v>
      </c>
      <c r="I8" s="95">
        <f>VLOOKUP(B8,'horaire et frais apres nao'!$A$4:$J$66,7,FALSE)</f>
        <v>0</v>
      </c>
      <c r="J8" s="95">
        <f>VLOOKUP(B8,'horaire et frais apres nao'!$A$4:$J$66,8,FALSE)</f>
        <v>0</v>
      </c>
      <c r="K8" s="95">
        <f>VLOOKUP(B8,'horaire et frais apres nao'!$A$4:$J$66,9,FALSE)</f>
        <v>0</v>
      </c>
    </row>
    <row r="9" spans="1:11" ht="30">
      <c r="A9" s="204"/>
      <c r="B9" s="85" t="s">
        <v>196</v>
      </c>
      <c r="C9" s="85" t="s">
        <v>22</v>
      </c>
      <c r="D9" s="6">
        <v>42191</v>
      </c>
      <c r="E9" s="95">
        <f>VLOOKUP(B9,'horaire et frais apres nao'!$A$4:$J$66,3,FALSE)</f>
        <v>0</v>
      </c>
      <c r="F9" s="95">
        <f>VLOOKUP(B9,'horaire et frais apres nao'!$A$4:$J$66,4,FALSE)</f>
        <v>0</v>
      </c>
      <c r="G9" s="95">
        <f>VLOOKUP(B9,'horaire et frais apres nao'!$A$4:$J$66,5,FALSE)</f>
        <v>0</v>
      </c>
      <c r="H9" s="95">
        <f>VLOOKUP(B9,'horaire et frais apres nao'!$A$4:$J$66,6,FALSE)</f>
        <v>0</v>
      </c>
      <c r="I9" s="95">
        <f>VLOOKUP(B9,'horaire et frais apres nao'!$A$4:$J$66,7,FALSE)</f>
        <v>0</v>
      </c>
      <c r="J9" s="95">
        <f>VLOOKUP(B9,'horaire et frais apres nao'!$A$4:$J$66,8,FALSE)</f>
        <v>0</v>
      </c>
      <c r="K9" s="95">
        <f>VLOOKUP(B9,'horaire et frais apres nao'!$A$4:$J$66,9,FALSE)</f>
        <v>0</v>
      </c>
    </row>
    <row r="10" spans="1:11">
      <c r="A10" s="204">
        <v>28</v>
      </c>
      <c r="B10" s="85" t="s">
        <v>12</v>
      </c>
      <c r="C10" s="85" t="s">
        <v>23</v>
      </c>
      <c r="D10" s="6">
        <v>42192</v>
      </c>
      <c r="E10" s="95">
        <f>VLOOKUP(B10,'horaire et frais apres nao'!$A$4:$J$66,3,FALSE)</f>
        <v>0</v>
      </c>
      <c r="F10" s="95">
        <f>VLOOKUP(B10,'horaire et frais apres nao'!$A$4:$J$66,4,FALSE)</f>
        <v>0</v>
      </c>
      <c r="G10" s="95">
        <f>VLOOKUP(B10,'horaire et frais apres nao'!$A$4:$J$66,5,FALSE)</f>
        <v>0</v>
      </c>
      <c r="H10" s="95">
        <f>VLOOKUP(B10,'horaire et frais apres nao'!$A$4:$J$66,6,FALSE)</f>
        <v>0</v>
      </c>
      <c r="I10" s="95">
        <f>VLOOKUP(B10,'horaire et frais apres nao'!$A$4:$J$66,7,FALSE)</f>
        <v>0</v>
      </c>
      <c r="J10" s="95">
        <f>VLOOKUP(B10,'horaire et frais apres nao'!$A$4:$J$66,8,FALSE)</f>
        <v>0</v>
      </c>
      <c r="K10" s="95">
        <f>VLOOKUP(B10,'horaire et frais apres nao'!$A$4:$J$66,9,FALSE)</f>
        <v>0</v>
      </c>
    </row>
    <row r="11" spans="1:11">
      <c r="A11" s="204"/>
      <c r="B11" s="85" t="s">
        <v>12</v>
      </c>
      <c r="C11" s="85" t="s">
        <v>24</v>
      </c>
      <c r="D11" s="6">
        <v>42193</v>
      </c>
      <c r="E11" s="95">
        <f>VLOOKUP(B11,'horaire et frais apres nao'!$A$4:$J$66,3,FALSE)</f>
        <v>0</v>
      </c>
      <c r="F11" s="95">
        <f>VLOOKUP(B11,'horaire et frais apres nao'!$A$4:$J$66,4,FALSE)</f>
        <v>0</v>
      </c>
      <c r="G11" s="95">
        <f>VLOOKUP(B11,'horaire et frais apres nao'!$A$4:$J$66,5,FALSE)</f>
        <v>0</v>
      </c>
      <c r="H11" s="95">
        <f>VLOOKUP(B11,'horaire et frais apres nao'!$A$4:$J$66,6,FALSE)</f>
        <v>0</v>
      </c>
      <c r="I11" s="95">
        <f>VLOOKUP(B11,'horaire et frais apres nao'!$A$4:$J$66,7,FALSE)</f>
        <v>0</v>
      </c>
      <c r="J11" s="95">
        <f>VLOOKUP(B11,'horaire et frais apres nao'!$A$4:$J$66,8,FALSE)</f>
        <v>0</v>
      </c>
      <c r="K11" s="95">
        <f>VLOOKUP(B11,'horaire et frais apres nao'!$A$4:$J$66,9,FALSE)</f>
        <v>0</v>
      </c>
    </row>
    <row r="12" spans="1:11">
      <c r="A12" s="204"/>
      <c r="B12" s="55" t="s">
        <v>12</v>
      </c>
      <c r="C12" s="85" t="s">
        <v>25</v>
      </c>
      <c r="D12" s="6">
        <v>42194</v>
      </c>
      <c r="E12" s="95">
        <f>VLOOKUP(B12,'horaire et frais apres nao'!$A$4:$J$66,3,FALSE)</f>
        <v>0</v>
      </c>
      <c r="F12" s="95">
        <f>VLOOKUP(B12,'horaire et frais apres nao'!$A$4:$J$66,4,FALSE)</f>
        <v>0</v>
      </c>
      <c r="G12" s="95">
        <f>VLOOKUP(B12,'horaire et frais apres nao'!$A$4:$J$66,5,FALSE)</f>
        <v>0</v>
      </c>
      <c r="H12" s="95">
        <f>VLOOKUP(B12,'horaire et frais apres nao'!$A$4:$J$66,6,FALSE)</f>
        <v>0</v>
      </c>
      <c r="I12" s="95">
        <f>VLOOKUP(B12,'horaire et frais apres nao'!$A$4:$J$66,7,FALSE)</f>
        <v>0</v>
      </c>
      <c r="J12" s="95">
        <f>VLOOKUP(B12,'horaire et frais apres nao'!$A$4:$J$66,8,FALSE)</f>
        <v>0</v>
      </c>
      <c r="K12" s="95">
        <f>VLOOKUP(B12,'horaire et frais apres nao'!$A$4:$J$66,9,FALSE)</f>
        <v>0</v>
      </c>
    </row>
    <row r="13" spans="1:11">
      <c r="A13" s="204"/>
      <c r="B13" s="55" t="s">
        <v>12</v>
      </c>
      <c r="C13" s="85" t="s">
        <v>26</v>
      </c>
      <c r="D13" s="6">
        <v>42195</v>
      </c>
      <c r="E13" s="95">
        <f>VLOOKUP(B13,'horaire et frais apres nao'!$A$4:$J$66,3,FALSE)</f>
        <v>0</v>
      </c>
      <c r="F13" s="95">
        <f>VLOOKUP(B13,'horaire et frais apres nao'!$A$4:$J$66,4,FALSE)</f>
        <v>0</v>
      </c>
      <c r="G13" s="95">
        <f>VLOOKUP(B13,'horaire et frais apres nao'!$A$4:$J$66,5,FALSE)</f>
        <v>0</v>
      </c>
      <c r="H13" s="95">
        <f>VLOOKUP(B13,'horaire et frais apres nao'!$A$4:$J$66,6,FALSE)</f>
        <v>0</v>
      </c>
      <c r="I13" s="95">
        <f>VLOOKUP(B13,'horaire et frais apres nao'!$A$4:$J$66,7,FALSE)</f>
        <v>0</v>
      </c>
      <c r="J13" s="95">
        <f>VLOOKUP(B13,'horaire et frais apres nao'!$A$4:$J$66,8,FALSE)</f>
        <v>0</v>
      </c>
      <c r="K13" s="95">
        <f>VLOOKUP(B13,'horaire et frais apres nao'!$A$4:$J$66,9,FALSE)</f>
        <v>0</v>
      </c>
    </row>
    <row r="14" spans="1:11">
      <c r="A14" s="204"/>
      <c r="B14" s="55" t="s">
        <v>12</v>
      </c>
      <c r="C14" s="85" t="s">
        <v>20</v>
      </c>
      <c r="D14" s="6">
        <v>42196</v>
      </c>
      <c r="E14" s="95">
        <f>VLOOKUP(B14,'horaire et frais apres nao'!$A$4:$J$66,3,FALSE)</f>
        <v>0</v>
      </c>
      <c r="F14" s="95">
        <f>VLOOKUP(B14,'horaire et frais apres nao'!$A$4:$J$66,4,FALSE)</f>
        <v>0</v>
      </c>
      <c r="G14" s="95">
        <f>VLOOKUP(B14,'horaire et frais apres nao'!$A$4:$J$66,5,FALSE)</f>
        <v>0</v>
      </c>
      <c r="H14" s="95">
        <f>VLOOKUP(B14,'horaire et frais apres nao'!$A$4:$J$66,6,FALSE)</f>
        <v>0</v>
      </c>
      <c r="I14" s="95">
        <f>VLOOKUP(B14,'horaire et frais apres nao'!$A$4:$J$66,7,FALSE)</f>
        <v>0</v>
      </c>
      <c r="J14" s="95">
        <f>VLOOKUP(B14,'horaire et frais apres nao'!$A$4:$J$66,8,FALSE)</f>
        <v>0</v>
      </c>
      <c r="K14" s="95">
        <f>VLOOKUP(B14,'horaire et frais apres nao'!$A$4:$J$66,9,FALSE)</f>
        <v>0</v>
      </c>
    </row>
    <row r="15" spans="1:11">
      <c r="A15" s="204"/>
      <c r="B15" s="85" t="s">
        <v>196</v>
      </c>
      <c r="C15" s="85" t="s">
        <v>21</v>
      </c>
      <c r="D15" s="6">
        <v>42197</v>
      </c>
      <c r="E15" s="95">
        <f>VLOOKUP(B15,'horaire et frais apres nao'!$A$4:$J$66,3,FALSE)</f>
        <v>0</v>
      </c>
      <c r="F15" s="95">
        <f>VLOOKUP(B15,'horaire et frais apres nao'!$A$4:$J$66,4,FALSE)</f>
        <v>0</v>
      </c>
      <c r="G15" s="95">
        <f>VLOOKUP(B15,'horaire et frais apres nao'!$A$4:$J$66,5,FALSE)</f>
        <v>0</v>
      </c>
      <c r="H15" s="95">
        <f>VLOOKUP(B15,'horaire et frais apres nao'!$A$4:$J$66,6,FALSE)</f>
        <v>0</v>
      </c>
      <c r="I15" s="95">
        <f>VLOOKUP(B15,'horaire et frais apres nao'!$A$4:$J$66,7,FALSE)</f>
        <v>0</v>
      </c>
      <c r="J15" s="95">
        <f>VLOOKUP(B15,'horaire et frais apres nao'!$A$4:$J$66,8,FALSE)</f>
        <v>0</v>
      </c>
      <c r="K15" s="95">
        <f>VLOOKUP(B15,'horaire et frais apres nao'!$A$4:$J$66,9,FALSE)</f>
        <v>0</v>
      </c>
    </row>
    <row r="16" spans="1:11" ht="30">
      <c r="A16" s="204"/>
      <c r="B16" s="85" t="s">
        <v>196</v>
      </c>
      <c r="C16" s="85" t="s">
        <v>22</v>
      </c>
      <c r="D16" s="6">
        <v>42198</v>
      </c>
      <c r="E16" s="95">
        <f>VLOOKUP(B16,'horaire et frais apres nao'!$A$4:$J$66,3,FALSE)</f>
        <v>0</v>
      </c>
      <c r="F16" s="95">
        <f>VLOOKUP(B16,'horaire et frais apres nao'!$A$4:$J$66,4,FALSE)</f>
        <v>0</v>
      </c>
      <c r="G16" s="95">
        <f>VLOOKUP(B16,'horaire et frais apres nao'!$A$4:$J$66,5,FALSE)</f>
        <v>0</v>
      </c>
      <c r="H16" s="95">
        <f>VLOOKUP(B16,'horaire et frais apres nao'!$A$4:$J$66,6,FALSE)</f>
        <v>0</v>
      </c>
      <c r="I16" s="95">
        <f>VLOOKUP(B16,'horaire et frais apres nao'!$A$4:$J$66,7,FALSE)</f>
        <v>0</v>
      </c>
      <c r="J16" s="95">
        <f>VLOOKUP(B16,'horaire et frais apres nao'!$A$4:$J$66,8,FALSE)</f>
        <v>0</v>
      </c>
      <c r="K16" s="95">
        <f>VLOOKUP(B16,'horaire et frais apres nao'!$A$4:$J$66,9,FALSE)</f>
        <v>0</v>
      </c>
    </row>
    <row r="17" spans="1:11">
      <c r="A17" s="204">
        <v>29</v>
      </c>
      <c r="B17" s="85" t="s">
        <v>12</v>
      </c>
      <c r="C17" s="85" t="s">
        <v>23</v>
      </c>
      <c r="D17" s="6">
        <v>42199</v>
      </c>
      <c r="E17" s="95">
        <f>VLOOKUP(B17,'horaire et frais apres nao'!$A$4:$J$66,3,FALSE)</f>
        <v>0</v>
      </c>
      <c r="F17" s="95">
        <f>VLOOKUP(B17,'horaire et frais apres nao'!$A$4:$J$66,4,FALSE)</f>
        <v>0</v>
      </c>
      <c r="G17" s="95">
        <f>VLOOKUP(B17,'horaire et frais apres nao'!$A$4:$J$66,5,FALSE)</f>
        <v>0</v>
      </c>
      <c r="H17" s="95">
        <f>VLOOKUP(B17,'horaire et frais apres nao'!$A$4:$J$66,6,FALSE)</f>
        <v>0</v>
      </c>
      <c r="I17" s="95">
        <f>VLOOKUP(B17,'horaire et frais apres nao'!$A$4:$J$66,7,FALSE)</f>
        <v>0</v>
      </c>
      <c r="J17" s="95">
        <f>VLOOKUP(B17,'horaire et frais apres nao'!$A$4:$J$66,8,FALSE)</f>
        <v>0</v>
      </c>
      <c r="K17" s="95">
        <f>VLOOKUP(B17,'horaire et frais apres nao'!$A$4:$J$66,9,FALSE)</f>
        <v>0</v>
      </c>
    </row>
    <row r="18" spans="1:11">
      <c r="A18" s="204"/>
      <c r="B18" s="85" t="s">
        <v>12</v>
      </c>
      <c r="C18" s="85" t="s">
        <v>24</v>
      </c>
      <c r="D18" s="6">
        <v>42200</v>
      </c>
      <c r="E18" s="95">
        <f>VLOOKUP(B18,'horaire et frais apres nao'!$A$4:$J$66,3,FALSE)</f>
        <v>0</v>
      </c>
      <c r="F18" s="95">
        <f>VLOOKUP(B18,'horaire et frais apres nao'!$A$4:$J$66,4,FALSE)</f>
        <v>0</v>
      </c>
      <c r="G18" s="95">
        <f>VLOOKUP(B18,'horaire et frais apres nao'!$A$4:$J$66,5,FALSE)</f>
        <v>0</v>
      </c>
      <c r="H18" s="95">
        <f>VLOOKUP(B18,'horaire et frais apres nao'!$A$4:$J$66,6,FALSE)</f>
        <v>0</v>
      </c>
      <c r="I18" s="95">
        <f>VLOOKUP(B18,'horaire et frais apres nao'!$A$4:$J$66,7,FALSE)</f>
        <v>0</v>
      </c>
      <c r="J18" s="95">
        <f>VLOOKUP(B18,'horaire et frais apres nao'!$A$4:$J$66,8,FALSE)</f>
        <v>0</v>
      </c>
      <c r="K18" s="95">
        <f>VLOOKUP(B18,'horaire et frais apres nao'!$A$4:$J$66,9,FALSE)</f>
        <v>0</v>
      </c>
    </row>
    <row r="19" spans="1:11">
      <c r="A19" s="204"/>
      <c r="B19" s="55" t="s">
        <v>12</v>
      </c>
      <c r="C19" s="85" t="s">
        <v>25</v>
      </c>
      <c r="D19" s="6">
        <v>42201</v>
      </c>
      <c r="E19" s="95">
        <f>VLOOKUP(B19,'horaire et frais apres nao'!$A$4:$J$66,3,FALSE)</f>
        <v>0</v>
      </c>
      <c r="F19" s="95">
        <f>VLOOKUP(B19,'horaire et frais apres nao'!$A$4:$J$66,4,FALSE)</f>
        <v>0</v>
      </c>
      <c r="G19" s="95">
        <f>VLOOKUP(B19,'horaire et frais apres nao'!$A$4:$J$66,5,FALSE)</f>
        <v>0</v>
      </c>
      <c r="H19" s="95">
        <f>VLOOKUP(B19,'horaire et frais apres nao'!$A$4:$J$66,6,FALSE)</f>
        <v>0</v>
      </c>
      <c r="I19" s="95">
        <f>VLOOKUP(B19,'horaire et frais apres nao'!$A$4:$J$66,7,FALSE)</f>
        <v>0</v>
      </c>
      <c r="J19" s="95">
        <f>VLOOKUP(B19,'horaire et frais apres nao'!$A$4:$J$66,8,FALSE)</f>
        <v>0</v>
      </c>
      <c r="K19" s="95">
        <f>VLOOKUP(B19,'horaire et frais apres nao'!$A$4:$J$66,9,FALSE)</f>
        <v>0</v>
      </c>
    </row>
    <row r="20" spans="1:11">
      <c r="A20" s="204"/>
      <c r="B20" s="55" t="s">
        <v>12</v>
      </c>
      <c r="C20" s="85" t="s">
        <v>26</v>
      </c>
      <c r="D20" s="6">
        <v>42202</v>
      </c>
      <c r="E20" s="95">
        <f>VLOOKUP(B20,'horaire et frais apres nao'!$A$4:$J$66,3,FALSE)</f>
        <v>0</v>
      </c>
      <c r="F20" s="95">
        <f>VLOOKUP(B20,'horaire et frais apres nao'!$A$4:$J$66,4,FALSE)</f>
        <v>0</v>
      </c>
      <c r="G20" s="95">
        <f>VLOOKUP(B20,'horaire et frais apres nao'!$A$4:$J$66,5,FALSE)</f>
        <v>0</v>
      </c>
      <c r="H20" s="95">
        <f>VLOOKUP(B20,'horaire et frais apres nao'!$A$4:$J$66,6,FALSE)</f>
        <v>0</v>
      </c>
      <c r="I20" s="95">
        <f>VLOOKUP(B20,'horaire et frais apres nao'!$A$4:$J$66,7,FALSE)</f>
        <v>0</v>
      </c>
      <c r="J20" s="95">
        <f>VLOOKUP(B20,'horaire et frais apres nao'!$A$4:$J$66,8,FALSE)</f>
        <v>0</v>
      </c>
      <c r="K20" s="95">
        <f>VLOOKUP(B20,'horaire et frais apres nao'!$A$4:$J$66,9,FALSE)</f>
        <v>0</v>
      </c>
    </row>
    <row r="21" spans="1:11">
      <c r="A21" s="204"/>
      <c r="B21" s="55" t="s">
        <v>12</v>
      </c>
      <c r="C21" s="85" t="s">
        <v>20</v>
      </c>
      <c r="D21" s="6">
        <v>42203</v>
      </c>
      <c r="E21" s="95">
        <f>VLOOKUP(B21,'horaire et frais apres nao'!$A$4:$J$66,3,FALSE)</f>
        <v>0</v>
      </c>
      <c r="F21" s="95">
        <f>VLOOKUP(B21,'horaire et frais apres nao'!$A$4:$J$66,4,FALSE)</f>
        <v>0</v>
      </c>
      <c r="G21" s="95">
        <f>VLOOKUP(B21,'horaire et frais apres nao'!$A$4:$J$66,5,FALSE)</f>
        <v>0</v>
      </c>
      <c r="H21" s="95">
        <f>VLOOKUP(B21,'horaire et frais apres nao'!$A$4:$J$66,6,FALSE)</f>
        <v>0</v>
      </c>
      <c r="I21" s="95">
        <f>VLOOKUP(B21,'horaire et frais apres nao'!$A$4:$J$66,7,FALSE)</f>
        <v>0</v>
      </c>
      <c r="J21" s="95">
        <f>VLOOKUP(B21,'horaire et frais apres nao'!$A$4:$J$66,8,FALSE)</f>
        <v>0</v>
      </c>
      <c r="K21" s="95">
        <f>VLOOKUP(B21,'horaire et frais apres nao'!$A$4:$J$66,9,FALSE)</f>
        <v>0</v>
      </c>
    </row>
    <row r="22" spans="1:11">
      <c r="A22" s="204"/>
      <c r="B22" s="85" t="s">
        <v>196</v>
      </c>
      <c r="C22" s="85" t="s">
        <v>21</v>
      </c>
      <c r="D22" s="6">
        <v>42204</v>
      </c>
      <c r="E22" s="95">
        <f>VLOOKUP(B22,'horaire et frais apres nao'!$A$4:$J$66,3,FALSE)</f>
        <v>0</v>
      </c>
      <c r="F22" s="95">
        <f>VLOOKUP(B22,'horaire et frais apres nao'!$A$4:$J$66,4,FALSE)</f>
        <v>0</v>
      </c>
      <c r="G22" s="95">
        <f>VLOOKUP(B22,'horaire et frais apres nao'!$A$4:$J$66,5,FALSE)</f>
        <v>0</v>
      </c>
      <c r="H22" s="95">
        <f>VLOOKUP(B22,'horaire et frais apres nao'!$A$4:$J$66,6,FALSE)</f>
        <v>0</v>
      </c>
      <c r="I22" s="95">
        <f>VLOOKUP(B22,'horaire et frais apres nao'!$A$4:$J$66,7,FALSE)</f>
        <v>0</v>
      </c>
      <c r="J22" s="95">
        <f>VLOOKUP(B22,'horaire et frais apres nao'!$A$4:$J$66,8,FALSE)</f>
        <v>0</v>
      </c>
      <c r="K22" s="95">
        <f>VLOOKUP(B22,'horaire et frais apres nao'!$A$4:$J$66,9,FALSE)</f>
        <v>0</v>
      </c>
    </row>
    <row r="23" spans="1:11" ht="30">
      <c r="A23" s="204"/>
      <c r="B23" s="85" t="s">
        <v>196</v>
      </c>
      <c r="C23" s="85" t="s">
        <v>22</v>
      </c>
      <c r="D23" s="6">
        <v>42205</v>
      </c>
      <c r="E23" s="95">
        <f>VLOOKUP(B23,'horaire et frais apres nao'!$A$4:$J$66,3,FALSE)</f>
        <v>0</v>
      </c>
      <c r="F23" s="95">
        <f>VLOOKUP(B23,'horaire et frais apres nao'!$A$4:$J$66,4,FALSE)</f>
        <v>0</v>
      </c>
      <c r="G23" s="95">
        <f>VLOOKUP(B23,'horaire et frais apres nao'!$A$4:$J$66,5,FALSE)</f>
        <v>0</v>
      </c>
      <c r="H23" s="95">
        <f>VLOOKUP(B23,'horaire et frais apres nao'!$A$4:$J$66,6,FALSE)</f>
        <v>0</v>
      </c>
      <c r="I23" s="95">
        <f>VLOOKUP(B23,'horaire et frais apres nao'!$A$4:$J$66,7,FALSE)</f>
        <v>0</v>
      </c>
      <c r="J23" s="95">
        <f>VLOOKUP(B23,'horaire et frais apres nao'!$A$4:$J$66,8,FALSE)</f>
        <v>0</v>
      </c>
      <c r="K23" s="95">
        <f>VLOOKUP(B23,'horaire et frais apres nao'!$A$4:$J$66,9,FALSE)</f>
        <v>0</v>
      </c>
    </row>
    <row r="24" spans="1:11">
      <c r="A24" s="204">
        <v>30</v>
      </c>
      <c r="B24" s="85" t="s">
        <v>12</v>
      </c>
      <c r="C24" s="85" t="s">
        <v>23</v>
      </c>
      <c r="D24" s="6">
        <v>42206</v>
      </c>
      <c r="E24" s="95">
        <f>VLOOKUP(B24,'horaire et frais apres nao'!$A$4:$J$66,3,FALSE)</f>
        <v>0</v>
      </c>
      <c r="F24" s="95">
        <f>VLOOKUP(B24,'horaire et frais apres nao'!$A$4:$J$66,4,FALSE)</f>
        <v>0</v>
      </c>
      <c r="G24" s="95">
        <f>VLOOKUP(B24,'horaire et frais apres nao'!$A$4:$J$66,5,FALSE)</f>
        <v>0</v>
      </c>
      <c r="H24" s="95">
        <f>VLOOKUP(B24,'horaire et frais apres nao'!$A$4:$J$66,6,FALSE)</f>
        <v>0</v>
      </c>
      <c r="I24" s="95">
        <f>VLOOKUP(B24,'horaire et frais apres nao'!$A$4:$J$66,7,FALSE)</f>
        <v>0</v>
      </c>
      <c r="J24" s="95">
        <f>VLOOKUP(B24,'horaire et frais apres nao'!$A$4:$J$66,8,FALSE)</f>
        <v>0</v>
      </c>
      <c r="K24" s="95">
        <f>VLOOKUP(B24,'horaire et frais apres nao'!$A$4:$J$66,9,FALSE)</f>
        <v>0</v>
      </c>
    </row>
    <row r="25" spans="1:11">
      <c r="A25" s="204"/>
      <c r="B25" s="85" t="s">
        <v>12</v>
      </c>
      <c r="C25" s="85" t="s">
        <v>24</v>
      </c>
      <c r="D25" s="6">
        <v>42207</v>
      </c>
      <c r="E25" s="95">
        <f>VLOOKUP(B25,'horaire et frais apres nao'!$A$4:$J$66,3,FALSE)</f>
        <v>0</v>
      </c>
      <c r="F25" s="95">
        <f>VLOOKUP(B25,'horaire et frais apres nao'!$A$4:$J$66,4,FALSE)</f>
        <v>0</v>
      </c>
      <c r="G25" s="95">
        <f>VLOOKUP(B25,'horaire et frais apres nao'!$A$4:$J$66,5,FALSE)</f>
        <v>0</v>
      </c>
      <c r="H25" s="95">
        <f>VLOOKUP(B25,'horaire et frais apres nao'!$A$4:$J$66,6,FALSE)</f>
        <v>0</v>
      </c>
      <c r="I25" s="95">
        <f>VLOOKUP(B25,'horaire et frais apres nao'!$A$4:$J$66,7,FALSE)</f>
        <v>0</v>
      </c>
      <c r="J25" s="95">
        <f>VLOOKUP(B25,'horaire et frais apres nao'!$A$4:$J$66,8,FALSE)</f>
        <v>0</v>
      </c>
      <c r="K25" s="95">
        <f>VLOOKUP(B25,'horaire et frais apres nao'!$A$4:$J$66,9,FALSE)</f>
        <v>0</v>
      </c>
    </row>
    <row r="26" spans="1:11">
      <c r="A26" s="204"/>
      <c r="B26" s="55" t="s">
        <v>12</v>
      </c>
      <c r="C26" s="85" t="s">
        <v>25</v>
      </c>
      <c r="D26" s="6">
        <v>42208</v>
      </c>
      <c r="E26" s="95">
        <f>VLOOKUP(B26,'horaire et frais apres nao'!$A$4:$J$66,3,FALSE)</f>
        <v>0</v>
      </c>
      <c r="F26" s="95">
        <f>VLOOKUP(B26,'horaire et frais apres nao'!$A$4:$J$66,4,FALSE)</f>
        <v>0</v>
      </c>
      <c r="G26" s="95">
        <f>VLOOKUP(B26,'horaire et frais apres nao'!$A$4:$J$66,5,FALSE)</f>
        <v>0</v>
      </c>
      <c r="H26" s="95">
        <f>VLOOKUP(B26,'horaire et frais apres nao'!$A$4:$J$66,6,FALSE)</f>
        <v>0</v>
      </c>
      <c r="I26" s="95">
        <f>VLOOKUP(B26,'horaire et frais apres nao'!$A$4:$J$66,7,FALSE)</f>
        <v>0</v>
      </c>
      <c r="J26" s="95">
        <f>VLOOKUP(B26,'horaire et frais apres nao'!$A$4:$J$66,8,FALSE)</f>
        <v>0</v>
      </c>
      <c r="K26" s="95">
        <f>VLOOKUP(B26,'horaire et frais apres nao'!$A$4:$J$66,9,FALSE)</f>
        <v>0</v>
      </c>
    </row>
    <row r="27" spans="1:11">
      <c r="A27" s="204"/>
      <c r="B27" s="55" t="s">
        <v>12</v>
      </c>
      <c r="C27" s="85" t="s">
        <v>26</v>
      </c>
      <c r="D27" s="6">
        <v>42209</v>
      </c>
      <c r="E27" s="95">
        <f>VLOOKUP(B27,'horaire et frais apres nao'!$A$4:$J$66,3,FALSE)</f>
        <v>0</v>
      </c>
      <c r="F27" s="95">
        <f>VLOOKUP(B27,'horaire et frais apres nao'!$A$4:$J$66,4,FALSE)</f>
        <v>0</v>
      </c>
      <c r="G27" s="95">
        <f>VLOOKUP(B27,'horaire et frais apres nao'!$A$4:$J$66,5,FALSE)</f>
        <v>0</v>
      </c>
      <c r="H27" s="95">
        <f>VLOOKUP(B27,'horaire et frais apres nao'!$A$4:$J$66,6,FALSE)</f>
        <v>0</v>
      </c>
      <c r="I27" s="95">
        <f>VLOOKUP(B27,'horaire et frais apres nao'!$A$4:$J$66,7,FALSE)</f>
        <v>0</v>
      </c>
      <c r="J27" s="95">
        <f>VLOOKUP(B27,'horaire et frais apres nao'!$A$4:$J$66,8,FALSE)</f>
        <v>0</v>
      </c>
      <c r="K27" s="95">
        <f>VLOOKUP(B27,'horaire et frais apres nao'!$A$4:$J$66,9,FALSE)</f>
        <v>0</v>
      </c>
    </row>
    <row r="28" spans="1:11">
      <c r="A28" s="204"/>
      <c r="B28" s="55" t="s">
        <v>12</v>
      </c>
      <c r="C28" s="85" t="s">
        <v>20</v>
      </c>
      <c r="D28" s="6">
        <v>42210</v>
      </c>
      <c r="E28" s="95">
        <f>VLOOKUP(B28,'horaire et frais apres nao'!$A$4:$J$66,3,FALSE)</f>
        <v>0</v>
      </c>
      <c r="F28" s="95">
        <f>VLOOKUP(B28,'horaire et frais apres nao'!$A$4:$J$66,4,FALSE)</f>
        <v>0</v>
      </c>
      <c r="G28" s="95">
        <f>VLOOKUP(B28,'horaire et frais apres nao'!$A$4:$J$66,5,FALSE)</f>
        <v>0</v>
      </c>
      <c r="H28" s="95">
        <f>VLOOKUP(B28,'horaire et frais apres nao'!$A$4:$J$66,6,FALSE)</f>
        <v>0</v>
      </c>
      <c r="I28" s="95">
        <f>VLOOKUP(B28,'horaire et frais apres nao'!$A$4:$J$66,7,FALSE)</f>
        <v>0</v>
      </c>
      <c r="J28" s="95">
        <f>VLOOKUP(B28,'horaire et frais apres nao'!$A$4:$J$66,8,FALSE)</f>
        <v>0</v>
      </c>
      <c r="K28" s="95">
        <f>VLOOKUP(B28,'horaire et frais apres nao'!$A$4:$J$66,9,FALSE)</f>
        <v>0</v>
      </c>
    </row>
    <row r="29" spans="1:11">
      <c r="A29" s="204"/>
      <c r="B29" s="85" t="s">
        <v>196</v>
      </c>
      <c r="C29" s="85" t="s">
        <v>21</v>
      </c>
      <c r="D29" s="6">
        <v>42211</v>
      </c>
      <c r="E29" s="95">
        <f>VLOOKUP(B29,'horaire et frais apres nao'!$A$4:$J$66,3,FALSE)</f>
        <v>0</v>
      </c>
      <c r="F29" s="95">
        <f>VLOOKUP(B29,'horaire et frais apres nao'!$A$4:$J$66,4,FALSE)</f>
        <v>0</v>
      </c>
      <c r="G29" s="95">
        <f>VLOOKUP(B29,'horaire et frais apres nao'!$A$4:$J$66,5,FALSE)</f>
        <v>0</v>
      </c>
      <c r="H29" s="95">
        <f>VLOOKUP(B29,'horaire et frais apres nao'!$A$4:$J$66,6,FALSE)</f>
        <v>0</v>
      </c>
      <c r="I29" s="95">
        <f>VLOOKUP(B29,'horaire et frais apres nao'!$A$4:$J$66,7,FALSE)</f>
        <v>0</v>
      </c>
      <c r="J29" s="95">
        <f>VLOOKUP(B29,'horaire et frais apres nao'!$A$4:$J$66,8,FALSE)</f>
        <v>0</v>
      </c>
      <c r="K29" s="95">
        <f>VLOOKUP(B29,'horaire et frais apres nao'!$A$4:$J$66,9,FALSE)</f>
        <v>0</v>
      </c>
    </row>
    <row r="30" spans="1:11" ht="30">
      <c r="A30" s="204"/>
      <c r="B30" s="85" t="s">
        <v>196</v>
      </c>
      <c r="C30" s="85" t="s">
        <v>22</v>
      </c>
      <c r="D30" s="6">
        <v>42212</v>
      </c>
      <c r="E30" s="95">
        <f>VLOOKUP(B30,'horaire et frais apres nao'!$A$4:$J$66,3,FALSE)</f>
        <v>0</v>
      </c>
      <c r="F30" s="95">
        <f>VLOOKUP(B30,'horaire et frais apres nao'!$A$4:$J$66,4,FALSE)</f>
        <v>0</v>
      </c>
      <c r="G30" s="95">
        <f>VLOOKUP(B30,'horaire et frais apres nao'!$A$4:$J$66,5,FALSE)</f>
        <v>0</v>
      </c>
      <c r="H30" s="95">
        <f>VLOOKUP(B30,'horaire et frais apres nao'!$A$4:$J$66,6,FALSE)</f>
        <v>0</v>
      </c>
      <c r="I30" s="95">
        <f>VLOOKUP(B30,'horaire et frais apres nao'!$A$4:$J$66,7,FALSE)</f>
        <v>0</v>
      </c>
      <c r="J30" s="95">
        <f>VLOOKUP(B30,'horaire et frais apres nao'!$A$4:$J$66,8,FALSE)</f>
        <v>0</v>
      </c>
      <c r="K30" s="95">
        <f>VLOOKUP(B30,'horaire et frais apres nao'!$A$4:$J$66,9,FALSE)</f>
        <v>0</v>
      </c>
    </row>
    <row r="31" spans="1:11">
      <c r="A31" s="204">
        <v>31</v>
      </c>
      <c r="B31" s="85" t="s">
        <v>12</v>
      </c>
      <c r="C31" s="85" t="s">
        <v>23</v>
      </c>
      <c r="D31" s="6">
        <v>42213</v>
      </c>
      <c r="E31" s="95">
        <f>VLOOKUP(B31,'horaire et frais apres nao'!$A$4:$J$66,3,FALSE)</f>
        <v>0</v>
      </c>
      <c r="F31" s="95">
        <f>VLOOKUP(B31,'horaire et frais apres nao'!$A$4:$J$66,4,FALSE)</f>
        <v>0</v>
      </c>
      <c r="G31" s="95">
        <f>VLOOKUP(B31,'horaire et frais apres nao'!$A$4:$J$66,5,FALSE)</f>
        <v>0</v>
      </c>
      <c r="H31" s="95">
        <f>VLOOKUP(B31,'horaire et frais apres nao'!$A$4:$J$66,6,FALSE)</f>
        <v>0</v>
      </c>
      <c r="I31" s="95">
        <f>VLOOKUP(B31,'horaire et frais apres nao'!$A$4:$J$66,7,FALSE)</f>
        <v>0</v>
      </c>
      <c r="J31" s="95">
        <f>VLOOKUP(B31,'horaire et frais apres nao'!$A$4:$J$66,8,FALSE)</f>
        <v>0</v>
      </c>
      <c r="K31" s="95">
        <f>VLOOKUP(B31,'horaire et frais apres nao'!$A$4:$J$66,9,FALSE)</f>
        <v>0</v>
      </c>
    </row>
    <row r="32" spans="1:11">
      <c r="A32" s="204"/>
      <c r="B32" s="85" t="s">
        <v>12</v>
      </c>
      <c r="C32" s="85" t="s">
        <v>24</v>
      </c>
      <c r="D32" s="6">
        <v>42214</v>
      </c>
      <c r="E32" s="95">
        <f>VLOOKUP(B32,'horaire et frais apres nao'!$A$4:$J$66,3,FALSE)</f>
        <v>0</v>
      </c>
      <c r="F32" s="95">
        <f>VLOOKUP(B32,'horaire et frais apres nao'!$A$4:$J$66,4,FALSE)</f>
        <v>0</v>
      </c>
      <c r="G32" s="95">
        <f>VLOOKUP(B32,'horaire et frais apres nao'!$A$4:$J$66,5,FALSE)</f>
        <v>0</v>
      </c>
      <c r="H32" s="95">
        <f>VLOOKUP(B32,'horaire et frais apres nao'!$A$4:$J$66,6,FALSE)</f>
        <v>0</v>
      </c>
      <c r="I32" s="95">
        <f>VLOOKUP(B32,'horaire et frais apres nao'!$A$4:$J$66,7,FALSE)</f>
        <v>0</v>
      </c>
      <c r="J32" s="95">
        <f>VLOOKUP(B32,'horaire et frais apres nao'!$A$4:$J$66,8,FALSE)</f>
        <v>0</v>
      </c>
      <c r="K32" s="95">
        <f>VLOOKUP(B32,'horaire et frais apres nao'!$A$4:$J$66,9,FALSE)</f>
        <v>0</v>
      </c>
    </row>
    <row r="33" spans="1:11">
      <c r="A33" s="204"/>
      <c r="B33" s="55" t="s">
        <v>12</v>
      </c>
      <c r="C33" s="85" t="s">
        <v>25</v>
      </c>
      <c r="D33" s="6">
        <v>42215</v>
      </c>
      <c r="E33" s="95">
        <f>VLOOKUP(B33,'horaire et frais apres nao'!$A$4:$J$66,3,FALSE)</f>
        <v>0</v>
      </c>
      <c r="F33" s="95">
        <f>VLOOKUP(B33,'horaire et frais apres nao'!$A$4:$J$66,4,FALSE)</f>
        <v>0</v>
      </c>
      <c r="G33" s="95">
        <f>VLOOKUP(B33,'horaire et frais apres nao'!$A$4:$J$66,5,FALSE)</f>
        <v>0</v>
      </c>
      <c r="H33" s="95">
        <f>VLOOKUP(B33,'horaire et frais apres nao'!$A$4:$J$66,6,FALSE)</f>
        <v>0</v>
      </c>
      <c r="I33" s="95">
        <f>VLOOKUP(B33,'horaire et frais apres nao'!$A$4:$J$66,7,FALSE)</f>
        <v>0</v>
      </c>
      <c r="J33" s="95">
        <f>VLOOKUP(B33,'horaire et frais apres nao'!$A$4:$J$66,8,FALSE)</f>
        <v>0</v>
      </c>
      <c r="K33" s="95">
        <f>VLOOKUP(B33,'horaire et frais apres nao'!$A$4:$J$66,9,FALSE)</f>
        <v>0</v>
      </c>
    </row>
    <row r="34" spans="1:11">
      <c r="A34" s="55"/>
      <c r="B34" s="33" t="s">
        <v>27</v>
      </c>
      <c r="C34" s="33"/>
      <c r="D34" s="33"/>
      <c r="E34" s="33">
        <f>SUM(E3:E33)</f>
        <v>0</v>
      </c>
      <c r="F34" s="95"/>
      <c r="G34" s="33">
        <f t="shared" ref="G34:K34" si="0">SUM(G3:G33)</f>
        <v>0</v>
      </c>
      <c r="H34" s="33">
        <f t="shared" si="0"/>
        <v>0</v>
      </c>
      <c r="I34" s="33">
        <f t="shared" si="0"/>
        <v>0</v>
      </c>
      <c r="J34" s="33">
        <f t="shared" si="0"/>
        <v>0</v>
      </c>
      <c r="K34" s="33">
        <f t="shared" si="0"/>
        <v>0</v>
      </c>
    </row>
    <row r="35" spans="1:11" ht="30">
      <c r="A35" s="43" t="s">
        <v>16</v>
      </c>
      <c r="B35" s="43" t="s">
        <v>17</v>
      </c>
      <c r="C35" s="43" t="s">
        <v>18</v>
      </c>
      <c r="D35" s="43" t="s">
        <v>19</v>
      </c>
      <c r="E35" s="43" t="s">
        <v>2</v>
      </c>
      <c r="F35" s="43" t="s">
        <v>3</v>
      </c>
      <c r="G35" s="43" t="s">
        <v>4</v>
      </c>
      <c r="H35" s="43" t="s">
        <v>5</v>
      </c>
      <c r="I35" s="43" t="s">
        <v>6</v>
      </c>
      <c r="J35" s="43" t="s">
        <v>7</v>
      </c>
      <c r="K35" s="43" t="s">
        <v>8</v>
      </c>
    </row>
    <row r="43" spans="1:11" ht="15" customHeight="1">
      <c r="B43" s="196" t="s">
        <v>217</v>
      </c>
      <c r="C43" s="196"/>
      <c r="D43" s="196"/>
      <c r="E43" s="196"/>
      <c r="F43" s="196"/>
      <c r="G43" s="196"/>
      <c r="H43" s="196"/>
      <c r="I43" s="196"/>
      <c r="J43" s="196"/>
    </row>
    <row r="44" spans="1:11">
      <c r="B44" s="196"/>
      <c r="C44" s="196"/>
      <c r="D44" s="196"/>
      <c r="E44" s="196"/>
      <c r="F44" s="196"/>
      <c r="G44" s="196"/>
      <c r="H44" s="196"/>
      <c r="I44" s="196"/>
      <c r="J44" s="196"/>
    </row>
    <row r="45" spans="1:11" ht="45">
      <c r="A45" s="43" t="s">
        <v>91</v>
      </c>
      <c r="B45" s="44" t="s">
        <v>70</v>
      </c>
      <c r="C45" s="43" t="s">
        <v>29</v>
      </c>
      <c r="D45" s="43" t="s">
        <v>30</v>
      </c>
      <c r="E45" s="43" t="s">
        <v>31</v>
      </c>
      <c r="F45" s="43" t="s">
        <v>32</v>
      </c>
      <c r="G45" s="43" t="s">
        <v>33</v>
      </c>
      <c r="H45" s="43" t="s">
        <v>34</v>
      </c>
      <c r="I45" s="43" t="s">
        <v>35</v>
      </c>
      <c r="J45" s="43" t="s">
        <v>36</v>
      </c>
      <c r="K45" s="43" t="s">
        <v>115</v>
      </c>
    </row>
    <row r="46" spans="1:11">
      <c r="A46" s="40"/>
      <c r="B46" s="40"/>
      <c r="C46" s="55" t="s">
        <v>12</v>
      </c>
      <c r="D46" s="55" t="s">
        <v>23</v>
      </c>
      <c r="E46" s="2">
        <f>VLOOKUP(C46,' horaire et frais avant nao '!$A$4:I81,2,FALSE)</f>
        <v>0</v>
      </c>
      <c r="F46" s="2">
        <v>0</v>
      </c>
      <c r="G46" s="2">
        <f>MOD(F46-E46,1)-I46-H46+K46</f>
        <v>0</v>
      </c>
      <c r="H46" s="2">
        <v>0</v>
      </c>
      <c r="I46" s="2">
        <v>0</v>
      </c>
      <c r="J46" s="2">
        <f t="shared" ref="J46:J52" si="1">(IF(((E46*24)&gt;=21)*AND((F46*24)&gt;6)*AND((F46*24)&lt;21),30-(E46*24),0)+IF(((F46*24)&gt;=21)*AND((E46*24)&gt;6)*AND((E46*24)&lt;21),MIN((F46*24)-(E46*24),(F46*24)-21),0)+IF(((E46*24)&gt;6)*AND((E46*24)&lt;21)*AND((F46*24)&lt;=6),3+(F46*24),0)+IF(((E46*24)&lt;=6)*AND((F46*24)&gt;6)*AND((F46*24)&lt;21),6-(E46*24),0)+IF(((E46*24)&lt;=6)*AND((F46*24)&lt;=6),(F46*24)-(E46*24),0)+IF(((E46*24)&gt;=21)*AND((F46*24)&lt;=6),24-(E46*24)+(F46*24),0)+IF(((E46*24)&gt;=21)*AND((F46*24)&gt;=21),(F46*24)-(E46*24),0)+IF(((E46*24)&lt;=6)*AND((F46*24)&gt;=21),6-(E46*24)+(F46*24)-21,0)+IF(((E46*24)&gt;6)*AND((E46*24)&lt;21)*AND((F46*24)&gt;6)*AND((F46*24)&lt;21)*AND((E46*24)&gt;(F46*24)),9,0))/24-I46</f>
        <v>0</v>
      </c>
      <c r="K46" s="46">
        <v>0</v>
      </c>
    </row>
    <row r="47" spans="1:11">
      <c r="A47" s="40"/>
      <c r="B47" s="40"/>
      <c r="C47" s="55" t="s">
        <v>12</v>
      </c>
      <c r="D47" s="55" t="s">
        <v>24</v>
      </c>
      <c r="E47" s="2">
        <f>VLOOKUP(C47,' horaire et frais avant nao '!$A$4:I82,2,FALSE)</f>
        <v>0</v>
      </c>
      <c r="F47" s="2">
        <v>0</v>
      </c>
      <c r="G47" s="2">
        <f t="shared" ref="G47:G52" si="2">MOD(F47-E47,1)-I47-H47+K47</f>
        <v>0</v>
      </c>
      <c r="H47" s="2">
        <v>0</v>
      </c>
      <c r="I47" s="2">
        <v>0</v>
      </c>
      <c r="J47" s="2">
        <f t="shared" si="1"/>
        <v>0</v>
      </c>
      <c r="K47" s="46">
        <v>0</v>
      </c>
    </row>
    <row r="48" spans="1:11">
      <c r="A48" s="40"/>
      <c r="B48" s="40"/>
      <c r="C48" s="55" t="s">
        <v>12</v>
      </c>
      <c r="D48" s="55" t="s">
        <v>25</v>
      </c>
      <c r="E48" s="2">
        <f>VLOOKUP(C48,' horaire et frais avant nao '!$A$4:I83,2,FALSE)</f>
        <v>0</v>
      </c>
      <c r="F48" s="2">
        <v>0</v>
      </c>
      <c r="G48" s="2">
        <f t="shared" si="2"/>
        <v>0</v>
      </c>
      <c r="H48" s="2">
        <v>0</v>
      </c>
      <c r="I48" s="2">
        <v>0</v>
      </c>
      <c r="J48" s="2">
        <f t="shared" si="1"/>
        <v>0</v>
      </c>
      <c r="K48" s="46">
        <v>0</v>
      </c>
    </row>
    <row r="49" spans="1:11">
      <c r="A49" s="40"/>
      <c r="B49" s="40"/>
      <c r="C49" s="55" t="s">
        <v>12</v>
      </c>
      <c r="D49" s="55" t="s">
        <v>26</v>
      </c>
      <c r="E49" s="2">
        <f>VLOOKUP(C49,' horaire et frais avant nao '!$A$4:I84,2,FALSE)</f>
        <v>0</v>
      </c>
      <c r="F49" s="2">
        <v>0</v>
      </c>
      <c r="G49" s="2">
        <f t="shared" si="2"/>
        <v>0</v>
      </c>
      <c r="H49" s="2">
        <v>0</v>
      </c>
      <c r="I49" s="2">
        <v>0</v>
      </c>
      <c r="J49" s="2">
        <f t="shared" si="1"/>
        <v>0</v>
      </c>
      <c r="K49" s="46">
        <v>0</v>
      </c>
    </row>
    <row r="50" spans="1:11">
      <c r="A50" s="40"/>
      <c r="B50" s="40"/>
      <c r="C50" s="55" t="s">
        <v>12</v>
      </c>
      <c r="D50" s="55" t="s">
        <v>20</v>
      </c>
      <c r="E50" s="2">
        <f>VLOOKUP(C50,' horaire et frais avant nao '!$A$4:I85,2,FALSE)</f>
        <v>0</v>
      </c>
      <c r="F50" s="2">
        <v>0</v>
      </c>
      <c r="G50" s="2">
        <f t="shared" si="2"/>
        <v>0</v>
      </c>
      <c r="H50" s="2">
        <v>0</v>
      </c>
      <c r="I50" s="2">
        <v>0</v>
      </c>
      <c r="J50" s="2">
        <f t="shared" si="1"/>
        <v>0</v>
      </c>
      <c r="K50" s="46">
        <v>0</v>
      </c>
    </row>
    <row r="51" spans="1:11">
      <c r="A51" s="40"/>
      <c r="B51" s="40"/>
      <c r="C51" s="55" t="s">
        <v>11</v>
      </c>
      <c r="D51" s="55" t="s">
        <v>21</v>
      </c>
      <c r="E51" s="2">
        <f>VLOOKUP(C51,' horaire et frais avant nao '!$A$4:I86,2,FALSE)</f>
        <v>0</v>
      </c>
      <c r="F51" s="2">
        <v>0</v>
      </c>
      <c r="G51" s="2">
        <f t="shared" si="2"/>
        <v>0</v>
      </c>
      <c r="H51" s="2">
        <v>0</v>
      </c>
      <c r="I51" s="2">
        <v>0</v>
      </c>
      <c r="J51" s="2">
        <f t="shared" si="1"/>
        <v>0</v>
      </c>
      <c r="K51" s="46">
        <v>0</v>
      </c>
    </row>
    <row r="52" spans="1:11">
      <c r="A52" s="40"/>
      <c r="B52" s="40"/>
      <c r="C52" s="32" t="s">
        <v>11</v>
      </c>
      <c r="D52" s="32" t="s">
        <v>22</v>
      </c>
      <c r="E52" s="2">
        <f>VLOOKUP(C52,' horaire et frais avant nao '!$A$4:I87,2,FALSE)</f>
        <v>0</v>
      </c>
      <c r="F52" s="16">
        <v>0</v>
      </c>
      <c r="G52" s="2">
        <f t="shared" si="2"/>
        <v>0</v>
      </c>
      <c r="H52" s="16">
        <v>0</v>
      </c>
      <c r="I52" s="16">
        <v>0</v>
      </c>
      <c r="J52" s="2">
        <f t="shared" si="1"/>
        <v>0</v>
      </c>
      <c r="K52" s="46">
        <v>0</v>
      </c>
    </row>
    <row r="53" spans="1:11">
      <c r="C53" s="4"/>
      <c r="D53" s="4"/>
      <c r="E53" s="17"/>
      <c r="F53" s="18"/>
      <c r="G53" s="51">
        <f>SUM(G46:G52)</f>
        <v>0</v>
      </c>
      <c r="H53" s="20"/>
      <c r="I53" s="15"/>
      <c r="J53" s="52">
        <f>SUM(J46:J52)</f>
        <v>0</v>
      </c>
    </row>
    <row r="54" spans="1:11">
      <c r="D54" s="187" t="s">
        <v>37</v>
      </c>
      <c r="E54" s="188"/>
      <c r="F54" s="188"/>
      <c r="G54" s="189"/>
      <c r="H54" s="19"/>
      <c r="I54" s="22">
        <v>0.33333333333333331</v>
      </c>
    </row>
    <row r="55" spans="1:11">
      <c r="D55" s="187" t="s">
        <v>38</v>
      </c>
      <c r="E55" s="188"/>
      <c r="F55" s="188"/>
      <c r="G55" s="189"/>
      <c r="H55" s="40"/>
      <c r="I55" s="41">
        <v>1.6666666666666667</v>
      </c>
    </row>
    <row r="56" spans="1:11">
      <c r="D56" s="187" t="s">
        <v>39</v>
      </c>
      <c r="E56" s="188"/>
      <c r="F56" s="188"/>
      <c r="G56" s="189"/>
      <c r="H56" s="40"/>
      <c r="I56" s="58">
        <f>SUM(G53)</f>
        <v>0</v>
      </c>
      <c r="K56" s="186" t="s">
        <v>149</v>
      </c>
    </row>
    <row r="57" spans="1:11">
      <c r="D57" s="187" t="s">
        <v>40</v>
      </c>
      <c r="E57" s="188"/>
      <c r="F57" s="188"/>
      <c r="G57" s="189"/>
      <c r="H57" s="40"/>
      <c r="I57" s="41">
        <v>0.41666666666666669</v>
      </c>
      <c r="K57" s="186"/>
    </row>
    <row r="58" spans="1:11">
      <c r="D58" s="187" t="s">
        <v>41</v>
      </c>
      <c r="E58" s="188"/>
      <c r="F58" s="188"/>
      <c r="G58" s="189"/>
      <c r="H58" s="40"/>
      <c r="I58" s="41">
        <f>SUM(I56-I55)</f>
        <v>-1.6666666666666667</v>
      </c>
      <c r="K58" s="74">
        <f>SUM(G153)</f>
        <v>0</v>
      </c>
    </row>
    <row r="59" spans="1:11">
      <c r="D59" s="187" t="s">
        <v>42</v>
      </c>
      <c r="E59" s="188"/>
      <c r="F59" s="188"/>
      <c r="G59" s="189"/>
      <c r="H59" s="40"/>
      <c r="I59" s="41">
        <v>0.83333333333333337</v>
      </c>
    </row>
    <row r="60" spans="1:11">
      <c r="D60" s="187" t="s">
        <v>43</v>
      </c>
      <c r="E60" s="188"/>
      <c r="F60" s="188"/>
      <c r="G60" s="189"/>
      <c r="H60" s="41">
        <v>1.6666666666666667</v>
      </c>
      <c r="I60" s="58">
        <f>SUM(I56)</f>
        <v>0</v>
      </c>
    </row>
    <row r="61" spans="1:11">
      <c r="H61" s="200">
        <f>SUM(I60-H60)</f>
        <v>-1.6666666666666667</v>
      </c>
      <c r="I61" s="201"/>
    </row>
    <row r="65" spans="1:11" ht="15" customHeight="1">
      <c r="B65" s="196" t="s">
        <v>218</v>
      </c>
      <c r="C65" s="196"/>
      <c r="D65" s="196"/>
      <c r="E65" s="196"/>
      <c r="F65" s="196"/>
      <c r="G65" s="196"/>
      <c r="H65" s="196"/>
      <c r="I65" s="196"/>
      <c r="J65" s="196"/>
    </row>
    <row r="66" spans="1:11">
      <c r="B66" s="196"/>
      <c r="C66" s="196"/>
      <c r="D66" s="196"/>
      <c r="E66" s="196"/>
      <c r="F66" s="196"/>
      <c r="G66" s="196"/>
      <c r="H66" s="196"/>
      <c r="I66" s="196"/>
      <c r="J66" s="196"/>
    </row>
    <row r="67" spans="1:11" ht="45">
      <c r="A67" s="43" t="s">
        <v>91</v>
      </c>
      <c r="B67" s="44" t="s">
        <v>70</v>
      </c>
      <c r="C67" s="43" t="s">
        <v>29</v>
      </c>
      <c r="D67" s="43" t="s">
        <v>30</v>
      </c>
      <c r="E67" s="43" t="s">
        <v>31</v>
      </c>
      <c r="F67" s="43" t="s">
        <v>32</v>
      </c>
      <c r="G67" s="43" t="s">
        <v>33</v>
      </c>
      <c r="H67" s="43" t="s">
        <v>34</v>
      </c>
      <c r="I67" s="43" t="s">
        <v>35</v>
      </c>
      <c r="J67" s="43" t="s">
        <v>36</v>
      </c>
      <c r="K67" s="43" t="s">
        <v>115</v>
      </c>
    </row>
    <row r="68" spans="1:11">
      <c r="A68" s="40"/>
      <c r="B68" s="40"/>
      <c r="C68" s="55" t="s">
        <v>12</v>
      </c>
      <c r="D68" s="55" t="s">
        <v>23</v>
      </c>
      <c r="E68" s="2">
        <f>VLOOKUP(C68,' horaire et frais avant nao '!$A$4:I81,2,FALSE)</f>
        <v>0</v>
      </c>
      <c r="F68" s="2">
        <v>0</v>
      </c>
      <c r="G68" s="2">
        <f>MOD(F68-E68,1)-I68-H68+K68</f>
        <v>0</v>
      </c>
      <c r="H68" s="2">
        <v>0</v>
      </c>
      <c r="I68" s="2">
        <v>0</v>
      </c>
      <c r="J68" s="2">
        <f>(IF(((E68*24)&gt;=21)*AND((F68*24)&gt;6)*AND((F68*24)&lt;21),30-(E68*24),0)+IF(((F68*24)&gt;=21)*AND((E68*24)&gt;6)*AND((E68*24)&lt;21),MIN((F68*24)-(E68*24),(F68*24)-21),0)+IF(((E68*24)&gt;6)*AND((E68*24)&lt;21)*AND((F68*24)&lt;=6),3+(F68*24),0)+IF(((E68*24)&lt;=6)*AND((F68*24)&gt;6)*AND((F68*24)&lt;21),6-(E68*24),0)+IF(((E68*24)&lt;=6)*AND((F68*24)&lt;=6),(F68*24)-(E68*24),0)+IF(((E68*24)&gt;=21)*AND((F68*24)&lt;=6),24-(E68*24)+(F68*24),0)+IF(((E68*24)&gt;=21)*AND((F68*24)&gt;=21),(F68*24)-(E68*24),0)+IF(((E68*24)&lt;=6)*AND((F68*24)&gt;=21),6-(E68*24)+(F68*24)-21,0)+IF(((E68*24)&gt;6)*AND((E68*24)&lt;21)*AND((F68*24)&gt;6)*AND((F68*24)&lt;21)*AND((E68*24)&gt;(F68*24)),9,0))/24-I68</f>
        <v>0</v>
      </c>
      <c r="K68" s="46">
        <v>0</v>
      </c>
    </row>
    <row r="69" spans="1:11">
      <c r="A69" s="40"/>
      <c r="B69" s="40"/>
      <c r="C69" s="55" t="s">
        <v>12</v>
      </c>
      <c r="D69" s="55" t="s">
        <v>24</v>
      </c>
      <c r="E69" s="2">
        <f>VLOOKUP(C69,' horaire et frais avant nao '!$A$4:I82,2,FALSE)</f>
        <v>0</v>
      </c>
      <c r="F69" s="2">
        <v>0</v>
      </c>
      <c r="G69" s="2">
        <f t="shared" ref="G69:G74" si="3">MOD(F69-E69,1)-I69-H69+K69</f>
        <v>0</v>
      </c>
      <c r="H69" s="2">
        <v>0</v>
      </c>
      <c r="I69" s="2">
        <v>0</v>
      </c>
      <c r="J69" s="2">
        <f t="shared" ref="J69:J74" si="4">(IF(((E69*24)&gt;=21)*AND((F69*24)&gt;6)*AND((F69*24)&lt;21),30-(E69*24),0)+IF(((F69*24)&gt;=21)*AND((E69*24)&gt;6)*AND((E69*24)&lt;21),MIN((F69*24)-(E69*24),(F69*24)-21),0)+IF(((E69*24)&gt;6)*AND((E69*24)&lt;21)*AND((F69*24)&lt;=6),3+(F69*24),0)+IF(((E69*24)&lt;=6)*AND((F69*24)&gt;6)*AND((F69*24)&lt;21),6-(E69*24),0)+IF(((E69*24)&lt;=6)*AND((F69*24)&lt;=6),(F69*24)-(E69*24),0)+IF(((E69*24)&gt;=21)*AND((F69*24)&lt;=6),24-(E69*24)+(F69*24),0)+IF(((E69*24)&gt;=21)*AND((F69*24)&gt;=21),(F69*24)-(E69*24),0)+IF(((E69*24)&lt;=6)*AND((F69*24)&gt;=21),6-(E69*24)+(F69*24)-21,0)+IF(((E69*24)&gt;6)*AND((E69*24)&lt;21)*AND((F69*24)&gt;6)*AND((F69*24)&lt;21)*AND((E69*24)&gt;(F69*24)),9,0))/24-I69</f>
        <v>0</v>
      </c>
      <c r="K69" s="46">
        <v>0</v>
      </c>
    </row>
    <row r="70" spans="1:11">
      <c r="A70" s="40"/>
      <c r="B70" s="40"/>
      <c r="C70" s="55" t="s">
        <v>12</v>
      </c>
      <c r="D70" s="55" t="s">
        <v>25</v>
      </c>
      <c r="E70" s="2">
        <f>VLOOKUP(C70,' horaire et frais avant nao '!$A$4:I83,2,FALSE)</f>
        <v>0</v>
      </c>
      <c r="F70" s="2">
        <v>0</v>
      </c>
      <c r="G70" s="2">
        <f t="shared" si="3"/>
        <v>0</v>
      </c>
      <c r="H70" s="2">
        <v>0</v>
      </c>
      <c r="I70" s="2">
        <v>0</v>
      </c>
      <c r="J70" s="2">
        <f t="shared" si="4"/>
        <v>0</v>
      </c>
      <c r="K70" s="46">
        <v>0</v>
      </c>
    </row>
    <row r="71" spans="1:11">
      <c r="A71" s="40"/>
      <c r="B71" s="40"/>
      <c r="C71" s="55" t="s">
        <v>12</v>
      </c>
      <c r="D71" s="55" t="s">
        <v>26</v>
      </c>
      <c r="E71" s="2">
        <f>VLOOKUP(C71,' horaire et frais avant nao '!$A$4:I84,2,FALSE)</f>
        <v>0</v>
      </c>
      <c r="F71" s="2">
        <v>0</v>
      </c>
      <c r="G71" s="2">
        <f t="shared" si="3"/>
        <v>0</v>
      </c>
      <c r="H71" s="2">
        <v>0</v>
      </c>
      <c r="I71" s="2">
        <v>0</v>
      </c>
      <c r="J71" s="2">
        <f t="shared" si="4"/>
        <v>0</v>
      </c>
      <c r="K71" s="46">
        <v>0</v>
      </c>
    </row>
    <row r="72" spans="1:11">
      <c r="A72" s="40"/>
      <c r="B72" s="40"/>
      <c r="C72" s="55" t="s">
        <v>12</v>
      </c>
      <c r="D72" s="55" t="s">
        <v>20</v>
      </c>
      <c r="E72" s="2">
        <f>VLOOKUP(C72,' horaire et frais avant nao '!$A$4:I85,2,FALSE)</f>
        <v>0</v>
      </c>
      <c r="F72" s="2">
        <v>0</v>
      </c>
      <c r="G72" s="2">
        <f t="shared" si="3"/>
        <v>0</v>
      </c>
      <c r="H72" s="2">
        <v>0</v>
      </c>
      <c r="I72" s="2">
        <v>0</v>
      </c>
      <c r="J72" s="2">
        <f t="shared" si="4"/>
        <v>0</v>
      </c>
      <c r="K72" s="46">
        <v>0</v>
      </c>
    </row>
    <row r="73" spans="1:11">
      <c r="A73" s="40"/>
      <c r="B73" s="40"/>
      <c r="C73" s="55" t="s">
        <v>11</v>
      </c>
      <c r="D73" s="55" t="s">
        <v>21</v>
      </c>
      <c r="E73" s="2">
        <f>VLOOKUP(C73,' horaire et frais avant nao '!$A$4:I86,2,FALSE)</f>
        <v>0</v>
      </c>
      <c r="F73" s="2">
        <v>0</v>
      </c>
      <c r="G73" s="2">
        <f t="shared" si="3"/>
        <v>0</v>
      </c>
      <c r="H73" s="2">
        <v>0</v>
      </c>
      <c r="I73" s="2">
        <v>0</v>
      </c>
      <c r="J73" s="2">
        <f t="shared" si="4"/>
        <v>0</v>
      </c>
      <c r="K73" s="46">
        <v>0</v>
      </c>
    </row>
    <row r="74" spans="1:11">
      <c r="A74" s="40"/>
      <c r="B74" s="40"/>
      <c r="C74" s="32" t="s">
        <v>11</v>
      </c>
      <c r="D74" s="32" t="s">
        <v>22</v>
      </c>
      <c r="E74" s="2">
        <f>VLOOKUP(C74,' horaire et frais avant nao '!$A$4:I87,2,FALSE)</f>
        <v>0</v>
      </c>
      <c r="F74" s="16">
        <v>0</v>
      </c>
      <c r="G74" s="2">
        <f t="shared" si="3"/>
        <v>0</v>
      </c>
      <c r="H74" s="16">
        <v>0</v>
      </c>
      <c r="I74" s="16">
        <v>0</v>
      </c>
      <c r="J74" s="2">
        <f t="shared" si="4"/>
        <v>0</v>
      </c>
      <c r="K74" s="46">
        <v>0</v>
      </c>
    </row>
    <row r="75" spans="1:11">
      <c r="C75" s="4"/>
      <c r="D75" s="4"/>
      <c r="E75" s="4"/>
      <c r="F75" s="5"/>
      <c r="G75" s="51">
        <f>SUM(G68:G74)</f>
        <v>0</v>
      </c>
      <c r="H75" s="14"/>
      <c r="I75" s="12"/>
      <c r="J75" s="52">
        <f>SUM(J68:J74)</f>
        <v>0</v>
      </c>
    </row>
    <row r="76" spans="1:11" ht="15" customHeight="1">
      <c r="C76" s="1"/>
      <c r="D76" s="190" t="s">
        <v>37</v>
      </c>
      <c r="E76" s="190"/>
      <c r="F76" s="190"/>
      <c r="G76" s="190"/>
      <c r="H76" s="13"/>
      <c r="I76" s="23">
        <v>0.33333333333333298</v>
      </c>
      <c r="J76" s="1"/>
    </row>
    <row r="77" spans="1:11" ht="15" customHeight="1">
      <c r="C77" s="1"/>
      <c r="D77" s="190" t="s">
        <v>38</v>
      </c>
      <c r="E77" s="190"/>
      <c r="F77" s="190"/>
      <c r="G77" s="190"/>
      <c r="H77" s="10"/>
      <c r="I77" s="38">
        <v>1.6666666666666701</v>
      </c>
      <c r="J77" s="1"/>
    </row>
    <row r="78" spans="1:11" ht="15" customHeight="1">
      <c r="C78" s="1"/>
      <c r="D78" s="190" t="s">
        <v>39</v>
      </c>
      <c r="E78" s="190"/>
      <c r="F78" s="190"/>
      <c r="G78" s="190"/>
      <c r="H78" s="10"/>
      <c r="I78" s="56">
        <f>SUM(G75)</f>
        <v>0</v>
      </c>
      <c r="J78" s="1"/>
      <c r="K78" s="186" t="s">
        <v>149</v>
      </c>
    </row>
    <row r="79" spans="1:11" ht="15" customHeight="1">
      <c r="C79" s="1"/>
      <c r="D79" s="190" t="s">
        <v>40</v>
      </c>
      <c r="E79" s="190"/>
      <c r="F79" s="190"/>
      <c r="G79" s="190"/>
      <c r="H79" s="10"/>
      <c r="I79" s="38">
        <v>0.41666666666666702</v>
      </c>
      <c r="J79" s="1"/>
      <c r="K79" s="186"/>
    </row>
    <row r="80" spans="1:11" ht="15" customHeight="1">
      <c r="C80" s="1"/>
      <c r="D80" s="190" t="s">
        <v>41</v>
      </c>
      <c r="E80" s="190"/>
      <c r="F80" s="190"/>
      <c r="G80" s="190"/>
      <c r="H80" s="10"/>
      <c r="I80" s="38">
        <f>SUM(I78-I77)</f>
        <v>-1.6666666666666701</v>
      </c>
      <c r="J80" s="1"/>
      <c r="K80" s="74">
        <f>SUM(G153)</f>
        <v>0</v>
      </c>
    </row>
    <row r="81" spans="1:11" ht="15" customHeight="1">
      <c r="C81" s="1"/>
      <c r="D81" s="190" t="s">
        <v>42</v>
      </c>
      <c r="E81" s="190"/>
      <c r="F81" s="190"/>
      <c r="G81" s="190"/>
      <c r="H81" s="10"/>
      <c r="I81" s="38">
        <v>0.83333333333333337</v>
      </c>
      <c r="J81" s="1"/>
    </row>
    <row r="82" spans="1:11" ht="15" customHeight="1">
      <c r="C82" s="1"/>
      <c r="D82" s="190" t="s">
        <v>43</v>
      </c>
      <c r="E82" s="190"/>
      <c r="F82" s="190"/>
      <c r="G82" s="190"/>
      <c r="H82" s="38">
        <v>3.3333333333333299</v>
      </c>
      <c r="I82" s="56">
        <f>SUM(I60+I78)</f>
        <v>0</v>
      </c>
      <c r="J82" s="1"/>
    </row>
    <row r="83" spans="1:11">
      <c r="C83" s="1"/>
      <c r="D83" s="11"/>
      <c r="E83" s="11"/>
      <c r="F83" s="11"/>
      <c r="G83" s="11"/>
      <c r="H83" s="199">
        <f>SUM(I82-H82)</f>
        <v>-3.3333333333333299</v>
      </c>
      <c r="I83" s="199"/>
      <c r="J83" s="1"/>
    </row>
    <row r="88" spans="1:11" ht="15" customHeight="1">
      <c r="B88" s="196" t="s">
        <v>219</v>
      </c>
      <c r="C88" s="196"/>
      <c r="D88" s="196"/>
      <c r="E88" s="196"/>
      <c r="F88" s="196"/>
      <c r="G88" s="196"/>
      <c r="H88" s="196"/>
      <c r="I88" s="196"/>
      <c r="J88" s="196"/>
    </row>
    <row r="89" spans="1:11">
      <c r="B89" s="196"/>
      <c r="C89" s="196"/>
      <c r="D89" s="196"/>
      <c r="E89" s="196"/>
      <c r="F89" s="196"/>
      <c r="G89" s="196"/>
      <c r="H89" s="196"/>
      <c r="I89" s="196"/>
      <c r="J89" s="196"/>
    </row>
    <row r="90" spans="1:11" ht="45">
      <c r="A90" s="43" t="s">
        <v>91</v>
      </c>
      <c r="B90" s="44" t="s">
        <v>70</v>
      </c>
      <c r="C90" s="43" t="s">
        <v>29</v>
      </c>
      <c r="D90" s="43" t="s">
        <v>30</v>
      </c>
      <c r="E90" s="43" t="s">
        <v>31</v>
      </c>
      <c r="F90" s="43" t="s">
        <v>32</v>
      </c>
      <c r="G90" s="43" t="s">
        <v>33</v>
      </c>
      <c r="H90" s="43" t="s">
        <v>34</v>
      </c>
      <c r="I90" s="43" t="s">
        <v>35</v>
      </c>
      <c r="J90" s="43" t="s">
        <v>36</v>
      </c>
      <c r="K90" s="43" t="s">
        <v>115</v>
      </c>
    </row>
    <row r="91" spans="1:11">
      <c r="A91" s="40"/>
      <c r="B91" s="40"/>
      <c r="C91" s="55" t="s">
        <v>12</v>
      </c>
      <c r="D91" s="55" t="s">
        <v>23</v>
      </c>
      <c r="E91" s="2">
        <f>VLOOKUP(C91,' horaire et frais avant nao '!$A$4:I81,2,FALSE)</f>
        <v>0</v>
      </c>
      <c r="F91" s="2">
        <v>0</v>
      </c>
      <c r="G91" s="2">
        <f>MOD(F91-E91,1)-I91-H91+K91</f>
        <v>0</v>
      </c>
      <c r="H91" s="2">
        <v>0</v>
      </c>
      <c r="I91" s="2">
        <v>0</v>
      </c>
      <c r="J91" s="2">
        <f>(IF(((E91*24)&gt;=21)*AND((F91*24)&gt;6)*AND((F91*24)&lt;21),30-(E91*24),0)+IF(((F91*24)&gt;=21)*AND((E91*24)&gt;6)*AND((E91*24)&lt;21),MIN((F91*24)-(E91*24),(F91*24)-21),0)+IF(((E91*24)&gt;6)*AND((E91*24)&lt;21)*AND((F91*24)&lt;=6),3+(F91*24),0)+IF(((E91*24)&lt;=6)*AND((F91*24)&gt;6)*AND((F91*24)&lt;21),6-(E91*24),0)+IF(((E91*24)&lt;=6)*AND((F91*24)&lt;=6),(F91*24)-(E91*24),0)+IF(((E91*24)&gt;=21)*AND((F91*24)&lt;=6),24-(E91*24)+(F91*24),0)+IF(((E91*24)&gt;=21)*AND((F91*24)&gt;=21),(F91*24)-(E91*24),0)+IF(((E91*24)&lt;=6)*AND((F91*24)&gt;=21),6-(E91*24)+(F91*24)-21,0)+IF(((E91*24)&gt;6)*AND((E91*24)&lt;21)*AND((F91*24)&gt;6)*AND((F91*24)&lt;21)*AND((E91*24)&gt;(F91*24)),9,0))/24-I91</f>
        <v>0</v>
      </c>
      <c r="K91" s="46">
        <v>0</v>
      </c>
    </row>
    <row r="92" spans="1:11">
      <c r="A92" s="40"/>
      <c r="B92" s="40"/>
      <c r="C92" s="55" t="s">
        <v>12</v>
      </c>
      <c r="D92" s="55" t="s">
        <v>24</v>
      </c>
      <c r="E92" s="2">
        <f>VLOOKUP(C92,' horaire et frais avant nao '!$A$4:I82,2,FALSE)</f>
        <v>0</v>
      </c>
      <c r="F92" s="2">
        <v>0</v>
      </c>
      <c r="G92" s="2">
        <f t="shared" ref="G92:G97" si="5">MOD(F92-E92,1)-I92-H92+K92</f>
        <v>0</v>
      </c>
      <c r="H92" s="2">
        <v>0</v>
      </c>
      <c r="I92" s="2">
        <v>0</v>
      </c>
      <c r="J92" s="2">
        <f t="shared" ref="J92:J97" si="6">(IF(((E92*24)&gt;=21)*AND((F92*24)&gt;6)*AND((F92*24)&lt;21),30-(E92*24),0)+IF(((F92*24)&gt;=21)*AND((E92*24)&gt;6)*AND((E92*24)&lt;21),MIN((F92*24)-(E92*24),(F92*24)-21),0)+IF(((E92*24)&gt;6)*AND((E92*24)&lt;21)*AND((F92*24)&lt;=6),3+(F92*24),0)+IF(((E92*24)&lt;=6)*AND((F92*24)&gt;6)*AND((F92*24)&lt;21),6-(E92*24),0)+IF(((E92*24)&lt;=6)*AND((F92*24)&lt;=6),(F92*24)-(E92*24),0)+IF(((E92*24)&gt;=21)*AND((F92*24)&lt;=6),24-(E92*24)+(F92*24),0)+IF(((E92*24)&gt;=21)*AND((F92*24)&gt;=21),(F92*24)-(E92*24),0)+IF(((E92*24)&lt;=6)*AND((F92*24)&gt;=21),6-(E92*24)+(F92*24)-21,0)+IF(((E92*24)&gt;6)*AND((E92*24)&lt;21)*AND((F92*24)&gt;6)*AND((F92*24)&lt;21)*AND((E92*24)&gt;(F92*24)),9,0))/24-I92</f>
        <v>0</v>
      </c>
      <c r="K92" s="46">
        <v>0</v>
      </c>
    </row>
    <row r="93" spans="1:11">
      <c r="A93" s="40"/>
      <c r="B93" s="40"/>
      <c r="C93" s="55" t="s">
        <v>12</v>
      </c>
      <c r="D93" s="55" t="s">
        <v>25</v>
      </c>
      <c r="E93" s="2">
        <f>VLOOKUP(C93,' horaire et frais avant nao '!$A$4:I83,2,FALSE)</f>
        <v>0</v>
      </c>
      <c r="F93" s="2">
        <v>0</v>
      </c>
      <c r="G93" s="2">
        <f t="shared" si="5"/>
        <v>0</v>
      </c>
      <c r="H93" s="2">
        <v>0</v>
      </c>
      <c r="I93" s="2">
        <v>0</v>
      </c>
      <c r="J93" s="2">
        <f t="shared" si="6"/>
        <v>0</v>
      </c>
      <c r="K93" s="46">
        <v>0</v>
      </c>
    </row>
    <row r="94" spans="1:11">
      <c r="A94" s="40"/>
      <c r="B94" s="40"/>
      <c r="C94" s="55" t="s">
        <v>12</v>
      </c>
      <c r="D94" s="55" t="s">
        <v>26</v>
      </c>
      <c r="E94" s="2">
        <f>VLOOKUP(C94,' horaire et frais avant nao '!$A$4:I84,2,FALSE)</f>
        <v>0</v>
      </c>
      <c r="F94" s="2">
        <v>0</v>
      </c>
      <c r="G94" s="2">
        <f t="shared" si="5"/>
        <v>0</v>
      </c>
      <c r="H94" s="2">
        <v>0</v>
      </c>
      <c r="I94" s="2">
        <v>0</v>
      </c>
      <c r="J94" s="2">
        <f t="shared" si="6"/>
        <v>0</v>
      </c>
      <c r="K94" s="46">
        <v>0</v>
      </c>
    </row>
    <row r="95" spans="1:11">
      <c r="A95" s="40"/>
      <c r="B95" s="40"/>
      <c r="C95" s="55" t="s">
        <v>12</v>
      </c>
      <c r="D95" s="55" t="s">
        <v>20</v>
      </c>
      <c r="E95" s="2">
        <f>VLOOKUP(C95,' horaire et frais avant nao '!$A$4:I85,2,FALSE)</f>
        <v>0</v>
      </c>
      <c r="F95" s="2">
        <v>0</v>
      </c>
      <c r="G95" s="2">
        <f t="shared" si="5"/>
        <v>0</v>
      </c>
      <c r="H95" s="2">
        <v>0</v>
      </c>
      <c r="I95" s="2">
        <v>0</v>
      </c>
      <c r="J95" s="2">
        <f t="shared" si="6"/>
        <v>0</v>
      </c>
      <c r="K95" s="46">
        <v>0</v>
      </c>
    </row>
    <row r="96" spans="1:11">
      <c r="A96" s="40"/>
      <c r="B96" s="40"/>
      <c r="C96" s="55" t="s">
        <v>11</v>
      </c>
      <c r="D96" s="55" t="s">
        <v>21</v>
      </c>
      <c r="E96" s="2">
        <f>VLOOKUP(C96,' horaire et frais avant nao '!$A$4:I86,2,FALSE)</f>
        <v>0</v>
      </c>
      <c r="F96" s="2">
        <v>0</v>
      </c>
      <c r="G96" s="2">
        <f t="shared" si="5"/>
        <v>0</v>
      </c>
      <c r="H96" s="2">
        <v>0</v>
      </c>
      <c r="I96" s="2">
        <v>0</v>
      </c>
      <c r="J96" s="2">
        <f t="shared" si="6"/>
        <v>0</v>
      </c>
      <c r="K96" s="46">
        <v>0</v>
      </c>
    </row>
    <row r="97" spans="1:11">
      <c r="A97" s="40"/>
      <c r="B97" s="40"/>
      <c r="C97" s="32" t="s">
        <v>11</v>
      </c>
      <c r="D97" s="32" t="s">
        <v>22</v>
      </c>
      <c r="E97" s="2">
        <f>VLOOKUP(C97,' horaire et frais avant nao '!$A$4:I87,2,FALSE)</f>
        <v>0</v>
      </c>
      <c r="F97" s="16">
        <v>0</v>
      </c>
      <c r="G97" s="2">
        <f t="shared" si="5"/>
        <v>0</v>
      </c>
      <c r="H97" s="16">
        <v>0</v>
      </c>
      <c r="I97" s="16">
        <v>0</v>
      </c>
      <c r="J97" s="2">
        <f t="shared" si="6"/>
        <v>0</v>
      </c>
      <c r="K97" s="46">
        <v>0</v>
      </c>
    </row>
    <row r="98" spans="1:11">
      <c r="B98" s="9"/>
      <c r="C98" s="9"/>
      <c r="D98" s="9"/>
      <c r="E98" s="24"/>
      <c r="F98" s="25"/>
      <c r="G98" s="53">
        <f>SUM(G91:G97)</f>
        <v>0</v>
      </c>
      <c r="H98" s="26"/>
      <c r="I98" s="25"/>
      <c r="J98" s="57">
        <f>SUM(J91:J97)</f>
        <v>0</v>
      </c>
    </row>
    <row r="99" spans="1:11">
      <c r="D99" s="191" t="s">
        <v>37</v>
      </c>
      <c r="E99" s="191"/>
      <c r="F99" s="191"/>
      <c r="G99" s="191"/>
      <c r="H99" s="40"/>
      <c r="I99" s="41">
        <v>0.33333333333333298</v>
      </c>
    </row>
    <row r="100" spans="1:11">
      <c r="D100" s="191" t="s">
        <v>38</v>
      </c>
      <c r="E100" s="191"/>
      <c r="F100" s="191"/>
      <c r="G100" s="191"/>
      <c r="H100" s="40"/>
      <c r="I100" s="41">
        <v>1.6666666666666701</v>
      </c>
    </row>
    <row r="101" spans="1:11">
      <c r="D101" s="191" t="s">
        <v>39</v>
      </c>
      <c r="E101" s="191"/>
      <c r="F101" s="191"/>
      <c r="G101" s="191"/>
      <c r="H101" s="40"/>
      <c r="I101" s="58">
        <f>SUM(G98)</f>
        <v>0</v>
      </c>
      <c r="K101" s="186" t="s">
        <v>149</v>
      </c>
    </row>
    <row r="102" spans="1:11">
      <c r="D102" s="191" t="s">
        <v>40</v>
      </c>
      <c r="E102" s="191"/>
      <c r="F102" s="191"/>
      <c r="G102" s="191"/>
      <c r="H102" s="40"/>
      <c r="I102" s="41">
        <v>0.41666666666666702</v>
      </c>
      <c r="K102" s="186"/>
    </row>
    <row r="103" spans="1:11">
      <c r="D103" s="191" t="s">
        <v>41</v>
      </c>
      <c r="E103" s="191"/>
      <c r="F103" s="191"/>
      <c r="G103" s="191"/>
      <c r="H103" s="40"/>
      <c r="I103" s="41">
        <f>SUM(I101-I100)</f>
        <v>-1.6666666666666701</v>
      </c>
      <c r="K103" s="74">
        <f>SUM(G153)</f>
        <v>0</v>
      </c>
    </row>
    <row r="104" spans="1:11">
      <c r="D104" s="191" t="s">
        <v>42</v>
      </c>
      <c r="E104" s="191"/>
      <c r="F104" s="191"/>
      <c r="G104" s="191"/>
      <c r="H104" s="40"/>
      <c r="I104" s="41">
        <v>0.83333333333333337</v>
      </c>
    </row>
    <row r="105" spans="1:11">
      <c r="D105" s="191" t="s">
        <v>43</v>
      </c>
      <c r="E105" s="191"/>
      <c r="F105" s="191"/>
      <c r="G105" s="191"/>
      <c r="H105" s="41">
        <v>5</v>
      </c>
      <c r="I105" s="58">
        <f>SUM(G53+G75+G98)</f>
        <v>0</v>
      </c>
    </row>
    <row r="106" spans="1:11">
      <c r="H106" s="195">
        <f>SUM(I105-H105)</f>
        <v>-5</v>
      </c>
      <c r="I106" s="195"/>
    </row>
    <row r="110" spans="1:11" ht="15" customHeight="1">
      <c r="B110" s="196" t="s">
        <v>220</v>
      </c>
      <c r="C110" s="196"/>
      <c r="D110" s="196"/>
      <c r="E110" s="196"/>
      <c r="F110" s="196"/>
      <c r="G110" s="196"/>
      <c r="H110" s="196"/>
      <c r="I110" s="196"/>
      <c r="J110" s="196"/>
    </row>
    <row r="111" spans="1:11">
      <c r="B111" s="196"/>
      <c r="C111" s="196"/>
      <c r="D111" s="196"/>
      <c r="E111" s="196"/>
      <c r="F111" s="196"/>
      <c r="G111" s="196"/>
      <c r="H111" s="196"/>
      <c r="I111" s="196"/>
      <c r="J111" s="196"/>
    </row>
    <row r="112" spans="1:11" ht="45">
      <c r="A112" s="43" t="s">
        <v>91</v>
      </c>
      <c r="B112" s="44" t="s">
        <v>70</v>
      </c>
      <c r="C112" s="43" t="s">
        <v>29</v>
      </c>
      <c r="D112" s="43" t="s">
        <v>30</v>
      </c>
      <c r="E112" s="43" t="s">
        <v>31</v>
      </c>
      <c r="F112" s="43" t="s">
        <v>32</v>
      </c>
      <c r="G112" s="43" t="s">
        <v>33</v>
      </c>
      <c r="H112" s="43" t="s">
        <v>34</v>
      </c>
      <c r="I112" s="43" t="s">
        <v>35</v>
      </c>
      <c r="J112" s="43" t="s">
        <v>36</v>
      </c>
      <c r="K112" s="43" t="s">
        <v>115</v>
      </c>
    </row>
    <row r="113" spans="1:11">
      <c r="A113" s="40"/>
      <c r="B113" s="40"/>
      <c r="C113" s="55" t="s">
        <v>12</v>
      </c>
      <c r="D113" s="55" t="s">
        <v>23</v>
      </c>
      <c r="E113" s="2">
        <f>VLOOKUP(C113,' horaire et frais avant nao '!$A$4:I81,2,FALSE)</f>
        <v>0</v>
      </c>
      <c r="F113" s="2">
        <v>0</v>
      </c>
      <c r="G113" s="2">
        <f>MOD(F113-E113,1)-I113-H113+K113</f>
        <v>0</v>
      </c>
      <c r="H113" s="2">
        <v>0</v>
      </c>
      <c r="I113" s="2">
        <v>0</v>
      </c>
      <c r="J113" s="2">
        <f>(IF(((E113*24)&gt;=21)*AND((F113*24)&gt;6)*AND((F113*24)&lt;21),30-(E113*24),0)+IF(((F113*24)&gt;=21)*AND((E113*24)&gt;6)*AND((E113*24)&lt;21),MIN((F113*24)-(E113*24),(F113*24)-21),0)+IF(((E113*24)&gt;6)*AND((E113*24)&lt;21)*AND((F113*24)&lt;=6),3+(F113*24),0)+IF(((E68*24)&lt;=6)*AND((F113*24)&gt;6)*AND((F113*24)&lt;21),6-(E113*24),0)+IF(((E113*24)&lt;=6)*AND((F113*24)&lt;=6),(F113*24)-(E113*24),0)+IF(((E113*24)&gt;=21)*AND((F113*24)&lt;=6),24-(E113*24)+(F113*24),0)+IF(((E113*24)&gt;=21)*AND((F113*24)&gt;=21),(F113*24)-(E113*24),0)+IF(((E113*24)&lt;=6)*AND((F113*24)&gt;=21),6-(E113*24)+(F113*24)-21,0)+IF(((E113*24)&gt;6)*AND((E113*24)&lt;21)*AND((F113*24)&gt;6)*AND((F113*24)&lt;21)*AND((E113*24)&gt;(F113*24)),9,0))/24-I113</f>
        <v>0</v>
      </c>
      <c r="K113" s="46">
        <v>0</v>
      </c>
    </row>
    <row r="114" spans="1:11">
      <c r="A114" s="40"/>
      <c r="B114" s="40"/>
      <c r="C114" s="55" t="s">
        <v>12</v>
      </c>
      <c r="D114" s="55" t="s">
        <v>24</v>
      </c>
      <c r="E114" s="2">
        <f>VLOOKUP(C114,' horaire et frais avant nao '!$A$4:I82,2,FALSE)</f>
        <v>0</v>
      </c>
      <c r="F114" s="2">
        <v>0</v>
      </c>
      <c r="G114" s="2">
        <f t="shared" ref="G114:G119" si="7">MOD(F114-E114,1)-I114-H114+K114</f>
        <v>0</v>
      </c>
      <c r="H114" s="2">
        <v>0</v>
      </c>
      <c r="I114" s="2">
        <v>0</v>
      </c>
      <c r="J114" s="2">
        <f t="shared" ref="J114:J119" si="8">(IF(((E114*24)&gt;=21)*AND((F114*24)&gt;6)*AND((F114*24)&lt;21),30-(E114*24),0)+IF(((F114*24)&gt;=21)*AND((E114*24)&gt;6)*AND((E114*24)&lt;21),MIN((F114*24)-(E114*24),(F114*24)-21),0)+IF(((E114*24)&gt;6)*AND((E114*24)&lt;21)*AND((F114*24)&lt;=6),3+(F114*24),0)+IF(((E69*24)&lt;=6)*AND((F114*24)&gt;6)*AND((F114*24)&lt;21),6-(E114*24),0)+IF(((E114*24)&lt;=6)*AND((F114*24)&lt;=6),(F114*24)-(E114*24),0)+IF(((E114*24)&gt;=21)*AND((F114*24)&lt;=6),24-(E114*24)+(F114*24),0)+IF(((E114*24)&gt;=21)*AND((F114*24)&gt;=21),(F114*24)-(E114*24),0)+IF(((E114*24)&lt;=6)*AND((F114*24)&gt;=21),6-(E114*24)+(F114*24)-21,0)+IF(((E114*24)&gt;6)*AND((E114*24)&lt;21)*AND((F114*24)&gt;6)*AND((F114*24)&lt;21)*AND((E114*24)&gt;(F114*24)),9,0))/24-I114</f>
        <v>0</v>
      </c>
      <c r="K114" s="46">
        <v>0</v>
      </c>
    </row>
    <row r="115" spans="1:11">
      <c r="A115" s="40"/>
      <c r="B115" s="40"/>
      <c r="C115" s="55" t="s">
        <v>12</v>
      </c>
      <c r="D115" s="55" t="s">
        <v>25</v>
      </c>
      <c r="E115" s="2">
        <f>VLOOKUP(C115,' horaire et frais avant nao '!$A$4:I83,2,FALSE)</f>
        <v>0</v>
      </c>
      <c r="F115" s="2">
        <v>0</v>
      </c>
      <c r="G115" s="2">
        <f t="shared" si="7"/>
        <v>0</v>
      </c>
      <c r="H115" s="2">
        <v>0</v>
      </c>
      <c r="I115" s="2">
        <v>0</v>
      </c>
      <c r="J115" s="2">
        <f t="shared" si="8"/>
        <v>0</v>
      </c>
      <c r="K115" s="46">
        <v>0</v>
      </c>
    </row>
    <row r="116" spans="1:11">
      <c r="A116" s="40"/>
      <c r="B116" s="40"/>
      <c r="C116" s="55" t="s">
        <v>12</v>
      </c>
      <c r="D116" s="55" t="s">
        <v>26</v>
      </c>
      <c r="E116" s="2">
        <f>VLOOKUP(C116,' horaire et frais avant nao '!$A$4:I84,2,FALSE)</f>
        <v>0</v>
      </c>
      <c r="F116" s="2">
        <v>0</v>
      </c>
      <c r="G116" s="2">
        <f t="shared" si="7"/>
        <v>0</v>
      </c>
      <c r="H116" s="2">
        <v>0</v>
      </c>
      <c r="I116" s="2">
        <v>0</v>
      </c>
      <c r="J116" s="2">
        <f t="shared" si="8"/>
        <v>0</v>
      </c>
      <c r="K116" s="46">
        <v>0</v>
      </c>
    </row>
    <row r="117" spans="1:11">
      <c r="A117" s="40"/>
      <c r="B117" s="40"/>
      <c r="C117" s="55" t="s">
        <v>12</v>
      </c>
      <c r="D117" s="55" t="s">
        <v>20</v>
      </c>
      <c r="E117" s="2">
        <f>VLOOKUP(C117,' horaire et frais avant nao '!$A$4:I85,2,FALSE)</f>
        <v>0</v>
      </c>
      <c r="F117" s="2">
        <v>0</v>
      </c>
      <c r="G117" s="2">
        <f t="shared" si="7"/>
        <v>0</v>
      </c>
      <c r="H117" s="2">
        <v>0</v>
      </c>
      <c r="I117" s="2">
        <v>0</v>
      </c>
      <c r="J117" s="2">
        <f t="shared" si="8"/>
        <v>0</v>
      </c>
      <c r="K117" s="46">
        <v>0</v>
      </c>
    </row>
    <row r="118" spans="1:11">
      <c r="A118" s="40"/>
      <c r="B118" s="40"/>
      <c r="C118" s="55" t="s">
        <v>11</v>
      </c>
      <c r="D118" s="55" t="s">
        <v>21</v>
      </c>
      <c r="E118" s="2">
        <f>VLOOKUP(C118,' horaire et frais avant nao '!$A$4:I86,2,FALSE)</f>
        <v>0</v>
      </c>
      <c r="F118" s="2">
        <v>0</v>
      </c>
      <c r="G118" s="2">
        <f t="shared" si="7"/>
        <v>0</v>
      </c>
      <c r="H118" s="2">
        <v>0</v>
      </c>
      <c r="I118" s="2">
        <v>0</v>
      </c>
      <c r="J118" s="2">
        <f t="shared" si="8"/>
        <v>0</v>
      </c>
      <c r="K118" s="46">
        <v>0</v>
      </c>
    </row>
    <row r="119" spans="1:11">
      <c r="A119" s="40"/>
      <c r="B119" s="40"/>
      <c r="C119" s="55" t="s">
        <v>11</v>
      </c>
      <c r="D119" s="55" t="s">
        <v>22</v>
      </c>
      <c r="E119" s="2">
        <f>VLOOKUP(C119,' horaire et frais avant nao '!$A$4:I87,2,FALSE)</f>
        <v>0</v>
      </c>
      <c r="F119" s="2">
        <v>0</v>
      </c>
      <c r="G119" s="2">
        <f t="shared" si="7"/>
        <v>0</v>
      </c>
      <c r="H119" s="2">
        <v>0</v>
      </c>
      <c r="I119" s="2">
        <v>0</v>
      </c>
      <c r="J119" s="2">
        <f t="shared" si="8"/>
        <v>0</v>
      </c>
      <c r="K119" s="46">
        <v>0</v>
      </c>
    </row>
    <row r="120" spans="1:11">
      <c r="B120" s="1"/>
      <c r="C120" s="1"/>
      <c r="D120" s="1"/>
      <c r="E120" s="1"/>
      <c r="F120" s="1"/>
      <c r="G120" s="54">
        <f>SUM(G113:G119)</f>
        <v>0</v>
      </c>
      <c r="H120" s="1"/>
      <c r="I120" s="1"/>
      <c r="J120" s="56">
        <f>SUM(J113:J119)</f>
        <v>0</v>
      </c>
    </row>
    <row r="121" spans="1:11">
      <c r="D121" s="191" t="s">
        <v>37</v>
      </c>
      <c r="E121" s="191"/>
      <c r="F121" s="191"/>
      <c r="G121" s="191"/>
      <c r="H121" s="41"/>
      <c r="I121" s="41">
        <v>0.33333333333333298</v>
      </c>
    </row>
    <row r="122" spans="1:11">
      <c r="D122" s="191" t="s">
        <v>38</v>
      </c>
      <c r="E122" s="191"/>
      <c r="F122" s="191"/>
      <c r="G122" s="191"/>
      <c r="H122" s="41"/>
      <c r="I122" s="41">
        <v>1.6666666666666701</v>
      </c>
    </row>
    <row r="123" spans="1:11">
      <c r="D123" s="191" t="s">
        <v>39</v>
      </c>
      <c r="E123" s="191"/>
      <c r="F123" s="191"/>
      <c r="G123" s="191"/>
      <c r="H123" s="41"/>
      <c r="I123" s="58">
        <f>SUM(G120)</f>
        <v>0</v>
      </c>
      <c r="K123" s="186" t="s">
        <v>149</v>
      </c>
    </row>
    <row r="124" spans="1:11">
      <c r="D124" s="191" t="s">
        <v>40</v>
      </c>
      <c r="E124" s="191"/>
      <c r="F124" s="191"/>
      <c r="G124" s="191"/>
      <c r="H124" s="41"/>
      <c r="I124" s="41">
        <v>0.41666666666666702</v>
      </c>
      <c r="K124" s="186"/>
    </row>
    <row r="125" spans="1:11">
      <c r="D125" s="191" t="s">
        <v>41</v>
      </c>
      <c r="E125" s="191"/>
      <c r="F125" s="191"/>
      <c r="G125" s="191"/>
      <c r="H125" s="41"/>
      <c r="I125" s="41">
        <f>SUM(I123-I122)</f>
        <v>-1.6666666666666701</v>
      </c>
      <c r="K125" s="74">
        <f>SUM(G153)</f>
        <v>0</v>
      </c>
    </row>
    <row r="126" spans="1:11">
      <c r="D126" s="191" t="s">
        <v>42</v>
      </c>
      <c r="E126" s="191"/>
      <c r="F126" s="191"/>
      <c r="G126" s="191"/>
      <c r="H126" s="41"/>
      <c r="I126" s="41">
        <v>0.83333333333333337</v>
      </c>
    </row>
    <row r="127" spans="1:11">
      <c r="D127" s="191" t="s">
        <v>43</v>
      </c>
      <c r="E127" s="191"/>
      <c r="F127" s="191"/>
      <c r="G127" s="191"/>
      <c r="H127" s="41">
        <v>6.6666666666666696</v>
      </c>
      <c r="I127" s="58">
        <f>SUM(I56+I78+I101+I123)</f>
        <v>0</v>
      </c>
    </row>
    <row r="128" spans="1:11">
      <c r="H128" s="195">
        <f>SUM(I127-H127)</f>
        <v>-6.6666666666666696</v>
      </c>
      <c r="I128" s="195"/>
    </row>
    <row r="132" spans="2:13">
      <c r="H132" s="27"/>
      <c r="I132" s="41">
        <v>4.166666666666667</v>
      </c>
      <c r="J132" s="47">
        <v>0</v>
      </c>
      <c r="K132" s="28"/>
    </row>
    <row r="133" spans="2:13" ht="15" customHeight="1">
      <c r="B133" s="192" t="s">
        <v>117</v>
      </c>
      <c r="C133" s="192"/>
      <c r="D133" s="192"/>
      <c r="E133" s="192"/>
      <c r="F133" s="192"/>
      <c r="G133" s="192"/>
      <c r="H133" s="28"/>
      <c r="I133" s="48" t="s">
        <v>44</v>
      </c>
      <c r="J133" s="191" t="s">
        <v>33</v>
      </c>
      <c r="K133" s="191"/>
      <c r="L133" s="49" t="s">
        <v>45</v>
      </c>
      <c r="M133" s="40">
        <f>SUM(F34)</f>
        <v>0</v>
      </c>
    </row>
    <row r="134" spans="2:13" ht="15" customHeight="1">
      <c r="B134" s="192"/>
      <c r="C134" s="192"/>
      <c r="D134" s="192"/>
      <c r="E134" s="192"/>
      <c r="F134" s="192"/>
      <c r="G134" s="192"/>
      <c r="I134" s="29">
        <f>SUM(J53+J75+J98+J120)</f>
        <v>0</v>
      </c>
      <c r="J134" s="193">
        <f>SUM(G53+G75+G98+G120)</f>
        <v>0</v>
      </c>
      <c r="K134" s="194"/>
      <c r="L134" s="49" t="s">
        <v>46</v>
      </c>
      <c r="M134" s="40">
        <f>SUM(E34)</f>
        <v>0</v>
      </c>
    </row>
    <row r="135" spans="2:13">
      <c r="B135" s="191" t="s">
        <v>47</v>
      </c>
      <c r="C135" s="191"/>
      <c r="D135" s="191"/>
      <c r="E135" s="40">
        <v>151.66999999999999</v>
      </c>
      <c r="F135" s="158">
        <v>0</v>
      </c>
      <c r="G135" s="30">
        <f>SUM(E135*F135)</f>
        <v>0</v>
      </c>
      <c r="I135" s="191" t="s">
        <v>48</v>
      </c>
      <c r="J135" s="191"/>
      <c r="K135" s="39">
        <v>6.6666666666666696</v>
      </c>
      <c r="L135" s="49" t="s">
        <v>81</v>
      </c>
      <c r="M135" s="40">
        <f>SUM(G34)</f>
        <v>0</v>
      </c>
    </row>
    <row r="136" spans="2:13">
      <c r="B136" s="187" t="s">
        <v>50</v>
      </c>
      <c r="C136" s="188"/>
      <c r="D136" s="189"/>
      <c r="E136" s="40">
        <v>17.329999999999998</v>
      </c>
      <c r="F136" s="30">
        <f>SUM(F135*25)/100+F135</f>
        <v>0</v>
      </c>
      <c r="G136" s="30">
        <f>SUM(E136*F136)</f>
        <v>0</v>
      </c>
      <c r="I136" s="191" t="s">
        <v>51</v>
      </c>
      <c r="J136" s="191"/>
      <c r="K136" s="41">
        <f>SUM(K135-J134)</f>
        <v>6.6666666666666696</v>
      </c>
      <c r="L136" s="49" t="s">
        <v>49</v>
      </c>
      <c r="M136" s="40">
        <v>0</v>
      </c>
    </row>
    <row r="137" spans="2:13">
      <c r="B137" s="187" t="s">
        <v>52</v>
      </c>
      <c r="C137" s="188"/>
      <c r="D137" s="189"/>
      <c r="E137" s="40">
        <v>4.33</v>
      </c>
      <c r="F137" s="30">
        <f>SUM(F135*25)/100+F135</f>
        <v>0</v>
      </c>
      <c r="G137" s="30">
        <f>SUM(E137*F137)</f>
        <v>0</v>
      </c>
      <c r="I137" s="191" t="s">
        <v>53</v>
      </c>
      <c r="J137" s="191"/>
      <c r="K137" s="41">
        <v>-6.6666666666666696</v>
      </c>
      <c r="L137" s="50" t="s">
        <v>54</v>
      </c>
      <c r="M137" s="40">
        <f>SUM(J34)</f>
        <v>0</v>
      </c>
    </row>
    <row r="138" spans="2:13">
      <c r="B138" s="187" t="s">
        <v>55</v>
      </c>
      <c r="C138" s="188"/>
      <c r="D138" s="189"/>
      <c r="E138" s="30">
        <f>SUM(G135:G137)</f>
        <v>0</v>
      </c>
      <c r="F138" s="30">
        <v>8</v>
      </c>
      <c r="G138" s="30">
        <f>SUM(E138*8)/100</f>
        <v>0</v>
      </c>
      <c r="I138" s="191" t="s">
        <v>56</v>
      </c>
      <c r="J138" s="191"/>
      <c r="K138" s="191"/>
      <c r="L138" s="19">
        <f>SUM(H34)</f>
        <v>0</v>
      </c>
    </row>
    <row r="139" spans="2:13">
      <c r="B139" s="187" t="s">
        <v>57</v>
      </c>
      <c r="C139" s="188"/>
      <c r="D139" s="189"/>
      <c r="E139" s="30">
        <v>82.12</v>
      </c>
      <c r="F139" s="30">
        <v>0</v>
      </c>
      <c r="G139" s="30">
        <f>SUM(L139)</f>
        <v>0</v>
      </c>
      <c r="I139" s="191" t="s">
        <v>58</v>
      </c>
      <c r="J139" s="191"/>
      <c r="K139" s="191"/>
      <c r="L139" s="40">
        <f>SUM(I34)</f>
        <v>0</v>
      </c>
    </row>
    <row r="140" spans="2:13">
      <c r="B140" s="187" t="s">
        <v>59</v>
      </c>
      <c r="C140" s="188"/>
      <c r="D140" s="189"/>
      <c r="E140" s="30">
        <v>41.06</v>
      </c>
      <c r="F140" s="30">
        <v>0</v>
      </c>
      <c r="G140" s="30">
        <f>SUM(L138)</f>
        <v>0</v>
      </c>
      <c r="I140" s="191" t="s">
        <v>8</v>
      </c>
      <c r="J140" s="191"/>
      <c r="K140" s="191"/>
      <c r="L140" s="40">
        <f>SUM(K34)</f>
        <v>0</v>
      </c>
    </row>
    <row r="141" spans="2:13">
      <c r="B141" s="187" t="s">
        <v>60</v>
      </c>
      <c r="C141" s="188"/>
      <c r="D141" s="189"/>
      <c r="E141" s="40">
        <v>0</v>
      </c>
      <c r="F141" s="30">
        <v>0</v>
      </c>
      <c r="G141" s="30">
        <v>0</v>
      </c>
      <c r="I141" s="187" t="s">
        <v>118</v>
      </c>
      <c r="J141" s="188"/>
      <c r="K141" s="61">
        <v>1.8333333333333333</v>
      </c>
      <c r="L141" s="31">
        <v>0</v>
      </c>
    </row>
    <row r="142" spans="2:13">
      <c r="B142" s="187" t="s">
        <v>44</v>
      </c>
      <c r="C142" s="188"/>
      <c r="D142" s="189"/>
      <c r="E142" s="87">
        <f>SUM(((G135+G136+G137+G138)/173)*25)/100</f>
        <v>0</v>
      </c>
      <c r="F142" s="41">
        <f>SUM(I134)</f>
        <v>0</v>
      </c>
      <c r="G142" s="30">
        <f>SUM(E142*F142)/"1:"</f>
        <v>0</v>
      </c>
    </row>
    <row r="143" spans="2:13">
      <c r="B143" s="187" t="s">
        <v>61</v>
      </c>
      <c r="C143" s="188"/>
      <c r="D143" s="189"/>
      <c r="E143" s="31">
        <f>SUM(L141)</f>
        <v>0</v>
      </c>
      <c r="F143" s="30">
        <v>0</v>
      </c>
      <c r="G143" s="30">
        <f>SUM(F143*E143)/"1:"</f>
        <v>0</v>
      </c>
    </row>
    <row r="144" spans="2:13">
      <c r="B144" s="187" t="s">
        <v>61</v>
      </c>
      <c r="C144" s="188"/>
      <c r="D144" s="189"/>
      <c r="E144" s="31">
        <v>0</v>
      </c>
      <c r="F144" s="30">
        <v>0</v>
      </c>
      <c r="G144" s="30">
        <f>SUM(F144*E144)/"1:"</f>
        <v>0</v>
      </c>
    </row>
    <row r="145" spans="2:11">
      <c r="B145" s="187" t="s">
        <v>62</v>
      </c>
      <c r="C145" s="188"/>
      <c r="D145" s="189"/>
      <c r="E145" s="40"/>
      <c r="F145" s="40"/>
      <c r="G145" s="30">
        <f>SUM(M133)</f>
        <v>0</v>
      </c>
    </row>
    <row r="146" spans="2:11">
      <c r="B146" s="187" t="s">
        <v>28</v>
      </c>
      <c r="C146" s="188"/>
      <c r="D146" s="189"/>
      <c r="E146" s="40"/>
      <c r="F146" s="40"/>
      <c r="G146" s="30">
        <f>SUM(M135)</f>
        <v>0</v>
      </c>
    </row>
    <row r="147" spans="2:11">
      <c r="B147" s="187" t="s">
        <v>116</v>
      </c>
      <c r="C147" s="188"/>
      <c r="D147" s="189"/>
      <c r="E147" s="40">
        <f>SUM(M137)</f>
        <v>0</v>
      </c>
      <c r="F147" s="30">
        <v>10.220000000000001</v>
      </c>
      <c r="G147" s="30">
        <f>SUM(E147*F147)</f>
        <v>0</v>
      </c>
    </row>
    <row r="148" spans="2:11">
      <c r="B148" s="208"/>
      <c r="C148" s="208"/>
      <c r="D148" s="209"/>
      <c r="E148" s="191" t="s">
        <v>63</v>
      </c>
      <c r="F148" s="191"/>
      <c r="G148" s="30">
        <f>SUM(G135:G147)</f>
        <v>0</v>
      </c>
    </row>
    <row r="149" spans="2:11">
      <c r="B149" s="205" t="s">
        <v>64</v>
      </c>
      <c r="C149" s="206"/>
      <c r="D149" s="207"/>
      <c r="E149" s="40"/>
      <c r="F149" s="40"/>
      <c r="G149" s="40">
        <f>SUM(M134)</f>
        <v>0</v>
      </c>
    </row>
    <row r="150" spans="2:11">
      <c r="B150" s="205" t="s">
        <v>65</v>
      </c>
      <c r="C150" s="206"/>
      <c r="D150" s="207"/>
      <c r="E150" s="40">
        <v>3.53</v>
      </c>
      <c r="F150" s="40">
        <f>SUM(M137)</f>
        <v>0</v>
      </c>
      <c r="G150" s="40">
        <f>SUM(E150*F150)</f>
        <v>0</v>
      </c>
    </row>
    <row r="151" spans="2:11">
      <c r="B151" s="205" t="s">
        <v>66</v>
      </c>
      <c r="C151" s="206"/>
      <c r="D151" s="207"/>
      <c r="E151" s="40"/>
      <c r="F151" s="40"/>
      <c r="G151" s="40">
        <f>SUM(M136)</f>
        <v>0</v>
      </c>
    </row>
    <row r="152" spans="2:11">
      <c r="B152" s="205" t="s">
        <v>67</v>
      </c>
      <c r="C152" s="206"/>
      <c r="D152" s="207"/>
      <c r="E152" s="40"/>
      <c r="F152" s="40"/>
      <c r="G152" s="40">
        <f>SUM(L140)</f>
        <v>0</v>
      </c>
    </row>
    <row r="153" spans="2:11">
      <c r="E153" s="197" t="s">
        <v>68</v>
      </c>
      <c r="F153" s="198"/>
      <c r="G153" s="60">
        <f>SUM((G148-(G148*27)/100)+G149+G151+G152)-G150</f>
        <v>0</v>
      </c>
      <c r="I153" s="191" t="s">
        <v>82</v>
      </c>
      <c r="J153" s="191"/>
      <c r="K153" s="40">
        <v>0</v>
      </c>
    </row>
    <row r="154" spans="2:11">
      <c r="E154" s="197" t="s">
        <v>69</v>
      </c>
      <c r="F154" s="198"/>
      <c r="G154" s="40">
        <v>0</v>
      </c>
    </row>
  </sheetData>
  <mergeCells count="78">
    <mergeCell ref="A3:A9"/>
    <mergeCell ref="A10:A16"/>
    <mergeCell ref="A17:A23"/>
    <mergeCell ref="A24:A30"/>
    <mergeCell ref="A31:A33"/>
    <mergeCell ref="E154:F154"/>
    <mergeCell ref="D59:G59"/>
    <mergeCell ref="D60:G60"/>
    <mergeCell ref="B65:J66"/>
    <mergeCell ref="D76:G76"/>
    <mergeCell ref="D103:G103"/>
    <mergeCell ref="D78:G78"/>
    <mergeCell ref="D79:G79"/>
    <mergeCell ref="D80:G80"/>
    <mergeCell ref="D81:G81"/>
    <mergeCell ref="D82:G82"/>
    <mergeCell ref="D100:G100"/>
    <mergeCell ref="D101:G101"/>
    <mergeCell ref="D102:G102"/>
    <mergeCell ref="H61:I61"/>
    <mergeCell ref="D99:G99"/>
    <mergeCell ref="D57:G57"/>
    <mergeCell ref="I141:J141"/>
    <mergeCell ref="E148:F148"/>
    <mergeCell ref="B152:D152"/>
    <mergeCell ref="I153:J153"/>
    <mergeCell ref="B133:G134"/>
    <mergeCell ref="J133:K133"/>
    <mergeCell ref="J134:K134"/>
    <mergeCell ref="B136:D136"/>
    <mergeCell ref="B137:D137"/>
    <mergeCell ref="B135:D135"/>
    <mergeCell ref="I135:J135"/>
    <mergeCell ref="I136:J136"/>
    <mergeCell ref="I137:J137"/>
    <mergeCell ref="B138:D138"/>
    <mergeCell ref="I138:K138"/>
    <mergeCell ref="H1:I1"/>
    <mergeCell ref="B43:J44"/>
    <mergeCell ref="D54:G54"/>
    <mergeCell ref="D55:G55"/>
    <mergeCell ref="D56:G56"/>
    <mergeCell ref="D58:G58"/>
    <mergeCell ref="H83:I83"/>
    <mergeCell ref="D77:G77"/>
    <mergeCell ref="H128:I128"/>
    <mergeCell ref="D104:G104"/>
    <mergeCell ref="D105:G105"/>
    <mergeCell ref="H106:I106"/>
    <mergeCell ref="B110:J111"/>
    <mergeCell ref="D121:G121"/>
    <mergeCell ref="D122:G122"/>
    <mergeCell ref="D123:G123"/>
    <mergeCell ref="D124:G124"/>
    <mergeCell ref="D125:G125"/>
    <mergeCell ref="D126:G126"/>
    <mergeCell ref="D127:G127"/>
    <mergeCell ref="B88:J89"/>
    <mergeCell ref="B141:D141"/>
    <mergeCell ref="B143:D143"/>
    <mergeCell ref="E153:F153"/>
    <mergeCell ref="B139:D139"/>
    <mergeCell ref="B140:D140"/>
    <mergeCell ref="B142:D142"/>
    <mergeCell ref="B144:D144"/>
    <mergeCell ref="B145:D145"/>
    <mergeCell ref="B146:D146"/>
    <mergeCell ref="B147:D147"/>
    <mergeCell ref="B148:D148"/>
    <mergeCell ref="B149:D149"/>
    <mergeCell ref="B150:D150"/>
    <mergeCell ref="B151:D151"/>
    <mergeCell ref="K56:K57"/>
    <mergeCell ref="K78:K79"/>
    <mergeCell ref="K101:K102"/>
    <mergeCell ref="K123:K124"/>
    <mergeCell ref="I140:K140"/>
    <mergeCell ref="I139:K139"/>
  </mergeCells>
  <conditionalFormatting sqref="F4:F34 E3:K33">
    <cfRule type="cellIs" dxfId="737" priority="239" operator="greaterThan">
      <formula>0</formula>
    </cfRule>
    <cfRule type="cellIs" dxfId="736" priority="240" operator="greaterThan">
      <formula>0</formula>
    </cfRule>
  </conditionalFormatting>
  <conditionalFormatting sqref="G46:G52 G68:G74 G91:G97 G113:G119">
    <cfRule type="cellIs" dxfId="735" priority="233" operator="equal">
      <formula>0</formula>
    </cfRule>
    <cfRule type="cellIs" dxfId="734" priority="234" operator="lessThan">
      <formula>$I$54</formula>
    </cfRule>
    <cfRule type="cellIs" dxfId="733" priority="235" operator="between">
      <formula>$I$54</formula>
      <formula>$I$57</formula>
    </cfRule>
    <cfRule type="cellIs" dxfId="732" priority="236" operator="greaterThan">
      <formula>0.416666666666667</formula>
    </cfRule>
    <cfRule type="cellIs" dxfId="731" priority="237" operator="equal">
      <formula>0</formula>
    </cfRule>
    <cfRule type="cellIs" dxfId="730" priority="238" operator="greaterThan">
      <formula>0.416666666666667</formula>
    </cfRule>
  </conditionalFormatting>
  <conditionalFormatting sqref="G46:G52 G68:G74 G91:G97 G113:G119">
    <cfRule type="cellIs" dxfId="729" priority="232" operator="lessThan">
      <formula>0.416666666666667</formula>
    </cfRule>
  </conditionalFormatting>
  <conditionalFormatting sqref="G53 G75">
    <cfRule type="cellIs" dxfId="728" priority="230" operator="lessThan">
      <formula>1.66666666666667</formula>
    </cfRule>
    <cfRule type="cellIs" dxfId="727" priority="231" operator="greaterThan">
      <formula>1.66666666666667</formula>
    </cfRule>
  </conditionalFormatting>
  <conditionalFormatting sqref="J53 J75 J98 J120">
    <cfRule type="cellIs" dxfId="726" priority="228" operator="lessThan">
      <formula>$I$126</formula>
    </cfRule>
    <cfRule type="cellIs" dxfId="725" priority="229" operator="greaterThan">
      <formula>$I$126</formula>
    </cfRule>
  </conditionalFormatting>
  <conditionalFormatting sqref="J53">
    <cfRule type="cellIs" dxfId="724" priority="227" operator="greaterThan">
      <formula>$I$59</formula>
    </cfRule>
  </conditionalFormatting>
  <conditionalFormatting sqref="J46:J52 J68:J74 J91:J97 J113:J119">
    <cfRule type="cellIs" dxfId="723" priority="214" operator="greaterThan">
      <formula>0.165972222222222</formula>
    </cfRule>
    <cfRule type="cellIs" dxfId="722" priority="215" operator="between">
      <formula>0.000694444444444444</formula>
      <formula>0.165972222222222</formula>
    </cfRule>
    <cfRule type="cellIs" dxfId="721" priority="216" operator="equal">
      <formula>0</formula>
    </cfRule>
    <cfRule type="cellIs" dxfId="720" priority="217" operator="equal">
      <formula>0</formula>
    </cfRule>
    <cfRule type="cellIs" dxfId="719" priority="218" operator="lessThan">
      <formula>0.165972222222222</formula>
    </cfRule>
    <cfRule type="cellIs" dxfId="718" priority="219" operator="greaterThan">
      <formula>0.166666666666667</formula>
    </cfRule>
    <cfRule type="cellIs" dxfId="717" priority="220" operator="between">
      <formula>0.000694444444444444</formula>
      <formula>0.166666666666667</formula>
    </cfRule>
    <cfRule type="cellIs" dxfId="716" priority="221" operator="between">
      <formula>0</formula>
      <formula>0.166666666666667</formula>
    </cfRule>
    <cfRule type="cellIs" dxfId="715" priority="222" operator="equal">
      <formula>0</formula>
    </cfRule>
    <cfRule type="cellIs" dxfId="714" priority="223" operator="greaterThan">
      <formula>0.166666666666667</formula>
    </cfRule>
    <cfRule type="cellIs" dxfId="713" priority="224" operator="greaterThan">
      <formula>0.166666666666667</formula>
    </cfRule>
    <cfRule type="cellIs" dxfId="712" priority="225" operator="lessThan">
      <formula>0.208333333333333</formula>
    </cfRule>
    <cfRule type="cellIs" dxfId="711" priority="226" operator="greaterThan">
      <formula>0.208333333333333</formula>
    </cfRule>
  </conditionalFormatting>
  <conditionalFormatting sqref="I134">
    <cfRule type="cellIs" dxfId="710" priority="212" operator="lessThan">
      <formula>$I$132</formula>
    </cfRule>
    <cfRule type="cellIs" dxfId="709" priority="213" operator="greaterThan">
      <formula>$I$132</formula>
    </cfRule>
  </conditionalFormatting>
  <conditionalFormatting sqref="J134">
    <cfRule type="cellIs" dxfId="708" priority="210" operator="lessThan">
      <formula>$K$135</formula>
    </cfRule>
    <cfRule type="cellIs" dxfId="707" priority="211" operator="greaterThan">
      <formula>$K$135</formula>
    </cfRule>
  </conditionalFormatting>
  <conditionalFormatting sqref="J113">
    <cfRule type="cellIs" dxfId="706" priority="209" operator="greaterThan">
      <formula>0.167361111111111</formula>
    </cfRule>
  </conditionalFormatting>
  <conditionalFormatting sqref="B46:B52 B68:B74 B91:B97 B113:B119">
    <cfRule type="cellIs" dxfId="705" priority="208" operator="greaterThan">
      <formula>0</formula>
    </cfRule>
  </conditionalFormatting>
  <conditionalFormatting sqref="A46:A52 A68:A74 A91:A97 A113:A119">
    <cfRule type="cellIs" dxfId="704" priority="207" operator="greaterThan">
      <formula>0</formula>
    </cfRule>
  </conditionalFormatting>
  <conditionalFormatting sqref="A46:A52 A68:A74 A91:A97 A113:A119">
    <cfRule type="cellIs" dxfId="703" priority="205" operator="greaterThan">
      <formula>0</formula>
    </cfRule>
    <cfRule type="cellIs" dxfId="702" priority="206" operator="greaterThan">
      <formula>25</formula>
    </cfRule>
  </conditionalFormatting>
  <conditionalFormatting sqref="B46:B52 A68:B74 A91:B97 A113:B119">
    <cfRule type="cellIs" dxfId="701" priority="204" operator="greaterThan">
      <formula>0</formula>
    </cfRule>
  </conditionalFormatting>
  <conditionalFormatting sqref="K46:K52 K68:K74 K91:K97 K113:K119">
    <cfRule type="cellIs" dxfId="700" priority="203" operator="greaterThan">
      <formula>0</formula>
    </cfRule>
  </conditionalFormatting>
  <conditionalFormatting sqref="I56 I60">
    <cfRule type="cellIs" dxfId="699" priority="201" operator="lessThan">
      <formula>$I$55</formula>
    </cfRule>
    <cfRule type="cellIs" dxfId="698" priority="202" operator="greaterThan">
      <formula>$I$55</formula>
    </cfRule>
  </conditionalFormatting>
  <conditionalFormatting sqref="I78">
    <cfRule type="cellIs" dxfId="697" priority="199" operator="lessThan">
      <formula>$I$77</formula>
    </cfRule>
    <cfRule type="cellIs" dxfId="696" priority="200" operator="greaterThan">
      <formula>$I$77</formula>
    </cfRule>
  </conditionalFormatting>
  <conditionalFormatting sqref="I82">
    <cfRule type="cellIs" dxfId="695" priority="197" operator="lessThan">
      <formula>$H$82</formula>
    </cfRule>
    <cfRule type="cellIs" dxfId="694" priority="198" operator="greaterThan">
      <formula>$H$82</formula>
    </cfRule>
  </conditionalFormatting>
  <conditionalFormatting sqref="I101">
    <cfRule type="cellIs" dxfId="693" priority="193" operator="lessThan">
      <formula>$I$100</formula>
    </cfRule>
    <cfRule type="cellIs" dxfId="692" priority="194" operator="greaterThan">
      <formula>$I$100</formula>
    </cfRule>
    <cfRule type="cellIs" dxfId="691" priority="195" operator="lessThan">
      <formula>$I$100</formula>
    </cfRule>
    <cfRule type="cellIs" dxfId="690" priority="196" operator="greaterThan">
      <formula>$I$100</formula>
    </cfRule>
  </conditionalFormatting>
  <conditionalFormatting sqref="I105">
    <cfRule type="cellIs" dxfId="689" priority="191" operator="lessThan">
      <formula>$H$105</formula>
    </cfRule>
    <cfRule type="cellIs" dxfId="688" priority="192" operator="greaterThan">
      <formula>$H$105</formula>
    </cfRule>
  </conditionalFormatting>
  <conditionalFormatting sqref="I123 G120">
    <cfRule type="cellIs" dxfId="687" priority="189" operator="lessThan">
      <formula>$I$122</formula>
    </cfRule>
    <cfRule type="cellIs" dxfId="686" priority="190" operator="greaterThan">
      <formula>$I$122</formula>
    </cfRule>
  </conditionalFormatting>
  <conditionalFormatting sqref="I127">
    <cfRule type="cellIs" dxfId="685" priority="187" operator="lessThan">
      <formula>$H$127</formula>
    </cfRule>
    <cfRule type="cellIs" dxfId="684" priority="188" operator="greaterThan">
      <formula>$H$127</formula>
    </cfRule>
  </conditionalFormatting>
  <conditionalFormatting sqref="G98">
    <cfRule type="cellIs" dxfId="683" priority="185" operator="lessThan">
      <formula>$I$100</formula>
    </cfRule>
    <cfRule type="cellIs" dxfId="682" priority="186" operator="greaterThan">
      <formula>$I$100</formula>
    </cfRule>
  </conditionalFormatting>
  <conditionalFormatting sqref="G152:G153">
    <cfRule type="cellIs" dxfId="681" priority="183" operator="lessThan">
      <formula>2300</formula>
    </cfRule>
    <cfRule type="cellIs" dxfId="680" priority="184" operator="greaterThan">
      <formula>2300</formula>
    </cfRule>
  </conditionalFormatting>
  <conditionalFormatting sqref="K58">
    <cfRule type="cellIs" dxfId="679" priority="7" operator="lessThan">
      <formula>1803</formula>
    </cfRule>
    <cfRule type="cellIs" dxfId="678" priority="8" operator="greaterThan">
      <formula>1803</formula>
    </cfRule>
  </conditionalFormatting>
  <conditionalFormatting sqref="K80">
    <cfRule type="cellIs" dxfId="677" priority="5" operator="lessThan">
      <formula>1963</formula>
    </cfRule>
    <cfRule type="cellIs" dxfId="676" priority="6" operator="greaterThan">
      <formula>1969</formula>
    </cfRule>
  </conditionalFormatting>
  <conditionalFormatting sqref="K103">
    <cfRule type="cellIs" dxfId="675" priority="3" operator="lessThan">
      <formula>2135</formula>
    </cfRule>
    <cfRule type="cellIs" dxfId="674" priority="4" operator="greaterThan">
      <formula>2135</formula>
    </cfRule>
  </conditionalFormatting>
  <conditionalFormatting sqref="K125">
    <cfRule type="cellIs" dxfId="673" priority="1" operator="lessThan">
      <formula>2301</formula>
    </cfRule>
    <cfRule type="cellIs" dxfId="672" priority="2" operator="greaterThan">
      <formula>2301</formula>
    </cfRule>
  </conditionalFormatting>
  <dataValidations count="2">
    <dataValidation type="list" allowBlank="1" showInputMessage="1" showErrorMessage="1" sqref="B91:B97 B46:B52 B68:B74 B113:B119">
      <formula1>TRACTEUR</formula1>
    </dataValidation>
    <dataValidation type="list" allowBlank="1" showInputMessage="1" showErrorMessage="1" sqref="C68:C74 B3:B33 C113:C119 C91:C97 C46:C52">
      <formula1>liste_1</formula1>
    </dataValidation>
  </dataValidations>
  <pageMargins left="0.7" right="0.7" top="0.75" bottom="0.75" header="0.3" footer="0.3"/>
  <drawing r:id="rId1"/>
</worksheet>
</file>

<file path=xl/worksheets/sheet12.xml><?xml version="1.0" encoding="utf-8"?>
<worksheet xmlns="http://schemas.openxmlformats.org/spreadsheetml/2006/main" xmlns:r="http://schemas.openxmlformats.org/officeDocument/2006/relationships">
  <sheetPr>
    <tabColor rgb="FF00FF00"/>
  </sheetPr>
  <dimension ref="A1:M154"/>
  <sheetViews>
    <sheetView topLeftCell="A136" workbookViewId="0">
      <selection activeCell="K158" sqref="K158"/>
    </sheetView>
  </sheetViews>
  <sheetFormatPr baseColWidth="10" defaultColWidth="11.42578125" defaultRowHeight="15"/>
  <cols>
    <col min="1" max="1" width="7.5703125" style="8" customWidth="1"/>
    <col min="2" max="2" width="11.42578125" style="8"/>
    <col min="3" max="3" width="9.5703125" style="8" customWidth="1"/>
    <col min="4" max="4" width="12.5703125" style="8" customWidth="1"/>
    <col min="5" max="5" width="11.140625" style="8" customWidth="1"/>
    <col min="6" max="6" width="13" style="8" customWidth="1"/>
    <col min="7" max="7" width="11.42578125" style="8"/>
    <col min="8" max="8" width="8.85546875" style="8" customWidth="1"/>
    <col min="9" max="9" width="14.5703125" style="8" customWidth="1"/>
    <col min="10" max="10" width="13.5703125" style="8" customWidth="1"/>
    <col min="11" max="11" width="14.42578125" style="8" customWidth="1"/>
    <col min="12" max="12" width="37.42578125" style="8" customWidth="1"/>
    <col min="13" max="18" width="11.42578125" style="8"/>
    <col min="19" max="19" width="11.42578125" style="8" customWidth="1"/>
    <col min="20" max="16384" width="11.42578125" style="8"/>
  </cols>
  <sheetData>
    <row r="1" spans="1:11">
      <c r="H1" s="197" t="s">
        <v>15</v>
      </c>
      <c r="I1" s="198"/>
    </row>
    <row r="2" spans="1:11" ht="58.5" customHeight="1">
      <c r="A2" s="42" t="s">
        <v>16</v>
      </c>
      <c r="B2" s="42" t="s">
        <v>17</v>
      </c>
      <c r="C2" s="42" t="s">
        <v>18</v>
      </c>
      <c r="D2" s="42" t="s">
        <v>19</v>
      </c>
      <c r="E2" s="42" t="s">
        <v>2</v>
      </c>
      <c r="F2" s="42" t="s">
        <v>3</v>
      </c>
      <c r="G2" s="42" t="s">
        <v>4</v>
      </c>
      <c r="H2" s="42" t="s">
        <v>5</v>
      </c>
      <c r="I2" s="42" t="s">
        <v>6</v>
      </c>
      <c r="J2" s="42" t="s">
        <v>7</v>
      </c>
      <c r="K2" s="42" t="s">
        <v>8</v>
      </c>
    </row>
    <row r="3" spans="1:11">
      <c r="A3" s="204">
        <v>31</v>
      </c>
      <c r="B3" s="55" t="s">
        <v>12</v>
      </c>
      <c r="C3" s="85" t="s">
        <v>26</v>
      </c>
      <c r="D3" s="6">
        <v>42216</v>
      </c>
      <c r="E3" s="55">
        <f>VLOOKUP(B3,'horaire et frais apres nao'!$A$4:$J$66,3,FALSE)</f>
        <v>0</v>
      </c>
      <c r="F3" s="55">
        <f>VLOOKUP(B3,'horaire et frais apres nao'!$A$4:$J$66,4,FALSE)</f>
        <v>0</v>
      </c>
      <c r="G3" s="55">
        <f>VLOOKUP(B3,'horaire et frais apres nao'!$A$4:$J$66,5,FALSE)</f>
        <v>0</v>
      </c>
      <c r="H3" s="55">
        <f>VLOOKUP(B3,'horaire et frais apres nao'!$A$4:$J$66,6,FALSE)</f>
        <v>0</v>
      </c>
      <c r="I3" s="55">
        <f>VLOOKUP(B3,'horaire et frais apres nao'!$A$4:$J$66,7,FALSE)</f>
        <v>0</v>
      </c>
      <c r="J3" s="55">
        <f>VLOOKUP(B3,'horaire et frais apres nao'!$A$4:$J$66,8,FALSE)</f>
        <v>0</v>
      </c>
      <c r="K3" s="55">
        <f>VLOOKUP(B3,'horaire et frais apres nao'!$A$4:$J$66,9,FALSE)</f>
        <v>0</v>
      </c>
    </row>
    <row r="4" spans="1:11">
      <c r="A4" s="204"/>
      <c r="B4" s="55" t="s">
        <v>12</v>
      </c>
      <c r="C4" s="85" t="s">
        <v>20</v>
      </c>
      <c r="D4" s="6">
        <v>42217</v>
      </c>
      <c r="E4" s="95">
        <f>VLOOKUP(B4,'horaire et frais apres nao'!$A$4:$J$66,3,FALSE)</f>
        <v>0</v>
      </c>
      <c r="F4" s="95">
        <f>VLOOKUP(B4,'horaire et frais apres nao'!$A$4:$J$66,4,FALSE)</f>
        <v>0</v>
      </c>
      <c r="G4" s="95">
        <f>VLOOKUP(B4,'horaire et frais apres nao'!$A$4:$J$66,5,FALSE)</f>
        <v>0</v>
      </c>
      <c r="H4" s="95">
        <f>VLOOKUP(B4,'horaire et frais apres nao'!$A$4:$J$66,6,FALSE)</f>
        <v>0</v>
      </c>
      <c r="I4" s="95">
        <f>VLOOKUP(B4,'horaire et frais apres nao'!$A$4:$J$66,7,FALSE)</f>
        <v>0</v>
      </c>
      <c r="J4" s="95">
        <f>VLOOKUP(B4,'horaire et frais apres nao'!$A$4:$J$66,8,FALSE)</f>
        <v>0</v>
      </c>
      <c r="K4" s="95">
        <f>VLOOKUP(B4,'horaire et frais apres nao'!$A$4:$J$66,9,FALSE)</f>
        <v>0</v>
      </c>
    </row>
    <row r="5" spans="1:11">
      <c r="A5" s="204"/>
      <c r="B5" s="85" t="s">
        <v>196</v>
      </c>
      <c r="C5" s="85" t="s">
        <v>21</v>
      </c>
      <c r="D5" s="6">
        <v>42218</v>
      </c>
      <c r="E5" s="95">
        <f>VLOOKUP(B5,'horaire et frais apres nao'!$A$4:$J$66,3,FALSE)</f>
        <v>0</v>
      </c>
      <c r="F5" s="95">
        <f>VLOOKUP(B5,'horaire et frais apres nao'!$A$4:$J$66,4,FALSE)</f>
        <v>0</v>
      </c>
      <c r="G5" s="95">
        <f>VLOOKUP(B5,'horaire et frais apres nao'!$A$4:$J$66,5,FALSE)</f>
        <v>0</v>
      </c>
      <c r="H5" s="95">
        <f>VLOOKUP(B5,'horaire et frais apres nao'!$A$4:$J$66,6,FALSE)</f>
        <v>0</v>
      </c>
      <c r="I5" s="95">
        <f>VLOOKUP(B5,'horaire et frais apres nao'!$A$4:$J$66,7,FALSE)</f>
        <v>0</v>
      </c>
      <c r="J5" s="95">
        <f>VLOOKUP(B5,'horaire et frais apres nao'!$A$4:$J$66,8,FALSE)</f>
        <v>0</v>
      </c>
      <c r="K5" s="95">
        <f>VLOOKUP(B5,'horaire et frais apres nao'!$A$4:$J$66,9,FALSE)</f>
        <v>0</v>
      </c>
    </row>
    <row r="6" spans="1:11" ht="30">
      <c r="A6" s="204"/>
      <c r="B6" s="85" t="s">
        <v>196</v>
      </c>
      <c r="C6" s="85" t="s">
        <v>22</v>
      </c>
      <c r="D6" s="6">
        <v>42219</v>
      </c>
      <c r="E6" s="95">
        <f>VLOOKUP(B6,'horaire et frais apres nao'!$A$4:$J$66,3,FALSE)</f>
        <v>0</v>
      </c>
      <c r="F6" s="95">
        <f>VLOOKUP(B6,'horaire et frais apres nao'!$A$4:$J$66,4,FALSE)</f>
        <v>0</v>
      </c>
      <c r="G6" s="95">
        <f>VLOOKUP(B6,'horaire et frais apres nao'!$A$4:$J$66,5,FALSE)</f>
        <v>0</v>
      </c>
      <c r="H6" s="95">
        <f>VLOOKUP(B6,'horaire et frais apres nao'!$A$4:$J$66,6,FALSE)</f>
        <v>0</v>
      </c>
      <c r="I6" s="95">
        <f>VLOOKUP(B6,'horaire et frais apres nao'!$A$4:$J$66,7,FALSE)</f>
        <v>0</v>
      </c>
      <c r="J6" s="95">
        <f>VLOOKUP(B6,'horaire et frais apres nao'!$A$4:$J$66,8,FALSE)</f>
        <v>0</v>
      </c>
      <c r="K6" s="95">
        <f>VLOOKUP(B6,'horaire et frais apres nao'!$A$4:$J$66,9,FALSE)</f>
        <v>0</v>
      </c>
    </row>
    <row r="7" spans="1:11">
      <c r="A7" s="204">
        <v>32</v>
      </c>
      <c r="B7" s="55" t="s">
        <v>12</v>
      </c>
      <c r="C7" s="85" t="s">
        <v>23</v>
      </c>
      <c r="D7" s="6">
        <v>42220</v>
      </c>
      <c r="E7" s="95">
        <f>VLOOKUP(B7,'horaire et frais apres nao'!$A$4:$J$66,3,FALSE)</f>
        <v>0</v>
      </c>
      <c r="F7" s="95">
        <f>VLOOKUP(B7,'horaire et frais apres nao'!$A$4:$J$66,4,FALSE)</f>
        <v>0</v>
      </c>
      <c r="G7" s="95">
        <f>VLOOKUP(B7,'horaire et frais apres nao'!$A$4:$J$66,5,FALSE)</f>
        <v>0</v>
      </c>
      <c r="H7" s="95">
        <f>VLOOKUP(B7,'horaire et frais apres nao'!$A$4:$J$66,6,FALSE)</f>
        <v>0</v>
      </c>
      <c r="I7" s="95">
        <f>VLOOKUP(B7,'horaire et frais apres nao'!$A$4:$J$66,7,FALSE)</f>
        <v>0</v>
      </c>
      <c r="J7" s="95">
        <f>VLOOKUP(B7,'horaire et frais apres nao'!$A$4:$J$66,8,FALSE)</f>
        <v>0</v>
      </c>
      <c r="K7" s="95">
        <f>VLOOKUP(B7,'horaire et frais apres nao'!$A$4:$J$66,9,FALSE)</f>
        <v>0</v>
      </c>
    </row>
    <row r="8" spans="1:11">
      <c r="A8" s="204"/>
      <c r="B8" s="55" t="s">
        <v>12</v>
      </c>
      <c r="C8" s="85" t="s">
        <v>24</v>
      </c>
      <c r="D8" s="6">
        <v>42221</v>
      </c>
      <c r="E8" s="95">
        <f>VLOOKUP(B8,'horaire et frais apres nao'!$A$4:$J$66,3,FALSE)</f>
        <v>0</v>
      </c>
      <c r="F8" s="95">
        <f>VLOOKUP(B8,'horaire et frais apres nao'!$A$4:$J$66,4,FALSE)</f>
        <v>0</v>
      </c>
      <c r="G8" s="95">
        <f>VLOOKUP(B8,'horaire et frais apres nao'!$A$4:$J$66,5,FALSE)</f>
        <v>0</v>
      </c>
      <c r="H8" s="95">
        <f>VLOOKUP(B8,'horaire et frais apres nao'!$A$4:$J$66,6,FALSE)</f>
        <v>0</v>
      </c>
      <c r="I8" s="95">
        <f>VLOOKUP(B8,'horaire et frais apres nao'!$A$4:$J$66,7,FALSE)</f>
        <v>0</v>
      </c>
      <c r="J8" s="95">
        <f>VLOOKUP(B8,'horaire et frais apres nao'!$A$4:$J$66,8,FALSE)</f>
        <v>0</v>
      </c>
      <c r="K8" s="95">
        <f>VLOOKUP(B8,'horaire et frais apres nao'!$A$4:$J$66,9,FALSE)</f>
        <v>0</v>
      </c>
    </row>
    <row r="9" spans="1:11">
      <c r="A9" s="204"/>
      <c r="B9" s="55" t="s">
        <v>12</v>
      </c>
      <c r="C9" s="85" t="s">
        <v>25</v>
      </c>
      <c r="D9" s="6">
        <v>42222</v>
      </c>
      <c r="E9" s="95">
        <f>VLOOKUP(B9,'horaire et frais apres nao'!$A$4:$J$66,3,FALSE)</f>
        <v>0</v>
      </c>
      <c r="F9" s="95">
        <f>VLOOKUP(B9,'horaire et frais apres nao'!$A$4:$J$66,4,FALSE)</f>
        <v>0</v>
      </c>
      <c r="G9" s="95">
        <f>VLOOKUP(B9,'horaire et frais apres nao'!$A$4:$J$66,5,FALSE)</f>
        <v>0</v>
      </c>
      <c r="H9" s="95">
        <f>VLOOKUP(B9,'horaire et frais apres nao'!$A$4:$J$66,6,FALSE)</f>
        <v>0</v>
      </c>
      <c r="I9" s="95">
        <f>VLOOKUP(B9,'horaire et frais apres nao'!$A$4:$J$66,7,FALSE)</f>
        <v>0</v>
      </c>
      <c r="J9" s="95">
        <f>VLOOKUP(B9,'horaire et frais apres nao'!$A$4:$J$66,8,FALSE)</f>
        <v>0</v>
      </c>
      <c r="K9" s="95">
        <f>VLOOKUP(B9,'horaire et frais apres nao'!$A$4:$J$66,9,FALSE)</f>
        <v>0</v>
      </c>
    </row>
    <row r="10" spans="1:11">
      <c r="A10" s="204"/>
      <c r="B10" s="55" t="s">
        <v>12</v>
      </c>
      <c r="C10" s="85" t="s">
        <v>26</v>
      </c>
      <c r="D10" s="6">
        <v>42223</v>
      </c>
      <c r="E10" s="95">
        <f>VLOOKUP(B10,'horaire et frais apres nao'!$A$4:$J$66,3,FALSE)</f>
        <v>0</v>
      </c>
      <c r="F10" s="95">
        <f>VLOOKUP(B10,'horaire et frais apres nao'!$A$4:$J$66,4,FALSE)</f>
        <v>0</v>
      </c>
      <c r="G10" s="95">
        <f>VLOOKUP(B10,'horaire et frais apres nao'!$A$4:$J$66,5,FALSE)</f>
        <v>0</v>
      </c>
      <c r="H10" s="95">
        <f>VLOOKUP(B10,'horaire et frais apres nao'!$A$4:$J$66,6,FALSE)</f>
        <v>0</v>
      </c>
      <c r="I10" s="95">
        <f>VLOOKUP(B10,'horaire et frais apres nao'!$A$4:$J$66,7,FALSE)</f>
        <v>0</v>
      </c>
      <c r="J10" s="95">
        <f>VLOOKUP(B10,'horaire et frais apres nao'!$A$4:$J$66,8,FALSE)</f>
        <v>0</v>
      </c>
      <c r="K10" s="95">
        <f>VLOOKUP(B10,'horaire et frais apres nao'!$A$4:$J$66,9,FALSE)</f>
        <v>0</v>
      </c>
    </row>
    <row r="11" spans="1:11">
      <c r="A11" s="204"/>
      <c r="B11" s="55" t="s">
        <v>12</v>
      </c>
      <c r="C11" s="85" t="s">
        <v>20</v>
      </c>
      <c r="D11" s="6">
        <v>42224</v>
      </c>
      <c r="E11" s="95">
        <f>VLOOKUP(B11,'horaire et frais apres nao'!$A$4:$J$66,3,FALSE)</f>
        <v>0</v>
      </c>
      <c r="F11" s="95">
        <f>VLOOKUP(B11,'horaire et frais apres nao'!$A$4:$J$66,4,FALSE)</f>
        <v>0</v>
      </c>
      <c r="G11" s="95">
        <f>VLOOKUP(B11,'horaire et frais apres nao'!$A$4:$J$66,5,FALSE)</f>
        <v>0</v>
      </c>
      <c r="H11" s="95">
        <f>VLOOKUP(B11,'horaire et frais apres nao'!$A$4:$J$66,6,FALSE)</f>
        <v>0</v>
      </c>
      <c r="I11" s="95">
        <f>VLOOKUP(B11,'horaire et frais apres nao'!$A$4:$J$66,7,FALSE)</f>
        <v>0</v>
      </c>
      <c r="J11" s="95">
        <f>VLOOKUP(B11,'horaire et frais apres nao'!$A$4:$J$66,8,FALSE)</f>
        <v>0</v>
      </c>
      <c r="K11" s="95">
        <f>VLOOKUP(B11,'horaire et frais apres nao'!$A$4:$J$66,9,FALSE)</f>
        <v>0</v>
      </c>
    </row>
    <row r="12" spans="1:11">
      <c r="A12" s="204"/>
      <c r="B12" s="85" t="s">
        <v>196</v>
      </c>
      <c r="C12" s="85" t="s">
        <v>21</v>
      </c>
      <c r="D12" s="6">
        <v>42225</v>
      </c>
      <c r="E12" s="95">
        <f>VLOOKUP(B12,'horaire et frais apres nao'!$A$4:$J$66,3,FALSE)</f>
        <v>0</v>
      </c>
      <c r="F12" s="95">
        <f>VLOOKUP(B12,'horaire et frais apres nao'!$A$4:$J$66,4,FALSE)</f>
        <v>0</v>
      </c>
      <c r="G12" s="95">
        <f>VLOOKUP(B12,'horaire et frais apres nao'!$A$4:$J$66,5,FALSE)</f>
        <v>0</v>
      </c>
      <c r="H12" s="95">
        <f>VLOOKUP(B12,'horaire et frais apres nao'!$A$4:$J$66,6,FALSE)</f>
        <v>0</v>
      </c>
      <c r="I12" s="95">
        <f>VLOOKUP(B12,'horaire et frais apres nao'!$A$4:$J$66,7,FALSE)</f>
        <v>0</v>
      </c>
      <c r="J12" s="95">
        <f>VLOOKUP(B12,'horaire et frais apres nao'!$A$4:$J$66,8,FALSE)</f>
        <v>0</v>
      </c>
      <c r="K12" s="95">
        <f>VLOOKUP(B12,'horaire et frais apres nao'!$A$4:$J$66,9,FALSE)</f>
        <v>0</v>
      </c>
    </row>
    <row r="13" spans="1:11" ht="30">
      <c r="A13" s="204"/>
      <c r="B13" s="85" t="s">
        <v>196</v>
      </c>
      <c r="C13" s="85" t="s">
        <v>22</v>
      </c>
      <c r="D13" s="6">
        <v>42226</v>
      </c>
      <c r="E13" s="95">
        <f>VLOOKUP(B13,'horaire et frais apres nao'!$A$4:$J$66,3,FALSE)</f>
        <v>0</v>
      </c>
      <c r="F13" s="95">
        <f>VLOOKUP(B13,'horaire et frais apres nao'!$A$4:$J$66,4,FALSE)</f>
        <v>0</v>
      </c>
      <c r="G13" s="95">
        <f>VLOOKUP(B13,'horaire et frais apres nao'!$A$4:$J$66,5,FALSE)</f>
        <v>0</v>
      </c>
      <c r="H13" s="95">
        <f>VLOOKUP(B13,'horaire et frais apres nao'!$A$4:$J$66,6,FALSE)</f>
        <v>0</v>
      </c>
      <c r="I13" s="95">
        <f>VLOOKUP(B13,'horaire et frais apres nao'!$A$4:$J$66,7,FALSE)</f>
        <v>0</v>
      </c>
      <c r="J13" s="95">
        <f>VLOOKUP(B13,'horaire et frais apres nao'!$A$4:$J$66,8,FALSE)</f>
        <v>0</v>
      </c>
      <c r="K13" s="95">
        <f>VLOOKUP(B13,'horaire et frais apres nao'!$A$4:$J$66,9,FALSE)</f>
        <v>0</v>
      </c>
    </row>
    <row r="14" spans="1:11">
      <c r="A14" s="204">
        <v>33</v>
      </c>
      <c r="B14" s="55" t="s">
        <v>12</v>
      </c>
      <c r="C14" s="85" t="s">
        <v>23</v>
      </c>
      <c r="D14" s="6">
        <v>42227</v>
      </c>
      <c r="E14" s="95">
        <f>VLOOKUP(B14,'horaire et frais apres nao'!$A$4:$J$66,3,FALSE)</f>
        <v>0</v>
      </c>
      <c r="F14" s="95">
        <f>VLOOKUP(B14,'horaire et frais apres nao'!$A$4:$J$66,4,FALSE)</f>
        <v>0</v>
      </c>
      <c r="G14" s="95">
        <f>VLOOKUP(B14,'horaire et frais apres nao'!$A$4:$J$66,5,FALSE)</f>
        <v>0</v>
      </c>
      <c r="H14" s="95">
        <f>VLOOKUP(B14,'horaire et frais apres nao'!$A$4:$J$66,6,FALSE)</f>
        <v>0</v>
      </c>
      <c r="I14" s="95">
        <f>VLOOKUP(B14,'horaire et frais apres nao'!$A$4:$J$66,7,FALSE)</f>
        <v>0</v>
      </c>
      <c r="J14" s="95">
        <f>VLOOKUP(B14,'horaire et frais apres nao'!$A$4:$J$66,8,FALSE)</f>
        <v>0</v>
      </c>
      <c r="K14" s="95">
        <f>VLOOKUP(B14,'horaire et frais apres nao'!$A$4:$J$66,9,FALSE)</f>
        <v>0</v>
      </c>
    </row>
    <row r="15" spans="1:11">
      <c r="A15" s="204"/>
      <c r="B15" s="55" t="s">
        <v>12</v>
      </c>
      <c r="C15" s="85" t="s">
        <v>24</v>
      </c>
      <c r="D15" s="6">
        <v>42228</v>
      </c>
      <c r="E15" s="95">
        <f>VLOOKUP(B15,'horaire et frais apres nao'!$A$4:$J$66,3,FALSE)</f>
        <v>0</v>
      </c>
      <c r="F15" s="95">
        <f>VLOOKUP(B15,'horaire et frais apres nao'!$A$4:$J$66,4,FALSE)</f>
        <v>0</v>
      </c>
      <c r="G15" s="95">
        <f>VLOOKUP(B15,'horaire et frais apres nao'!$A$4:$J$66,5,FALSE)</f>
        <v>0</v>
      </c>
      <c r="H15" s="95">
        <f>VLOOKUP(B15,'horaire et frais apres nao'!$A$4:$J$66,6,FALSE)</f>
        <v>0</v>
      </c>
      <c r="I15" s="95">
        <f>VLOOKUP(B15,'horaire et frais apres nao'!$A$4:$J$66,7,FALSE)</f>
        <v>0</v>
      </c>
      <c r="J15" s="95">
        <f>VLOOKUP(B15,'horaire et frais apres nao'!$A$4:$J$66,8,FALSE)</f>
        <v>0</v>
      </c>
      <c r="K15" s="95">
        <f>VLOOKUP(B15,'horaire et frais apres nao'!$A$4:$J$66,9,FALSE)</f>
        <v>0</v>
      </c>
    </row>
    <row r="16" spans="1:11">
      <c r="A16" s="204"/>
      <c r="B16" s="55" t="s">
        <v>12</v>
      </c>
      <c r="C16" s="85" t="s">
        <v>25</v>
      </c>
      <c r="D16" s="6">
        <v>42229</v>
      </c>
      <c r="E16" s="95">
        <f>VLOOKUP(B16,'horaire et frais apres nao'!$A$4:$J$66,3,FALSE)</f>
        <v>0</v>
      </c>
      <c r="F16" s="95">
        <f>VLOOKUP(B16,'horaire et frais apres nao'!$A$4:$J$66,4,FALSE)</f>
        <v>0</v>
      </c>
      <c r="G16" s="95">
        <f>VLOOKUP(B16,'horaire et frais apres nao'!$A$4:$J$66,5,FALSE)</f>
        <v>0</v>
      </c>
      <c r="H16" s="95">
        <f>VLOOKUP(B16,'horaire et frais apres nao'!$A$4:$J$66,6,FALSE)</f>
        <v>0</v>
      </c>
      <c r="I16" s="95">
        <f>VLOOKUP(B16,'horaire et frais apres nao'!$A$4:$J$66,7,FALSE)</f>
        <v>0</v>
      </c>
      <c r="J16" s="95">
        <f>VLOOKUP(B16,'horaire et frais apres nao'!$A$4:$J$66,8,FALSE)</f>
        <v>0</v>
      </c>
      <c r="K16" s="95">
        <f>VLOOKUP(B16,'horaire et frais apres nao'!$A$4:$J$66,9,FALSE)</f>
        <v>0</v>
      </c>
    </row>
    <row r="17" spans="1:11">
      <c r="A17" s="204"/>
      <c r="B17" s="55" t="s">
        <v>12</v>
      </c>
      <c r="C17" s="85" t="s">
        <v>26</v>
      </c>
      <c r="D17" s="6">
        <v>42230</v>
      </c>
      <c r="E17" s="95">
        <f>VLOOKUP(B17,'horaire et frais apres nao'!$A$4:$J$66,3,FALSE)</f>
        <v>0</v>
      </c>
      <c r="F17" s="95">
        <f>VLOOKUP(B17,'horaire et frais apres nao'!$A$4:$J$66,4,FALSE)</f>
        <v>0</v>
      </c>
      <c r="G17" s="95">
        <f>VLOOKUP(B17,'horaire et frais apres nao'!$A$4:$J$66,5,FALSE)</f>
        <v>0</v>
      </c>
      <c r="H17" s="95">
        <f>VLOOKUP(B17,'horaire et frais apres nao'!$A$4:$J$66,6,FALSE)</f>
        <v>0</v>
      </c>
      <c r="I17" s="95">
        <f>VLOOKUP(B17,'horaire et frais apres nao'!$A$4:$J$66,7,FALSE)</f>
        <v>0</v>
      </c>
      <c r="J17" s="95">
        <f>VLOOKUP(B17,'horaire et frais apres nao'!$A$4:$J$66,8,FALSE)</f>
        <v>0</v>
      </c>
      <c r="K17" s="95">
        <f>VLOOKUP(B17,'horaire et frais apres nao'!$A$4:$J$66,9,FALSE)</f>
        <v>0</v>
      </c>
    </row>
    <row r="18" spans="1:11">
      <c r="A18" s="204"/>
      <c r="B18" s="55" t="s">
        <v>12</v>
      </c>
      <c r="C18" s="85" t="s">
        <v>20</v>
      </c>
      <c r="D18" s="6">
        <v>42231</v>
      </c>
      <c r="E18" s="95">
        <f>VLOOKUP(B18,'horaire et frais apres nao'!$A$4:$J$66,3,FALSE)</f>
        <v>0</v>
      </c>
      <c r="F18" s="95">
        <f>VLOOKUP(B18,'horaire et frais apres nao'!$A$4:$J$66,4,FALSE)</f>
        <v>0</v>
      </c>
      <c r="G18" s="95">
        <f>VLOOKUP(B18,'horaire et frais apres nao'!$A$4:$J$66,5,FALSE)</f>
        <v>0</v>
      </c>
      <c r="H18" s="95">
        <f>VLOOKUP(B18,'horaire et frais apres nao'!$A$4:$J$66,6,FALSE)</f>
        <v>0</v>
      </c>
      <c r="I18" s="95">
        <f>VLOOKUP(B18,'horaire et frais apres nao'!$A$4:$J$66,7,FALSE)</f>
        <v>0</v>
      </c>
      <c r="J18" s="95">
        <f>VLOOKUP(B18,'horaire et frais apres nao'!$A$4:$J$66,8,FALSE)</f>
        <v>0</v>
      </c>
      <c r="K18" s="95">
        <f>VLOOKUP(B18,'horaire et frais apres nao'!$A$4:$J$66,9,FALSE)</f>
        <v>0</v>
      </c>
    </row>
    <row r="19" spans="1:11">
      <c r="A19" s="204"/>
      <c r="B19" s="85" t="s">
        <v>196</v>
      </c>
      <c r="C19" s="85" t="s">
        <v>21</v>
      </c>
      <c r="D19" s="6">
        <v>42232</v>
      </c>
      <c r="E19" s="95">
        <f>VLOOKUP(B19,'horaire et frais apres nao'!$A$4:$J$66,3,FALSE)</f>
        <v>0</v>
      </c>
      <c r="F19" s="95">
        <f>VLOOKUP(B19,'horaire et frais apres nao'!$A$4:$J$66,4,FALSE)</f>
        <v>0</v>
      </c>
      <c r="G19" s="95">
        <f>VLOOKUP(B19,'horaire et frais apres nao'!$A$4:$J$66,5,FALSE)</f>
        <v>0</v>
      </c>
      <c r="H19" s="95">
        <f>VLOOKUP(B19,'horaire et frais apres nao'!$A$4:$J$66,6,FALSE)</f>
        <v>0</v>
      </c>
      <c r="I19" s="95">
        <f>VLOOKUP(B19,'horaire et frais apres nao'!$A$4:$J$66,7,FALSE)</f>
        <v>0</v>
      </c>
      <c r="J19" s="95">
        <f>VLOOKUP(B19,'horaire et frais apres nao'!$A$4:$J$66,8,FALSE)</f>
        <v>0</v>
      </c>
      <c r="K19" s="95">
        <f>VLOOKUP(B19,'horaire et frais apres nao'!$A$4:$J$66,9,FALSE)</f>
        <v>0</v>
      </c>
    </row>
    <row r="20" spans="1:11" ht="30">
      <c r="A20" s="204"/>
      <c r="B20" s="85" t="s">
        <v>196</v>
      </c>
      <c r="C20" s="85" t="s">
        <v>22</v>
      </c>
      <c r="D20" s="6">
        <v>42233</v>
      </c>
      <c r="E20" s="95">
        <f>VLOOKUP(B20,'horaire et frais apres nao'!$A$4:$J$66,3,FALSE)</f>
        <v>0</v>
      </c>
      <c r="F20" s="95">
        <f>VLOOKUP(B20,'horaire et frais apres nao'!$A$4:$J$66,4,FALSE)</f>
        <v>0</v>
      </c>
      <c r="G20" s="95">
        <f>VLOOKUP(B20,'horaire et frais apres nao'!$A$4:$J$66,5,FALSE)</f>
        <v>0</v>
      </c>
      <c r="H20" s="95">
        <f>VLOOKUP(B20,'horaire et frais apres nao'!$A$4:$J$66,6,FALSE)</f>
        <v>0</v>
      </c>
      <c r="I20" s="95">
        <f>VLOOKUP(B20,'horaire et frais apres nao'!$A$4:$J$66,7,FALSE)</f>
        <v>0</v>
      </c>
      <c r="J20" s="95">
        <f>VLOOKUP(B20,'horaire et frais apres nao'!$A$4:$J$66,8,FALSE)</f>
        <v>0</v>
      </c>
      <c r="K20" s="95">
        <f>VLOOKUP(B20,'horaire et frais apres nao'!$A$4:$J$66,9,FALSE)</f>
        <v>0</v>
      </c>
    </row>
    <row r="21" spans="1:11">
      <c r="A21" s="204">
        <v>34</v>
      </c>
      <c r="B21" s="55" t="s">
        <v>12</v>
      </c>
      <c r="C21" s="85" t="s">
        <v>23</v>
      </c>
      <c r="D21" s="6">
        <v>42234</v>
      </c>
      <c r="E21" s="95">
        <f>VLOOKUP(B21,'horaire et frais apres nao'!$A$4:$J$66,3,FALSE)</f>
        <v>0</v>
      </c>
      <c r="F21" s="95">
        <f>VLOOKUP(B21,'horaire et frais apres nao'!$A$4:$J$66,4,FALSE)</f>
        <v>0</v>
      </c>
      <c r="G21" s="95">
        <f>VLOOKUP(B21,'horaire et frais apres nao'!$A$4:$J$66,5,FALSE)</f>
        <v>0</v>
      </c>
      <c r="H21" s="95">
        <f>VLOOKUP(B21,'horaire et frais apres nao'!$A$4:$J$66,6,FALSE)</f>
        <v>0</v>
      </c>
      <c r="I21" s="95">
        <f>VLOOKUP(B21,'horaire et frais apres nao'!$A$4:$J$66,7,FALSE)</f>
        <v>0</v>
      </c>
      <c r="J21" s="95">
        <f>VLOOKUP(B21,'horaire et frais apres nao'!$A$4:$J$66,8,FALSE)</f>
        <v>0</v>
      </c>
      <c r="K21" s="95">
        <f>VLOOKUP(B21,'horaire et frais apres nao'!$A$4:$J$66,9,FALSE)</f>
        <v>0</v>
      </c>
    </row>
    <row r="22" spans="1:11">
      <c r="A22" s="204"/>
      <c r="B22" s="55" t="s">
        <v>12</v>
      </c>
      <c r="C22" s="85" t="s">
        <v>24</v>
      </c>
      <c r="D22" s="6">
        <v>42235</v>
      </c>
      <c r="E22" s="95">
        <f>VLOOKUP(B22,'horaire et frais apres nao'!$A$4:$J$66,3,FALSE)</f>
        <v>0</v>
      </c>
      <c r="F22" s="95">
        <f>VLOOKUP(B22,'horaire et frais apres nao'!$A$4:$J$66,4,FALSE)</f>
        <v>0</v>
      </c>
      <c r="G22" s="95">
        <f>VLOOKUP(B22,'horaire et frais apres nao'!$A$4:$J$66,5,FALSE)</f>
        <v>0</v>
      </c>
      <c r="H22" s="95">
        <f>VLOOKUP(B22,'horaire et frais apres nao'!$A$4:$J$66,6,FALSE)</f>
        <v>0</v>
      </c>
      <c r="I22" s="95">
        <f>VLOOKUP(B22,'horaire et frais apres nao'!$A$4:$J$66,7,FALSE)</f>
        <v>0</v>
      </c>
      <c r="J22" s="95">
        <f>VLOOKUP(B22,'horaire et frais apres nao'!$A$4:$J$66,8,FALSE)</f>
        <v>0</v>
      </c>
      <c r="K22" s="95">
        <f>VLOOKUP(B22,'horaire et frais apres nao'!$A$4:$J$66,9,FALSE)</f>
        <v>0</v>
      </c>
    </row>
    <row r="23" spans="1:11">
      <c r="A23" s="204"/>
      <c r="B23" s="55" t="s">
        <v>12</v>
      </c>
      <c r="C23" s="85" t="s">
        <v>25</v>
      </c>
      <c r="D23" s="6">
        <v>42236</v>
      </c>
      <c r="E23" s="95">
        <f>VLOOKUP(B23,'horaire et frais apres nao'!$A$4:$J$66,3,FALSE)</f>
        <v>0</v>
      </c>
      <c r="F23" s="95">
        <f>VLOOKUP(B23,'horaire et frais apres nao'!$A$4:$J$66,4,FALSE)</f>
        <v>0</v>
      </c>
      <c r="G23" s="95">
        <f>VLOOKUP(B23,'horaire et frais apres nao'!$A$4:$J$66,5,FALSE)</f>
        <v>0</v>
      </c>
      <c r="H23" s="95">
        <f>VLOOKUP(B23,'horaire et frais apres nao'!$A$4:$J$66,6,FALSE)</f>
        <v>0</v>
      </c>
      <c r="I23" s="95">
        <f>VLOOKUP(B23,'horaire et frais apres nao'!$A$4:$J$66,7,FALSE)</f>
        <v>0</v>
      </c>
      <c r="J23" s="95">
        <f>VLOOKUP(B23,'horaire et frais apres nao'!$A$4:$J$66,8,FALSE)</f>
        <v>0</v>
      </c>
      <c r="K23" s="95">
        <f>VLOOKUP(B23,'horaire et frais apres nao'!$A$4:$J$66,9,FALSE)</f>
        <v>0</v>
      </c>
    </row>
    <row r="24" spans="1:11">
      <c r="A24" s="204"/>
      <c r="B24" s="63" t="s">
        <v>12</v>
      </c>
      <c r="C24" s="85" t="s">
        <v>26</v>
      </c>
      <c r="D24" s="6">
        <v>42237</v>
      </c>
      <c r="E24" s="95">
        <f>VLOOKUP(B24,'horaire et frais apres nao'!$A$4:$J$66,3,FALSE)</f>
        <v>0</v>
      </c>
      <c r="F24" s="95">
        <f>VLOOKUP(B24,'horaire et frais apres nao'!$A$4:$J$66,4,FALSE)</f>
        <v>0</v>
      </c>
      <c r="G24" s="95">
        <f>VLOOKUP(B24,'horaire et frais apres nao'!$A$4:$J$66,5,FALSE)</f>
        <v>0</v>
      </c>
      <c r="H24" s="95">
        <f>VLOOKUP(B24,'horaire et frais apres nao'!$A$4:$J$66,6,FALSE)</f>
        <v>0</v>
      </c>
      <c r="I24" s="95">
        <f>VLOOKUP(B24,'horaire et frais apres nao'!$A$4:$J$66,7,FALSE)</f>
        <v>0</v>
      </c>
      <c r="J24" s="95">
        <f>VLOOKUP(B24,'horaire et frais apres nao'!$A$4:$J$66,8,FALSE)</f>
        <v>0</v>
      </c>
      <c r="K24" s="95">
        <f>VLOOKUP(B24,'horaire et frais apres nao'!$A$4:$J$66,9,FALSE)</f>
        <v>0</v>
      </c>
    </row>
    <row r="25" spans="1:11">
      <c r="A25" s="204"/>
      <c r="B25" s="55" t="s">
        <v>12</v>
      </c>
      <c r="C25" s="85" t="s">
        <v>20</v>
      </c>
      <c r="D25" s="6">
        <v>42238</v>
      </c>
      <c r="E25" s="95">
        <f>VLOOKUP(B25,'horaire et frais apres nao'!$A$4:$J$66,3,FALSE)</f>
        <v>0</v>
      </c>
      <c r="F25" s="95">
        <f>VLOOKUP(B25,'horaire et frais apres nao'!$A$4:$J$66,4,FALSE)</f>
        <v>0</v>
      </c>
      <c r="G25" s="95">
        <f>VLOOKUP(B25,'horaire et frais apres nao'!$A$4:$J$66,5,FALSE)</f>
        <v>0</v>
      </c>
      <c r="H25" s="95">
        <f>VLOOKUP(B25,'horaire et frais apres nao'!$A$4:$J$66,6,FALSE)</f>
        <v>0</v>
      </c>
      <c r="I25" s="95">
        <f>VLOOKUP(B25,'horaire et frais apres nao'!$A$4:$J$66,7,FALSE)</f>
        <v>0</v>
      </c>
      <c r="J25" s="95">
        <f>VLOOKUP(B25,'horaire et frais apres nao'!$A$4:$J$66,8,FALSE)</f>
        <v>0</v>
      </c>
      <c r="K25" s="95">
        <f>VLOOKUP(B25,'horaire et frais apres nao'!$A$4:$J$66,9,FALSE)</f>
        <v>0</v>
      </c>
    </row>
    <row r="26" spans="1:11">
      <c r="A26" s="204"/>
      <c r="B26" s="85" t="s">
        <v>196</v>
      </c>
      <c r="C26" s="85" t="s">
        <v>21</v>
      </c>
      <c r="D26" s="6">
        <v>42239</v>
      </c>
      <c r="E26" s="95">
        <f>VLOOKUP(B26,'horaire et frais apres nao'!$A$4:$J$66,3,FALSE)</f>
        <v>0</v>
      </c>
      <c r="F26" s="95">
        <f>VLOOKUP(B26,'horaire et frais apres nao'!$A$4:$J$66,4,FALSE)</f>
        <v>0</v>
      </c>
      <c r="G26" s="95">
        <f>VLOOKUP(B26,'horaire et frais apres nao'!$A$4:$J$66,5,FALSE)</f>
        <v>0</v>
      </c>
      <c r="H26" s="95">
        <f>VLOOKUP(B26,'horaire et frais apres nao'!$A$4:$J$66,6,FALSE)</f>
        <v>0</v>
      </c>
      <c r="I26" s="95">
        <f>VLOOKUP(B26,'horaire et frais apres nao'!$A$4:$J$66,7,FALSE)</f>
        <v>0</v>
      </c>
      <c r="J26" s="95">
        <f>VLOOKUP(B26,'horaire et frais apres nao'!$A$4:$J$66,8,FALSE)</f>
        <v>0</v>
      </c>
      <c r="K26" s="95">
        <f>VLOOKUP(B26,'horaire et frais apres nao'!$A$4:$J$66,9,FALSE)</f>
        <v>0</v>
      </c>
    </row>
    <row r="27" spans="1:11" ht="30">
      <c r="A27" s="204"/>
      <c r="B27" s="85" t="s">
        <v>196</v>
      </c>
      <c r="C27" s="85" t="s">
        <v>22</v>
      </c>
      <c r="D27" s="6">
        <v>42240</v>
      </c>
      <c r="E27" s="95">
        <f>VLOOKUP(B27,'horaire et frais apres nao'!$A$4:$J$66,3,FALSE)</f>
        <v>0</v>
      </c>
      <c r="F27" s="95">
        <f>VLOOKUP(B27,'horaire et frais apres nao'!$A$4:$J$66,4,FALSE)</f>
        <v>0</v>
      </c>
      <c r="G27" s="95">
        <f>VLOOKUP(B27,'horaire et frais apres nao'!$A$4:$J$66,5,FALSE)</f>
        <v>0</v>
      </c>
      <c r="H27" s="95">
        <f>VLOOKUP(B27,'horaire et frais apres nao'!$A$4:$J$66,6,FALSE)</f>
        <v>0</v>
      </c>
      <c r="I27" s="95">
        <f>VLOOKUP(B27,'horaire et frais apres nao'!$A$4:$J$66,7,FALSE)</f>
        <v>0</v>
      </c>
      <c r="J27" s="95">
        <f>VLOOKUP(B27,'horaire et frais apres nao'!$A$4:$J$66,8,FALSE)</f>
        <v>0</v>
      </c>
      <c r="K27" s="95">
        <f>VLOOKUP(B27,'horaire et frais apres nao'!$A$4:$J$66,9,FALSE)</f>
        <v>0</v>
      </c>
    </row>
    <row r="28" spans="1:11">
      <c r="A28" s="204">
        <v>35</v>
      </c>
      <c r="B28" s="55" t="s">
        <v>12</v>
      </c>
      <c r="C28" s="85" t="s">
        <v>23</v>
      </c>
      <c r="D28" s="6">
        <v>42241</v>
      </c>
      <c r="E28" s="95">
        <f>VLOOKUP(B28,'horaire et frais apres nao'!$A$4:$J$66,3,FALSE)</f>
        <v>0</v>
      </c>
      <c r="F28" s="95">
        <f>VLOOKUP(B28,'horaire et frais apres nao'!$A$4:$J$66,4,FALSE)</f>
        <v>0</v>
      </c>
      <c r="G28" s="95">
        <f>VLOOKUP(B28,'horaire et frais apres nao'!$A$4:$J$66,5,FALSE)</f>
        <v>0</v>
      </c>
      <c r="H28" s="95">
        <f>VLOOKUP(B28,'horaire et frais apres nao'!$A$4:$J$66,6,FALSE)</f>
        <v>0</v>
      </c>
      <c r="I28" s="95">
        <f>VLOOKUP(B28,'horaire et frais apres nao'!$A$4:$J$66,7,FALSE)</f>
        <v>0</v>
      </c>
      <c r="J28" s="95">
        <f>VLOOKUP(B28,'horaire et frais apres nao'!$A$4:$J$66,8,FALSE)</f>
        <v>0</v>
      </c>
      <c r="K28" s="95">
        <f>VLOOKUP(B28,'horaire et frais apres nao'!$A$4:$J$66,9,FALSE)</f>
        <v>0</v>
      </c>
    </row>
    <row r="29" spans="1:11">
      <c r="A29" s="204"/>
      <c r="B29" s="55" t="s">
        <v>12</v>
      </c>
      <c r="C29" s="85" t="s">
        <v>24</v>
      </c>
      <c r="D29" s="6">
        <v>42242</v>
      </c>
      <c r="E29" s="95">
        <f>VLOOKUP(B29,'horaire et frais apres nao'!$A$4:$J$66,3,FALSE)</f>
        <v>0</v>
      </c>
      <c r="F29" s="95">
        <f>VLOOKUP(B29,'horaire et frais apres nao'!$A$4:$J$66,4,FALSE)</f>
        <v>0</v>
      </c>
      <c r="G29" s="95">
        <f>VLOOKUP(B29,'horaire et frais apres nao'!$A$4:$J$66,5,FALSE)</f>
        <v>0</v>
      </c>
      <c r="H29" s="95">
        <f>VLOOKUP(B29,'horaire et frais apres nao'!$A$4:$J$66,6,FALSE)</f>
        <v>0</v>
      </c>
      <c r="I29" s="95">
        <f>VLOOKUP(B29,'horaire et frais apres nao'!$A$4:$J$66,7,FALSE)</f>
        <v>0</v>
      </c>
      <c r="J29" s="95">
        <f>VLOOKUP(B29,'horaire et frais apres nao'!$A$4:$J$66,8,FALSE)</f>
        <v>0</v>
      </c>
      <c r="K29" s="95">
        <f>VLOOKUP(B29,'horaire et frais apres nao'!$A$4:$J$66,9,FALSE)</f>
        <v>0</v>
      </c>
    </row>
    <row r="30" spans="1:11">
      <c r="A30" s="204"/>
      <c r="B30" s="55" t="s">
        <v>12</v>
      </c>
      <c r="C30" s="85" t="s">
        <v>25</v>
      </c>
      <c r="D30" s="6">
        <v>42243</v>
      </c>
      <c r="E30" s="95">
        <f>VLOOKUP(B30,'horaire et frais apres nao'!$A$4:$J$66,3,FALSE)</f>
        <v>0</v>
      </c>
      <c r="F30" s="95">
        <f>VLOOKUP(B30,'horaire et frais apres nao'!$A$4:$J$66,4,FALSE)</f>
        <v>0</v>
      </c>
      <c r="G30" s="95">
        <f>VLOOKUP(B30,'horaire et frais apres nao'!$A$4:$J$66,5,FALSE)</f>
        <v>0</v>
      </c>
      <c r="H30" s="95">
        <f>VLOOKUP(B30,'horaire et frais apres nao'!$A$4:$J$66,6,FALSE)</f>
        <v>0</v>
      </c>
      <c r="I30" s="95">
        <f>VLOOKUP(B30,'horaire et frais apres nao'!$A$4:$J$66,7,FALSE)</f>
        <v>0</v>
      </c>
      <c r="J30" s="95">
        <f>VLOOKUP(B30,'horaire et frais apres nao'!$A$4:$J$66,8,FALSE)</f>
        <v>0</v>
      </c>
      <c r="K30" s="95">
        <f>VLOOKUP(B30,'horaire et frais apres nao'!$A$4:$J$66,9,FALSE)</f>
        <v>0</v>
      </c>
    </row>
    <row r="31" spans="1:11">
      <c r="A31" s="204"/>
      <c r="B31" s="55" t="s">
        <v>12</v>
      </c>
      <c r="C31" s="85" t="s">
        <v>26</v>
      </c>
      <c r="D31" s="6">
        <v>42244</v>
      </c>
      <c r="E31" s="95">
        <f>VLOOKUP(B31,'horaire et frais apres nao'!$A$4:$J$66,3,FALSE)</f>
        <v>0</v>
      </c>
      <c r="F31" s="95">
        <f>VLOOKUP(B31,'horaire et frais apres nao'!$A$4:$J$66,4,FALSE)</f>
        <v>0</v>
      </c>
      <c r="G31" s="95">
        <f>VLOOKUP(B31,'horaire et frais apres nao'!$A$4:$J$66,5,FALSE)</f>
        <v>0</v>
      </c>
      <c r="H31" s="95">
        <f>VLOOKUP(B31,'horaire et frais apres nao'!$A$4:$J$66,6,FALSE)</f>
        <v>0</v>
      </c>
      <c r="I31" s="95">
        <f>VLOOKUP(B31,'horaire et frais apres nao'!$A$4:$J$66,7,FALSE)</f>
        <v>0</v>
      </c>
      <c r="J31" s="95">
        <f>VLOOKUP(B31,'horaire et frais apres nao'!$A$4:$J$66,8,FALSE)</f>
        <v>0</v>
      </c>
      <c r="K31" s="95">
        <f>VLOOKUP(B31,'horaire et frais apres nao'!$A$4:$J$66,9,FALSE)</f>
        <v>0</v>
      </c>
    </row>
    <row r="32" spans="1:11">
      <c r="A32" s="204"/>
      <c r="B32" s="55" t="s">
        <v>12</v>
      </c>
      <c r="C32" s="85" t="s">
        <v>20</v>
      </c>
      <c r="D32" s="6">
        <v>42245</v>
      </c>
      <c r="E32" s="95">
        <f>VLOOKUP(B32,'horaire et frais apres nao'!$A$4:$J$66,3,FALSE)</f>
        <v>0</v>
      </c>
      <c r="F32" s="95">
        <f>VLOOKUP(B32,'horaire et frais apres nao'!$A$4:$J$66,4,FALSE)</f>
        <v>0</v>
      </c>
      <c r="G32" s="95">
        <f>VLOOKUP(B32,'horaire et frais apres nao'!$A$4:$J$66,5,FALSE)</f>
        <v>0</v>
      </c>
      <c r="H32" s="95">
        <f>VLOOKUP(B32,'horaire et frais apres nao'!$A$4:$J$66,6,FALSE)</f>
        <v>0</v>
      </c>
      <c r="I32" s="95">
        <f>VLOOKUP(B32,'horaire et frais apres nao'!$A$4:$J$66,7,FALSE)</f>
        <v>0</v>
      </c>
      <c r="J32" s="95">
        <f>VLOOKUP(B32,'horaire et frais apres nao'!$A$4:$J$66,8,FALSE)</f>
        <v>0</v>
      </c>
      <c r="K32" s="95">
        <f>VLOOKUP(B32,'horaire et frais apres nao'!$A$4:$J$66,9,FALSE)</f>
        <v>0</v>
      </c>
    </row>
    <row r="33" spans="1:11">
      <c r="A33" s="204"/>
      <c r="B33" s="85" t="s">
        <v>196</v>
      </c>
      <c r="C33" s="85" t="s">
        <v>21</v>
      </c>
      <c r="D33" s="6">
        <v>42246</v>
      </c>
      <c r="E33" s="95">
        <f>VLOOKUP(B33,'horaire et frais apres nao'!$A$4:$J$66,3,FALSE)</f>
        <v>0</v>
      </c>
      <c r="F33" s="95">
        <f>VLOOKUP(B33,'horaire et frais apres nao'!$A$4:$J$66,4,FALSE)</f>
        <v>0</v>
      </c>
      <c r="G33" s="95">
        <f>VLOOKUP(B33,'horaire et frais apres nao'!$A$4:$J$66,5,FALSE)</f>
        <v>0</v>
      </c>
      <c r="H33" s="95">
        <f>VLOOKUP(B33,'horaire et frais apres nao'!$A$4:$J$66,6,FALSE)</f>
        <v>0</v>
      </c>
      <c r="I33" s="95">
        <f>VLOOKUP(B33,'horaire et frais apres nao'!$A$4:$J$66,7,FALSE)</f>
        <v>0</v>
      </c>
      <c r="J33" s="95">
        <f>VLOOKUP(B33,'horaire et frais apres nao'!$A$4:$J$66,8,FALSE)</f>
        <v>0</v>
      </c>
      <c r="K33" s="95">
        <f>VLOOKUP(B33,'horaire et frais apres nao'!$A$4:$J$66,9,FALSE)</f>
        <v>0</v>
      </c>
    </row>
    <row r="34" spans="1:11">
      <c r="A34" s="55"/>
      <c r="B34" s="33" t="s">
        <v>27</v>
      </c>
      <c r="C34" s="33"/>
      <c r="D34" s="33"/>
      <c r="E34" s="33">
        <f>SUM(E3:E33)</f>
        <v>0</v>
      </c>
      <c r="F34" s="33">
        <f t="shared" ref="F34:K34" si="0">SUM(F3:F33)</f>
        <v>0</v>
      </c>
      <c r="G34" s="33">
        <f t="shared" si="0"/>
        <v>0</v>
      </c>
      <c r="H34" s="33">
        <f t="shared" si="0"/>
        <v>0</v>
      </c>
      <c r="I34" s="33">
        <f t="shared" si="0"/>
        <v>0</v>
      </c>
      <c r="J34" s="33">
        <f t="shared" si="0"/>
        <v>0</v>
      </c>
      <c r="K34" s="33">
        <f t="shared" si="0"/>
        <v>0</v>
      </c>
    </row>
    <row r="35" spans="1:11" ht="30">
      <c r="A35" s="43" t="s">
        <v>16</v>
      </c>
      <c r="B35" s="43" t="s">
        <v>17</v>
      </c>
      <c r="C35" s="43" t="s">
        <v>18</v>
      </c>
      <c r="D35" s="43" t="s">
        <v>19</v>
      </c>
      <c r="E35" s="43" t="s">
        <v>2</v>
      </c>
      <c r="F35" s="43" t="s">
        <v>3</v>
      </c>
      <c r="G35" s="43" t="s">
        <v>4</v>
      </c>
      <c r="H35" s="43" t="s">
        <v>5</v>
      </c>
      <c r="I35" s="43" t="s">
        <v>6</v>
      </c>
      <c r="J35" s="43" t="s">
        <v>7</v>
      </c>
      <c r="K35" s="43" t="s">
        <v>8</v>
      </c>
    </row>
    <row r="43" spans="1:11" ht="15" customHeight="1">
      <c r="B43" s="196" t="s">
        <v>221</v>
      </c>
      <c r="C43" s="196"/>
      <c r="D43" s="196"/>
      <c r="E43" s="196"/>
      <c r="F43" s="196"/>
      <c r="G43" s="196"/>
      <c r="H43" s="196"/>
      <c r="I43" s="196"/>
      <c r="J43" s="196"/>
    </row>
    <row r="44" spans="1:11">
      <c r="B44" s="196"/>
      <c r="C44" s="196"/>
      <c r="D44" s="196"/>
      <c r="E44" s="196"/>
      <c r="F44" s="196"/>
      <c r="G44" s="196"/>
      <c r="H44" s="196"/>
      <c r="I44" s="196"/>
      <c r="J44" s="196"/>
    </row>
    <row r="45" spans="1:11" ht="45">
      <c r="A45" s="43" t="s">
        <v>91</v>
      </c>
      <c r="B45" s="44" t="s">
        <v>70</v>
      </c>
      <c r="C45" s="43" t="s">
        <v>29</v>
      </c>
      <c r="D45" s="43" t="s">
        <v>30</v>
      </c>
      <c r="E45" s="43" t="s">
        <v>31</v>
      </c>
      <c r="F45" s="43" t="s">
        <v>32</v>
      </c>
      <c r="G45" s="43" t="s">
        <v>33</v>
      </c>
      <c r="H45" s="43" t="s">
        <v>34</v>
      </c>
      <c r="I45" s="43" t="s">
        <v>35</v>
      </c>
      <c r="J45" s="43" t="s">
        <v>36</v>
      </c>
      <c r="K45" s="43" t="s">
        <v>115</v>
      </c>
    </row>
    <row r="46" spans="1:11">
      <c r="A46" s="40"/>
      <c r="B46" s="40"/>
      <c r="C46" s="55" t="s">
        <v>12</v>
      </c>
      <c r="D46" s="55" t="s">
        <v>23</v>
      </c>
      <c r="E46" s="2">
        <f>VLOOKUP(C46,' horaire et frais avant nao '!$A$4:I81,2,FALSE)</f>
        <v>0</v>
      </c>
      <c r="F46" s="2">
        <v>0</v>
      </c>
      <c r="G46" s="2">
        <f>MOD(F46-E46,1)-I46-H46+K46</f>
        <v>0</v>
      </c>
      <c r="H46" s="2">
        <v>0</v>
      </c>
      <c r="I46" s="2">
        <v>0</v>
      </c>
      <c r="J46" s="2">
        <f t="shared" ref="J46:J52" si="1">(IF(((E46*24)&gt;=21)*AND((F46*24)&gt;6)*AND((F46*24)&lt;21),30-(E46*24),0)+IF(((F46*24)&gt;=21)*AND((E46*24)&gt;6)*AND((E46*24)&lt;21),MIN((F46*24)-(E46*24),(F46*24)-21),0)+IF(((E46*24)&gt;6)*AND((E46*24)&lt;21)*AND((F46*24)&lt;=6),3+(F46*24),0)+IF(((E46*24)&lt;=6)*AND((F46*24)&gt;6)*AND((F46*24)&lt;21),6-(E46*24),0)+IF(((E46*24)&lt;=6)*AND((F46*24)&lt;=6),(F46*24)-(E46*24),0)+IF(((E46*24)&gt;=21)*AND((F46*24)&lt;=6),24-(E46*24)+(F46*24),0)+IF(((E46*24)&gt;=21)*AND((F46*24)&gt;=21),(F46*24)-(E46*24),0)+IF(((E46*24)&lt;=6)*AND((F46*24)&gt;=21),6-(E46*24)+(F46*24)-21,0)+IF(((E46*24)&gt;6)*AND((E46*24)&lt;21)*AND((F46*24)&gt;6)*AND((F46*24)&lt;21)*AND((E46*24)&gt;(F46*24)),9,0))/24-I46</f>
        <v>0</v>
      </c>
      <c r="K46" s="46">
        <v>0</v>
      </c>
    </row>
    <row r="47" spans="1:11">
      <c r="A47" s="40"/>
      <c r="B47" s="40"/>
      <c r="C47" s="55" t="s">
        <v>12</v>
      </c>
      <c r="D47" s="55" t="s">
        <v>24</v>
      </c>
      <c r="E47" s="2">
        <f>VLOOKUP(C47,' horaire et frais avant nao '!$A$4:I82,2,FALSE)</f>
        <v>0</v>
      </c>
      <c r="F47" s="2">
        <v>0</v>
      </c>
      <c r="G47" s="2">
        <f t="shared" ref="G47:G52" si="2">MOD(F47-E47,1)-I47-H47+K47</f>
        <v>0</v>
      </c>
      <c r="H47" s="2">
        <v>0</v>
      </c>
      <c r="I47" s="2">
        <v>0</v>
      </c>
      <c r="J47" s="2">
        <f t="shared" si="1"/>
        <v>0</v>
      </c>
      <c r="K47" s="46">
        <v>0</v>
      </c>
    </row>
    <row r="48" spans="1:11">
      <c r="A48" s="40"/>
      <c r="B48" s="40"/>
      <c r="C48" s="55" t="s">
        <v>12</v>
      </c>
      <c r="D48" s="55" t="s">
        <v>25</v>
      </c>
      <c r="E48" s="2">
        <f>VLOOKUP(C48,' horaire et frais avant nao '!$A$4:I83,2,FALSE)</f>
        <v>0</v>
      </c>
      <c r="F48" s="2">
        <v>0</v>
      </c>
      <c r="G48" s="2">
        <f t="shared" si="2"/>
        <v>0</v>
      </c>
      <c r="H48" s="2">
        <v>0</v>
      </c>
      <c r="I48" s="2">
        <v>0</v>
      </c>
      <c r="J48" s="2">
        <f t="shared" si="1"/>
        <v>0</v>
      </c>
      <c r="K48" s="46">
        <v>0</v>
      </c>
    </row>
    <row r="49" spans="1:11">
      <c r="A49" s="40"/>
      <c r="B49" s="40"/>
      <c r="C49" s="55" t="s">
        <v>12</v>
      </c>
      <c r="D49" s="55" t="s">
        <v>26</v>
      </c>
      <c r="E49" s="2">
        <f>VLOOKUP(C49,' horaire et frais avant nao '!$A$4:I84,2,FALSE)</f>
        <v>0</v>
      </c>
      <c r="F49" s="2">
        <v>0</v>
      </c>
      <c r="G49" s="2">
        <f t="shared" si="2"/>
        <v>0</v>
      </c>
      <c r="H49" s="2">
        <v>0</v>
      </c>
      <c r="I49" s="2">
        <v>0</v>
      </c>
      <c r="J49" s="2">
        <f t="shared" si="1"/>
        <v>0</v>
      </c>
      <c r="K49" s="46">
        <v>0</v>
      </c>
    </row>
    <row r="50" spans="1:11">
      <c r="A50" s="40"/>
      <c r="B50" s="40"/>
      <c r="C50" s="55" t="s">
        <v>12</v>
      </c>
      <c r="D50" s="55" t="s">
        <v>20</v>
      </c>
      <c r="E50" s="2">
        <f>VLOOKUP(C50,' horaire et frais avant nao '!$A$4:I85,2,FALSE)</f>
        <v>0</v>
      </c>
      <c r="F50" s="2">
        <v>0</v>
      </c>
      <c r="G50" s="2">
        <f t="shared" si="2"/>
        <v>0</v>
      </c>
      <c r="H50" s="2">
        <v>0</v>
      </c>
      <c r="I50" s="2">
        <v>0</v>
      </c>
      <c r="J50" s="2">
        <f t="shared" si="1"/>
        <v>0</v>
      </c>
      <c r="K50" s="46">
        <v>0</v>
      </c>
    </row>
    <row r="51" spans="1:11">
      <c r="A51" s="40"/>
      <c r="B51" s="40"/>
      <c r="C51" s="55" t="s">
        <v>11</v>
      </c>
      <c r="D51" s="55" t="s">
        <v>21</v>
      </c>
      <c r="E51" s="2">
        <f>VLOOKUP(C51,' horaire et frais avant nao '!$A$4:I86,2,FALSE)</f>
        <v>0</v>
      </c>
      <c r="F51" s="2">
        <v>0</v>
      </c>
      <c r="G51" s="2">
        <f t="shared" si="2"/>
        <v>0</v>
      </c>
      <c r="H51" s="2">
        <v>0</v>
      </c>
      <c r="I51" s="2">
        <v>0</v>
      </c>
      <c r="J51" s="2">
        <f t="shared" si="1"/>
        <v>0</v>
      </c>
      <c r="K51" s="46">
        <v>0</v>
      </c>
    </row>
    <row r="52" spans="1:11">
      <c r="A52" s="40"/>
      <c r="B52" s="40"/>
      <c r="C52" s="32" t="s">
        <v>11</v>
      </c>
      <c r="D52" s="32" t="s">
        <v>22</v>
      </c>
      <c r="E52" s="2">
        <f>VLOOKUP(C52,' horaire et frais avant nao '!$A$4:I87,2,FALSE)</f>
        <v>0</v>
      </c>
      <c r="F52" s="16">
        <v>0</v>
      </c>
      <c r="G52" s="2">
        <f t="shared" si="2"/>
        <v>0</v>
      </c>
      <c r="H52" s="16">
        <v>0</v>
      </c>
      <c r="I52" s="16">
        <v>0</v>
      </c>
      <c r="J52" s="2">
        <f t="shared" si="1"/>
        <v>0</v>
      </c>
      <c r="K52" s="46">
        <v>0</v>
      </c>
    </row>
    <row r="53" spans="1:11">
      <c r="C53" s="4"/>
      <c r="D53" s="4"/>
      <c r="E53" s="17"/>
      <c r="F53" s="18"/>
      <c r="G53" s="51">
        <f>SUM(G46:G52)</f>
        <v>0</v>
      </c>
      <c r="H53" s="20"/>
      <c r="I53" s="15"/>
      <c r="J53" s="52">
        <f>SUM(J46:J52)</f>
        <v>0</v>
      </c>
    </row>
    <row r="54" spans="1:11">
      <c r="D54" s="187" t="s">
        <v>37</v>
      </c>
      <c r="E54" s="188"/>
      <c r="F54" s="188"/>
      <c r="G54" s="189"/>
      <c r="H54" s="19"/>
      <c r="I54" s="22">
        <v>0.33333333333333331</v>
      </c>
    </row>
    <row r="55" spans="1:11">
      <c r="D55" s="187" t="s">
        <v>38</v>
      </c>
      <c r="E55" s="188"/>
      <c r="F55" s="188"/>
      <c r="G55" s="189"/>
      <c r="H55" s="40"/>
      <c r="I55" s="41">
        <v>1.6666666666666667</v>
      </c>
    </row>
    <row r="56" spans="1:11">
      <c r="D56" s="187" t="s">
        <v>39</v>
      </c>
      <c r="E56" s="188"/>
      <c r="F56" s="188"/>
      <c r="G56" s="189"/>
      <c r="H56" s="40"/>
      <c r="I56" s="58">
        <f>SUM(G53)</f>
        <v>0</v>
      </c>
      <c r="K56" s="186" t="s">
        <v>149</v>
      </c>
    </row>
    <row r="57" spans="1:11">
      <c r="D57" s="187" t="s">
        <v>40</v>
      </c>
      <c r="E57" s="188"/>
      <c r="F57" s="188"/>
      <c r="G57" s="189"/>
      <c r="H57" s="40"/>
      <c r="I57" s="41">
        <v>0.41666666666666669</v>
      </c>
      <c r="K57" s="186"/>
    </row>
    <row r="58" spans="1:11">
      <c r="D58" s="187" t="s">
        <v>41</v>
      </c>
      <c r="E58" s="188"/>
      <c r="F58" s="188"/>
      <c r="G58" s="189"/>
      <c r="H58" s="40"/>
      <c r="I58" s="41">
        <f>SUM(I56-I55)</f>
        <v>-1.6666666666666667</v>
      </c>
      <c r="K58" s="74">
        <f>SUM(G153)</f>
        <v>0</v>
      </c>
    </row>
    <row r="59" spans="1:11">
      <c r="D59" s="187" t="s">
        <v>42</v>
      </c>
      <c r="E59" s="188"/>
      <c r="F59" s="188"/>
      <c r="G59" s="189"/>
      <c r="H59" s="40"/>
      <c r="I59" s="41">
        <v>0.83333333333333337</v>
      </c>
    </row>
    <row r="60" spans="1:11">
      <c r="D60" s="187" t="s">
        <v>43</v>
      </c>
      <c r="E60" s="188"/>
      <c r="F60" s="188"/>
      <c r="G60" s="189"/>
      <c r="H60" s="41">
        <v>1.6666666666666667</v>
      </c>
      <c r="I60" s="58">
        <f>SUM(I56)</f>
        <v>0</v>
      </c>
    </row>
    <row r="61" spans="1:11">
      <c r="H61" s="200">
        <f>SUM(I60-H60)</f>
        <v>-1.6666666666666667</v>
      </c>
      <c r="I61" s="201"/>
    </row>
    <row r="65" spans="1:11" ht="15" customHeight="1">
      <c r="B65" s="196" t="s">
        <v>222</v>
      </c>
      <c r="C65" s="196"/>
      <c r="D65" s="196"/>
      <c r="E65" s="196"/>
      <c r="F65" s="196"/>
      <c r="G65" s="196"/>
      <c r="H65" s="196"/>
      <c r="I65" s="196"/>
      <c r="J65" s="196"/>
    </row>
    <row r="66" spans="1:11">
      <c r="B66" s="196"/>
      <c r="C66" s="196"/>
      <c r="D66" s="196"/>
      <c r="E66" s="196"/>
      <c r="F66" s="196"/>
      <c r="G66" s="196"/>
      <c r="H66" s="196"/>
      <c r="I66" s="196"/>
      <c r="J66" s="196"/>
    </row>
    <row r="67" spans="1:11" ht="45">
      <c r="A67" s="43" t="s">
        <v>91</v>
      </c>
      <c r="B67" s="44" t="s">
        <v>70</v>
      </c>
      <c r="C67" s="43" t="s">
        <v>29</v>
      </c>
      <c r="D67" s="43" t="s">
        <v>30</v>
      </c>
      <c r="E67" s="43" t="s">
        <v>31</v>
      </c>
      <c r="F67" s="43" t="s">
        <v>32</v>
      </c>
      <c r="G67" s="43" t="s">
        <v>33</v>
      </c>
      <c r="H67" s="43" t="s">
        <v>34</v>
      </c>
      <c r="I67" s="43" t="s">
        <v>35</v>
      </c>
      <c r="J67" s="43" t="s">
        <v>36</v>
      </c>
      <c r="K67" s="43" t="s">
        <v>115</v>
      </c>
    </row>
    <row r="68" spans="1:11">
      <c r="A68" s="40"/>
      <c r="B68" s="40"/>
      <c r="C68" s="55" t="s">
        <v>12</v>
      </c>
      <c r="D68" s="55" t="s">
        <v>23</v>
      </c>
      <c r="E68" s="2">
        <f>VLOOKUP(C68,' horaire et frais avant nao '!$A$4:I81,2,FALSE)</f>
        <v>0</v>
      </c>
      <c r="F68" s="2">
        <v>0</v>
      </c>
      <c r="G68" s="2">
        <f>MOD(F68-E68,1)-I68-H68+K68</f>
        <v>0</v>
      </c>
      <c r="H68" s="2">
        <v>0</v>
      </c>
      <c r="I68" s="2">
        <v>0</v>
      </c>
      <c r="J68" s="2">
        <f>(IF(((E68*24)&gt;=21)*AND((F68*24)&gt;6)*AND((F68*24)&lt;21),30-(E68*24),0)+IF(((F68*24)&gt;=21)*AND((E68*24)&gt;6)*AND((E68*24)&lt;21),MIN((F68*24)-(E68*24),(F68*24)-21),0)+IF(((E68*24)&gt;6)*AND((E68*24)&lt;21)*AND((F68*24)&lt;=6),3+(F68*24),0)+IF(((E68*24)&lt;=6)*AND((F68*24)&gt;6)*AND((F68*24)&lt;21),6-(E68*24),0)+IF(((E68*24)&lt;=6)*AND((F68*24)&lt;=6),(F68*24)-(E68*24),0)+IF(((E68*24)&gt;=21)*AND((F68*24)&lt;=6),24-(E68*24)+(F68*24),0)+IF(((E68*24)&gt;=21)*AND((F68*24)&gt;=21),(F68*24)-(E68*24),0)+IF(((E68*24)&lt;=6)*AND((F68*24)&gt;=21),6-(E68*24)+(F68*24)-21,0)+IF(((E68*24)&gt;6)*AND((E68*24)&lt;21)*AND((F68*24)&gt;6)*AND((F68*24)&lt;21)*AND((E68*24)&gt;(F68*24)),9,0))/24-I68</f>
        <v>0</v>
      </c>
      <c r="K68" s="46">
        <v>0</v>
      </c>
    </row>
    <row r="69" spans="1:11">
      <c r="A69" s="40"/>
      <c r="B69" s="40"/>
      <c r="C69" s="55" t="s">
        <v>12</v>
      </c>
      <c r="D69" s="55" t="s">
        <v>24</v>
      </c>
      <c r="E69" s="2">
        <f>VLOOKUP(C69,' horaire et frais avant nao '!$A$4:I82,2,FALSE)</f>
        <v>0</v>
      </c>
      <c r="F69" s="2">
        <v>0</v>
      </c>
      <c r="G69" s="2">
        <f t="shared" ref="G69:G74" si="3">MOD(F69-E69,1)-I69-H69+K69</f>
        <v>0</v>
      </c>
      <c r="H69" s="2">
        <v>0</v>
      </c>
      <c r="I69" s="2">
        <v>0</v>
      </c>
      <c r="J69" s="2">
        <f t="shared" ref="J69:J74" si="4">(IF(((E69*24)&gt;=21)*AND((F69*24)&gt;6)*AND((F69*24)&lt;21),30-(E69*24),0)+IF(((F69*24)&gt;=21)*AND((E69*24)&gt;6)*AND((E69*24)&lt;21),MIN((F69*24)-(E69*24),(F69*24)-21),0)+IF(((E69*24)&gt;6)*AND((E69*24)&lt;21)*AND((F69*24)&lt;=6),3+(F69*24),0)+IF(((E69*24)&lt;=6)*AND((F69*24)&gt;6)*AND((F69*24)&lt;21),6-(E69*24),0)+IF(((E69*24)&lt;=6)*AND((F69*24)&lt;=6),(F69*24)-(E69*24),0)+IF(((E69*24)&gt;=21)*AND((F69*24)&lt;=6),24-(E69*24)+(F69*24),0)+IF(((E69*24)&gt;=21)*AND((F69*24)&gt;=21),(F69*24)-(E69*24),0)+IF(((E69*24)&lt;=6)*AND((F69*24)&gt;=21),6-(E69*24)+(F69*24)-21,0)+IF(((E69*24)&gt;6)*AND((E69*24)&lt;21)*AND((F69*24)&gt;6)*AND((F69*24)&lt;21)*AND((E69*24)&gt;(F69*24)),9,0))/24-I69</f>
        <v>0</v>
      </c>
      <c r="K69" s="46">
        <v>0</v>
      </c>
    </row>
    <row r="70" spans="1:11">
      <c r="A70" s="40"/>
      <c r="B70" s="40"/>
      <c r="C70" s="55" t="s">
        <v>12</v>
      </c>
      <c r="D70" s="55" t="s">
        <v>25</v>
      </c>
      <c r="E70" s="2">
        <f>VLOOKUP(C70,' horaire et frais avant nao '!$A$4:I83,2,FALSE)</f>
        <v>0</v>
      </c>
      <c r="F70" s="2">
        <v>0</v>
      </c>
      <c r="G70" s="2">
        <f t="shared" si="3"/>
        <v>0</v>
      </c>
      <c r="H70" s="2">
        <v>0</v>
      </c>
      <c r="I70" s="2">
        <v>0</v>
      </c>
      <c r="J70" s="2">
        <f t="shared" si="4"/>
        <v>0</v>
      </c>
      <c r="K70" s="46">
        <v>0</v>
      </c>
    </row>
    <row r="71" spans="1:11">
      <c r="A71" s="40"/>
      <c r="B71" s="40"/>
      <c r="C71" s="55" t="s">
        <v>12</v>
      </c>
      <c r="D71" s="55" t="s">
        <v>26</v>
      </c>
      <c r="E71" s="2">
        <f>VLOOKUP(C71,' horaire et frais avant nao '!$A$4:I84,2,FALSE)</f>
        <v>0</v>
      </c>
      <c r="F71" s="2">
        <v>0</v>
      </c>
      <c r="G71" s="2">
        <f t="shared" si="3"/>
        <v>0</v>
      </c>
      <c r="H71" s="2">
        <v>0</v>
      </c>
      <c r="I71" s="2">
        <v>0</v>
      </c>
      <c r="J71" s="2">
        <f t="shared" si="4"/>
        <v>0</v>
      </c>
      <c r="K71" s="46">
        <v>0</v>
      </c>
    </row>
    <row r="72" spans="1:11">
      <c r="A72" s="40"/>
      <c r="B72" s="40"/>
      <c r="C72" s="55" t="s">
        <v>12</v>
      </c>
      <c r="D72" s="55" t="s">
        <v>20</v>
      </c>
      <c r="E72" s="2">
        <f>VLOOKUP(C72,' horaire et frais avant nao '!$A$4:I85,2,FALSE)</f>
        <v>0</v>
      </c>
      <c r="F72" s="2">
        <v>0</v>
      </c>
      <c r="G72" s="2">
        <f t="shared" si="3"/>
        <v>0</v>
      </c>
      <c r="H72" s="2">
        <v>0</v>
      </c>
      <c r="I72" s="2">
        <v>0</v>
      </c>
      <c r="J72" s="2">
        <f t="shared" si="4"/>
        <v>0</v>
      </c>
      <c r="K72" s="46">
        <v>0</v>
      </c>
    </row>
    <row r="73" spans="1:11">
      <c r="A73" s="40"/>
      <c r="B73" s="40"/>
      <c r="C73" s="55" t="s">
        <v>11</v>
      </c>
      <c r="D73" s="55" t="s">
        <v>21</v>
      </c>
      <c r="E73" s="2">
        <f>VLOOKUP(C73,' horaire et frais avant nao '!$A$4:I86,2,FALSE)</f>
        <v>0</v>
      </c>
      <c r="F73" s="2">
        <v>0</v>
      </c>
      <c r="G73" s="2">
        <f t="shared" si="3"/>
        <v>0</v>
      </c>
      <c r="H73" s="2">
        <v>0</v>
      </c>
      <c r="I73" s="2">
        <v>0</v>
      </c>
      <c r="J73" s="2">
        <f t="shared" si="4"/>
        <v>0</v>
      </c>
      <c r="K73" s="46">
        <v>0</v>
      </c>
    </row>
    <row r="74" spans="1:11">
      <c r="A74" s="40"/>
      <c r="B74" s="40"/>
      <c r="C74" s="32" t="s">
        <v>11</v>
      </c>
      <c r="D74" s="32" t="s">
        <v>22</v>
      </c>
      <c r="E74" s="2">
        <f>VLOOKUP(C74,' horaire et frais avant nao '!$A$4:I87,2,FALSE)</f>
        <v>0</v>
      </c>
      <c r="F74" s="16">
        <v>0</v>
      </c>
      <c r="G74" s="2">
        <f t="shared" si="3"/>
        <v>0</v>
      </c>
      <c r="H74" s="16">
        <v>0</v>
      </c>
      <c r="I74" s="16">
        <v>0</v>
      </c>
      <c r="J74" s="2">
        <f t="shared" si="4"/>
        <v>0</v>
      </c>
      <c r="K74" s="46">
        <v>0</v>
      </c>
    </row>
    <row r="75" spans="1:11">
      <c r="C75" s="4"/>
      <c r="D75" s="4"/>
      <c r="E75" s="4"/>
      <c r="F75" s="5"/>
      <c r="G75" s="51">
        <f>SUM(G68:G74)</f>
        <v>0</v>
      </c>
      <c r="H75" s="14"/>
      <c r="I75" s="12"/>
      <c r="J75" s="52">
        <f>SUM(J68:J74)</f>
        <v>0</v>
      </c>
    </row>
    <row r="76" spans="1:11" ht="15" customHeight="1">
      <c r="C76" s="1"/>
      <c r="D76" s="190" t="s">
        <v>37</v>
      </c>
      <c r="E76" s="190"/>
      <c r="F76" s="190"/>
      <c r="G76" s="190"/>
      <c r="H76" s="13"/>
      <c r="I76" s="23">
        <v>0.33333333333333298</v>
      </c>
      <c r="J76" s="1"/>
    </row>
    <row r="77" spans="1:11" ht="15" customHeight="1">
      <c r="C77" s="1"/>
      <c r="D77" s="190" t="s">
        <v>38</v>
      </c>
      <c r="E77" s="190"/>
      <c r="F77" s="190"/>
      <c r="G77" s="190"/>
      <c r="H77" s="10"/>
      <c r="I77" s="38">
        <v>1.6666666666666701</v>
      </c>
      <c r="J77" s="1"/>
    </row>
    <row r="78" spans="1:11" ht="15" customHeight="1">
      <c r="C78" s="1"/>
      <c r="D78" s="190" t="s">
        <v>39</v>
      </c>
      <c r="E78" s="190"/>
      <c r="F78" s="190"/>
      <c r="G78" s="190"/>
      <c r="H78" s="10"/>
      <c r="I78" s="56">
        <f>SUM(G75)</f>
        <v>0</v>
      </c>
      <c r="J78" s="1"/>
      <c r="K78" s="186" t="s">
        <v>149</v>
      </c>
    </row>
    <row r="79" spans="1:11" ht="15" customHeight="1">
      <c r="C79" s="1"/>
      <c r="D79" s="190" t="s">
        <v>40</v>
      </c>
      <c r="E79" s="190"/>
      <c r="F79" s="190"/>
      <c r="G79" s="190"/>
      <c r="H79" s="10"/>
      <c r="I79" s="38">
        <v>0.41666666666666702</v>
      </c>
      <c r="J79" s="1"/>
      <c r="K79" s="186"/>
    </row>
    <row r="80" spans="1:11" ht="15" customHeight="1">
      <c r="C80" s="1"/>
      <c r="D80" s="190" t="s">
        <v>41</v>
      </c>
      <c r="E80" s="190"/>
      <c r="F80" s="190"/>
      <c r="G80" s="190"/>
      <c r="H80" s="10"/>
      <c r="I80" s="38">
        <f>SUM(I78-I77)</f>
        <v>-1.6666666666666701</v>
      </c>
      <c r="J80" s="1"/>
      <c r="K80" s="74">
        <f>SUM(G153)</f>
        <v>0</v>
      </c>
    </row>
    <row r="81" spans="1:11" ht="15" customHeight="1">
      <c r="C81" s="1"/>
      <c r="D81" s="190" t="s">
        <v>42</v>
      </c>
      <c r="E81" s="190"/>
      <c r="F81" s="190"/>
      <c r="G81" s="190"/>
      <c r="H81" s="10"/>
      <c r="I81" s="38">
        <v>0.83333333333333337</v>
      </c>
      <c r="J81" s="1"/>
    </row>
    <row r="82" spans="1:11" ht="15" customHeight="1">
      <c r="C82" s="1"/>
      <c r="D82" s="190" t="s">
        <v>43</v>
      </c>
      <c r="E82" s="190"/>
      <c r="F82" s="190"/>
      <c r="G82" s="190"/>
      <c r="H82" s="38">
        <v>3.3333333333333299</v>
      </c>
      <c r="I82" s="56">
        <f>SUM(I60+I78)</f>
        <v>0</v>
      </c>
      <c r="J82" s="1"/>
    </row>
    <row r="83" spans="1:11">
      <c r="C83" s="1"/>
      <c r="D83" s="11"/>
      <c r="E83" s="11"/>
      <c r="F83" s="11"/>
      <c r="G83" s="11"/>
      <c r="H83" s="199">
        <f>SUM(I82-H82)</f>
        <v>-3.3333333333333299</v>
      </c>
      <c r="I83" s="199"/>
      <c r="J83" s="1"/>
    </row>
    <row r="88" spans="1:11" ht="15" customHeight="1">
      <c r="B88" s="196" t="s">
        <v>223</v>
      </c>
      <c r="C88" s="196"/>
      <c r="D88" s="196"/>
      <c r="E88" s="196"/>
      <c r="F88" s="196"/>
      <c r="G88" s="196"/>
      <c r="H88" s="196"/>
      <c r="I88" s="196"/>
      <c r="J88" s="196"/>
    </row>
    <row r="89" spans="1:11">
      <c r="B89" s="196"/>
      <c r="C89" s="196"/>
      <c r="D89" s="196"/>
      <c r="E89" s="196"/>
      <c r="F89" s="196"/>
      <c r="G89" s="196"/>
      <c r="H89" s="196"/>
      <c r="I89" s="196"/>
      <c r="J89" s="196"/>
    </row>
    <row r="90" spans="1:11" ht="45">
      <c r="A90" s="43" t="s">
        <v>91</v>
      </c>
      <c r="B90" s="44" t="s">
        <v>70</v>
      </c>
      <c r="C90" s="43" t="s">
        <v>29</v>
      </c>
      <c r="D90" s="43" t="s">
        <v>30</v>
      </c>
      <c r="E90" s="43" t="s">
        <v>31</v>
      </c>
      <c r="F90" s="43" t="s">
        <v>32</v>
      </c>
      <c r="G90" s="43" t="s">
        <v>33</v>
      </c>
      <c r="H90" s="43" t="s">
        <v>34</v>
      </c>
      <c r="I90" s="43" t="s">
        <v>35</v>
      </c>
      <c r="J90" s="43" t="s">
        <v>36</v>
      </c>
      <c r="K90" s="43" t="s">
        <v>115</v>
      </c>
    </row>
    <row r="91" spans="1:11">
      <c r="A91" s="40"/>
      <c r="B91" s="40"/>
      <c r="C91" s="55" t="s">
        <v>12</v>
      </c>
      <c r="D91" s="55" t="s">
        <v>23</v>
      </c>
      <c r="E91" s="2">
        <f>VLOOKUP(C91,' horaire et frais avant nao '!$A$4:I81,2,FALSE)</f>
        <v>0</v>
      </c>
      <c r="F91" s="2">
        <v>0</v>
      </c>
      <c r="G91" s="2">
        <f>MOD(F91-E91,1)-I91-H91+K91</f>
        <v>0</v>
      </c>
      <c r="H91" s="2">
        <v>0</v>
      </c>
      <c r="I91" s="2">
        <v>0</v>
      </c>
      <c r="J91" s="2">
        <f>(IF(((E91*24)&gt;=21)*AND((F91*24)&gt;6)*AND((F91*24)&lt;21),30-(E91*24),0)+IF(((F91*24)&gt;=21)*AND((E91*24)&gt;6)*AND((E91*24)&lt;21),MIN((F91*24)-(E91*24),(F91*24)-21),0)+IF(((E91*24)&gt;6)*AND((E91*24)&lt;21)*AND((F91*24)&lt;=6),3+(F91*24),0)+IF(((E91*24)&lt;=6)*AND((F91*24)&gt;6)*AND((F91*24)&lt;21),6-(E91*24),0)+IF(((E91*24)&lt;=6)*AND((F91*24)&lt;=6),(F91*24)-(E91*24),0)+IF(((E91*24)&gt;=21)*AND((F91*24)&lt;=6),24-(E91*24)+(F91*24),0)+IF(((E91*24)&gt;=21)*AND((F91*24)&gt;=21),(F91*24)-(E91*24),0)+IF(((E91*24)&lt;=6)*AND((F91*24)&gt;=21),6-(E91*24)+(F91*24)-21,0)+IF(((E91*24)&gt;6)*AND((E91*24)&lt;21)*AND((F91*24)&gt;6)*AND((F91*24)&lt;21)*AND((E91*24)&gt;(F91*24)),9,0))/24-I91</f>
        <v>0</v>
      </c>
      <c r="K91" s="46">
        <v>0</v>
      </c>
    </row>
    <row r="92" spans="1:11">
      <c r="A92" s="40"/>
      <c r="B92" s="40"/>
      <c r="C92" s="55" t="s">
        <v>12</v>
      </c>
      <c r="D92" s="55" t="s">
        <v>24</v>
      </c>
      <c r="E92" s="2">
        <f>VLOOKUP(C92,' horaire et frais avant nao '!$A$4:I82,2,FALSE)</f>
        <v>0</v>
      </c>
      <c r="F92" s="2">
        <v>0</v>
      </c>
      <c r="G92" s="2">
        <f t="shared" ref="G92:G97" si="5">MOD(F92-E92,1)-I92-H92+K92</f>
        <v>0</v>
      </c>
      <c r="H92" s="2">
        <v>0</v>
      </c>
      <c r="I92" s="2">
        <v>0</v>
      </c>
      <c r="J92" s="2">
        <f t="shared" ref="J92:J97" si="6">(IF(((E92*24)&gt;=21)*AND((F92*24)&gt;6)*AND((F92*24)&lt;21),30-(E92*24),0)+IF(((F92*24)&gt;=21)*AND((E92*24)&gt;6)*AND((E92*24)&lt;21),MIN((F92*24)-(E92*24),(F92*24)-21),0)+IF(((E92*24)&gt;6)*AND((E92*24)&lt;21)*AND((F92*24)&lt;=6),3+(F92*24),0)+IF(((E92*24)&lt;=6)*AND((F92*24)&gt;6)*AND((F92*24)&lt;21),6-(E92*24),0)+IF(((E92*24)&lt;=6)*AND((F92*24)&lt;=6),(F92*24)-(E92*24),0)+IF(((E92*24)&gt;=21)*AND((F92*24)&lt;=6),24-(E92*24)+(F92*24),0)+IF(((E92*24)&gt;=21)*AND((F92*24)&gt;=21),(F92*24)-(E92*24),0)+IF(((E92*24)&lt;=6)*AND((F92*24)&gt;=21),6-(E92*24)+(F92*24)-21,0)+IF(((E92*24)&gt;6)*AND((E92*24)&lt;21)*AND((F92*24)&gt;6)*AND((F92*24)&lt;21)*AND((E92*24)&gt;(F92*24)),9,0))/24-I92</f>
        <v>0</v>
      </c>
      <c r="K92" s="46">
        <v>0</v>
      </c>
    </row>
    <row r="93" spans="1:11">
      <c r="A93" s="40"/>
      <c r="B93" s="40"/>
      <c r="C93" s="55" t="s">
        <v>12</v>
      </c>
      <c r="D93" s="55" t="s">
        <v>25</v>
      </c>
      <c r="E93" s="2">
        <f>VLOOKUP(C93,' horaire et frais avant nao '!$A$4:I83,2,FALSE)</f>
        <v>0</v>
      </c>
      <c r="F93" s="2">
        <v>0</v>
      </c>
      <c r="G93" s="2">
        <f t="shared" si="5"/>
        <v>0</v>
      </c>
      <c r="H93" s="2">
        <v>0</v>
      </c>
      <c r="I93" s="2">
        <v>0</v>
      </c>
      <c r="J93" s="2">
        <f t="shared" si="6"/>
        <v>0</v>
      </c>
      <c r="K93" s="46">
        <v>0</v>
      </c>
    </row>
    <row r="94" spans="1:11">
      <c r="A94" s="40"/>
      <c r="B94" s="40"/>
      <c r="C94" s="55" t="s">
        <v>12</v>
      </c>
      <c r="D94" s="55" t="s">
        <v>26</v>
      </c>
      <c r="E94" s="2">
        <f>VLOOKUP(C94,' horaire et frais avant nao '!$A$4:I84,2,FALSE)</f>
        <v>0</v>
      </c>
      <c r="F94" s="2">
        <v>0</v>
      </c>
      <c r="G94" s="2">
        <f t="shared" si="5"/>
        <v>0</v>
      </c>
      <c r="H94" s="2">
        <v>0</v>
      </c>
      <c r="I94" s="2">
        <v>0</v>
      </c>
      <c r="J94" s="2">
        <f t="shared" si="6"/>
        <v>0</v>
      </c>
      <c r="K94" s="46">
        <v>0</v>
      </c>
    </row>
    <row r="95" spans="1:11">
      <c r="A95" s="40"/>
      <c r="B95" s="40"/>
      <c r="C95" s="55" t="s">
        <v>12</v>
      </c>
      <c r="D95" s="55" t="s">
        <v>20</v>
      </c>
      <c r="E95" s="2">
        <f>VLOOKUP(C95,' horaire et frais avant nao '!$A$4:I85,2,FALSE)</f>
        <v>0</v>
      </c>
      <c r="F95" s="2">
        <v>0</v>
      </c>
      <c r="G95" s="2">
        <f t="shared" si="5"/>
        <v>0</v>
      </c>
      <c r="H95" s="2">
        <v>0</v>
      </c>
      <c r="I95" s="2">
        <v>0</v>
      </c>
      <c r="J95" s="2">
        <f t="shared" si="6"/>
        <v>0</v>
      </c>
      <c r="K95" s="46">
        <v>0</v>
      </c>
    </row>
    <row r="96" spans="1:11">
      <c r="A96" s="40"/>
      <c r="B96" s="40"/>
      <c r="C96" s="55" t="s">
        <v>11</v>
      </c>
      <c r="D96" s="55" t="s">
        <v>21</v>
      </c>
      <c r="E96" s="2">
        <f>VLOOKUP(C96,' horaire et frais avant nao '!$A$4:I86,2,FALSE)</f>
        <v>0</v>
      </c>
      <c r="F96" s="2">
        <v>0</v>
      </c>
      <c r="G96" s="2">
        <f t="shared" si="5"/>
        <v>0</v>
      </c>
      <c r="H96" s="2">
        <v>0</v>
      </c>
      <c r="I96" s="2">
        <v>0</v>
      </c>
      <c r="J96" s="2">
        <f t="shared" si="6"/>
        <v>0</v>
      </c>
      <c r="K96" s="46">
        <v>0</v>
      </c>
    </row>
    <row r="97" spans="1:11">
      <c r="A97" s="40"/>
      <c r="B97" s="40"/>
      <c r="C97" s="32" t="s">
        <v>11</v>
      </c>
      <c r="D97" s="32" t="s">
        <v>22</v>
      </c>
      <c r="E97" s="2">
        <f>VLOOKUP(C97,' horaire et frais avant nao '!$A$4:I87,2,FALSE)</f>
        <v>0</v>
      </c>
      <c r="F97" s="16">
        <v>0</v>
      </c>
      <c r="G97" s="2">
        <f t="shared" si="5"/>
        <v>0</v>
      </c>
      <c r="H97" s="16">
        <v>0</v>
      </c>
      <c r="I97" s="16">
        <v>0</v>
      </c>
      <c r="J97" s="2">
        <f t="shared" si="6"/>
        <v>0</v>
      </c>
      <c r="K97" s="46">
        <v>0</v>
      </c>
    </row>
    <row r="98" spans="1:11">
      <c r="B98" s="9"/>
      <c r="C98" s="9"/>
      <c r="D98" s="9"/>
      <c r="E98" s="24"/>
      <c r="F98" s="25"/>
      <c r="G98" s="53">
        <f>SUM(G91:G97)</f>
        <v>0</v>
      </c>
      <c r="H98" s="26"/>
      <c r="I98" s="25"/>
      <c r="J98" s="57">
        <f>SUM(J91:J97)</f>
        <v>0</v>
      </c>
    </row>
    <row r="99" spans="1:11">
      <c r="D99" s="191" t="s">
        <v>37</v>
      </c>
      <c r="E99" s="191"/>
      <c r="F99" s="191"/>
      <c r="G99" s="191"/>
      <c r="H99" s="40"/>
      <c r="I99" s="41">
        <v>0.33333333333333298</v>
      </c>
    </row>
    <row r="100" spans="1:11">
      <c r="D100" s="191" t="s">
        <v>38</v>
      </c>
      <c r="E100" s="191"/>
      <c r="F100" s="191"/>
      <c r="G100" s="191"/>
      <c r="H100" s="40"/>
      <c r="I100" s="41">
        <v>1.6666666666666701</v>
      </c>
    </row>
    <row r="101" spans="1:11">
      <c r="D101" s="191" t="s">
        <v>39</v>
      </c>
      <c r="E101" s="191"/>
      <c r="F101" s="191"/>
      <c r="G101" s="191"/>
      <c r="H101" s="40"/>
      <c r="I101" s="58">
        <f>SUM(G98)</f>
        <v>0</v>
      </c>
      <c r="K101" s="186" t="s">
        <v>149</v>
      </c>
    </row>
    <row r="102" spans="1:11">
      <c r="D102" s="191" t="s">
        <v>40</v>
      </c>
      <c r="E102" s="191"/>
      <c r="F102" s="191"/>
      <c r="G102" s="191"/>
      <c r="H102" s="40"/>
      <c r="I102" s="41">
        <v>0.41666666666666702</v>
      </c>
      <c r="K102" s="186"/>
    </row>
    <row r="103" spans="1:11">
      <c r="D103" s="191" t="s">
        <v>41</v>
      </c>
      <c r="E103" s="191"/>
      <c r="F103" s="191"/>
      <c r="G103" s="191"/>
      <c r="H103" s="40"/>
      <c r="I103" s="41">
        <f>SUM(I101-I100)</f>
        <v>-1.6666666666666701</v>
      </c>
      <c r="K103" s="74">
        <f>SUM(G153)</f>
        <v>0</v>
      </c>
    </row>
    <row r="104" spans="1:11">
      <c r="D104" s="191" t="s">
        <v>42</v>
      </c>
      <c r="E104" s="191"/>
      <c r="F104" s="191"/>
      <c r="G104" s="191"/>
      <c r="H104" s="40"/>
      <c r="I104" s="41">
        <v>0.83333333333333337</v>
      </c>
    </row>
    <row r="105" spans="1:11">
      <c r="D105" s="191" t="s">
        <v>43</v>
      </c>
      <c r="E105" s="191"/>
      <c r="F105" s="191"/>
      <c r="G105" s="191"/>
      <c r="H105" s="41">
        <v>5</v>
      </c>
      <c r="I105" s="58">
        <f>SUM(G53+G75+G98)</f>
        <v>0</v>
      </c>
    </row>
    <row r="106" spans="1:11">
      <c r="H106" s="195">
        <f>SUM(I105-H105)</f>
        <v>-5</v>
      </c>
      <c r="I106" s="195"/>
    </row>
    <row r="110" spans="1:11" ht="15" customHeight="1">
      <c r="B110" s="196" t="s">
        <v>224</v>
      </c>
      <c r="C110" s="196"/>
      <c r="D110" s="196"/>
      <c r="E110" s="196"/>
      <c r="F110" s="196"/>
      <c r="G110" s="196"/>
      <c r="H110" s="196"/>
      <c r="I110" s="196"/>
      <c r="J110" s="196"/>
    </row>
    <row r="111" spans="1:11">
      <c r="B111" s="196"/>
      <c r="C111" s="196"/>
      <c r="D111" s="196"/>
      <c r="E111" s="196"/>
      <c r="F111" s="196"/>
      <c r="G111" s="196"/>
      <c r="H111" s="196"/>
      <c r="I111" s="196"/>
      <c r="J111" s="196"/>
    </row>
    <row r="112" spans="1:11" ht="45">
      <c r="A112" s="43" t="s">
        <v>91</v>
      </c>
      <c r="B112" s="44" t="s">
        <v>70</v>
      </c>
      <c r="C112" s="43" t="s">
        <v>29</v>
      </c>
      <c r="D112" s="43" t="s">
        <v>30</v>
      </c>
      <c r="E112" s="43" t="s">
        <v>31</v>
      </c>
      <c r="F112" s="43" t="s">
        <v>32</v>
      </c>
      <c r="G112" s="43" t="s">
        <v>33</v>
      </c>
      <c r="H112" s="43" t="s">
        <v>34</v>
      </c>
      <c r="I112" s="43" t="s">
        <v>35</v>
      </c>
      <c r="J112" s="43" t="s">
        <v>36</v>
      </c>
      <c r="K112" s="43" t="s">
        <v>115</v>
      </c>
    </row>
    <row r="113" spans="1:11">
      <c r="A113" s="40"/>
      <c r="B113" s="40"/>
      <c r="C113" s="55" t="s">
        <v>12</v>
      </c>
      <c r="D113" s="55" t="s">
        <v>23</v>
      </c>
      <c r="E113" s="2">
        <f>VLOOKUP(C113,' horaire et frais avant nao '!$A$4:I81,2,FALSE)</f>
        <v>0</v>
      </c>
      <c r="F113" s="2">
        <v>0</v>
      </c>
      <c r="G113" s="2">
        <f>MOD(F113-E113,1)-I113-H113+K113</f>
        <v>0</v>
      </c>
      <c r="H113" s="2">
        <v>0</v>
      </c>
      <c r="I113" s="2">
        <v>0</v>
      </c>
      <c r="J113" s="2">
        <f>(IF(((E113*24)&gt;=21)*AND((F113*24)&gt;6)*AND((F113*24)&lt;21),30-(E113*24),0)+IF(((F113*24)&gt;=21)*AND((E113*24)&gt;6)*AND((E113*24)&lt;21),MIN((F113*24)-(E113*24),(F113*24)-21),0)+IF(((E113*24)&gt;6)*AND((E113*24)&lt;21)*AND((F113*24)&lt;=6),3+(F113*24),0)+IF(((E68*24)&lt;=6)*AND((F113*24)&gt;6)*AND((F113*24)&lt;21),6-(E113*24),0)+IF(((E113*24)&lt;=6)*AND((F113*24)&lt;=6),(F113*24)-(E113*24),0)+IF(((E113*24)&gt;=21)*AND((F113*24)&lt;=6),24-(E113*24)+(F113*24),0)+IF(((E113*24)&gt;=21)*AND((F113*24)&gt;=21),(F113*24)-(E113*24),0)+IF(((E113*24)&lt;=6)*AND((F113*24)&gt;=21),6-(E113*24)+(F113*24)-21,0)+IF(((E113*24)&gt;6)*AND((E113*24)&lt;21)*AND((F113*24)&gt;6)*AND((F113*24)&lt;21)*AND((E113*24)&gt;(F113*24)),9,0))/24-I113</f>
        <v>0</v>
      </c>
      <c r="K113" s="46">
        <v>0</v>
      </c>
    </row>
    <row r="114" spans="1:11">
      <c r="A114" s="40"/>
      <c r="B114" s="40"/>
      <c r="C114" s="55" t="s">
        <v>12</v>
      </c>
      <c r="D114" s="55" t="s">
        <v>24</v>
      </c>
      <c r="E114" s="2">
        <f>VLOOKUP(C114,' horaire et frais avant nao '!$A$4:I82,2,FALSE)</f>
        <v>0</v>
      </c>
      <c r="F114" s="2">
        <v>0</v>
      </c>
      <c r="G114" s="2">
        <f t="shared" ref="G114:G119" si="7">MOD(F114-E114,1)-I114-H114+K114</f>
        <v>0</v>
      </c>
      <c r="H114" s="2">
        <v>0</v>
      </c>
      <c r="I114" s="2">
        <v>0</v>
      </c>
      <c r="J114" s="2">
        <f t="shared" ref="J114:J119" si="8">(IF(((E114*24)&gt;=21)*AND((F114*24)&gt;6)*AND((F114*24)&lt;21),30-(E114*24),0)+IF(((F114*24)&gt;=21)*AND((E114*24)&gt;6)*AND((E114*24)&lt;21),MIN((F114*24)-(E114*24),(F114*24)-21),0)+IF(((E114*24)&gt;6)*AND((E114*24)&lt;21)*AND((F114*24)&lt;=6),3+(F114*24),0)+IF(((E69*24)&lt;=6)*AND((F114*24)&gt;6)*AND((F114*24)&lt;21),6-(E114*24),0)+IF(((E114*24)&lt;=6)*AND((F114*24)&lt;=6),(F114*24)-(E114*24),0)+IF(((E114*24)&gt;=21)*AND((F114*24)&lt;=6),24-(E114*24)+(F114*24),0)+IF(((E114*24)&gt;=21)*AND((F114*24)&gt;=21),(F114*24)-(E114*24),0)+IF(((E114*24)&lt;=6)*AND((F114*24)&gt;=21),6-(E114*24)+(F114*24)-21,0)+IF(((E114*24)&gt;6)*AND((E114*24)&lt;21)*AND((F114*24)&gt;6)*AND((F114*24)&lt;21)*AND((E114*24)&gt;(F114*24)),9,0))/24-I114</f>
        <v>0</v>
      </c>
      <c r="K114" s="46">
        <v>0</v>
      </c>
    </row>
    <row r="115" spans="1:11">
      <c r="A115" s="40"/>
      <c r="B115" s="40"/>
      <c r="C115" s="55" t="s">
        <v>12</v>
      </c>
      <c r="D115" s="55" t="s">
        <v>25</v>
      </c>
      <c r="E115" s="2">
        <f>VLOOKUP(C115,' horaire et frais avant nao '!$A$4:I83,2,FALSE)</f>
        <v>0</v>
      </c>
      <c r="F115" s="2">
        <v>0</v>
      </c>
      <c r="G115" s="2">
        <f t="shared" si="7"/>
        <v>0</v>
      </c>
      <c r="H115" s="2">
        <v>0</v>
      </c>
      <c r="I115" s="2">
        <v>0</v>
      </c>
      <c r="J115" s="2">
        <f t="shared" si="8"/>
        <v>0</v>
      </c>
      <c r="K115" s="46">
        <v>0</v>
      </c>
    </row>
    <row r="116" spans="1:11">
      <c r="A116" s="40"/>
      <c r="B116" s="40"/>
      <c r="C116" s="55" t="s">
        <v>12</v>
      </c>
      <c r="D116" s="55" t="s">
        <v>26</v>
      </c>
      <c r="E116" s="2">
        <f>VLOOKUP(C116,' horaire et frais avant nao '!$A$4:I84,2,FALSE)</f>
        <v>0</v>
      </c>
      <c r="F116" s="2">
        <v>0</v>
      </c>
      <c r="G116" s="2">
        <f t="shared" si="7"/>
        <v>0</v>
      </c>
      <c r="H116" s="2">
        <v>0</v>
      </c>
      <c r="I116" s="2">
        <v>0</v>
      </c>
      <c r="J116" s="2">
        <f t="shared" si="8"/>
        <v>0</v>
      </c>
      <c r="K116" s="46">
        <v>0</v>
      </c>
    </row>
    <row r="117" spans="1:11">
      <c r="A117" s="40"/>
      <c r="B117" s="40"/>
      <c r="C117" s="55" t="s">
        <v>12</v>
      </c>
      <c r="D117" s="55" t="s">
        <v>20</v>
      </c>
      <c r="E117" s="2">
        <f>VLOOKUP(C117,' horaire et frais avant nao '!$A$4:I85,2,FALSE)</f>
        <v>0</v>
      </c>
      <c r="F117" s="2">
        <v>0</v>
      </c>
      <c r="G117" s="2">
        <f t="shared" si="7"/>
        <v>0</v>
      </c>
      <c r="H117" s="2">
        <v>0</v>
      </c>
      <c r="I117" s="2">
        <v>0</v>
      </c>
      <c r="J117" s="2">
        <f t="shared" si="8"/>
        <v>0</v>
      </c>
      <c r="K117" s="46">
        <v>0</v>
      </c>
    </row>
    <row r="118" spans="1:11">
      <c r="A118" s="40"/>
      <c r="B118" s="40"/>
      <c r="C118" s="55" t="s">
        <v>11</v>
      </c>
      <c r="D118" s="55" t="s">
        <v>21</v>
      </c>
      <c r="E118" s="2">
        <f>VLOOKUP(C118,' horaire et frais avant nao '!$A$4:I86,2,FALSE)</f>
        <v>0</v>
      </c>
      <c r="F118" s="2">
        <v>0</v>
      </c>
      <c r="G118" s="2">
        <f t="shared" si="7"/>
        <v>0</v>
      </c>
      <c r="H118" s="2">
        <v>0</v>
      </c>
      <c r="I118" s="2">
        <v>0</v>
      </c>
      <c r="J118" s="2">
        <f t="shared" si="8"/>
        <v>0</v>
      </c>
      <c r="K118" s="46">
        <v>0</v>
      </c>
    </row>
    <row r="119" spans="1:11">
      <c r="A119" s="40"/>
      <c r="B119" s="40"/>
      <c r="C119" s="55" t="s">
        <v>11</v>
      </c>
      <c r="D119" s="55" t="s">
        <v>22</v>
      </c>
      <c r="E119" s="2">
        <f>VLOOKUP(C119,' horaire et frais avant nao '!$A$4:I87,2,FALSE)</f>
        <v>0</v>
      </c>
      <c r="F119" s="2">
        <v>0</v>
      </c>
      <c r="G119" s="2">
        <f t="shared" si="7"/>
        <v>0</v>
      </c>
      <c r="H119" s="2">
        <v>0</v>
      </c>
      <c r="I119" s="2">
        <v>0</v>
      </c>
      <c r="J119" s="2">
        <f t="shared" si="8"/>
        <v>0</v>
      </c>
      <c r="K119" s="46">
        <v>0</v>
      </c>
    </row>
    <row r="120" spans="1:11">
      <c r="B120" s="1"/>
      <c r="C120" s="1"/>
      <c r="D120" s="1"/>
      <c r="E120" s="1"/>
      <c r="F120" s="1"/>
      <c r="G120" s="54">
        <f>SUM(G113:G119)</f>
        <v>0</v>
      </c>
      <c r="H120" s="1"/>
      <c r="I120" s="1"/>
      <c r="J120" s="56">
        <f>SUM(J113:J119)</f>
        <v>0</v>
      </c>
    </row>
    <row r="121" spans="1:11">
      <c r="D121" s="191" t="s">
        <v>37</v>
      </c>
      <c r="E121" s="191"/>
      <c r="F121" s="191"/>
      <c r="G121" s="191"/>
      <c r="H121" s="41"/>
      <c r="I121" s="41">
        <v>0.33333333333333298</v>
      </c>
    </row>
    <row r="122" spans="1:11">
      <c r="D122" s="191" t="s">
        <v>38</v>
      </c>
      <c r="E122" s="191"/>
      <c r="F122" s="191"/>
      <c r="G122" s="191"/>
      <c r="H122" s="41"/>
      <c r="I122" s="41">
        <v>1.6666666666666701</v>
      </c>
    </row>
    <row r="123" spans="1:11">
      <c r="D123" s="191" t="s">
        <v>39</v>
      </c>
      <c r="E123" s="191"/>
      <c r="F123" s="191"/>
      <c r="G123" s="191"/>
      <c r="H123" s="41"/>
      <c r="I123" s="58">
        <f>SUM(G120)</f>
        <v>0</v>
      </c>
      <c r="K123" s="186" t="s">
        <v>149</v>
      </c>
    </row>
    <row r="124" spans="1:11">
      <c r="D124" s="191" t="s">
        <v>40</v>
      </c>
      <c r="E124" s="191"/>
      <c r="F124" s="191"/>
      <c r="G124" s="191"/>
      <c r="H124" s="41"/>
      <c r="I124" s="41">
        <v>0.41666666666666702</v>
      </c>
      <c r="K124" s="186"/>
    </row>
    <row r="125" spans="1:11">
      <c r="D125" s="191" t="s">
        <v>41</v>
      </c>
      <c r="E125" s="191"/>
      <c r="F125" s="191"/>
      <c r="G125" s="191"/>
      <c r="H125" s="41"/>
      <c r="I125" s="41">
        <f>SUM(I123-I122)</f>
        <v>-1.6666666666666701</v>
      </c>
      <c r="K125" s="74">
        <f>SUM(G153)</f>
        <v>0</v>
      </c>
    </row>
    <row r="126" spans="1:11">
      <c r="D126" s="191" t="s">
        <v>42</v>
      </c>
      <c r="E126" s="191"/>
      <c r="F126" s="191"/>
      <c r="G126" s="191"/>
      <c r="H126" s="41"/>
      <c r="I126" s="41">
        <v>0.83333333333333337</v>
      </c>
    </row>
    <row r="127" spans="1:11">
      <c r="D127" s="191" t="s">
        <v>43</v>
      </c>
      <c r="E127" s="191"/>
      <c r="F127" s="191"/>
      <c r="G127" s="191"/>
      <c r="H127" s="41">
        <v>6.6666666666666696</v>
      </c>
      <c r="I127" s="58">
        <f>SUM(I56+I78+I101+I123)</f>
        <v>0</v>
      </c>
    </row>
    <row r="128" spans="1:11">
      <c r="H128" s="195">
        <f>SUM(I127-H127)</f>
        <v>-6.6666666666666696</v>
      </c>
      <c r="I128" s="195"/>
    </row>
    <row r="132" spans="2:13">
      <c r="H132" s="27"/>
      <c r="I132" s="41">
        <v>4.166666666666667</v>
      </c>
      <c r="J132" s="47">
        <v>0</v>
      </c>
      <c r="K132" s="28"/>
    </row>
    <row r="133" spans="2:13" ht="15" customHeight="1">
      <c r="B133" s="192" t="s">
        <v>117</v>
      </c>
      <c r="C133" s="192"/>
      <c r="D133" s="192"/>
      <c r="E133" s="192"/>
      <c r="F133" s="192"/>
      <c r="G133" s="192"/>
      <c r="H133" s="28"/>
      <c r="I133" s="48" t="s">
        <v>44</v>
      </c>
      <c r="J133" s="191" t="s">
        <v>33</v>
      </c>
      <c r="K133" s="191"/>
      <c r="L133" s="49" t="s">
        <v>45</v>
      </c>
      <c r="M133" s="40">
        <f>SUM(F34)</f>
        <v>0</v>
      </c>
    </row>
    <row r="134" spans="2:13" ht="15" customHeight="1">
      <c r="B134" s="192"/>
      <c r="C134" s="192"/>
      <c r="D134" s="192"/>
      <c r="E134" s="192"/>
      <c r="F134" s="192"/>
      <c r="G134" s="192"/>
      <c r="I134" s="29">
        <f>SUM(J53+J75+J98+J120)</f>
        <v>0</v>
      </c>
      <c r="J134" s="193">
        <f>SUM(G53+G75+G98+G120)</f>
        <v>0</v>
      </c>
      <c r="K134" s="194"/>
      <c r="L134" s="49" t="s">
        <v>46</v>
      </c>
      <c r="M134" s="40">
        <f>SUM(E34)</f>
        <v>0</v>
      </c>
    </row>
    <row r="135" spans="2:13">
      <c r="B135" s="191" t="s">
        <v>47</v>
      </c>
      <c r="C135" s="191"/>
      <c r="D135" s="191"/>
      <c r="E135" s="40">
        <v>151.66999999999999</v>
      </c>
      <c r="F135" s="30">
        <v>0</v>
      </c>
      <c r="G135" s="30">
        <f>SUM(E135*F135)</f>
        <v>0</v>
      </c>
      <c r="I135" s="191" t="s">
        <v>48</v>
      </c>
      <c r="J135" s="191"/>
      <c r="K135" s="39">
        <v>6.6666666666666696</v>
      </c>
      <c r="L135" s="49" t="s">
        <v>81</v>
      </c>
      <c r="M135" s="40">
        <f>SUM(G34)</f>
        <v>0</v>
      </c>
    </row>
    <row r="136" spans="2:13">
      <c r="B136" s="187" t="s">
        <v>50</v>
      </c>
      <c r="C136" s="188"/>
      <c r="D136" s="189"/>
      <c r="E136" s="40">
        <v>17.329999999999998</v>
      </c>
      <c r="F136" s="30">
        <f>SUM(F135*25)/100+F135</f>
        <v>0</v>
      </c>
      <c r="G136" s="30">
        <f>SUM(E136*F136)</f>
        <v>0</v>
      </c>
      <c r="I136" s="191" t="s">
        <v>51</v>
      </c>
      <c r="J136" s="191"/>
      <c r="K136" s="41">
        <f>SUM(K135-J134)</f>
        <v>6.6666666666666696</v>
      </c>
      <c r="L136" s="49" t="s">
        <v>49</v>
      </c>
      <c r="M136" s="40">
        <v>0</v>
      </c>
    </row>
    <row r="137" spans="2:13">
      <c r="B137" s="187" t="s">
        <v>52</v>
      </c>
      <c r="C137" s="188"/>
      <c r="D137" s="189"/>
      <c r="E137" s="40">
        <v>4.33</v>
      </c>
      <c r="F137" s="30">
        <f>SUM(F135*25)/100+F135</f>
        <v>0</v>
      </c>
      <c r="G137" s="30">
        <f>SUM(E137*F137)</f>
        <v>0</v>
      </c>
      <c r="I137" s="191" t="s">
        <v>53</v>
      </c>
      <c r="J137" s="191"/>
      <c r="K137" s="41">
        <v>-6.6666666666666696</v>
      </c>
      <c r="L137" s="50" t="s">
        <v>54</v>
      </c>
      <c r="M137" s="40">
        <f>SUM(J34)</f>
        <v>0</v>
      </c>
    </row>
    <row r="138" spans="2:13">
      <c r="B138" s="187" t="s">
        <v>55</v>
      </c>
      <c r="C138" s="188"/>
      <c r="D138" s="189"/>
      <c r="E138" s="30">
        <f>SUM(G135:G137)</f>
        <v>0</v>
      </c>
      <c r="F138" s="30">
        <v>8</v>
      </c>
      <c r="G138" s="30">
        <f>SUM(E138*8)/100</f>
        <v>0</v>
      </c>
      <c r="I138" s="191" t="s">
        <v>56</v>
      </c>
      <c r="J138" s="191"/>
      <c r="K138" s="191"/>
      <c r="L138" s="19">
        <f>SUM(H34)</f>
        <v>0</v>
      </c>
    </row>
    <row r="139" spans="2:13">
      <c r="B139" s="187" t="s">
        <v>57</v>
      </c>
      <c r="C139" s="188"/>
      <c r="D139" s="189"/>
      <c r="E139" s="30">
        <v>82.12</v>
      </c>
      <c r="F139" s="30">
        <v>0</v>
      </c>
      <c r="G139" s="30">
        <f>SUM(L139)</f>
        <v>0</v>
      </c>
      <c r="I139" s="191" t="s">
        <v>58</v>
      </c>
      <c r="J139" s="191"/>
      <c r="K139" s="191"/>
      <c r="L139" s="40">
        <f>SUM(I34)</f>
        <v>0</v>
      </c>
    </row>
    <row r="140" spans="2:13">
      <c r="B140" s="187" t="s">
        <v>59</v>
      </c>
      <c r="C140" s="188"/>
      <c r="D140" s="189"/>
      <c r="E140" s="30">
        <v>41.06</v>
      </c>
      <c r="F140" s="30">
        <v>0</v>
      </c>
      <c r="G140" s="30">
        <f>SUM(L138)</f>
        <v>0</v>
      </c>
      <c r="I140" s="191" t="s">
        <v>8</v>
      </c>
      <c r="J140" s="191"/>
      <c r="K140" s="191"/>
      <c r="L140" s="40">
        <f>SUM(K34)</f>
        <v>0</v>
      </c>
    </row>
    <row r="141" spans="2:13">
      <c r="B141" s="187" t="s">
        <v>60</v>
      </c>
      <c r="C141" s="188"/>
      <c r="D141" s="189"/>
      <c r="E141" s="40">
        <v>0</v>
      </c>
      <c r="F141" s="30">
        <v>0</v>
      </c>
      <c r="G141" s="30">
        <v>0</v>
      </c>
      <c r="I141" s="187" t="s">
        <v>118</v>
      </c>
      <c r="J141" s="188"/>
      <c r="K141" s="61">
        <v>1.8333333333333333</v>
      </c>
      <c r="L141" s="31">
        <v>0</v>
      </c>
    </row>
    <row r="142" spans="2:13">
      <c r="B142" s="187" t="s">
        <v>44</v>
      </c>
      <c r="C142" s="188"/>
      <c r="D142" s="189"/>
      <c r="E142" s="87">
        <f>SUM(((G135+G136+G137+G138)/173)*25)/100</f>
        <v>0</v>
      </c>
      <c r="F142" s="41">
        <f>SUM(I134)</f>
        <v>0</v>
      </c>
      <c r="G142" s="30">
        <f>SUM(E142*F142)/"1:"</f>
        <v>0</v>
      </c>
    </row>
    <row r="143" spans="2:13">
      <c r="B143" s="187" t="s">
        <v>61</v>
      </c>
      <c r="C143" s="188"/>
      <c r="D143" s="189"/>
      <c r="E143" s="31">
        <f>SUM(L141)</f>
        <v>0</v>
      </c>
      <c r="F143" s="30">
        <v>0</v>
      </c>
      <c r="G143" s="30">
        <f>SUM(F143*E143)/"1:"</f>
        <v>0</v>
      </c>
    </row>
    <row r="144" spans="2:13">
      <c r="B144" s="187" t="s">
        <v>61</v>
      </c>
      <c r="C144" s="188"/>
      <c r="D144" s="189"/>
      <c r="E144" s="31">
        <v>0</v>
      </c>
      <c r="F144" s="30">
        <v>0</v>
      </c>
      <c r="G144" s="30">
        <f>SUM(F144*E144)/"1:"</f>
        <v>0</v>
      </c>
    </row>
    <row r="145" spans="2:11">
      <c r="B145" s="187" t="s">
        <v>62</v>
      </c>
      <c r="C145" s="188"/>
      <c r="D145" s="189"/>
      <c r="E145" s="40"/>
      <c r="F145" s="40"/>
      <c r="G145" s="30">
        <f>SUM(M133)</f>
        <v>0</v>
      </c>
    </row>
    <row r="146" spans="2:11">
      <c r="B146" s="187" t="s">
        <v>28</v>
      </c>
      <c r="C146" s="188"/>
      <c r="D146" s="189"/>
      <c r="E146" s="40"/>
      <c r="F146" s="40"/>
      <c r="G146" s="30">
        <f>SUM(M135)</f>
        <v>0</v>
      </c>
    </row>
    <row r="147" spans="2:11">
      <c r="B147" s="187" t="s">
        <v>116</v>
      </c>
      <c r="C147" s="188"/>
      <c r="D147" s="189"/>
      <c r="E147" s="40">
        <f>SUM(M137)</f>
        <v>0</v>
      </c>
      <c r="F147" s="30">
        <v>10.220000000000001</v>
      </c>
      <c r="G147" s="30">
        <f>SUM(E147*F147)</f>
        <v>0</v>
      </c>
    </row>
    <row r="148" spans="2:11">
      <c r="B148" s="208"/>
      <c r="C148" s="208"/>
      <c r="D148" s="209"/>
      <c r="E148" s="191" t="s">
        <v>63</v>
      </c>
      <c r="F148" s="191"/>
      <c r="G148" s="30">
        <f>SUM(G135:G147)</f>
        <v>0</v>
      </c>
    </row>
    <row r="149" spans="2:11">
      <c r="B149" s="205" t="s">
        <v>64</v>
      </c>
      <c r="C149" s="206"/>
      <c r="D149" s="207"/>
      <c r="E149" s="40"/>
      <c r="F149" s="40"/>
      <c r="G149" s="40">
        <f>SUM(M134)</f>
        <v>0</v>
      </c>
    </row>
    <row r="150" spans="2:11">
      <c r="B150" s="205" t="s">
        <v>65</v>
      </c>
      <c r="C150" s="206"/>
      <c r="D150" s="207"/>
      <c r="E150" s="40">
        <v>3.53</v>
      </c>
      <c r="F150" s="40">
        <f>SUM(M137)</f>
        <v>0</v>
      </c>
      <c r="G150" s="40">
        <f>SUM(E150*F150)</f>
        <v>0</v>
      </c>
    </row>
    <row r="151" spans="2:11">
      <c r="B151" s="205" t="s">
        <v>66</v>
      </c>
      <c r="C151" s="206"/>
      <c r="D151" s="207"/>
      <c r="E151" s="40"/>
      <c r="F151" s="40"/>
      <c r="G151" s="40">
        <f>SUM(M136)</f>
        <v>0</v>
      </c>
    </row>
    <row r="152" spans="2:11">
      <c r="B152" s="205" t="s">
        <v>67</v>
      </c>
      <c r="C152" s="206"/>
      <c r="D152" s="207"/>
      <c r="E152" s="40"/>
      <c r="F152" s="40"/>
      <c r="G152" s="40">
        <f>SUM(L140)</f>
        <v>0</v>
      </c>
    </row>
    <row r="153" spans="2:11">
      <c r="E153" s="197" t="s">
        <v>68</v>
      </c>
      <c r="F153" s="198"/>
      <c r="G153" s="60">
        <f>SUM((G148-(G148*27)/100)+G149+G151+G152)-G150</f>
        <v>0</v>
      </c>
      <c r="I153" s="191" t="s">
        <v>82</v>
      </c>
      <c r="J153" s="191"/>
      <c r="K153" s="40">
        <v>0</v>
      </c>
    </row>
    <row r="154" spans="2:11">
      <c r="E154" s="197" t="s">
        <v>69</v>
      </c>
      <c r="F154" s="198"/>
      <c r="G154" s="40">
        <v>0</v>
      </c>
    </row>
  </sheetData>
  <mergeCells count="78">
    <mergeCell ref="A3:A6"/>
    <mergeCell ref="A7:A13"/>
    <mergeCell ref="A14:A20"/>
    <mergeCell ref="A21:A27"/>
    <mergeCell ref="A28:A33"/>
    <mergeCell ref="E154:F154"/>
    <mergeCell ref="D59:G59"/>
    <mergeCell ref="D60:G60"/>
    <mergeCell ref="B65:J66"/>
    <mergeCell ref="D76:G76"/>
    <mergeCell ref="D103:G103"/>
    <mergeCell ref="D78:G78"/>
    <mergeCell ref="D79:G79"/>
    <mergeCell ref="D80:G80"/>
    <mergeCell ref="D81:G81"/>
    <mergeCell ref="D82:G82"/>
    <mergeCell ref="D100:G100"/>
    <mergeCell ref="D101:G101"/>
    <mergeCell ref="D102:G102"/>
    <mergeCell ref="H61:I61"/>
    <mergeCell ref="D99:G99"/>
    <mergeCell ref="D57:G57"/>
    <mergeCell ref="I141:J141"/>
    <mergeCell ref="E148:F148"/>
    <mergeCell ref="B152:D152"/>
    <mergeCell ref="I153:J153"/>
    <mergeCell ref="B133:G134"/>
    <mergeCell ref="J133:K133"/>
    <mergeCell ref="J134:K134"/>
    <mergeCell ref="B136:D136"/>
    <mergeCell ref="B137:D137"/>
    <mergeCell ref="B135:D135"/>
    <mergeCell ref="I135:J135"/>
    <mergeCell ref="I136:J136"/>
    <mergeCell ref="I137:J137"/>
    <mergeCell ref="B138:D138"/>
    <mergeCell ref="I138:K138"/>
    <mergeCell ref="H1:I1"/>
    <mergeCell ref="B43:J44"/>
    <mergeCell ref="D54:G54"/>
    <mergeCell ref="D55:G55"/>
    <mergeCell ref="D56:G56"/>
    <mergeCell ref="D58:G58"/>
    <mergeCell ref="H83:I83"/>
    <mergeCell ref="D77:G77"/>
    <mergeCell ref="H128:I128"/>
    <mergeCell ref="D104:G104"/>
    <mergeCell ref="D105:G105"/>
    <mergeCell ref="H106:I106"/>
    <mergeCell ref="B110:J111"/>
    <mergeCell ref="D121:G121"/>
    <mergeCell ref="D122:G122"/>
    <mergeCell ref="D123:G123"/>
    <mergeCell ref="D124:G124"/>
    <mergeCell ref="D125:G125"/>
    <mergeCell ref="D126:G126"/>
    <mergeCell ref="D127:G127"/>
    <mergeCell ref="B88:J89"/>
    <mergeCell ref="B141:D141"/>
    <mergeCell ref="B143:D143"/>
    <mergeCell ref="E153:F153"/>
    <mergeCell ref="B139:D139"/>
    <mergeCell ref="B140:D140"/>
    <mergeCell ref="B142:D142"/>
    <mergeCell ref="B144:D144"/>
    <mergeCell ref="B145:D145"/>
    <mergeCell ref="B146:D146"/>
    <mergeCell ref="B147:D147"/>
    <mergeCell ref="B148:D148"/>
    <mergeCell ref="B149:D149"/>
    <mergeCell ref="B150:D150"/>
    <mergeCell ref="B151:D151"/>
    <mergeCell ref="K56:K57"/>
    <mergeCell ref="K78:K79"/>
    <mergeCell ref="K101:K102"/>
    <mergeCell ref="K123:K124"/>
    <mergeCell ref="I140:K140"/>
    <mergeCell ref="I139:K139"/>
  </mergeCells>
  <conditionalFormatting sqref="E3:K33">
    <cfRule type="cellIs" dxfId="671" priority="239" operator="greaterThan">
      <formula>0</formula>
    </cfRule>
    <cfRule type="cellIs" dxfId="670" priority="240" operator="greaterThan">
      <formula>0</formula>
    </cfRule>
  </conditionalFormatting>
  <conditionalFormatting sqref="G46:G52 G68:G74 G91:G97 G113:G119">
    <cfRule type="cellIs" dxfId="669" priority="233" operator="equal">
      <formula>0</formula>
    </cfRule>
    <cfRule type="cellIs" dxfId="668" priority="234" operator="lessThan">
      <formula>$I$54</formula>
    </cfRule>
    <cfRule type="cellIs" dxfId="667" priority="235" operator="between">
      <formula>$I$54</formula>
      <formula>$I$57</formula>
    </cfRule>
    <cfRule type="cellIs" dxfId="666" priority="236" operator="greaterThan">
      <formula>0.416666666666667</formula>
    </cfRule>
    <cfRule type="cellIs" dxfId="665" priority="237" operator="equal">
      <formula>0</formula>
    </cfRule>
    <cfRule type="cellIs" dxfId="664" priority="238" operator="greaterThan">
      <formula>0.416666666666667</formula>
    </cfRule>
  </conditionalFormatting>
  <conditionalFormatting sqref="G46:G52 G68:G74 G91:G97 G113:G119">
    <cfRule type="cellIs" dxfId="663" priority="232" operator="lessThan">
      <formula>0.416666666666667</formula>
    </cfRule>
  </conditionalFormatting>
  <conditionalFormatting sqref="G53 G75">
    <cfRule type="cellIs" dxfId="662" priority="230" operator="lessThan">
      <formula>1.66666666666667</formula>
    </cfRule>
    <cfRule type="cellIs" dxfId="661" priority="231" operator="greaterThan">
      <formula>1.66666666666667</formula>
    </cfRule>
  </conditionalFormatting>
  <conditionalFormatting sqref="J53 J75 J98 J120">
    <cfRule type="cellIs" dxfId="660" priority="228" operator="lessThan">
      <formula>$I$126</formula>
    </cfRule>
    <cfRule type="cellIs" dxfId="659" priority="229" operator="greaterThan">
      <formula>$I$126</formula>
    </cfRule>
  </conditionalFormatting>
  <conditionalFormatting sqref="J53">
    <cfRule type="cellIs" dxfId="658" priority="227" operator="greaterThan">
      <formula>$I$59</formula>
    </cfRule>
  </conditionalFormatting>
  <conditionalFormatting sqref="J46:J52 J68:J74 J91:J97 J113:J119">
    <cfRule type="cellIs" dxfId="657" priority="214" operator="greaterThan">
      <formula>0.165972222222222</formula>
    </cfRule>
    <cfRule type="cellIs" dxfId="656" priority="215" operator="between">
      <formula>0.000694444444444444</formula>
      <formula>0.165972222222222</formula>
    </cfRule>
    <cfRule type="cellIs" dxfId="655" priority="216" operator="equal">
      <formula>0</formula>
    </cfRule>
    <cfRule type="cellIs" dxfId="654" priority="217" operator="equal">
      <formula>0</formula>
    </cfRule>
    <cfRule type="cellIs" dxfId="653" priority="218" operator="lessThan">
      <formula>0.165972222222222</formula>
    </cfRule>
    <cfRule type="cellIs" dxfId="652" priority="219" operator="greaterThan">
      <formula>0.166666666666667</formula>
    </cfRule>
    <cfRule type="cellIs" dxfId="651" priority="220" operator="between">
      <formula>0.000694444444444444</formula>
      <formula>0.166666666666667</formula>
    </cfRule>
    <cfRule type="cellIs" dxfId="650" priority="221" operator="between">
      <formula>0</formula>
      <formula>0.166666666666667</formula>
    </cfRule>
    <cfRule type="cellIs" dxfId="649" priority="222" operator="equal">
      <formula>0</formula>
    </cfRule>
    <cfRule type="cellIs" dxfId="648" priority="223" operator="greaterThan">
      <formula>0.166666666666667</formula>
    </cfRule>
    <cfRule type="cellIs" dxfId="647" priority="224" operator="greaterThan">
      <formula>0.166666666666667</formula>
    </cfRule>
    <cfRule type="cellIs" dxfId="646" priority="225" operator="lessThan">
      <formula>0.208333333333333</formula>
    </cfRule>
    <cfRule type="cellIs" dxfId="645" priority="226" operator="greaterThan">
      <formula>0.208333333333333</formula>
    </cfRule>
  </conditionalFormatting>
  <conditionalFormatting sqref="I134">
    <cfRule type="cellIs" dxfId="644" priority="212" operator="lessThan">
      <formula>$I$132</formula>
    </cfRule>
    <cfRule type="cellIs" dxfId="643" priority="213" operator="greaterThan">
      <formula>$I$132</formula>
    </cfRule>
  </conditionalFormatting>
  <conditionalFormatting sqref="J134">
    <cfRule type="cellIs" dxfId="642" priority="210" operator="lessThan">
      <formula>$K$135</formula>
    </cfRule>
    <cfRule type="cellIs" dxfId="641" priority="211" operator="greaterThan">
      <formula>$K$135</formula>
    </cfRule>
  </conditionalFormatting>
  <conditionalFormatting sqref="J113">
    <cfRule type="cellIs" dxfId="640" priority="209" operator="greaterThan">
      <formula>0.167361111111111</formula>
    </cfRule>
  </conditionalFormatting>
  <conditionalFormatting sqref="B46:B52 B68:B74 B91:B97 B113:B119">
    <cfRule type="cellIs" dxfId="639" priority="208" operator="greaterThan">
      <formula>0</formula>
    </cfRule>
  </conditionalFormatting>
  <conditionalFormatting sqref="A46:A52 A68:A74 A91:A97 A113:A119">
    <cfRule type="cellIs" dxfId="638" priority="207" operator="greaterThan">
      <formula>0</formula>
    </cfRule>
  </conditionalFormatting>
  <conditionalFormatting sqref="A46:A52 A68:A74 A91:A97 A113:A119">
    <cfRule type="cellIs" dxfId="637" priority="205" operator="greaterThan">
      <formula>0</formula>
    </cfRule>
    <cfRule type="cellIs" dxfId="636" priority="206" operator="greaterThan">
      <formula>25</formula>
    </cfRule>
  </conditionalFormatting>
  <conditionalFormatting sqref="B46:B52 A68:B74 A91:B97 A113:B119">
    <cfRule type="cellIs" dxfId="635" priority="204" operator="greaterThan">
      <formula>0</formula>
    </cfRule>
  </conditionalFormatting>
  <conditionalFormatting sqref="K46:K52 K68:K74 K91:K97 K113:K119">
    <cfRule type="cellIs" dxfId="634" priority="203" operator="greaterThan">
      <formula>0</formula>
    </cfRule>
  </conditionalFormatting>
  <conditionalFormatting sqref="I56 I60">
    <cfRule type="cellIs" dxfId="633" priority="201" operator="lessThan">
      <formula>$I$55</formula>
    </cfRule>
    <cfRule type="cellIs" dxfId="632" priority="202" operator="greaterThan">
      <formula>$I$55</formula>
    </cfRule>
  </conditionalFormatting>
  <conditionalFormatting sqref="I78">
    <cfRule type="cellIs" dxfId="631" priority="199" operator="lessThan">
      <formula>$I$77</formula>
    </cfRule>
    <cfRule type="cellIs" dxfId="630" priority="200" operator="greaterThan">
      <formula>$I$77</formula>
    </cfRule>
  </conditionalFormatting>
  <conditionalFormatting sqref="I82">
    <cfRule type="cellIs" dxfId="629" priority="197" operator="lessThan">
      <formula>$H$82</formula>
    </cfRule>
    <cfRule type="cellIs" dxfId="628" priority="198" operator="greaterThan">
      <formula>$H$82</formula>
    </cfRule>
  </conditionalFormatting>
  <conditionalFormatting sqref="I101">
    <cfRule type="cellIs" dxfId="627" priority="193" operator="lessThan">
      <formula>$I$100</formula>
    </cfRule>
    <cfRule type="cellIs" dxfId="626" priority="194" operator="greaterThan">
      <formula>$I$100</formula>
    </cfRule>
    <cfRule type="cellIs" dxfId="625" priority="195" operator="lessThan">
      <formula>$I$100</formula>
    </cfRule>
    <cfRule type="cellIs" dxfId="624" priority="196" operator="greaterThan">
      <formula>$I$100</formula>
    </cfRule>
  </conditionalFormatting>
  <conditionalFormatting sqref="I105">
    <cfRule type="cellIs" dxfId="623" priority="191" operator="lessThan">
      <formula>$H$105</formula>
    </cfRule>
    <cfRule type="cellIs" dxfId="622" priority="192" operator="greaterThan">
      <formula>$H$105</formula>
    </cfRule>
  </conditionalFormatting>
  <conditionalFormatting sqref="I123 G120">
    <cfRule type="cellIs" dxfId="621" priority="189" operator="lessThan">
      <formula>$I$122</formula>
    </cfRule>
    <cfRule type="cellIs" dxfId="620" priority="190" operator="greaterThan">
      <formula>$I$122</formula>
    </cfRule>
  </conditionalFormatting>
  <conditionalFormatting sqref="I127">
    <cfRule type="cellIs" dxfId="619" priority="187" operator="lessThan">
      <formula>$H$127</formula>
    </cfRule>
    <cfRule type="cellIs" dxfId="618" priority="188" operator="greaterThan">
      <formula>$H$127</formula>
    </cfRule>
  </conditionalFormatting>
  <conditionalFormatting sqref="G98">
    <cfRule type="cellIs" dxfId="617" priority="185" operator="lessThan">
      <formula>$I$100</formula>
    </cfRule>
    <cfRule type="cellIs" dxfId="616" priority="186" operator="greaterThan">
      <formula>$I$100</formula>
    </cfRule>
  </conditionalFormatting>
  <conditionalFormatting sqref="G152:G153">
    <cfRule type="cellIs" dxfId="615" priority="183" operator="lessThan">
      <formula>2300</formula>
    </cfRule>
    <cfRule type="cellIs" dxfId="614" priority="184" operator="greaterThan">
      <formula>2300</formula>
    </cfRule>
  </conditionalFormatting>
  <conditionalFormatting sqref="K58">
    <cfRule type="cellIs" dxfId="613" priority="7" operator="lessThan">
      <formula>1803</formula>
    </cfRule>
    <cfRule type="cellIs" dxfId="612" priority="8" operator="greaterThan">
      <formula>1803</formula>
    </cfRule>
  </conditionalFormatting>
  <conditionalFormatting sqref="K80">
    <cfRule type="cellIs" dxfId="611" priority="5" operator="lessThan">
      <formula>1963</formula>
    </cfRule>
    <cfRule type="cellIs" dxfId="610" priority="6" operator="greaterThan">
      <formula>1969</formula>
    </cfRule>
  </conditionalFormatting>
  <conditionalFormatting sqref="K103">
    <cfRule type="cellIs" dxfId="609" priority="3" operator="lessThan">
      <formula>2135</formula>
    </cfRule>
    <cfRule type="cellIs" dxfId="608" priority="4" operator="greaterThan">
      <formula>2135</formula>
    </cfRule>
  </conditionalFormatting>
  <conditionalFormatting sqref="K125">
    <cfRule type="cellIs" dxfId="607" priority="1" operator="lessThan">
      <formula>2301</formula>
    </cfRule>
    <cfRule type="cellIs" dxfId="606" priority="2" operator="greaterThan">
      <formula>2301</formula>
    </cfRule>
  </conditionalFormatting>
  <dataValidations count="2">
    <dataValidation type="list" allowBlank="1" showInputMessage="1" showErrorMessage="1" sqref="B91:B97 B113:B119 B68:B74 B46:B52">
      <formula1>TRACTEUR</formula1>
    </dataValidation>
    <dataValidation type="list" allowBlank="1" showInputMessage="1" showErrorMessage="1" sqref="C68:C74 C46:C52 C91:C97 C113:C119 B3:B33">
      <formula1>liste_1</formula1>
    </dataValidation>
  </dataValidations>
  <pageMargins left="0.7" right="0.7" top="0.75" bottom="0.75" header="0.3" footer="0.3"/>
  <pageSetup paperSize="9" orientation="portrait" r:id="rId1"/>
  <drawing r:id="rId2"/>
</worksheet>
</file>

<file path=xl/worksheets/sheet13.xml><?xml version="1.0" encoding="utf-8"?>
<worksheet xmlns="http://schemas.openxmlformats.org/spreadsheetml/2006/main" xmlns:r="http://schemas.openxmlformats.org/officeDocument/2006/relationships">
  <sheetPr>
    <tabColor rgb="FF00FF00"/>
  </sheetPr>
  <dimension ref="A1:M154"/>
  <sheetViews>
    <sheetView topLeftCell="A133" zoomScale="98" zoomScaleNormal="98" workbookViewId="0">
      <selection activeCell="K149" sqref="K149"/>
    </sheetView>
  </sheetViews>
  <sheetFormatPr baseColWidth="10" defaultColWidth="11.42578125" defaultRowHeight="15"/>
  <cols>
    <col min="1" max="1" width="7.5703125" style="8" customWidth="1"/>
    <col min="2" max="2" width="11.42578125" style="8"/>
    <col min="3" max="3" width="9.5703125" style="8" customWidth="1"/>
    <col min="4" max="4" width="12.5703125" style="8" customWidth="1"/>
    <col min="5" max="5" width="11.140625" style="8" customWidth="1"/>
    <col min="6" max="6" width="13" style="8" customWidth="1"/>
    <col min="7" max="7" width="11.42578125" style="8"/>
    <col min="8" max="8" width="10.7109375" style="8" customWidth="1"/>
    <col min="9" max="9" width="14.5703125" style="8" customWidth="1"/>
    <col min="10" max="10" width="13.5703125" style="8" customWidth="1"/>
    <col min="11" max="11" width="14.42578125" style="8" customWidth="1"/>
    <col min="12" max="12" width="37.42578125" style="8" customWidth="1"/>
    <col min="13" max="18" width="11.42578125" style="8"/>
    <col min="19" max="19" width="11.42578125" style="8" customWidth="1"/>
    <col min="20" max="16384" width="11.42578125" style="8"/>
  </cols>
  <sheetData>
    <row r="1" spans="1:11">
      <c r="H1" s="197" t="s">
        <v>15</v>
      </c>
      <c r="I1" s="198"/>
    </row>
    <row r="2" spans="1:11" ht="58.5" customHeight="1">
      <c r="A2" s="42" t="s">
        <v>16</v>
      </c>
      <c r="B2" s="42" t="s">
        <v>17</v>
      </c>
      <c r="C2" s="42" t="s">
        <v>18</v>
      </c>
      <c r="D2" s="42" t="s">
        <v>19</v>
      </c>
      <c r="E2" s="42" t="s">
        <v>2</v>
      </c>
      <c r="F2" s="42" t="s">
        <v>3</v>
      </c>
      <c r="G2" s="42" t="s">
        <v>4</v>
      </c>
      <c r="H2" s="42" t="s">
        <v>5</v>
      </c>
      <c r="I2" s="42" t="s">
        <v>6</v>
      </c>
      <c r="J2" s="42" t="s">
        <v>7</v>
      </c>
      <c r="K2" s="42" t="s">
        <v>8</v>
      </c>
    </row>
    <row r="3" spans="1:11" ht="30">
      <c r="A3" s="88">
        <v>35</v>
      </c>
      <c r="B3" s="85" t="s">
        <v>196</v>
      </c>
      <c r="C3" s="85" t="s">
        <v>22</v>
      </c>
      <c r="D3" s="6">
        <v>42247</v>
      </c>
      <c r="E3" s="55">
        <f>VLOOKUP(B3,'horaire et frais apres nao'!$A$4:$J$66,3,FALSE)</f>
        <v>0</v>
      </c>
      <c r="F3" s="55">
        <f>VLOOKUP(B3,'horaire et frais apres nao'!$A$4:$J$66,4,FALSE)</f>
        <v>0</v>
      </c>
      <c r="G3" s="55">
        <f>VLOOKUP(B3,'horaire et frais apres nao'!$A$4:$J$66,5,FALSE)</f>
        <v>0</v>
      </c>
      <c r="H3" s="55">
        <f>VLOOKUP(B3,'horaire et frais apres nao'!$A$4:$J$66,6,FALSE)</f>
        <v>0</v>
      </c>
      <c r="I3" s="55">
        <f>VLOOKUP(B3,'horaire et frais apres nao'!$A$4:$J$66,7,FALSE)</f>
        <v>0</v>
      </c>
      <c r="J3" s="55">
        <f>VLOOKUP(B3,'horaire et frais apres nao'!$A$4:$J$66,8,FALSE)</f>
        <v>0</v>
      </c>
      <c r="K3" s="55">
        <f>VLOOKUP(B3,'horaire et frais apres nao'!$A$4:$J$66,9,FALSE)</f>
        <v>0</v>
      </c>
    </row>
    <row r="4" spans="1:11">
      <c r="A4" s="204">
        <v>36</v>
      </c>
      <c r="B4" s="55" t="s">
        <v>12</v>
      </c>
      <c r="C4" s="85" t="s">
        <v>23</v>
      </c>
      <c r="D4" s="6">
        <v>42248</v>
      </c>
      <c r="E4" s="95">
        <f>VLOOKUP(B4,'horaire et frais apres nao'!$A$4:$J$66,3,FALSE)</f>
        <v>0</v>
      </c>
      <c r="F4" s="95">
        <f>VLOOKUP(B4,'horaire et frais apres nao'!$A$4:$J$66,4,FALSE)</f>
        <v>0</v>
      </c>
      <c r="G4" s="95">
        <f>VLOOKUP(B4,'horaire et frais apres nao'!$A$4:$J$66,5,FALSE)</f>
        <v>0</v>
      </c>
      <c r="H4" s="95">
        <f>VLOOKUP(B4,'horaire et frais apres nao'!$A$4:$J$66,6,FALSE)</f>
        <v>0</v>
      </c>
      <c r="I4" s="95">
        <f>VLOOKUP(B4,'horaire et frais apres nao'!$A$4:$J$66,7,FALSE)</f>
        <v>0</v>
      </c>
      <c r="J4" s="95">
        <f>VLOOKUP(B4,'horaire et frais apres nao'!$A$4:$J$66,8,FALSE)</f>
        <v>0</v>
      </c>
      <c r="K4" s="95">
        <f>VLOOKUP(B4,'horaire et frais apres nao'!$A$4:$J$66,9,FALSE)</f>
        <v>0</v>
      </c>
    </row>
    <row r="5" spans="1:11">
      <c r="A5" s="204"/>
      <c r="B5" s="55" t="s">
        <v>12</v>
      </c>
      <c r="C5" s="85" t="s">
        <v>24</v>
      </c>
      <c r="D5" s="6">
        <v>42249</v>
      </c>
      <c r="E5" s="95">
        <f>VLOOKUP(B5,'horaire et frais apres nao'!$A$4:$J$66,3,FALSE)</f>
        <v>0</v>
      </c>
      <c r="F5" s="95">
        <f>VLOOKUP(B5,'horaire et frais apres nao'!$A$4:$J$66,4,FALSE)</f>
        <v>0</v>
      </c>
      <c r="G5" s="95">
        <f>VLOOKUP(B5,'horaire et frais apres nao'!$A$4:$J$66,5,FALSE)</f>
        <v>0</v>
      </c>
      <c r="H5" s="95">
        <f>VLOOKUP(B5,'horaire et frais apres nao'!$A$4:$J$66,6,FALSE)</f>
        <v>0</v>
      </c>
      <c r="I5" s="95">
        <f>VLOOKUP(B5,'horaire et frais apres nao'!$A$4:$J$66,7,FALSE)</f>
        <v>0</v>
      </c>
      <c r="J5" s="95">
        <f>VLOOKUP(B5,'horaire et frais apres nao'!$A$4:$J$66,8,FALSE)</f>
        <v>0</v>
      </c>
      <c r="K5" s="95">
        <f>VLOOKUP(B5,'horaire et frais apres nao'!$A$4:$J$66,9,FALSE)</f>
        <v>0</v>
      </c>
    </row>
    <row r="6" spans="1:11">
      <c r="A6" s="204"/>
      <c r="B6" s="55" t="s">
        <v>12</v>
      </c>
      <c r="C6" s="85" t="s">
        <v>25</v>
      </c>
      <c r="D6" s="6">
        <v>42250</v>
      </c>
      <c r="E6" s="95">
        <f>VLOOKUP(B6,'horaire et frais apres nao'!$A$4:$J$66,3,FALSE)</f>
        <v>0</v>
      </c>
      <c r="F6" s="95">
        <f>VLOOKUP(B6,'horaire et frais apres nao'!$A$4:$J$66,4,FALSE)</f>
        <v>0</v>
      </c>
      <c r="G6" s="95">
        <f>VLOOKUP(B6,'horaire et frais apres nao'!$A$4:$J$66,5,FALSE)</f>
        <v>0</v>
      </c>
      <c r="H6" s="95">
        <f>VLOOKUP(B6,'horaire et frais apres nao'!$A$4:$J$66,6,FALSE)</f>
        <v>0</v>
      </c>
      <c r="I6" s="95">
        <f>VLOOKUP(B6,'horaire et frais apres nao'!$A$4:$J$66,7,FALSE)</f>
        <v>0</v>
      </c>
      <c r="J6" s="95">
        <f>VLOOKUP(B6,'horaire et frais apres nao'!$A$4:$J$66,8,FALSE)</f>
        <v>0</v>
      </c>
      <c r="K6" s="95">
        <f>VLOOKUP(B6,'horaire et frais apres nao'!$A$4:$J$66,9,FALSE)</f>
        <v>0</v>
      </c>
    </row>
    <row r="7" spans="1:11">
      <c r="A7" s="204"/>
      <c r="B7" s="55" t="s">
        <v>12</v>
      </c>
      <c r="C7" s="85" t="s">
        <v>26</v>
      </c>
      <c r="D7" s="6">
        <v>42251</v>
      </c>
      <c r="E7" s="95">
        <f>VLOOKUP(B7,'horaire et frais apres nao'!$A$4:$J$66,3,FALSE)</f>
        <v>0</v>
      </c>
      <c r="F7" s="95">
        <f>VLOOKUP(B7,'horaire et frais apres nao'!$A$4:$J$66,4,FALSE)</f>
        <v>0</v>
      </c>
      <c r="G7" s="95">
        <f>VLOOKUP(B7,'horaire et frais apres nao'!$A$4:$J$66,5,FALSE)</f>
        <v>0</v>
      </c>
      <c r="H7" s="95">
        <f>VLOOKUP(B7,'horaire et frais apres nao'!$A$4:$J$66,6,FALSE)</f>
        <v>0</v>
      </c>
      <c r="I7" s="95">
        <f>VLOOKUP(B7,'horaire et frais apres nao'!$A$4:$J$66,7,FALSE)</f>
        <v>0</v>
      </c>
      <c r="J7" s="95">
        <f>VLOOKUP(B7,'horaire et frais apres nao'!$A$4:$J$66,8,FALSE)</f>
        <v>0</v>
      </c>
      <c r="K7" s="95">
        <f>VLOOKUP(B7,'horaire et frais apres nao'!$A$4:$J$66,9,FALSE)</f>
        <v>0</v>
      </c>
    </row>
    <row r="8" spans="1:11">
      <c r="A8" s="204"/>
      <c r="B8" s="55" t="s">
        <v>12</v>
      </c>
      <c r="C8" s="85" t="s">
        <v>20</v>
      </c>
      <c r="D8" s="6">
        <v>42252</v>
      </c>
      <c r="E8" s="95">
        <f>VLOOKUP(B8,'horaire et frais apres nao'!$A$4:$J$66,3,FALSE)</f>
        <v>0</v>
      </c>
      <c r="F8" s="95">
        <f>VLOOKUP(B8,'horaire et frais apres nao'!$A$4:$J$66,4,FALSE)</f>
        <v>0</v>
      </c>
      <c r="G8" s="95">
        <f>VLOOKUP(B8,'horaire et frais apres nao'!$A$4:$J$66,5,FALSE)</f>
        <v>0</v>
      </c>
      <c r="H8" s="95">
        <f>VLOOKUP(B8,'horaire et frais apres nao'!$A$4:$J$66,6,FALSE)</f>
        <v>0</v>
      </c>
      <c r="I8" s="95">
        <f>VLOOKUP(B8,'horaire et frais apres nao'!$A$4:$J$66,7,FALSE)</f>
        <v>0</v>
      </c>
      <c r="J8" s="95">
        <f>VLOOKUP(B8,'horaire et frais apres nao'!$A$4:$J$66,8,FALSE)</f>
        <v>0</v>
      </c>
      <c r="K8" s="95">
        <f>VLOOKUP(B8,'horaire et frais apres nao'!$A$4:$J$66,9,FALSE)</f>
        <v>0</v>
      </c>
    </row>
    <row r="9" spans="1:11">
      <c r="A9" s="204"/>
      <c r="B9" s="85" t="s">
        <v>196</v>
      </c>
      <c r="C9" s="85" t="s">
        <v>21</v>
      </c>
      <c r="D9" s="6">
        <v>42253</v>
      </c>
      <c r="E9" s="95">
        <f>VLOOKUP(B9,'horaire et frais apres nao'!$A$4:$J$66,3,FALSE)</f>
        <v>0</v>
      </c>
      <c r="F9" s="95">
        <f>VLOOKUP(B9,'horaire et frais apres nao'!$A$4:$J$66,4,FALSE)</f>
        <v>0</v>
      </c>
      <c r="G9" s="95">
        <f>VLOOKUP(B9,'horaire et frais apres nao'!$A$4:$J$66,5,FALSE)</f>
        <v>0</v>
      </c>
      <c r="H9" s="95">
        <f>VLOOKUP(B9,'horaire et frais apres nao'!$A$4:$J$66,6,FALSE)</f>
        <v>0</v>
      </c>
      <c r="I9" s="95">
        <f>VLOOKUP(B9,'horaire et frais apres nao'!$A$4:$J$66,7,FALSE)</f>
        <v>0</v>
      </c>
      <c r="J9" s="95">
        <f>VLOOKUP(B9,'horaire et frais apres nao'!$A$4:$J$66,8,FALSE)</f>
        <v>0</v>
      </c>
      <c r="K9" s="95">
        <f>VLOOKUP(B9,'horaire et frais apres nao'!$A$4:$J$66,9,FALSE)</f>
        <v>0</v>
      </c>
    </row>
    <row r="10" spans="1:11" ht="30">
      <c r="A10" s="204"/>
      <c r="B10" s="85" t="s">
        <v>196</v>
      </c>
      <c r="C10" s="85" t="s">
        <v>22</v>
      </c>
      <c r="D10" s="6">
        <v>42254</v>
      </c>
      <c r="E10" s="95">
        <f>VLOOKUP(B10,'horaire et frais apres nao'!$A$4:$J$66,3,FALSE)</f>
        <v>0</v>
      </c>
      <c r="F10" s="95">
        <f>VLOOKUP(B10,'horaire et frais apres nao'!$A$4:$J$66,4,FALSE)</f>
        <v>0</v>
      </c>
      <c r="G10" s="95">
        <f>VLOOKUP(B10,'horaire et frais apres nao'!$A$4:$J$66,5,FALSE)</f>
        <v>0</v>
      </c>
      <c r="H10" s="95">
        <f>VLOOKUP(B10,'horaire et frais apres nao'!$A$4:$J$66,6,FALSE)</f>
        <v>0</v>
      </c>
      <c r="I10" s="95">
        <f>VLOOKUP(B10,'horaire et frais apres nao'!$A$4:$J$66,7,FALSE)</f>
        <v>0</v>
      </c>
      <c r="J10" s="95">
        <f>VLOOKUP(B10,'horaire et frais apres nao'!$A$4:$J$66,8,FALSE)</f>
        <v>0</v>
      </c>
      <c r="K10" s="95">
        <f>VLOOKUP(B10,'horaire et frais apres nao'!$A$4:$J$66,9,FALSE)</f>
        <v>0</v>
      </c>
    </row>
    <row r="11" spans="1:11">
      <c r="A11" s="204">
        <v>37</v>
      </c>
      <c r="B11" s="55" t="s">
        <v>12</v>
      </c>
      <c r="C11" s="85" t="s">
        <v>23</v>
      </c>
      <c r="D11" s="6">
        <v>42255</v>
      </c>
      <c r="E11" s="95">
        <f>VLOOKUP(B11,'horaire et frais apres nao'!$A$4:$J$66,3,FALSE)</f>
        <v>0</v>
      </c>
      <c r="F11" s="95">
        <f>VLOOKUP(B11,'horaire et frais apres nao'!$A$4:$J$66,4,FALSE)</f>
        <v>0</v>
      </c>
      <c r="G11" s="95">
        <f>VLOOKUP(B11,'horaire et frais apres nao'!$A$4:$J$66,5,FALSE)</f>
        <v>0</v>
      </c>
      <c r="H11" s="95">
        <f>VLOOKUP(B11,'horaire et frais apres nao'!$A$4:$J$66,6,FALSE)</f>
        <v>0</v>
      </c>
      <c r="I11" s="95">
        <f>VLOOKUP(B11,'horaire et frais apres nao'!$A$4:$J$66,7,FALSE)</f>
        <v>0</v>
      </c>
      <c r="J11" s="95">
        <f>VLOOKUP(B11,'horaire et frais apres nao'!$A$4:$J$66,8,FALSE)</f>
        <v>0</v>
      </c>
      <c r="K11" s="95">
        <f>VLOOKUP(B11,'horaire et frais apres nao'!$A$4:$J$66,9,FALSE)</f>
        <v>0</v>
      </c>
    </row>
    <row r="12" spans="1:11">
      <c r="A12" s="204"/>
      <c r="B12" s="55" t="s">
        <v>12</v>
      </c>
      <c r="C12" s="85" t="s">
        <v>24</v>
      </c>
      <c r="D12" s="6">
        <v>42256</v>
      </c>
      <c r="E12" s="95">
        <f>VLOOKUP(B12,'horaire et frais apres nao'!$A$4:$J$66,3,FALSE)</f>
        <v>0</v>
      </c>
      <c r="F12" s="95">
        <f>VLOOKUP(B12,'horaire et frais apres nao'!$A$4:$J$66,4,FALSE)</f>
        <v>0</v>
      </c>
      <c r="G12" s="95">
        <f>VLOOKUP(B12,'horaire et frais apres nao'!$A$4:$J$66,5,FALSE)</f>
        <v>0</v>
      </c>
      <c r="H12" s="95">
        <f>VLOOKUP(B12,'horaire et frais apres nao'!$A$4:$J$66,6,FALSE)</f>
        <v>0</v>
      </c>
      <c r="I12" s="95">
        <f>VLOOKUP(B12,'horaire et frais apres nao'!$A$4:$J$66,7,FALSE)</f>
        <v>0</v>
      </c>
      <c r="J12" s="95">
        <f>VLOOKUP(B12,'horaire et frais apres nao'!$A$4:$J$66,8,FALSE)</f>
        <v>0</v>
      </c>
      <c r="K12" s="95">
        <f>VLOOKUP(B12,'horaire et frais apres nao'!$A$4:$J$66,9,FALSE)</f>
        <v>0</v>
      </c>
    </row>
    <row r="13" spans="1:11">
      <c r="A13" s="204"/>
      <c r="B13" s="55" t="s">
        <v>12</v>
      </c>
      <c r="C13" s="85" t="s">
        <v>25</v>
      </c>
      <c r="D13" s="6">
        <v>42257</v>
      </c>
      <c r="E13" s="95">
        <f>VLOOKUP(B13,'horaire et frais apres nao'!$A$4:$J$66,3,FALSE)</f>
        <v>0</v>
      </c>
      <c r="F13" s="95">
        <f>VLOOKUP(B13,'horaire et frais apres nao'!$A$4:$J$66,4,FALSE)</f>
        <v>0</v>
      </c>
      <c r="G13" s="95">
        <f>VLOOKUP(B13,'horaire et frais apres nao'!$A$4:$J$66,5,FALSE)</f>
        <v>0</v>
      </c>
      <c r="H13" s="95">
        <f>VLOOKUP(B13,'horaire et frais apres nao'!$A$4:$J$66,6,FALSE)</f>
        <v>0</v>
      </c>
      <c r="I13" s="95">
        <f>VLOOKUP(B13,'horaire et frais apres nao'!$A$4:$J$66,7,FALSE)</f>
        <v>0</v>
      </c>
      <c r="J13" s="95">
        <f>VLOOKUP(B13,'horaire et frais apres nao'!$A$4:$J$66,8,FALSE)</f>
        <v>0</v>
      </c>
      <c r="K13" s="95">
        <f>VLOOKUP(B13,'horaire et frais apres nao'!$A$4:$J$66,9,FALSE)</f>
        <v>0</v>
      </c>
    </row>
    <row r="14" spans="1:11">
      <c r="A14" s="204"/>
      <c r="B14" s="55" t="s">
        <v>12</v>
      </c>
      <c r="C14" s="85" t="s">
        <v>26</v>
      </c>
      <c r="D14" s="6">
        <v>42258</v>
      </c>
      <c r="E14" s="95">
        <f>VLOOKUP(B14,'horaire et frais apres nao'!$A$4:$J$66,3,FALSE)</f>
        <v>0</v>
      </c>
      <c r="F14" s="95">
        <f>VLOOKUP(B14,'horaire et frais apres nao'!$A$4:$J$66,4,FALSE)</f>
        <v>0</v>
      </c>
      <c r="G14" s="95">
        <f>VLOOKUP(B14,'horaire et frais apres nao'!$A$4:$J$66,5,FALSE)</f>
        <v>0</v>
      </c>
      <c r="H14" s="95">
        <f>VLOOKUP(B14,'horaire et frais apres nao'!$A$4:$J$66,6,FALSE)</f>
        <v>0</v>
      </c>
      <c r="I14" s="95">
        <f>VLOOKUP(B14,'horaire et frais apres nao'!$A$4:$J$66,7,FALSE)</f>
        <v>0</v>
      </c>
      <c r="J14" s="95">
        <f>VLOOKUP(B14,'horaire et frais apres nao'!$A$4:$J$66,8,FALSE)</f>
        <v>0</v>
      </c>
      <c r="K14" s="95">
        <f>VLOOKUP(B14,'horaire et frais apres nao'!$A$4:$J$66,9,FALSE)</f>
        <v>0</v>
      </c>
    </row>
    <row r="15" spans="1:11">
      <c r="A15" s="204"/>
      <c r="B15" s="55" t="s">
        <v>12</v>
      </c>
      <c r="C15" s="85" t="s">
        <v>20</v>
      </c>
      <c r="D15" s="6">
        <v>42259</v>
      </c>
      <c r="E15" s="95">
        <f>VLOOKUP(B15,'horaire et frais apres nao'!$A$4:$J$66,3,FALSE)</f>
        <v>0</v>
      </c>
      <c r="F15" s="95">
        <f>VLOOKUP(B15,'horaire et frais apres nao'!$A$4:$J$66,4,FALSE)</f>
        <v>0</v>
      </c>
      <c r="G15" s="95">
        <f>VLOOKUP(B15,'horaire et frais apres nao'!$A$4:$J$66,5,FALSE)</f>
        <v>0</v>
      </c>
      <c r="H15" s="95">
        <f>VLOOKUP(B15,'horaire et frais apres nao'!$A$4:$J$66,6,FALSE)</f>
        <v>0</v>
      </c>
      <c r="I15" s="95">
        <f>VLOOKUP(B15,'horaire et frais apres nao'!$A$4:$J$66,7,FALSE)</f>
        <v>0</v>
      </c>
      <c r="J15" s="95">
        <f>VLOOKUP(B15,'horaire et frais apres nao'!$A$4:$J$66,8,FALSE)</f>
        <v>0</v>
      </c>
      <c r="K15" s="95">
        <f>VLOOKUP(B15,'horaire et frais apres nao'!$A$4:$J$66,9,FALSE)</f>
        <v>0</v>
      </c>
    </row>
    <row r="16" spans="1:11">
      <c r="A16" s="204"/>
      <c r="B16" s="85" t="s">
        <v>196</v>
      </c>
      <c r="C16" s="85" t="s">
        <v>21</v>
      </c>
      <c r="D16" s="6">
        <v>42260</v>
      </c>
      <c r="E16" s="95">
        <f>VLOOKUP(B16,'horaire et frais apres nao'!$A$4:$J$66,3,FALSE)</f>
        <v>0</v>
      </c>
      <c r="F16" s="95">
        <f>VLOOKUP(B16,'horaire et frais apres nao'!$A$4:$J$66,4,FALSE)</f>
        <v>0</v>
      </c>
      <c r="G16" s="95">
        <f>VLOOKUP(B16,'horaire et frais apres nao'!$A$4:$J$66,5,FALSE)</f>
        <v>0</v>
      </c>
      <c r="H16" s="95">
        <f>VLOOKUP(B16,'horaire et frais apres nao'!$A$4:$J$66,6,FALSE)</f>
        <v>0</v>
      </c>
      <c r="I16" s="95">
        <f>VLOOKUP(B16,'horaire et frais apres nao'!$A$4:$J$66,7,FALSE)</f>
        <v>0</v>
      </c>
      <c r="J16" s="95">
        <f>VLOOKUP(B16,'horaire et frais apres nao'!$A$4:$J$66,8,FALSE)</f>
        <v>0</v>
      </c>
      <c r="K16" s="95">
        <f>VLOOKUP(B16,'horaire et frais apres nao'!$A$4:$J$66,9,FALSE)</f>
        <v>0</v>
      </c>
    </row>
    <row r="17" spans="1:11" ht="30">
      <c r="A17" s="204"/>
      <c r="B17" s="85" t="s">
        <v>196</v>
      </c>
      <c r="C17" s="85" t="s">
        <v>22</v>
      </c>
      <c r="D17" s="6">
        <v>42261</v>
      </c>
      <c r="E17" s="95">
        <f>VLOOKUP(B17,'horaire et frais apres nao'!$A$4:$J$66,3,FALSE)</f>
        <v>0</v>
      </c>
      <c r="F17" s="95">
        <f>VLOOKUP(B17,'horaire et frais apres nao'!$A$4:$J$66,4,FALSE)</f>
        <v>0</v>
      </c>
      <c r="G17" s="95">
        <f>VLOOKUP(B17,'horaire et frais apres nao'!$A$4:$J$66,5,FALSE)</f>
        <v>0</v>
      </c>
      <c r="H17" s="95">
        <f>VLOOKUP(B17,'horaire et frais apres nao'!$A$4:$J$66,6,FALSE)</f>
        <v>0</v>
      </c>
      <c r="I17" s="95">
        <f>VLOOKUP(B17,'horaire et frais apres nao'!$A$4:$J$66,7,FALSE)</f>
        <v>0</v>
      </c>
      <c r="J17" s="95">
        <f>VLOOKUP(B17,'horaire et frais apres nao'!$A$4:$J$66,8,FALSE)</f>
        <v>0</v>
      </c>
      <c r="K17" s="95">
        <f>VLOOKUP(B17,'horaire et frais apres nao'!$A$4:$J$66,9,FALSE)</f>
        <v>0</v>
      </c>
    </row>
    <row r="18" spans="1:11">
      <c r="A18" s="204">
        <v>38</v>
      </c>
      <c r="B18" s="55" t="s">
        <v>12</v>
      </c>
      <c r="C18" s="85" t="s">
        <v>23</v>
      </c>
      <c r="D18" s="6">
        <v>42262</v>
      </c>
      <c r="E18" s="95">
        <f>VLOOKUP(B18,'horaire et frais apres nao'!$A$4:$J$66,3,FALSE)</f>
        <v>0</v>
      </c>
      <c r="F18" s="95">
        <f>VLOOKUP(B18,'horaire et frais apres nao'!$A$4:$J$66,4,FALSE)</f>
        <v>0</v>
      </c>
      <c r="G18" s="95">
        <f>VLOOKUP(B18,'horaire et frais apres nao'!$A$4:$J$66,5,FALSE)</f>
        <v>0</v>
      </c>
      <c r="H18" s="95">
        <f>VLOOKUP(B18,'horaire et frais apres nao'!$A$4:$J$66,6,FALSE)</f>
        <v>0</v>
      </c>
      <c r="I18" s="95">
        <f>VLOOKUP(B18,'horaire et frais apres nao'!$A$4:$J$66,7,FALSE)</f>
        <v>0</v>
      </c>
      <c r="J18" s="95">
        <f>VLOOKUP(B18,'horaire et frais apres nao'!$A$4:$J$66,8,FALSE)</f>
        <v>0</v>
      </c>
      <c r="K18" s="95">
        <f>VLOOKUP(B18,'horaire et frais apres nao'!$A$4:$J$66,9,FALSE)</f>
        <v>0</v>
      </c>
    </row>
    <row r="19" spans="1:11">
      <c r="A19" s="204"/>
      <c r="B19" s="55" t="s">
        <v>12</v>
      </c>
      <c r="C19" s="85" t="s">
        <v>24</v>
      </c>
      <c r="D19" s="6">
        <v>42263</v>
      </c>
      <c r="E19" s="95">
        <f>VLOOKUP(B19,'horaire et frais apres nao'!$A$4:$J$66,3,FALSE)</f>
        <v>0</v>
      </c>
      <c r="F19" s="95">
        <f>VLOOKUP(B19,'horaire et frais apres nao'!$A$4:$J$66,4,FALSE)</f>
        <v>0</v>
      </c>
      <c r="G19" s="95">
        <f>VLOOKUP(B19,'horaire et frais apres nao'!$A$4:$J$66,5,FALSE)</f>
        <v>0</v>
      </c>
      <c r="H19" s="95">
        <f>VLOOKUP(B19,'horaire et frais apres nao'!$A$4:$J$66,6,FALSE)</f>
        <v>0</v>
      </c>
      <c r="I19" s="95">
        <f>VLOOKUP(B19,'horaire et frais apres nao'!$A$4:$J$66,7,FALSE)</f>
        <v>0</v>
      </c>
      <c r="J19" s="95">
        <f>VLOOKUP(B19,'horaire et frais apres nao'!$A$4:$J$66,8,FALSE)</f>
        <v>0</v>
      </c>
      <c r="K19" s="95">
        <f>VLOOKUP(B19,'horaire et frais apres nao'!$A$4:$J$66,9,FALSE)</f>
        <v>0</v>
      </c>
    </row>
    <row r="20" spans="1:11">
      <c r="A20" s="204"/>
      <c r="B20" s="55" t="s">
        <v>12</v>
      </c>
      <c r="C20" s="85" t="s">
        <v>25</v>
      </c>
      <c r="D20" s="6">
        <v>42264</v>
      </c>
      <c r="E20" s="95">
        <f>VLOOKUP(B20,'horaire et frais apres nao'!$A$4:$J$66,3,FALSE)</f>
        <v>0</v>
      </c>
      <c r="F20" s="95">
        <f>VLOOKUP(B20,'horaire et frais apres nao'!$A$4:$J$66,4,FALSE)</f>
        <v>0</v>
      </c>
      <c r="G20" s="95">
        <f>VLOOKUP(B20,'horaire et frais apres nao'!$A$4:$J$66,5,FALSE)</f>
        <v>0</v>
      </c>
      <c r="H20" s="95">
        <f>VLOOKUP(B20,'horaire et frais apres nao'!$A$4:$J$66,6,FALSE)</f>
        <v>0</v>
      </c>
      <c r="I20" s="95">
        <f>VLOOKUP(B20,'horaire et frais apres nao'!$A$4:$J$66,7,FALSE)</f>
        <v>0</v>
      </c>
      <c r="J20" s="95">
        <f>VLOOKUP(B20,'horaire et frais apres nao'!$A$4:$J$66,8,FALSE)</f>
        <v>0</v>
      </c>
      <c r="K20" s="95">
        <f>VLOOKUP(B20,'horaire et frais apres nao'!$A$4:$J$66,9,FALSE)</f>
        <v>0</v>
      </c>
    </row>
    <row r="21" spans="1:11">
      <c r="A21" s="204"/>
      <c r="B21" s="55" t="s">
        <v>12</v>
      </c>
      <c r="C21" s="85" t="s">
        <v>26</v>
      </c>
      <c r="D21" s="6">
        <v>42265</v>
      </c>
      <c r="E21" s="95">
        <f>VLOOKUP(B21,'horaire et frais apres nao'!$A$4:$J$66,3,FALSE)</f>
        <v>0</v>
      </c>
      <c r="F21" s="95">
        <f>VLOOKUP(B21,'horaire et frais apres nao'!$A$4:$J$66,4,FALSE)</f>
        <v>0</v>
      </c>
      <c r="G21" s="95">
        <f>VLOOKUP(B21,'horaire et frais apres nao'!$A$4:$J$66,5,FALSE)</f>
        <v>0</v>
      </c>
      <c r="H21" s="95">
        <f>VLOOKUP(B21,'horaire et frais apres nao'!$A$4:$J$66,6,FALSE)</f>
        <v>0</v>
      </c>
      <c r="I21" s="95">
        <f>VLOOKUP(B21,'horaire et frais apres nao'!$A$4:$J$66,7,FALSE)</f>
        <v>0</v>
      </c>
      <c r="J21" s="95">
        <f>VLOOKUP(B21,'horaire et frais apres nao'!$A$4:$J$66,8,FALSE)</f>
        <v>0</v>
      </c>
      <c r="K21" s="95">
        <f>VLOOKUP(B21,'horaire et frais apres nao'!$A$4:$J$66,9,FALSE)</f>
        <v>0</v>
      </c>
    </row>
    <row r="22" spans="1:11">
      <c r="A22" s="204"/>
      <c r="B22" s="55" t="s">
        <v>12</v>
      </c>
      <c r="C22" s="85" t="s">
        <v>20</v>
      </c>
      <c r="D22" s="6">
        <v>42266</v>
      </c>
      <c r="E22" s="95">
        <f>VLOOKUP(B22,'horaire et frais apres nao'!$A$4:$J$66,3,FALSE)</f>
        <v>0</v>
      </c>
      <c r="F22" s="95">
        <f>VLOOKUP(B22,'horaire et frais apres nao'!$A$4:$J$66,4,FALSE)</f>
        <v>0</v>
      </c>
      <c r="G22" s="95">
        <f>VLOOKUP(B22,'horaire et frais apres nao'!$A$4:$J$66,5,FALSE)</f>
        <v>0</v>
      </c>
      <c r="H22" s="95">
        <f>VLOOKUP(B22,'horaire et frais apres nao'!$A$4:$J$66,6,FALSE)</f>
        <v>0</v>
      </c>
      <c r="I22" s="95">
        <f>VLOOKUP(B22,'horaire et frais apres nao'!$A$4:$J$66,7,FALSE)</f>
        <v>0</v>
      </c>
      <c r="J22" s="95">
        <f>VLOOKUP(B22,'horaire et frais apres nao'!$A$4:$J$66,8,FALSE)</f>
        <v>0</v>
      </c>
      <c r="K22" s="95">
        <f>VLOOKUP(B22,'horaire et frais apres nao'!$A$4:$J$66,9,FALSE)</f>
        <v>0</v>
      </c>
    </row>
    <row r="23" spans="1:11">
      <c r="A23" s="204"/>
      <c r="B23" s="85" t="s">
        <v>196</v>
      </c>
      <c r="C23" s="85" t="s">
        <v>21</v>
      </c>
      <c r="D23" s="6">
        <v>42267</v>
      </c>
      <c r="E23" s="95">
        <f>VLOOKUP(B23,'horaire et frais apres nao'!$A$4:$J$66,3,FALSE)</f>
        <v>0</v>
      </c>
      <c r="F23" s="95">
        <f>VLOOKUP(B23,'horaire et frais apres nao'!$A$4:$J$66,4,FALSE)</f>
        <v>0</v>
      </c>
      <c r="G23" s="95">
        <f>VLOOKUP(B23,'horaire et frais apres nao'!$A$4:$J$66,5,FALSE)</f>
        <v>0</v>
      </c>
      <c r="H23" s="95">
        <f>VLOOKUP(B23,'horaire et frais apres nao'!$A$4:$J$66,6,FALSE)</f>
        <v>0</v>
      </c>
      <c r="I23" s="95">
        <f>VLOOKUP(B23,'horaire et frais apres nao'!$A$4:$J$66,7,FALSE)</f>
        <v>0</v>
      </c>
      <c r="J23" s="95">
        <f>VLOOKUP(B23,'horaire et frais apres nao'!$A$4:$J$66,8,FALSE)</f>
        <v>0</v>
      </c>
      <c r="K23" s="95">
        <f>VLOOKUP(B23,'horaire et frais apres nao'!$A$4:$J$66,9,FALSE)</f>
        <v>0</v>
      </c>
    </row>
    <row r="24" spans="1:11" ht="30">
      <c r="A24" s="204"/>
      <c r="B24" s="85" t="s">
        <v>196</v>
      </c>
      <c r="C24" s="85" t="s">
        <v>22</v>
      </c>
      <c r="D24" s="6">
        <v>42268</v>
      </c>
      <c r="E24" s="95">
        <f>VLOOKUP(B24,'horaire et frais apres nao'!$A$4:$J$66,3,FALSE)</f>
        <v>0</v>
      </c>
      <c r="F24" s="95">
        <f>VLOOKUP(B24,'horaire et frais apres nao'!$A$4:$J$66,4,FALSE)</f>
        <v>0</v>
      </c>
      <c r="G24" s="95">
        <f>VLOOKUP(B24,'horaire et frais apres nao'!$A$4:$J$66,5,FALSE)</f>
        <v>0</v>
      </c>
      <c r="H24" s="95">
        <f>VLOOKUP(B24,'horaire et frais apres nao'!$A$4:$J$66,6,FALSE)</f>
        <v>0</v>
      </c>
      <c r="I24" s="95">
        <f>VLOOKUP(B24,'horaire et frais apres nao'!$A$4:$J$66,7,FALSE)</f>
        <v>0</v>
      </c>
      <c r="J24" s="95">
        <f>VLOOKUP(B24,'horaire et frais apres nao'!$A$4:$J$66,8,FALSE)</f>
        <v>0</v>
      </c>
      <c r="K24" s="95">
        <f>VLOOKUP(B24,'horaire et frais apres nao'!$A$4:$J$66,9,FALSE)</f>
        <v>0</v>
      </c>
    </row>
    <row r="25" spans="1:11">
      <c r="A25" s="202">
        <v>39</v>
      </c>
      <c r="B25" s="55" t="s">
        <v>12</v>
      </c>
      <c r="C25" s="85" t="s">
        <v>23</v>
      </c>
      <c r="D25" s="6">
        <v>42269</v>
      </c>
      <c r="E25" s="95">
        <f>VLOOKUP(B25,'horaire et frais apres nao'!$A$4:$J$66,3,FALSE)</f>
        <v>0</v>
      </c>
      <c r="F25" s="95">
        <f>VLOOKUP(B25,'horaire et frais apres nao'!$A$4:$J$66,4,FALSE)</f>
        <v>0</v>
      </c>
      <c r="G25" s="95">
        <f>VLOOKUP(B25,'horaire et frais apres nao'!$A$4:$J$66,5,FALSE)</f>
        <v>0</v>
      </c>
      <c r="H25" s="95">
        <f>VLOOKUP(B25,'horaire et frais apres nao'!$A$4:$J$66,6,FALSE)</f>
        <v>0</v>
      </c>
      <c r="I25" s="95">
        <f>VLOOKUP(B25,'horaire et frais apres nao'!$A$4:$J$66,7,FALSE)</f>
        <v>0</v>
      </c>
      <c r="J25" s="95">
        <f>VLOOKUP(B25,'horaire et frais apres nao'!$A$4:$J$66,8,FALSE)</f>
        <v>0</v>
      </c>
      <c r="K25" s="95">
        <f>VLOOKUP(B25,'horaire et frais apres nao'!$A$4:$J$66,9,FALSE)</f>
        <v>0</v>
      </c>
    </row>
    <row r="26" spans="1:11">
      <c r="A26" s="203"/>
      <c r="B26" s="55" t="s">
        <v>12</v>
      </c>
      <c r="C26" s="85" t="s">
        <v>24</v>
      </c>
      <c r="D26" s="6">
        <v>42270</v>
      </c>
      <c r="E26" s="95">
        <f>VLOOKUP(B26,'horaire et frais apres nao'!$A$4:$J$66,3,FALSE)</f>
        <v>0</v>
      </c>
      <c r="F26" s="95">
        <f>VLOOKUP(B26,'horaire et frais apres nao'!$A$4:$J$66,4,FALSE)</f>
        <v>0</v>
      </c>
      <c r="G26" s="95">
        <f>VLOOKUP(B26,'horaire et frais apres nao'!$A$4:$J$66,5,FALSE)</f>
        <v>0</v>
      </c>
      <c r="H26" s="95">
        <f>VLOOKUP(B26,'horaire et frais apres nao'!$A$4:$J$66,6,FALSE)</f>
        <v>0</v>
      </c>
      <c r="I26" s="95">
        <f>VLOOKUP(B26,'horaire et frais apres nao'!$A$4:$J$66,7,FALSE)</f>
        <v>0</v>
      </c>
      <c r="J26" s="95">
        <f>VLOOKUP(B26,'horaire et frais apres nao'!$A$4:$J$66,8,FALSE)</f>
        <v>0</v>
      </c>
      <c r="K26" s="95">
        <f>VLOOKUP(B26,'horaire et frais apres nao'!$A$4:$J$66,9,FALSE)</f>
        <v>0</v>
      </c>
    </row>
    <row r="27" spans="1:11">
      <c r="A27" s="203"/>
      <c r="B27" s="55" t="s">
        <v>12</v>
      </c>
      <c r="C27" s="85" t="s">
        <v>25</v>
      </c>
      <c r="D27" s="6">
        <v>42271</v>
      </c>
      <c r="E27" s="95">
        <f>VLOOKUP(B27,'horaire et frais apres nao'!$A$4:$J$66,3,FALSE)</f>
        <v>0</v>
      </c>
      <c r="F27" s="95">
        <f>VLOOKUP(B27,'horaire et frais apres nao'!$A$4:$J$66,4,FALSE)</f>
        <v>0</v>
      </c>
      <c r="G27" s="95">
        <f>VLOOKUP(B27,'horaire et frais apres nao'!$A$4:$J$66,5,FALSE)</f>
        <v>0</v>
      </c>
      <c r="H27" s="95">
        <f>VLOOKUP(B27,'horaire et frais apres nao'!$A$4:$J$66,6,FALSE)</f>
        <v>0</v>
      </c>
      <c r="I27" s="95">
        <f>VLOOKUP(B27,'horaire et frais apres nao'!$A$4:$J$66,7,FALSE)</f>
        <v>0</v>
      </c>
      <c r="J27" s="95">
        <f>VLOOKUP(B27,'horaire et frais apres nao'!$A$4:$J$66,8,FALSE)</f>
        <v>0</v>
      </c>
      <c r="K27" s="95">
        <f>VLOOKUP(B27,'horaire et frais apres nao'!$A$4:$J$66,9,FALSE)</f>
        <v>0</v>
      </c>
    </row>
    <row r="28" spans="1:11">
      <c r="A28" s="203"/>
      <c r="B28" s="55" t="s">
        <v>12</v>
      </c>
      <c r="C28" s="85" t="s">
        <v>26</v>
      </c>
      <c r="D28" s="6">
        <v>42272</v>
      </c>
      <c r="E28" s="95">
        <f>VLOOKUP(B28,'horaire et frais apres nao'!$A$4:$J$66,3,FALSE)</f>
        <v>0</v>
      </c>
      <c r="F28" s="95">
        <f>VLOOKUP(B28,'horaire et frais apres nao'!$A$4:$J$66,4,FALSE)</f>
        <v>0</v>
      </c>
      <c r="G28" s="95">
        <f>VLOOKUP(B28,'horaire et frais apres nao'!$A$4:$J$66,5,FALSE)</f>
        <v>0</v>
      </c>
      <c r="H28" s="95">
        <f>VLOOKUP(B28,'horaire et frais apres nao'!$A$4:$J$66,6,FALSE)</f>
        <v>0</v>
      </c>
      <c r="I28" s="95">
        <f>VLOOKUP(B28,'horaire et frais apres nao'!$A$4:$J$66,7,FALSE)</f>
        <v>0</v>
      </c>
      <c r="J28" s="95">
        <f>VLOOKUP(B28,'horaire et frais apres nao'!$A$4:$J$66,8,FALSE)</f>
        <v>0</v>
      </c>
      <c r="K28" s="95">
        <f>VLOOKUP(B28,'horaire et frais apres nao'!$A$4:$J$66,9,FALSE)</f>
        <v>0</v>
      </c>
    </row>
    <row r="29" spans="1:11">
      <c r="A29" s="203"/>
      <c r="B29" s="55" t="s">
        <v>12</v>
      </c>
      <c r="C29" s="85" t="s">
        <v>20</v>
      </c>
      <c r="D29" s="6">
        <v>42273</v>
      </c>
      <c r="E29" s="95">
        <f>VLOOKUP(B29,'horaire et frais apres nao'!$A$4:$J$66,3,FALSE)</f>
        <v>0</v>
      </c>
      <c r="F29" s="95">
        <f>VLOOKUP(B29,'horaire et frais apres nao'!$A$4:$J$66,4,FALSE)</f>
        <v>0</v>
      </c>
      <c r="G29" s="95">
        <f>VLOOKUP(B29,'horaire et frais apres nao'!$A$4:$J$66,5,FALSE)</f>
        <v>0</v>
      </c>
      <c r="H29" s="95">
        <f>VLOOKUP(B29,'horaire et frais apres nao'!$A$4:$J$66,6,FALSE)</f>
        <v>0</v>
      </c>
      <c r="I29" s="95">
        <f>VLOOKUP(B29,'horaire et frais apres nao'!$A$4:$J$66,7,FALSE)</f>
        <v>0</v>
      </c>
      <c r="J29" s="95">
        <f>VLOOKUP(B29,'horaire et frais apres nao'!$A$4:$J$66,8,FALSE)</f>
        <v>0</v>
      </c>
      <c r="K29" s="95">
        <f>VLOOKUP(B29,'horaire et frais apres nao'!$A$4:$J$66,9,FALSE)</f>
        <v>0</v>
      </c>
    </row>
    <row r="30" spans="1:11">
      <c r="A30" s="203"/>
      <c r="B30" s="85" t="s">
        <v>196</v>
      </c>
      <c r="C30" s="85" t="s">
        <v>21</v>
      </c>
      <c r="D30" s="6">
        <v>42274</v>
      </c>
      <c r="E30" s="95">
        <f>VLOOKUP(B30,'horaire et frais apres nao'!$A$4:$J$66,3,FALSE)</f>
        <v>0</v>
      </c>
      <c r="F30" s="95">
        <f>VLOOKUP(B30,'horaire et frais apres nao'!$A$4:$J$66,4,FALSE)</f>
        <v>0</v>
      </c>
      <c r="G30" s="95">
        <f>VLOOKUP(B30,'horaire et frais apres nao'!$A$4:$J$66,5,FALSE)</f>
        <v>0</v>
      </c>
      <c r="H30" s="95">
        <f>VLOOKUP(B30,'horaire et frais apres nao'!$A$4:$J$66,6,FALSE)</f>
        <v>0</v>
      </c>
      <c r="I30" s="95">
        <f>VLOOKUP(B30,'horaire et frais apres nao'!$A$4:$J$66,7,FALSE)</f>
        <v>0</v>
      </c>
      <c r="J30" s="95">
        <f>VLOOKUP(B30,'horaire et frais apres nao'!$A$4:$J$66,8,FALSE)</f>
        <v>0</v>
      </c>
      <c r="K30" s="95">
        <f>VLOOKUP(B30,'horaire et frais apres nao'!$A$4:$J$66,9,FALSE)</f>
        <v>0</v>
      </c>
    </row>
    <row r="31" spans="1:11" ht="30">
      <c r="A31" s="210"/>
      <c r="B31" s="85" t="s">
        <v>196</v>
      </c>
      <c r="C31" s="85" t="s">
        <v>22</v>
      </c>
      <c r="D31" s="6">
        <v>42275</v>
      </c>
      <c r="E31" s="95">
        <f>VLOOKUP(B31,'horaire et frais apres nao'!$A$4:$J$66,3,FALSE)</f>
        <v>0</v>
      </c>
      <c r="F31" s="95">
        <f>VLOOKUP(B31,'horaire et frais apres nao'!$A$4:$J$66,4,FALSE)</f>
        <v>0</v>
      </c>
      <c r="G31" s="95">
        <f>VLOOKUP(B31,'horaire et frais apres nao'!$A$4:$J$66,5,FALSE)</f>
        <v>0</v>
      </c>
      <c r="H31" s="95">
        <f>VLOOKUP(B31,'horaire et frais apres nao'!$A$4:$J$66,6,FALSE)</f>
        <v>0</v>
      </c>
      <c r="I31" s="95">
        <f>VLOOKUP(B31,'horaire et frais apres nao'!$A$4:$J$66,7,FALSE)</f>
        <v>0</v>
      </c>
      <c r="J31" s="95">
        <f>VLOOKUP(B31,'horaire et frais apres nao'!$A$4:$J$66,8,FALSE)</f>
        <v>0</v>
      </c>
      <c r="K31" s="95">
        <f>VLOOKUP(B31,'horaire et frais apres nao'!$A$4:$J$66,9,FALSE)</f>
        <v>0</v>
      </c>
    </row>
    <row r="32" spans="1:11">
      <c r="A32" s="202">
        <v>40</v>
      </c>
      <c r="B32" s="55" t="s">
        <v>12</v>
      </c>
      <c r="C32" s="85" t="s">
        <v>23</v>
      </c>
      <c r="D32" s="6">
        <v>42276</v>
      </c>
      <c r="E32" s="95">
        <f>VLOOKUP(B32,'horaire et frais apres nao'!$A$4:$J$66,3,FALSE)</f>
        <v>0</v>
      </c>
      <c r="F32" s="95">
        <f>VLOOKUP(B32,'horaire et frais apres nao'!$A$4:$J$66,4,FALSE)</f>
        <v>0</v>
      </c>
      <c r="G32" s="95">
        <f>VLOOKUP(B32,'horaire et frais apres nao'!$A$4:$J$66,5,FALSE)</f>
        <v>0</v>
      </c>
      <c r="H32" s="95">
        <f>VLOOKUP(B32,'horaire et frais apres nao'!$A$4:$J$66,6,FALSE)</f>
        <v>0</v>
      </c>
      <c r="I32" s="95">
        <f>VLOOKUP(B32,'horaire et frais apres nao'!$A$4:$J$66,7,FALSE)</f>
        <v>0</v>
      </c>
      <c r="J32" s="95">
        <f>VLOOKUP(B32,'horaire et frais apres nao'!$A$4:$J$66,8,FALSE)</f>
        <v>0</v>
      </c>
      <c r="K32" s="95">
        <f>VLOOKUP(B32,'horaire et frais apres nao'!$A$4:$J$66,9,FALSE)</f>
        <v>0</v>
      </c>
    </row>
    <row r="33" spans="1:11">
      <c r="A33" s="210"/>
      <c r="B33" s="55" t="s">
        <v>12</v>
      </c>
      <c r="C33" s="55"/>
      <c r="D33" s="6"/>
      <c r="E33" s="95">
        <f>VLOOKUP(B33,'horaire et frais apres nao'!$A$4:$J$66,3,FALSE)</f>
        <v>0</v>
      </c>
      <c r="F33" s="95">
        <f>VLOOKUP(B33,'horaire et frais apres nao'!$A$4:$J$66,4,FALSE)</f>
        <v>0</v>
      </c>
      <c r="G33" s="95">
        <f>VLOOKUP(B33,'horaire et frais apres nao'!$A$4:$J$66,5,FALSE)</f>
        <v>0</v>
      </c>
      <c r="H33" s="95">
        <f>VLOOKUP(B33,'horaire et frais apres nao'!$A$4:$J$66,6,FALSE)</f>
        <v>0</v>
      </c>
      <c r="I33" s="95">
        <f>VLOOKUP(B33,'horaire et frais apres nao'!$A$4:$J$66,7,FALSE)</f>
        <v>0</v>
      </c>
      <c r="J33" s="95">
        <f>VLOOKUP(B33,'horaire et frais apres nao'!$A$4:$J$66,8,FALSE)</f>
        <v>0</v>
      </c>
      <c r="K33" s="95">
        <f>VLOOKUP(B33,'horaire et frais apres nao'!$A$4:$J$66,9,FALSE)</f>
        <v>0</v>
      </c>
    </row>
    <row r="34" spans="1:11">
      <c r="A34" s="55"/>
      <c r="B34" s="33" t="s">
        <v>27</v>
      </c>
      <c r="C34" s="33"/>
      <c r="D34" s="33"/>
      <c r="E34" s="33">
        <f>SUM(E3:E33)</f>
        <v>0</v>
      </c>
      <c r="F34" s="33">
        <f t="shared" ref="F34:K34" si="0">SUM(F3:F33)</f>
        <v>0</v>
      </c>
      <c r="G34" s="33">
        <f t="shared" si="0"/>
        <v>0</v>
      </c>
      <c r="H34" s="33">
        <f t="shared" si="0"/>
        <v>0</v>
      </c>
      <c r="I34" s="33">
        <f t="shared" si="0"/>
        <v>0</v>
      </c>
      <c r="J34" s="33">
        <f t="shared" si="0"/>
        <v>0</v>
      </c>
      <c r="K34" s="33">
        <f t="shared" si="0"/>
        <v>0</v>
      </c>
    </row>
    <row r="35" spans="1:11" ht="30">
      <c r="A35" s="43" t="s">
        <v>16</v>
      </c>
      <c r="B35" s="43" t="s">
        <v>17</v>
      </c>
      <c r="C35" s="43" t="s">
        <v>18</v>
      </c>
      <c r="D35" s="43" t="s">
        <v>19</v>
      </c>
      <c r="E35" s="43" t="s">
        <v>2</v>
      </c>
      <c r="F35" s="43" t="s">
        <v>3</v>
      </c>
      <c r="G35" s="43" t="s">
        <v>4</v>
      </c>
      <c r="H35" s="43" t="s">
        <v>5</v>
      </c>
      <c r="I35" s="43" t="s">
        <v>6</v>
      </c>
      <c r="J35" s="43" t="s">
        <v>7</v>
      </c>
      <c r="K35" s="43" t="s">
        <v>8</v>
      </c>
    </row>
    <row r="43" spans="1:11" ht="15" customHeight="1">
      <c r="B43" s="196" t="s">
        <v>225</v>
      </c>
      <c r="C43" s="196"/>
      <c r="D43" s="196"/>
      <c r="E43" s="196"/>
      <c r="F43" s="196"/>
      <c r="G43" s="196"/>
      <c r="H43" s="196"/>
      <c r="I43" s="196"/>
      <c r="J43" s="196"/>
    </row>
    <row r="44" spans="1:11">
      <c r="B44" s="196"/>
      <c r="C44" s="196"/>
      <c r="D44" s="196"/>
      <c r="E44" s="196"/>
      <c r="F44" s="196"/>
      <c r="G44" s="196"/>
      <c r="H44" s="196"/>
      <c r="I44" s="196"/>
      <c r="J44" s="196"/>
    </row>
    <row r="45" spans="1:11" ht="45">
      <c r="A45" s="43" t="s">
        <v>91</v>
      </c>
      <c r="B45" s="44" t="s">
        <v>70</v>
      </c>
      <c r="C45" s="43" t="s">
        <v>29</v>
      </c>
      <c r="D45" s="43" t="s">
        <v>30</v>
      </c>
      <c r="E45" s="43" t="s">
        <v>31</v>
      </c>
      <c r="F45" s="43" t="s">
        <v>32</v>
      </c>
      <c r="G45" s="43" t="s">
        <v>33</v>
      </c>
      <c r="H45" s="43" t="s">
        <v>34</v>
      </c>
      <c r="I45" s="43" t="s">
        <v>35</v>
      </c>
      <c r="J45" s="43" t="s">
        <v>36</v>
      </c>
      <c r="K45" s="43" t="s">
        <v>115</v>
      </c>
    </row>
    <row r="46" spans="1:11">
      <c r="A46" s="40"/>
      <c r="B46" s="40"/>
      <c r="C46" s="55" t="s">
        <v>12</v>
      </c>
      <c r="D46" s="55" t="s">
        <v>23</v>
      </c>
      <c r="E46" s="2">
        <f>VLOOKUP(C46,' horaire et frais avant nao '!$A$4:I81,2,FALSE)</f>
        <v>0</v>
      </c>
      <c r="F46" s="2">
        <v>0</v>
      </c>
      <c r="G46" s="2">
        <f>MOD(F46-E46,1)-I46-H46+K46</f>
        <v>0</v>
      </c>
      <c r="H46" s="2">
        <v>0</v>
      </c>
      <c r="I46" s="2">
        <v>0</v>
      </c>
      <c r="J46" s="2">
        <f t="shared" ref="J46:J52" si="1">(IF(((E46*24)&gt;=21)*AND((F46*24)&gt;6)*AND((F46*24)&lt;21),30-(E46*24),0)+IF(((F46*24)&gt;=21)*AND((E46*24)&gt;6)*AND((E46*24)&lt;21),MIN((F46*24)-(E46*24),(F46*24)-21),0)+IF(((E46*24)&gt;6)*AND((E46*24)&lt;21)*AND((F46*24)&lt;=6),3+(F46*24),0)+IF(((E46*24)&lt;=6)*AND((F46*24)&gt;6)*AND((F46*24)&lt;21),6-(E46*24),0)+IF(((E46*24)&lt;=6)*AND((F46*24)&lt;=6),(F46*24)-(E46*24),0)+IF(((E46*24)&gt;=21)*AND((F46*24)&lt;=6),24-(E46*24)+(F46*24),0)+IF(((E46*24)&gt;=21)*AND((F46*24)&gt;=21),(F46*24)-(E46*24),0)+IF(((E46*24)&lt;=6)*AND((F46*24)&gt;=21),6-(E46*24)+(F46*24)-21,0)+IF(((E46*24)&gt;6)*AND((E46*24)&lt;21)*AND((F46*24)&gt;6)*AND((F46*24)&lt;21)*AND((E46*24)&gt;(F46*24)),9,0))/24-I46</f>
        <v>0</v>
      </c>
      <c r="K46" s="46">
        <v>0</v>
      </c>
    </row>
    <row r="47" spans="1:11">
      <c r="A47" s="40"/>
      <c r="B47" s="40"/>
      <c r="C47" s="55" t="s">
        <v>12</v>
      </c>
      <c r="D47" s="55" t="s">
        <v>24</v>
      </c>
      <c r="E47" s="2">
        <f>VLOOKUP(C47,' horaire et frais avant nao '!$A$4:I82,2,FALSE)</f>
        <v>0</v>
      </c>
      <c r="F47" s="2">
        <v>0</v>
      </c>
      <c r="G47" s="2">
        <f t="shared" ref="G47:G52" si="2">MOD(F47-E47,1)-I47-H47+K47</f>
        <v>0</v>
      </c>
      <c r="H47" s="2">
        <v>0</v>
      </c>
      <c r="I47" s="2">
        <v>0</v>
      </c>
      <c r="J47" s="2">
        <f t="shared" si="1"/>
        <v>0</v>
      </c>
      <c r="K47" s="46">
        <v>0</v>
      </c>
    </row>
    <row r="48" spans="1:11">
      <c r="A48" s="40"/>
      <c r="B48" s="40"/>
      <c r="C48" s="55" t="s">
        <v>12</v>
      </c>
      <c r="D48" s="55" t="s">
        <v>25</v>
      </c>
      <c r="E48" s="2">
        <f>VLOOKUP(C48,' horaire et frais avant nao '!$A$4:I83,2,FALSE)</f>
        <v>0</v>
      </c>
      <c r="F48" s="2">
        <v>0</v>
      </c>
      <c r="G48" s="2">
        <f t="shared" si="2"/>
        <v>0</v>
      </c>
      <c r="H48" s="2">
        <v>0</v>
      </c>
      <c r="I48" s="2">
        <v>0</v>
      </c>
      <c r="J48" s="2">
        <f t="shared" si="1"/>
        <v>0</v>
      </c>
      <c r="K48" s="46">
        <v>0</v>
      </c>
    </row>
    <row r="49" spans="1:11">
      <c r="A49" s="40"/>
      <c r="B49" s="40"/>
      <c r="C49" s="55" t="s">
        <v>12</v>
      </c>
      <c r="D49" s="55" t="s">
        <v>26</v>
      </c>
      <c r="E49" s="2">
        <f>VLOOKUP(C49,' horaire et frais avant nao '!$A$4:I84,2,FALSE)</f>
        <v>0</v>
      </c>
      <c r="F49" s="2">
        <v>0</v>
      </c>
      <c r="G49" s="2">
        <f t="shared" si="2"/>
        <v>0</v>
      </c>
      <c r="H49" s="2">
        <v>0</v>
      </c>
      <c r="I49" s="2">
        <v>0</v>
      </c>
      <c r="J49" s="2">
        <f t="shared" si="1"/>
        <v>0</v>
      </c>
      <c r="K49" s="46">
        <v>0</v>
      </c>
    </row>
    <row r="50" spans="1:11">
      <c r="A50" s="40"/>
      <c r="B50" s="40"/>
      <c r="C50" s="55" t="s">
        <v>12</v>
      </c>
      <c r="D50" s="55" t="s">
        <v>20</v>
      </c>
      <c r="E50" s="2">
        <f>VLOOKUP(C50,' horaire et frais avant nao '!$A$4:I85,2,FALSE)</f>
        <v>0</v>
      </c>
      <c r="F50" s="2">
        <v>0</v>
      </c>
      <c r="G50" s="2">
        <f t="shared" si="2"/>
        <v>0</v>
      </c>
      <c r="H50" s="2">
        <v>0</v>
      </c>
      <c r="I50" s="2">
        <v>0</v>
      </c>
      <c r="J50" s="2">
        <f t="shared" si="1"/>
        <v>0</v>
      </c>
      <c r="K50" s="46">
        <v>0</v>
      </c>
    </row>
    <row r="51" spans="1:11">
      <c r="A51" s="40"/>
      <c r="B51" s="40"/>
      <c r="C51" s="55" t="s">
        <v>11</v>
      </c>
      <c r="D51" s="55" t="s">
        <v>21</v>
      </c>
      <c r="E51" s="2">
        <f>VLOOKUP(C51,' horaire et frais avant nao '!$A$4:I86,2,FALSE)</f>
        <v>0</v>
      </c>
      <c r="F51" s="2">
        <v>0</v>
      </c>
      <c r="G51" s="2">
        <f t="shared" si="2"/>
        <v>0</v>
      </c>
      <c r="H51" s="2">
        <v>0</v>
      </c>
      <c r="I51" s="2">
        <v>0</v>
      </c>
      <c r="J51" s="2">
        <f t="shared" si="1"/>
        <v>0</v>
      </c>
      <c r="K51" s="46">
        <v>0</v>
      </c>
    </row>
    <row r="52" spans="1:11">
      <c r="A52" s="40"/>
      <c r="B52" s="40"/>
      <c r="C52" s="32" t="s">
        <v>11</v>
      </c>
      <c r="D52" s="32" t="s">
        <v>22</v>
      </c>
      <c r="E52" s="2">
        <f>VLOOKUP(C52,' horaire et frais avant nao '!$A$4:I87,2,FALSE)</f>
        <v>0</v>
      </c>
      <c r="F52" s="16">
        <v>0</v>
      </c>
      <c r="G52" s="2">
        <f t="shared" si="2"/>
        <v>0</v>
      </c>
      <c r="H52" s="16">
        <v>0</v>
      </c>
      <c r="I52" s="16">
        <v>0</v>
      </c>
      <c r="J52" s="2">
        <f t="shared" si="1"/>
        <v>0</v>
      </c>
      <c r="K52" s="46">
        <v>0</v>
      </c>
    </row>
    <row r="53" spans="1:11">
      <c r="C53" s="4"/>
      <c r="D53" s="4"/>
      <c r="E53" s="17"/>
      <c r="F53" s="18"/>
      <c r="G53" s="51">
        <f>SUM(G46:G52)</f>
        <v>0</v>
      </c>
      <c r="H53" s="20"/>
      <c r="I53" s="15"/>
      <c r="J53" s="52">
        <f>SUM(J46:J52)</f>
        <v>0</v>
      </c>
    </row>
    <row r="54" spans="1:11">
      <c r="D54" s="187" t="s">
        <v>37</v>
      </c>
      <c r="E54" s="188"/>
      <c r="F54" s="188"/>
      <c r="G54" s="189"/>
      <c r="H54" s="19"/>
      <c r="I54" s="22">
        <v>0.33333333333333331</v>
      </c>
    </row>
    <row r="55" spans="1:11">
      <c r="D55" s="187" t="s">
        <v>38</v>
      </c>
      <c r="E55" s="188"/>
      <c r="F55" s="188"/>
      <c r="G55" s="189"/>
      <c r="H55" s="40"/>
      <c r="I55" s="41">
        <v>1.6666666666666667</v>
      </c>
    </row>
    <row r="56" spans="1:11">
      <c r="D56" s="187" t="s">
        <v>39</v>
      </c>
      <c r="E56" s="188"/>
      <c r="F56" s="188"/>
      <c r="G56" s="189"/>
      <c r="H56" s="40"/>
      <c r="I56" s="58">
        <f>SUM(G53)</f>
        <v>0</v>
      </c>
      <c r="K56" s="186" t="s">
        <v>149</v>
      </c>
    </row>
    <row r="57" spans="1:11">
      <c r="D57" s="187" t="s">
        <v>40</v>
      </c>
      <c r="E57" s="188"/>
      <c r="F57" s="188"/>
      <c r="G57" s="189"/>
      <c r="H57" s="40"/>
      <c r="I57" s="41">
        <v>0.41666666666666669</v>
      </c>
      <c r="K57" s="186"/>
    </row>
    <row r="58" spans="1:11">
      <c r="D58" s="187" t="s">
        <v>41</v>
      </c>
      <c r="E58" s="188"/>
      <c r="F58" s="188"/>
      <c r="G58" s="189"/>
      <c r="H58" s="40"/>
      <c r="I58" s="41">
        <f>SUM(I56-I55)</f>
        <v>-1.6666666666666667</v>
      </c>
      <c r="K58" s="74">
        <f>SUM(G153)</f>
        <v>0</v>
      </c>
    </row>
    <row r="59" spans="1:11">
      <c r="D59" s="187" t="s">
        <v>42</v>
      </c>
      <c r="E59" s="188"/>
      <c r="F59" s="188"/>
      <c r="G59" s="189"/>
      <c r="H59" s="40"/>
      <c r="I59" s="41">
        <v>0.83333333333333337</v>
      </c>
    </row>
    <row r="60" spans="1:11">
      <c r="D60" s="187" t="s">
        <v>43</v>
      </c>
      <c r="E60" s="188"/>
      <c r="F60" s="188"/>
      <c r="G60" s="189"/>
      <c r="H60" s="41">
        <v>1.6666666666666667</v>
      </c>
      <c r="I60" s="58">
        <f>SUM(I56)</f>
        <v>0</v>
      </c>
    </row>
    <row r="61" spans="1:11">
      <c r="H61" s="200">
        <f>SUM(I60-H60)</f>
        <v>-1.6666666666666667</v>
      </c>
      <c r="I61" s="201"/>
    </row>
    <row r="65" spans="1:11" ht="15" customHeight="1">
      <c r="B65" s="196" t="s">
        <v>226</v>
      </c>
      <c r="C65" s="196"/>
      <c r="D65" s="196"/>
      <c r="E65" s="196"/>
      <c r="F65" s="196"/>
      <c r="G65" s="196"/>
      <c r="H65" s="196"/>
      <c r="I65" s="196"/>
      <c r="J65" s="196"/>
    </row>
    <row r="66" spans="1:11">
      <c r="B66" s="196"/>
      <c r="C66" s="196"/>
      <c r="D66" s="196"/>
      <c r="E66" s="196"/>
      <c r="F66" s="196"/>
      <c r="G66" s="196"/>
      <c r="H66" s="196"/>
      <c r="I66" s="196"/>
      <c r="J66" s="196"/>
    </row>
    <row r="67" spans="1:11" ht="45">
      <c r="A67" s="43" t="s">
        <v>91</v>
      </c>
      <c r="B67" s="44" t="s">
        <v>70</v>
      </c>
      <c r="C67" s="43" t="s">
        <v>29</v>
      </c>
      <c r="D67" s="43" t="s">
        <v>30</v>
      </c>
      <c r="E67" s="43" t="s">
        <v>31</v>
      </c>
      <c r="F67" s="43" t="s">
        <v>32</v>
      </c>
      <c r="G67" s="43" t="s">
        <v>33</v>
      </c>
      <c r="H67" s="43" t="s">
        <v>34</v>
      </c>
      <c r="I67" s="43" t="s">
        <v>35</v>
      </c>
      <c r="J67" s="43" t="s">
        <v>36</v>
      </c>
      <c r="K67" s="43" t="s">
        <v>115</v>
      </c>
    </row>
    <row r="68" spans="1:11">
      <c r="A68" s="40"/>
      <c r="B68" s="40"/>
      <c r="C68" s="55" t="s">
        <v>12</v>
      </c>
      <c r="D68" s="55" t="s">
        <v>23</v>
      </c>
      <c r="E68" s="2">
        <f>VLOOKUP(C68,' horaire et frais avant nao '!$A$4:I81,2,FALSE)</f>
        <v>0</v>
      </c>
      <c r="F68" s="2">
        <v>0</v>
      </c>
      <c r="G68" s="2">
        <f>MOD(F68-E68,1)-I68-H68+K68</f>
        <v>0</v>
      </c>
      <c r="H68" s="2">
        <v>0</v>
      </c>
      <c r="I68" s="2">
        <v>0</v>
      </c>
      <c r="J68" s="2">
        <f>(IF(((E68*24)&gt;=21)*AND((F68*24)&gt;6)*AND((F68*24)&lt;21),30-(E68*24),0)+IF(((F68*24)&gt;=21)*AND((E68*24)&gt;6)*AND((E68*24)&lt;21),MIN((F68*24)-(E68*24),(F68*24)-21),0)+IF(((E68*24)&gt;6)*AND((E68*24)&lt;21)*AND((F68*24)&lt;=6),3+(F68*24),0)+IF(((E68*24)&lt;=6)*AND((F68*24)&gt;6)*AND((F68*24)&lt;21),6-(E68*24),0)+IF(((E68*24)&lt;=6)*AND((F68*24)&lt;=6),(F68*24)-(E68*24),0)+IF(((E68*24)&gt;=21)*AND((F68*24)&lt;=6),24-(E68*24)+(F68*24),0)+IF(((E68*24)&gt;=21)*AND((F68*24)&gt;=21),(F68*24)-(E68*24),0)+IF(((E68*24)&lt;=6)*AND((F68*24)&gt;=21),6-(E68*24)+(F68*24)-21,0)+IF(((E68*24)&gt;6)*AND((E68*24)&lt;21)*AND((F68*24)&gt;6)*AND((F68*24)&lt;21)*AND((E68*24)&gt;(F68*24)),9,0))/24-I68</f>
        <v>0</v>
      </c>
      <c r="K68" s="46">
        <v>0</v>
      </c>
    </row>
    <row r="69" spans="1:11">
      <c r="A69" s="40"/>
      <c r="B69" s="40"/>
      <c r="C69" s="55" t="s">
        <v>12</v>
      </c>
      <c r="D69" s="55" t="s">
        <v>24</v>
      </c>
      <c r="E69" s="2">
        <f>VLOOKUP(C69,' horaire et frais avant nao '!$A$4:I82,2,FALSE)</f>
        <v>0</v>
      </c>
      <c r="F69" s="2">
        <v>0</v>
      </c>
      <c r="G69" s="2">
        <f t="shared" ref="G69:G74" si="3">MOD(F69-E69,1)-I69-H69+K69</f>
        <v>0</v>
      </c>
      <c r="H69" s="2">
        <v>0</v>
      </c>
      <c r="I69" s="2">
        <v>0</v>
      </c>
      <c r="J69" s="2">
        <f t="shared" ref="J69:J74" si="4">(IF(((E69*24)&gt;=21)*AND((F69*24)&gt;6)*AND((F69*24)&lt;21),30-(E69*24),0)+IF(((F69*24)&gt;=21)*AND((E69*24)&gt;6)*AND((E69*24)&lt;21),MIN((F69*24)-(E69*24),(F69*24)-21),0)+IF(((E69*24)&gt;6)*AND((E69*24)&lt;21)*AND((F69*24)&lt;=6),3+(F69*24),0)+IF(((E69*24)&lt;=6)*AND((F69*24)&gt;6)*AND((F69*24)&lt;21),6-(E69*24),0)+IF(((E69*24)&lt;=6)*AND((F69*24)&lt;=6),(F69*24)-(E69*24),0)+IF(((E69*24)&gt;=21)*AND((F69*24)&lt;=6),24-(E69*24)+(F69*24),0)+IF(((E69*24)&gt;=21)*AND((F69*24)&gt;=21),(F69*24)-(E69*24),0)+IF(((E69*24)&lt;=6)*AND((F69*24)&gt;=21),6-(E69*24)+(F69*24)-21,0)+IF(((E69*24)&gt;6)*AND((E69*24)&lt;21)*AND((F69*24)&gt;6)*AND((F69*24)&lt;21)*AND((E69*24)&gt;(F69*24)),9,0))/24-I69</f>
        <v>0</v>
      </c>
      <c r="K69" s="46">
        <v>0</v>
      </c>
    </row>
    <row r="70" spans="1:11">
      <c r="A70" s="40"/>
      <c r="B70" s="40"/>
      <c r="C70" s="55" t="s">
        <v>12</v>
      </c>
      <c r="D70" s="55" t="s">
        <v>25</v>
      </c>
      <c r="E70" s="2">
        <f>VLOOKUP(C70,' horaire et frais avant nao '!$A$4:I83,2,FALSE)</f>
        <v>0</v>
      </c>
      <c r="F70" s="2">
        <v>0</v>
      </c>
      <c r="G70" s="2">
        <f t="shared" si="3"/>
        <v>0</v>
      </c>
      <c r="H70" s="2">
        <v>0</v>
      </c>
      <c r="I70" s="2">
        <v>0</v>
      </c>
      <c r="J70" s="2">
        <f t="shared" si="4"/>
        <v>0</v>
      </c>
      <c r="K70" s="46">
        <v>0</v>
      </c>
    </row>
    <row r="71" spans="1:11">
      <c r="A71" s="40"/>
      <c r="B71" s="40"/>
      <c r="C71" s="55" t="s">
        <v>12</v>
      </c>
      <c r="D71" s="55" t="s">
        <v>26</v>
      </c>
      <c r="E71" s="2">
        <f>VLOOKUP(C71,' horaire et frais avant nao '!$A$4:I84,2,FALSE)</f>
        <v>0</v>
      </c>
      <c r="F71" s="2">
        <v>0</v>
      </c>
      <c r="G71" s="2">
        <f t="shared" si="3"/>
        <v>0</v>
      </c>
      <c r="H71" s="2">
        <v>0</v>
      </c>
      <c r="I71" s="2">
        <v>0</v>
      </c>
      <c r="J71" s="2">
        <f t="shared" si="4"/>
        <v>0</v>
      </c>
      <c r="K71" s="46">
        <v>0</v>
      </c>
    </row>
    <row r="72" spans="1:11">
      <c r="A72" s="40"/>
      <c r="B72" s="40"/>
      <c r="C72" s="55" t="s">
        <v>12</v>
      </c>
      <c r="D72" s="55" t="s">
        <v>20</v>
      </c>
      <c r="E72" s="2">
        <f>VLOOKUP(C72,' horaire et frais avant nao '!$A$4:I85,2,FALSE)</f>
        <v>0</v>
      </c>
      <c r="F72" s="2">
        <v>0</v>
      </c>
      <c r="G72" s="2">
        <f t="shared" si="3"/>
        <v>0</v>
      </c>
      <c r="H72" s="2">
        <v>0</v>
      </c>
      <c r="I72" s="2">
        <v>0</v>
      </c>
      <c r="J72" s="2">
        <f t="shared" si="4"/>
        <v>0</v>
      </c>
      <c r="K72" s="46">
        <v>0</v>
      </c>
    </row>
    <row r="73" spans="1:11">
      <c r="A73" s="40"/>
      <c r="B73" s="40"/>
      <c r="C73" s="55" t="s">
        <v>11</v>
      </c>
      <c r="D73" s="55" t="s">
        <v>21</v>
      </c>
      <c r="E73" s="2">
        <f>VLOOKUP(C73,' horaire et frais avant nao '!$A$4:I86,2,FALSE)</f>
        <v>0</v>
      </c>
      <c r="F73" s="2">
        <v>0</v>
      </c>
      <c r="G73" s="2">
        <f t="shared" si="3"/>
        <v>0</v>
      </c>
      <c r="H73" s="2">
        <v>0</v>
      </c>
      <c r="I73" s="2">
        <v>0</v>
      </c>
      <c r="J73" s="2">
        <f t="shared" si="4"/>
        <v>0</v>
      </c>
      <c r="K73" s="46">
        <v>0</v>
      </c>
    </row>
    <row r="74" spans="1:11">
      <c r="A74" s="40"/>
      <c r="B74" s="40"/>
      <c r="C74" s="32" t="s">
        <v>11</v>
      </c>
      <c r="D74" s="32" t="s">
        <v>22</v>
      </c>
      <c r="E74" s="2">
        <f>VLOOKUP(C74,' horaire et frais avant nao '!$A$4:I87,2,FALSE)</f>
        <v>0</v>
      </c>
      <c r="F74" s="16">
        <v>0</v>
      </c>
      <c r="G74" s="2">
        <f t="shared" si="3"/>
        <v>0</v>
      </c>
      <c r="H74" s="16">
        <v>0</v>
      </c>
      <c r="I74" s="16">
        <v>0</v>
      </c>
      <c r="J74" s="2">
        <f t="shared" si="4"/>
        <v>0</v>
      </c>
      <c r="K74" s="46">
        <v>0</v>
      </c>
    </row>
    <row r="75" spans="1:11">
      <c r="C75" s="4"/>
      <c r="D75" s="4"/>
      <c r="E75" s="4"/>
      <c r="F75" s="5"/>
      <c r="G75" s="51">
        <f>SUM(G68:G74)</f>
        <v>0</v>
      </c>
      <c r="H75" s="14"/>
      <c r="I75" s="12"/>
      <c r="J75" s="52">
        <f>SUM(J68:J74)</f>
        <v>0</v>
      </c>
    </row>
    <row r="76" spans="1:11" ht="15" customHeight="1">
      <c r="C76" s="1"/>
      <c r="D76" s="190" t="s">
        <v>37</v>
      </c>
      <c r="E76" s="190"/>
      <c r="F76" s="190"/>
      <c r="G76" s="190"/>
      <c r="H76" s="13"/>
      <c r="I76" s="23">
        <v>0.33333333333333298</v>
      </c>
      <c r="J76" s="1"/>
    </row>
    <row r="77" spans="1:11" ht="15" customHeight="1">
      <c r="C77" s="1"/>
      <c r="D77" s="190" t="s">
        <v>38</v>
      </c>
      <c r="E77" s="190"/>
      <c r="F77" s="190"/>
      <c r="G77" s="190"/>
      <c r="H77" s="10"/>
      <c r="I77" s="38">
        <v>1.6666666666666701</v>
      </c>
      <c r="J77" s="1"/>
    </row>
    <row r="78" spans="1:11" ht="15" customHeight="1">
      <c r="C78" s="1"/>
      <c r="D78" s="190" t="s">
        <v>39</v>
      </c>
      <c r="E78" s="190"/>
      <c r="F78" s="190"/>
      <c r="G78" s="190"/>
      <c r="H78" s="10"/>
      <c r="I78" s="56">
        <f>SUM(G75)</f>
        <v>0</v>
      </c>
      <c r="J78" s="1"/>
      <c r="K78" s="186" t="s">
        <v>149</v>
      </c>
    </row>
    <row r="79" spans="1:11" ht="15" customHeight="1">
      <c r="C79" s="1"/>
      <c r="D79" s="190" t="s">
        <v>40</v>
      </c>
      <c r="E79" s="190"/>
      <c r="F79" s="190"/>
      <c r="G79" s="190"/>
      <c r="H79" s="10"/>
      <c r="I79" s="38">
        <v>0.41666666666666702</v>
      </c>
      <c r="J79" s="1"/>
      <c r="K79" s="186"/>
    </row>
    <row r="80" spans="1:11" ht="15" customHeight="1">
      <c r="C80" s="1"/>
      <c r="D80" s="190" t="s">
        <v>41</v>
      </c>
      <c r="E80" s="190"/>
      <c r="F80" s="190"/>
      <c r="G80" s="190"/>
      <c r="H80" s="10"/>
      <c r="I80" s="38">
        <f>SUM(I78-I77)</f>
        <v>-1.6666666666666701</v>
      </c>
      <c r="J80" s="1"/>
      <c r="K80" s="74">
        <f>SUM(G153)</f>
        <v>0</v>
      </c>
    </row>
    <row r="81" spans="1:11" ht="15" customHeight="1">
      <c r="C81" s="1"/>
      <c r="D81" s="190" t="s">
        <v>42</v>
      </c>
      <c r="E81" s="190"/>
      <c r="F81" s="190"/>
      <c r="G81" s="190"/>
      <c r="H81" s="10"/>
      <c r="I81" s="38">
        <v>0.83333333333333337</v>
      </c>
      <c r="J81" s="1"/>
    </row>
    <row r="82" spans="1:11" ht="15" customHeight="1">
      <c r="C82" s="1"/>
      <c r="D82" s="190" t="s">
        <v>43</v>
      </c>
      <c r="E82" s="190"/>
      <c r="F82" s="190"/>
      <c r="G82" s="190"/>
      <c r="H82" s="38">
        <v>3.3333333333333299</v>
      </c>
      <c r="I82" s="56">
        <f>SUM(I60+I78)</f>
        <v>0</v>
      </c>
      <c r="J82" s="1"/>
    </row>
    <row r="83" spans="1:11">
      <c r="C83" s="1"/>
      <c r="D83" s="11"/>
      <c r="E83" s="11"/>
      <c r="F83" s="11"/>
      <c r="G83" s="11"/>
      <c r="H83" s="199">
        <f>SUM(I82-H82)</f>
        <v>-3.3333333333333299</v>
      </c>
      <c r="I83" s="199"/>
      <c r="J83" s="1"/>
    </row>
    <row r="88" spans="1:11" ht="15" customHeight="1">
      <c r="B88" s="196" t="s">
        <v>227</v>
      </c>
      <c r="C88" s="196"/>
      <c r="D88" s="196"/>
      <c r="E88" s="196"/>
      <c r="F88" s="196"/>
      <c r="G88" s="196"/>
      <c r="H88" s="196"/>
      <c r="I88" s="196"/>
      <c r="J88" s="196"/>
    </row>
    <row r="89" spans="1:11">
      <c r="B89" s="196"/>
      <c r="C89" s="196"/>
      <c r="D89" s="196"/>
      <c r="E89" s="196"/>
      <c r="F89" s="196"/>
      <c r="G89" s="196"/>
      <c r="H89" s="196"/>
      <c r="I89" s="196"/>
      <c r="J89" s="196"/>
    </row>
    <row r="90" spans="1:11" ht="45">
      <c r="A90" s="43" t="s">
        <v>91</v>
      </c>
      <c r="B90" s="44" t="s">
        <v>70</v>
      </c>
      <c r="C90" s="43" t="s">
        <v>29</v>
      </c>
      <c r="D90" s="43" t="s">
        <v>30</v>
      </c>
      <c r="E90" s="43" t="s">
        <v>31</v>
      </c>
      <c r="F90" s="43" t="s">
        <v>32</v>
      </c>
      <c r="G90" s="43" t="s">
        <v>33</v>
      </c>
      <c r="H90" s="43" t="s">
        <v>34</v>
      </c>
      <c r="I90" s="43" t="s">
        <v>35</v>
      </c>
      <c r="J90" s="43" t="s">
        <v>36</v>
      </c>
      <c r="K90" s="43" t="s">
        <v>115</v>
      </c>
    </row>
    <row r="91" spans="1:11">
      <c r="A91" s="40"/>
      <c r="B91" s="40"/>
      <c r="C91" s="55" t="s">
        <v>12</v>
      </c>
      <c r="D91" s="55" t="s">
        <v>23</v>
      </c>
      <c r="E91" s="2">
        <f>VLOOKUP(C91,' horaire et frais avant nao '!$A$4:I81,2,FALSE)</f>
        <v>0</v>
      </c>
      <c r="F91" s="2">
        <v>0</v>
      </c>
      <c r="G91" s="2">
        <f>MOD(F91-E91,1)-I91-H91+K91</f>
        <v>0</v>
      </c>
      <c r="H91" s="2">
        <v>0</v>
      </c>
      <c r="I91" s="2">
        <v>0</v>
      </c>
      <c r="J91" s="2">
        <f>(IF(((E91*24)&gt;=21)*AND((F91*24)&gt;6)*AND((F91*24)&lt;21),30-(E91*24),0)+IF(((F91*24)&gt;=21)*AND((E91*24)&gt;6)*AND((E91*24)&lt;21),MIN((F91*24)-(E91*24),(F91*24)-21),0)+IF(((E91*24)&gt;6)*AND((E91*24)&lt;21)*AND((F91*24)&lt;=6),3+(F91*24),0)+IF(((E91*24)&lt;=6)*AND((F91*24)&gt;6)*AND((F91*24)&lt;21),6-(E91*24),0)+IF(((E91*24)&lt;=6)*AND((F91*24)&lt;=6),(F91*24)-(E91*24),0)+IF(((E91*24)&gt;=21)*AND((F91*24)&lt;=6),24-(E91*24)+(F91*24),0)+IF(((E91*24)&gt;=21)*AND((F91*24)&gt;=21),(F91*24)-(E91*24),0)+IF(((E91*24)&lt;=6)*AND((F91*24)&gt;=21),6-(E91*24)+(F91*24)-21,0)+IF(((E91*24)&gt;6)*AND((E91*24)&lt;21)*AND((F91*24)&gt;6)*AND((F91*24)&lt;21)*AND((E91*24)&gt;(F91*24)),9,0))/24-I91</f>
        <v>0</v>
      </c>
      <c r="K91" s="46">
        <v>0</v>
      </c>
    </row>
    <row r="92" spans="1:11">
      <c r="A92" s="40"/>
      <c r="B92" s="40"/>
      <c r="C92" s="55" t="s">
        <v>12</v>
      </c>
      <c r="D92" s="55" t="s">
        <v>24</v>
      </c>
      <c r="E92" s="2">
        <f>VLOOKUP(C92,' horaire et frais avant nao '!$A$4:I82,2,FALSE)</f>
        <v>0</v>
      </c>
      <c r="F92" s="2">
        <v>0</v>
      </c>
      <c r="G92" s="2">
        <f t="shared" ref="G92:G97" si="5">MOD(F92-E92,1)-I92-H92+K92</f>
        <v>0</v>
      </c>
      <c r="H92" s="2">
        <v>0</v>
      </c>
      <c r="I92" s="2">
        <v>0</v>
      </c>
      <c r="J92" s="2">
        <f t="shared" ref="J92:J97" si="6">(IF(((E92*24)&gt;=21)*AND((F92*24)&gt;6)*AND((F92*24)&lt;21),30-(E92*24),0)+IF(((F92*24)&gt;=21)*AND((E92*24)&gt;6)*AND((E92*24)&lt;21),MIN((F92*24)-(E92*24),(F92*24)-21),0)+IF(((E92*24)&gt;6)*AND((E92*24)&lt;21)*AND((F92*24)&lt;=6),3+(F92*24),0)+IF(((E92*24)&lt;=6)*AND((F92*24)&gt;6)*AND((F92*24)&lt;21),6-(E92*24),0)+IF(((E92*24)&lt;=6)*AND((F92*24)&lt;=6),(F92*24)-(E92*24),0)+IF(((E92*24)&gt;=21)*AND((F92*24)&lt;=6),24-(E92*24)+(F92*24),0)+IF(((E92*24)&gt;=21)*AND((F92*24)&gt;=21),(F92*24)-(E92*24),0)+IF(((E92*24)&lt;=6)*AND((F92*24)&gt;=21),6-(E92*24)+(F92*24)-21,0)+IF(((E92*24)&gt;6)*AND((E92*24)&lt;21)*AND((F92*24)&gt;6)*AND((F92*24)&lt;21)*AND((E92*24)&gt;(F92*24)),9,0))/24-I92</f>
        <v>0</v>
      </c>
      <c r="K92" s="46">
        <v>0</v>
      </c>
    </row>
    <row r="93" spans="1:11">
      <c r="A93" s="40"/>
      <c r="B93" s="40"/>
      <c r="C93" s="55" t="s">
        <v>12</v>
      </c>
      <c r="D93" s="55" t="s">
        <v>25</v>
      </c>
      <c r="E93" s="2">
        <f>VLOOKUP(C93,' horaire et frais avant nao '!$A$4:I83,2,FALSE)</f>
        <v>0</v>
      </c>
      <c r="F93" s="2">
        <v>0</v>
      </c>
      <c r="G93" s="2">
        <f t="shared" si="5"/>
        <v>0</v>
      </c>
      <c r="H93" s="2">
        <v>0</v>
      </c>
      <c r="I93" s="2">
        <v>0</v>
      </c>
      <c r="J93" s="2">
        <f t="shared" si="6"/>
        <v>0</v>
      </c>
      <c r="K93" s="46">
        <v>0</v>
      </c>
    </row>
    <row r="94" spans="1:11">
      <c r="A94" s="40"/>
      <c r="B94" s="40"/>
      <c r="C94" s="55" t="s">
        <v>12</v>
      </c>
      <c r="D94" s="55" t="s">
        <v>26</v>
      </c>
      <c r="E94" s="2">
        <f>VLOOKUP(C94,' horaire et frais avant nao '!$A$4:I84,2,FALSE)</f>
        <v>0</v>
      </c>
      <c r="F94" s="2">
        <v>0</v>
      </c>
      <c r="G94" s="2">
        <f t="shared" si="5"/>
        <v>0</v>
      </c>
      <c r="H94" s="2">
        <v>0</v>
      </c>
      <c r="I94" s="2">
        <v>0</v>
      </c>
      <c r="J94" s="2">
        <f t="shared" si="6"/>
        <v>0</v>
      </c>
      <c r="K94" s="46">
        <v>0</v>
      </c>
    </row>
    <row r="95" spans="1:11">
      <c r="A95" s="40"/>
      <c r="B95" s="40"/>
      <c r="C95" s="55" t="s">
        <v>12</v>
      </c>
      <c r="D95" s="55" t="s">
        <v>20</v>
      </c>
      <c r="E95" s="2">
        <f>VLOOKUP(C95,' horaire et frais avant nao '!$A$4:I85,2,FALSE)</f>
        <v>0</v>
      </c>
      <c r="F95" s="2">
        <v>0</v>
      </c>
      <c r="G95" s="2">
        <f t="shared" si="5"/>
        <v>0</v>
      </c>
      <c r="H95" s="2">
        <v>0</v>
      </c>
      <c r="I95" s="2">
        <v>0</v>
      </c>
      <c r="J95" s="2">
        <f t="shared" si="6"/>
        <v>0</v>
      </c>
      <c r="K95" s="46">
        <v>0</v>
      </c>
    </row>
    <row r="96" spans="1:11">
      <c r="A96" s="40"/>
      <c r="B96" s="40"/>
      <c r="C96" s="55" t="s">
        <v>11</v>
      </c>
      <c r="D96" s="55" t="s">
        <v>21</v>
      </c>
      <c r="E96" s="2">
        <f>VLOOKUP(C96,' horaire et frais avant nao '!$A$4:I86,2,FALSE)</f>
        <v>0</v>
      </c>
      <c r="F96" s="2">
        <v>0</v>
      </c>
      <c r="G96" s="2">
        <f t="shared" si="5"/>
        <v>0</v>
      </c>
      <c r="H96" s="2">
        <v>0</v>
      </c>
      <c r="I96" s="2">
        <v>0</v>
      </c>
      <c r="J96" s="2">
        <f t="shared" si="6"/>
        <v>0</v>
      </c>
      <c r="K96" s="46">
        <v>0</v>
      </c>
    </row>
    <row r="97" spans="1:11">
      <c r="A97" s="40"/>
      <c r="B97" s="40"/>
      <c r="C97" s="32" t="s">
        <v>11</v>
      </c>
      <c r="D97" s="32" t="s">
        <v>22</v>
      </c>
      <c r="E97" s="2">
        <f>VLOOKUP(C97,' horaire et frais avant nao '!$A$4:I87,2,FALSE)</f>
        <v>0</v>
      </c>
      <c r="F97" s="16">
        <v>0</v>
      </c>
      <c r="G97" s="2">
        <f t="shared" si="5"/>
        <v>0</v>
      </c>
      <c r="H97" s="16">
        <v>0</v>
      </c>
      <c r="I97" s="16">
        <v>0</v>
      </c>
      <c r="J97" s="2">
        <f t="shared" si="6"/>
        <v>0</v>
      </c>
      <c r="K97" s="46">
        <v>0</v>
      </c>
    </row>
    <row r="98" spans="1:11">
      <c r="B98" s="9"/>
      <c r="C98" s="9"/>
      <c r="D98" s="9"/>
      <c r="E98" s="24"/>
      <c r="F98" s="25"/>
      <c r="G98" s="53">
        <f>SUM(G91:G97)</f>
        <v>0</v>
      </c>
      <c r="H98" s="26"/>
      <c r="I98" s="25"/>
      <c r="J98" s="57">
        <f>SUM(J91:J97)</f>
        <v>0</v>
      </c>
    </row>
    <row r="99" spans="1:11">
      <c r="D99" s="191" t="s">
        <v>37</v>
      </c>
      <c r="E99" s="191"/>
      <c r="F99" s="191"/>
      <c r="G99" s="191"/>
      <c r="H99" s="40"/>
      <c r="I99" s="41">
        <v>0.33333333333333298</v>
      </c>
    </row>
    <row r="100" spans="1:11">
      <c r="D100" s="191" t="s">
        <v>38</v>
      </c>
      <c r="E100" s="191"/>
      <c r="F100" s="191"/>
      <c r="G100" s="191"/>
      <c r="H100" s="40"/>
      <c r="I100" s="41">
        <v>1.6666666666666701</v>
      </c>
    </row>
    <row r="101" spans="1:11">
      <c r="D101" s="191" t="s">
        <v>39</v>
      </c>
      <c r="E101" s="191"/>
      <c r="F101" s="191"/>
      <c r="G101" s="191"/>
      <c r="H101" s="40"/>
      <c r="I101" s="58">
        <f>SUM(G98)</f>
        <v>0</v>
      </c>
      <c r="K101" s="186" t="s">
        <v>149</v>
      </c>
    </row>
    <row r="102" spans="1:11">
      <c r="D102" s="191" t="s">
        <v>40</v>
      </c>
      <c r="E102" s="191"/>
      <c r="F102" s="191"/>
      <c r="G102" s="191"/>
      <c r="H102" s="40"/>
      <c r="I102" s="41">
        <v>0.41666666666666702</v>
      </c>
      <c r="K102" s="186"/>
    </row>
    <row r="103" spans="1:11">
      <c r="D103" s="191" t="s">
        <v>41</v>
      </c>
      <c r="E103" s="191"/>
      <c r="F103" s="191"/>
      <c r="G103" s="191"/>
      <c r="H103" s="40"/>
      <c r="I103" s="41">
        <f>SUM(I101-I100)</f>
        <v>-1.6666666666666701</v>
      </c>
      <c r="K103" s="74">
        <f>SUM(G153)</f>
        <v>0</v>
      </c>
    </row>
    <row r="104" spans="1:11">
      <c r="D104" s="191" t="s">
        <v>42</v>
      </c>
      <c r="E104" s="191"/>
      <c r="F104" s="191"/>
      <c r="G104" s="191"/>
      <c r="H104" s="40"/>
      <c r="I104" s="41">
        <v>0.83333333333333337</v>
      </c>
    </row>
    <row r="105" spans="1:11">
      <c r="D105" s="191" t="s">
        <v>43</v>
      </c>
      <c r="E105" s="191"/>
      <c r="F105" s="191"/>
      <c r="G105" s="191"/>
      <c r="H105" s="41">
        <v>5</v>
      </c>
      <c r="I105" s="58">
        <f>SUM(G53+G75+G98)</f>
        <v>0</v>
      </c>
    </row>
    <row r="106" spans="1:11">
      <c r="H106" s="195">
        <f>SUM(I105-H105)</f>
        <v>-5</v>
      </c>
      <c r="I106" s="195"/>
    </row>
    <row r="110" spans="1:11" ht="15" customHeight="1">
      <c r="B110" s="196" t="s">
        <v>228</v>
      </c>
      <c r="C110" s="196"/>
      <c r="D110" s="196"/>
      <c r="E110" s="196"/>
      <c r="F110" s="196"/>
      <c r="G110" s="196"/>
      <c r="H110" s="196"/>
      <c r="I110" s="196"/>
      <c r="J110" s="196"/>
    </row>
    <row r="111" spans="1:11">
      <c r="B111" s="196"/>
      <c r="C111" s="196"/>
      <c r="D111" s="196"/>
      <c r="E111" s="196"/>
      <c r="F111" s="196"/>
      <c r="G111" s="196"/>
      <c r="H111" s="196"/>
      <c r="I111" s="196"/>
      <c r="J111" s="196"/>
    </row>
    <row r="112" spans="1:11" ht="45">
      <c r="A112" s="43" t="s">
        <v>91</v>
      </c>
      <c r="B112" s="44" t="s">
        <v>70</v>
      </c>
      <c r="C112" s="43" t="s">
        <v>29</v>
      </c>
      <c r="D112" s="43" t="s">
        <v>30</v>
      </c>
      <c r="E112" s="43" t="s">
        <v>31</v>
      </c>
      <c r="F112" s="43" t="s">
        <v>32</v>
      </c>
      <c r="G112" s="43" t="s">
        <v>33</v>
      </c>
      <c r="H112" s="43" t="s">
        <v>34</v>
      </c>
      <c r="I112" s="43" t="s">
        <v>35</v>
      </c>
      <c r="J112" s="43" t="s">
        <v>36</v>
      </c>
      <c r="K112" s="43" t="s">
        <v>115</v>
      </c>
    </row>
    <row r="113" spans="1:11">
      <c r="A113" s="40"/>
      <c r="B113" s="40"/>
      <c r="C113" s="55" t="s">
        <v>12</v>
      </c>
      <c r="D113" s="55" t="s">
        <v>23</v>
      </c>
      <c r="E113" s="2">
        <f>VLOOKUP(C113,' horaire et frais avant nao '!$A$4:I81,2,FALSE)</f>
        <v>0</v>
      </c>
      <c r="F113" s="2">
        <v>0</v>
      </c>
      <c r="G113" s="2">
        <f>MOD(F113-E113,1)-I113-H113+K113</f>
        <v>0</v>
      </c>
      <c r="H113" s="2">
        <v>0</v>
      </c>
      <c r="I113" s="2">
        <v>0</v>
      </c>
      <c r="J113" s="2">
        <f>(IF(((E113*24)&gt;=21)*AND((F113*24)&gt;6)*AND((F113*24)&lt;21),30-(E113*24),0)+IF(((F113*24)&gt;=21)*AND((E113*24)&gt;6)*AND((E113*24)&lt;21),MIN((F113*24)-(E113*24),(F113*24)-21),0)+IF(((E113*24)&gt;6)*AND((E113*24)&lt;21)*AND((F113*24)&lt;=6),3+(F113*24),0)+IF(((E68*24)&lt;=6)*AND((F113*24)&gt;6)*AND((F113*24)&lt;21),6-(E113*24),0)+IF(((E113*24)&lt;=6)*AND((F113*24)&lt;=6),(F113*24)-(E113*24),0)+IF(((E113*24)&gt;=21)*AND((F113*24)&lt;=6),24-(E113*24)+(F113*24),0)+IF(((E113*24)&gt;=21)*AND((F113*24)&gt;=21),(F113*24)-(E113*24),0)+IF(((E113*24)&lt;=6)*AND((F113*24)&gt;=21),6-(E113*24)+(F113*24)-21,0)+IF(((E113*24)&gt;6)*AND((E113*24)&lt;21)*AND((F113*24)&gt;6)*AND((F113*24)&lt;21)*AND((E113*24)&gt;(F113*24)),9,0))/24-I113</f>
        <v>0</v>
      </c>
      <c r="K113" s="46">
        <v>0</v>
      </c>
    </row>
    <row r="114" spans="1:11">
      <c r="A114" s="40"/>
      <c r="B114" s="40"/>
      <c r="C114" s="55" t="s">
        <v>12</v>
      </c>
      <c r="D114" s="55" t="s">
        <v>24</v>
      </c>
      <c r="E114" s="2">
        <f>VLOOKUP(C114,' horaire et frais avant nao '!$A$4:I82,2,FALSE)</f>
        <v>0</v>
      </c>
      <c r="F114" s="2">
        <v>0</v>
      </c>
      <c r="G114" s="2">
        <f t="shared" ref="G114:G119" si="7">MOD(F114-E114,1)-I114-H114+K114</f>
        <v>0</v>
      </c>
      <c r="H114" s="2">
        <v>0</v>
      </c>
      <c r="I114" s="2">
        <v>0</v>
      </c>
      <c r="J114" s="2">
        <f t="shared" ref="J114:J119" si="8">(IF(((E114*24)&gt;=21)*AND((F114*24)&gt;6)*AND((F114*24)&lt;21),30-(E114*24),0)+IF(((F114*24)&gt;=21)*AND((E114*24)&gt;6)*AND((E114*24)&lt;21),MIN((F114*24)-(E114*24),(F114*24)-21),0)+IF(((E114*24)&gt;6)*AND((E114*24)&lt;21)*AND((F114*24)&lt;=6),3+(F114*24),0)+IF(((E69*24)&lt;=6)*AND((F114*24)&gt;6)*AND((F114*24)&lt;21),6-(E114*24),0)+IF(((E114*24)&lt;=6)*AND((F114*24)&lt;=6),(F114*24)-(E114*24),0)+IF(((E114*24)&gt;=21)*AND((F114*24)&lt;=6),24-(E114*24)+(F114*24),0)+IF(((E114*24)&gt;=21)*AND((F114*24)&gt;=21),(F114*24)-(E114*24),0)+IF(((E114*24)&lt;=6)*AND((F114*24)&gt;=21),6-(E114*24)+(F114*24)-21,0)+IF(((E114*24)&gt;6)*AND((E114*24)&lt;21)*AND((F114*24)&gt;6)*AND((F114*24)&lt;21)*AND((E114*24)&gt;(F114*24)),9,0))/24-I114</f>
        <v>0</v>
      </c>
      <c r="K114" s="46">
        <v>0</v>
      </c>
    </row>
    <row r="115" spans="1:11">
      <c r="A115" s="40"/>
      <c r="B115" s="40"/>
      <c r="C115" s="55" t="s">
        <v>12</v>
      </c>
      <c r="D115" s="55" t="s">
        <v>25</v>
      </c>
      <c r="E115" s="2">
        <f>VLOOKUP(C115,' horaire et frais avant nao '!$A$4:I83,2,FALSE)</f>
        <v>0</v>
      </c>
      <c r="F115" s="2">
        <v>0</v>
      </c>
      <c r="G115" s="2">
        <f t="shared" si="7"/>
        <v>0</v>
      </c>
      <c r="H115" s="2">
        <v>0</v>
      </c>
      <c r="I115" s="2">
        <v>0</v>
      </c>
      <c r="J115" s="2">
        <f t="shared" si="8"/>
        <v>0</v>
      </c>
      <c r="K115" s="46">
        <v>0</v>
      </c>
    </row>
    <row r="116" spans="1:11">
      <c r="A116" s="40"/>
      <c r="B116" s="40"/>
      <c r="C116" s="55" t="s">
        <v>12</v>
      </c>
      <c r="D116" s="55" t="s">
        <v>26</v>
      </c>
      <c r="E116" s="2">
        <f>VLOOKUP(C116,' horaire et frais avant nao '!$A$4:I84,2,FALSE)</f>
        <v>0</v>
      </c>
      <c r="F116" s="2">
        <v>0</v>
      </c>
      <c r="G116" s="2">
        <f t="shared" si="7"/>
        <v>0</v>
      </c>
      <c r="H116" s="2">
        <v>0</v>
      </c>
      <c r="I116" s="2">
        <v>0</v>
      </c>
      <c r="J116" s="2">
        <f t="shared" si="8"/>
        <v>0</v>
      </c>
      <c r="K116" s="46">
        <v>0</v>
      </c>
    </row>
    <row r="117" spans="1:11">
      <c r="A117" s="40"/>
      <c r="B117" s="40"/>
      <c r="C117" s="55" t="s">
        <v>12</v>
      </c>
      <c r="D117" s="55" t="s">
        <v>20</v>
      </c>
      <c r="E117" s="2">
        <f>VLOOKUP(C117,' horaire et frais avant nao '!$A$4:I85,2,FALSE)</f>
        <v>0</v>
      </c>
      <c r="F117" s="2">
        <v>0</v>
      </c>
      <c r="G117" s="2">
        <f t="shared" si="7"/>
        <v>0</v>
      </c>
      <c r="H117" s="2">
        <v>0</v>
      </c>
      <c r="I117" s="2">
        <v>0</v>
      </c>
      <c r="J117" s="2">
        <f t="shared" si="8"/>
        <v>0</v>
      </c>
      <c r="K117" s="46">
        <v>0</v>
      </c>
    </row>
    <row r="118" spans="1:11">
      <c r="A118" s="40"/>
      <c r="B118" s="40"/>
      <c r="C118" s="55" t="s">
        <v>11</v>
      </c>
      <c r="D118" s="55" t="s">
        <v>21</v>
      </c>
      <c r="E118" s="2">
        <f>VLOOKUP(C118,' horaire et frais avant nao '!$A$4:I86,2,FALSE)</f>
        <v>0</v>
      </c>
      <c r="F118" s="2">
        <v>0</v>
      </c>
      <c r="G118" s="2">
        <f t="shared" si="7"/>
        <v>0</v>
      </c>
      <c r="H118" s="2">
        <v>0</v>
      </c>
      <c r="I118" s="2">
        <v>0</v>
      </c>
      <c r="J118" s="2">
        <f t="shared" si="8"/>
        <v>0</v>
      </c>
      <c r="K118" s="46">
        <v>0</v>
      </c>
    </row>
    <row r="119" spans="1:11">
      <c r="A119" s="40"/>
      <c r="B119" s="40"/>
      <c r="C119" s="55" t="s">
        <v>11</v>
      </c>
      <c r="D119" s="55" t="s">
        <v>22</v>
      </c>
      <c r="E119" s="2">
        <f>VLOOKUP(C119,' horaire et frais avant nao '!$A$4:I87,2,FALSE)</f>
        <v>0</v>
      </c>
      <c r="F119" s="2">
        <v>0</v>
      </c>
      <c r="G119" s="2">
        <f t="shared" si="7"/>
        <v>0</v>
      </c>
      <c r="H119" s="2">
        <v>0</v>
      </c>
      <c r="I119" s="2">
        <v>0</v>
      </c>
      <c r="J119" s="2">
        <f t="shared" si="8"/>
        <v>0</v>
      </c>
      <c r="K119" s="46">
        <v>0</v>
      </c>
    </row>
    <row r="120" spans="1:11">
      <c r="B120" s="1"/>
      <c r="C120" s="1"/>
      <c r="D120" s="1"/>
      <c r="E120" s="1"/>
      <c r="F120" s="1"/>
      <c r="G120" s="54">
        <f>SUM(G113:G119)</f>
        <v>0</v>
      </c>
      <c r="H120" s="1"/>
      <c r="I120" s="1"/>
      <c r="J120" s="56">
        <f>SUM(J113:J119)</f>
        <v>0</v>
      </c>
    </row>
    <row r="121" spans="1:11">
      <c r="D121" s="191" t="s">
        <v>37</v>
      </c>
      <c r="E121" s="191"/>
      <c r="F121" s="191"/>
      <c r="G121" s="191"/>
      <c r="H121" s="41"/>
      <c r="I121" s="41">
        <v>0.33333333333333298</v>
      </c>
    </row>
    <row r="122" spans="1:11">
      <c r="D122" s="191" t="s">
        <v>38</v>
      </c>
      <c r="E122" s="191"/>
      <c r="F122" s="191"/>
      <c r="G122" s="191"/>
      <c r="H122" s="41"/>
      <c r="I122" s="41">
        <v>1.6666666666666701</v>
      </c>
    </row>
    <row r="123" spans="1:11">
      <c r="D123" s="191" t="s">
        <v>39</v>
      </c>
      <c r="E123" s="191"/>
      <c r="F123" s="191"/>
      <c r="G123" s="191"/>
      <c r="H123" s="41"/>
      <c r="I123" s="58">
        <f>SUM(G120)</f>
        <v>0</v>
      </c>
      <c r="K123" s="186" t="s">
        <v>149</v>
      </c>
    </row>
    <row r="124" spans="1:11">
      <c r="D124" s="191" t="s">
        <v>40</v>
      </c>
      <c r="E124" s="191"/>
      <c r="F124" s="191"/>
      <c r="G124" s="191"/>
      <c r="H124" s="41"/>
      <c r="I124" s="41">
        <v>0.41666666666666702</v>
      </c>
      <c r="K124" s="186"/>
    </row>
    <row r="125" spans="1:11">
      <c r="D125" s="191" t="s">
        <v>41</v>
      </c>
      <c r="E125" s="191"/>
      <c r="F125" s="191"/>
      <c r="G125" s="191"/>
      <c r="H125" s="41"/>
      <c r="I125" s="41">
        <f>SUM(I123-I122)</f>
        <v>-1.6666666666666701</v>
      </c>
      <c r="K125" s="74">
        <f>SUM(G153)</f>
        <v>0</v>
      </c>
    </row>
    <row r="126" spans="1:11">
      <c r="D126" s="191" t="s">
        <v>42</v>
      </c>
      <c r="E126" s="191"/>
      <c r="F126" s="191"/>
      <c r="G126" s="191"/>
      <c r="H126" s="41"/>
      <c r="I126" s="41">
        <v>0.83333333333333337</v>
      </c>
    </row>
    <row r="127" spans="1:11">
      <c r="D127" s="191" t="s">
        <v>43</v>
      </c>
      <c r="E127" s="191"/>
      <c r="F127" s="191"/>
      <c r="G127" s="191"/>
      <c r="H127" s="41">
        <v>6.6666666666666696</v>
      </c>
      <c r="I127" s="58">
        <f>SUM(I56+I78+I101+I123)</f>
        <v>0</v>
      </c>
    </row>
    <row r="128" spans="1:11">
      <c r="H128" s="195">
        <f>SUM(I127-H127)</f>
        <v>-6.6666666666666696</v>
      </c>
      <c r="I128" s="195"/>
    </row>
    <row r="132" spans="2:13">
      <c r="H132" s="27"/>
      <c r="I132" s="41">
        <v>4.166666666666667</v>
      </c>
      <c r="J132" s="47">
        <v>0</v>
      </c>
      <c r="K132" s="28"/>
    </row>
    <row r="133" spans="2:13" ht="15" customHeight="1">
      <c r="B133" s="192" t="s">
        <v>117</v>
      </c>
      <c r="C133" s="192"/>
      <c r="D133" s="192"/>
      <c r="E133" s="192"/>
      <c r="F133" s="192"/>
      <c r="G133" s="192"/>
      <c r="H133" s="28"/>
      <c r="I133" s="48" t="s">
        <v>44</v>
      </c>
      <c r="J133" s="191" t="s">
        <v>33</v>
      </c>
      <c r="K133" s="191"/>
      <c r="L133" s="49" t="s">
        <v>45</v>
      </c>
      <c r="M133" s="40">
        <f>SUM(F34)</f>
        <v>0</v>
      </c>
    </row>
    <row r="134" spans="2:13" ht="15" customHeight="1">
      <c r="B134" s="192"/>
      <c r="C134" s="192"/>
      <c r="D134" s="192"/>
      <c r="E134" s="192"/>
      <c r="F134" s="192"/>
      <c r="G134" s="192"/>
      <c r="I134" s="29">
        <f>SUM(J53+J75+J98+J120)</f>
        <v>0</v>
      </c>
      <c r="J134" s="193">
        <f>SUM(G53+G75+G98+G120)</f>
        <v>0</v>
      </c>
      <c r="K134" s="194"/>
      <c r="L134" s="49" t="s">
        <v>46</v>
      </c>
      <c r="M134" s="40">
        <f>SUM(E34)</f>
        <v>0</v>
      </c>
    </row>
    <row r="135" spans="2:13">
      <c r="B135" s="191" t="s">
        <v>47</v>
      </c>
      <c r="C135" s="191"/>
      <c r="D135" s="191"/>
      <c r="E135" s="40">
        <v>151.66999999999999</v>
      </c>
      <c r="F135" s="30">
        <v>0</v>
      </c>
      <c r="G135" s="30">
        <f>SUM(E135*F135)</f>
        <v>0</v>
      </c>
      <c r="I135" s="191" t="s">
        <v>48</v>
      </c>
      <c r="J135" s="191"/>
      <c r="K135" s="39">
        <v>6.6666666666666696</v>
      </c>
      <c r="L135" s="49" t="s">
        <v>81</v>
      </c>
      <c r="M135" s="40">
        <f>SUM(G34)</f>
        <v>0</v>
      </c>
    </row>
    <row r="136" spans="2:13">
      <c r="B136" s="187" t="s">
        <v>50</v>
      </c>
      <c r="C136" s="188"/>
      <c r="D136" s="189"/>
      <c r="E136" s="40">
        <v>17.329999999999998</v>
      </c>
      <c r="F136" s="30">
        <f>SUM(F135*25)/100+F135</f>
        <v>0</v>
      </c>
      <c r="G136" s="30">
        <f>SUM(E136*F136)</f>
        <v>0</v>
      </c>
      <c r="I136" s="191" t="s">
        <v>51</v>
      </c>
      <c r="J136" s="191"/>
      <c r="K136" s="41">
        <f>SUM(K135-J134)</f>
        <v>6.6666666666666696</v>
      </c>
      <c r="L136" s="49" t="s">
        <v>49</v>
      </c>
      <c r="M136" s="40">
        <v>0</v>
      </c>
    </row>
    <row r="137" spans="2:13">
      <c r="B137" s="187" t="s">
        <v>52</v>
      </c>
      <c r="C137" s="188"/>
      <c r="D137" s="189"/>
      <c r="E137" s="40">
        <v>4.33</v>
      </c>
      <c r="F137" s="30">
        <f>SUM(F135*25)/100+F135</f>
        <v>0</v>
      </c>
      <c r="G137" s="30">
        <f>SUM(E137*F137)</f>
        <v>0</v>
      </c>
      <c r="I137" s="191" t="s">
        <v>53</v>
      </c>
      <c r="J137" s="191"/>
      <c r="K137" s="41">
        <v>-6.6666666666666696</v>
      </c>
      <c r="L137" s="50" t="s">
        <v>54</v>
      </c>
      <c r="M137" s="40">
        <f>SUM(J34)</f>
        <v>0</v>
      </c>
    </row>
    <row r="138" spans="2:13">
      <c r="B138" s="187" t="s">
        <v>55</v>
      </c>
      <c r="C138" s="188"/>
      <c r="D138" s="189"/>
      <c r="E138" s="30">
        <f>SUM(G135:G137)</f>
        <v>0</v>
      </c>
      <c r="F138" s="30">
        <v>8</v>
      </c>
      <c r="G138" s="30">
        <f>SUM(E138*8)/100</f>
        <v>0</v>
      </c>
      <c r="I138" s="191" t="s">
        <v>56</v>
      </c>
      <c r="J138" s="191"/>
      <c r="K138" s="191"/>
      <c r="L138" s="19">
        <f>SUM(H34)</f>
        <v>0</v>
      </c>
    </row>
    <row r="139" spans="2:13">
      <c r="B139" s="187" t="s">
        <v>57</v>
      </c>
      <c r="C139" s="188"/>
      <c r="D139" s="189"/>
      <c r="E139" s="30">
        <v>82.12</v>
      </c>
      <c r="F139" s="30">
        <v>0</v>
      </c>
      <c r="G139" s="30">
        <f>SUM(L139)</f>
        <v>0</v>
      </c>
      <c r="I139" s="191" t="s">
        <v>58</v>
      </c>
      <c r="J139" s="191"/>
      <c r="K139" s="191"/>
      <c r="L139" s="40">
        <f>SUM(I34)</f>
        <v>0</v>
      </c>
    </row>
    <row r="140" spans="2:13">
      <c r="B140" s="187" t="s">
        <v>59</v>
      </c>
      <c r="C140" s="188"/>
      <c r="D140" s="189"/>
      <c r="E140" s="30">
        <v>41.06</v>
      </c>
      <c r="F140" s="30">
        <v>0</v>
      </c>
      <c r="G140" s="30">
        <f>SUM(L138)</f>
        <v>0</v>
      </c>
      <c r="I140" s="191" t="s">
        <v>8</v>
      </c>
      <c r="J140" s="191"/>
      <c r="K140" s="191"/>
      <c r="L140" s="40">
        <f>SUM(K34)</f>
        <v>0</v>
      </c>
    </row>
    <row r="141" spans="2:13">
      <c r="B141" s="187" t="s">
        <v>60</v>
      </c>
      <c r="C141" s="188"/>
      <c r="D141" s="189"/>
      <c r="E141" s="40">
        <v>0</v>
      </c>
      <c r="F141" s="30">
        <v>0</v>
      </c>
      <c r="G141" s="30">
        <v>0</v>
      </c>
      <c r="I141" s="187" t="s">
        <v>118</v>
      </c>
      <c r="J141" s="188"/>
      <c r="K141" s="61">
        <v>1.8333333333333333</v>
      </c>
      <c r="L141" s="31">
        <v>0</v>
      </c>
    </row>
    <row r="142" spans="2:13">
      <c r="B142" s="187" t="s">
        <v>44</v>
      </c>
      <c r="C142" s="188"/>
      <c r="D142" s="189"/>
      <c r="E142" s="87">
        <f>SUM(((G135+G136+G137+G138)/173)*25)/100</f>
        <v>0</v>
      </c>
      <c r="F142" s="41">
        <f>SUM(I134)</f>
        <v>0</v>
      </c>
      <c r="G142" s="30">
        <f>SUM(E142*F142)/"1:"</f>
        <v>0</v>
      </c>
    </row>
    <row r="143" spans="2:13">
      <c r="B143" s="187" t="s">
        <v>61</v>
      </c>
      <c r="C143" s="188"/>
      <c r="D143" s="189"/>
      <c r="E143" s="31">
        <f>SUM(L141)</f>
        <v>0</v>
      </c>
      <c r="F143" s="30">
        <v>0</v>
      </c>
      <c r="G143" s="30">
        <f>SUM(F143*E143)/"1:"</f>
        <v>0</v>
      </c>
    </row>
    <row r="144" spans="2:13">
      <c r="B144" s="187" t="s">
        <v>61</v>
      </c>
      <c r="C144" s="188"/>
      <c r="D144" s="189"/>
      <c r="E144" s="31">
        <v>0</v>
      </c>
      <c r="F144" s="30">
        <v>0</v>
      </c>
      <c r="G144" s="30">
        <f>SUM(F144*E144)/"1:"</f>
        <v>0</v>
      </c>
    </row>
    <row r="145" spans="2:11">
      <c r="B145" s="187" t="s">
        <v>62</v>
      </c>
      <c r="C145" s="188"/>
      <c r="D145" s="189"/>
      <c r="E145" s="40"/>
      <c r="F145" s="40"/>
      <c r="G145" s="30">
        <f>SUM(M133)</f>
        <v>0</v>
      </c>
    </row>
    <row r="146" spans="2:11">
      <c r="B146" s="187" t="s">
        <v>28</v>
      </c>
      <c r="C146" s="188"/>
      <c r="D146" s="189"/>
      <c r="E146" s="40"/>
      <c r="F146" s="40"/>
      <c r="G146" s="30">
        <f>SUM(M135)</f>
        <v>0</v>
      </c>
    </row>
    <row r="147" spans="2:11">
      <c r="B147" s="187" t="s">
        <v>116</v>
      </c>
      <c r="C147" s="188"/>
      <c r="D147" s="189"/>
      <c r="E147" s="40">
        <f>SUM(M137)</f>
        <v>0</v>
      </c>
      <c r="F147" s="30">
        <v>10.220000000000001</v>
      </c>
      <c r="G147" s="30">
        <f>SUM(E147*F147)</f>
        <v>0</v>
      </c>
    </row>
    <row r="148" spans="2:11">
      <c r="B148" s="208"/>
      <c r="C148" s="208"/>
      <c r="D148" s="209"/>
      <c r="E148" s="191" t="s">
        <v>63</v>
      </c>
      <c r="F148" s="191"/>
      <c r="G148" s="30">
        <f>SUM(G135:G147)</f>
        <v>0</v>
      </c>
    </row>
    <row r="149" spans="2:11">
      <c r="B149" s="205" t="s">
        <v>64</v>
      </c>
      <c r="C149" s="206"/>
      <c r="D149" s="207"/>
      <c r="E149" s="40"/>
      <c r="F149" s="40"/>
      <c r="G149" s="40">
        <f>SUM(M134)</f>
        <v>0</v>
      </c>
    </row>
    <row r="150" spans="2:11">
      <c r="B150" s="205" t="s">
        <v>65</v>
      </c>
      <c r="C150" s="206"/>
      <c r="D150" s="207"/>
      <c r="E150" s="40">
        <v>3.53</v>
      </c>
      <c r="F150" s="40">
        <f>SUM(M137)</f>
        <v>0</v>
      </c>
      <c r="G150" s="40">
        <f>SUM(E150*F150)</f>
        <v>0</v>
      </c>
    </row>
    <row r="151" spans="2:11">
      <c r="B151" s="205" t="s">
        <v>66</v>
      </c>
      <c r="C151" s="206"/>
      <c r="D151" s="207"/>
      <c r="E151" s="40"/>
      <c r="F151" s="40"/>
      <c r="G151" s="40">
        <f>SUM(M136)</f>
        <v>0</v>
      </c>
    </row>
    <row r="152" spans="2:11">
      <c r="B152" s="205" t="s">
        <v>67</v>
      </c>
      <c r="C152" s="206"/>
      <c r="D152" s="207"/>
      <c r="E152" s="40"/>
      <c r="F152" s="40"/>
      <c r="G152" s="40">
        <f>SUM(L140)</f>
        <v>0</v>
      </c>
    </row>
    <row r="153" spans="2:11">
      <c r="E153" s="197" t="s">
        <v>68</v>
      </c>
      <c r="F153" s="198"/>
      <c r="G153" s="60">
        <f>SUM((G148-(G148*27)/100)+G149+G151+G152)-G150</f>
        <v>0</v>
      </c>
      <c r="I153" s="191" t="s">
        <v>82</v>
      </c>
      <c r="J153" s="191"/>
      <c r="K153" s="40">
        <v>0</v>
      </c>
    </row>
    <row r="154" spans="2:11">
      <c r="E154" s="197" t="s">
        <v>69</v>
      </c>
      <c r="F154" s="198"/>
      <c r="G154" s="40">
        <v>0</v>
      </c>
    </row>
  </sheetData>
  <mergeCells count="78">
    <mergeCell ref="A4:A10"/>
    <mergeCell ref="A11:A17"/>
    <mergeCell ref="A18:A24"/>
    <mergeCell ref="A25:A31"/>
    <mergeCell ref="A32:A33"/>
    <mergeCell ref="E154:F154"/>
    <mergeCell ref="D59:G59"/>
    <mergeCell ref="D60:G60"/>
    <mergeCell ref="B65:J66"/>
    <mergeCell ref="D76:G76"/>
    <mergeCell ref="D103:G103"/>
    <mergeCell ref="D78:G78"/>
    <mergeCell ref="D79:G79"/>
    <mergeCell ref="D80:G80"/>
    <mergeCell ref="D81:G81"/>
    <mergeCell ref="D82:G82"/>
    <mergeCell ref="D100:G100"/>
    <mergeCell ref="D101:G101"/>
    <mergeCell ref="D102:G102"/>
    <mergeCell ref="H61:I61"/>
    <mergeCell ref="D99:G99"/>
    <mergeCell ref="D57:G57"/>
    <mergeCell ref="I141:J141"/>
    <mergeCell ref="E148:F148"/>
    <mergeCell ref="B152:D152"/>
    <mergeCell ref="I153:J153"/>
    <mergeCell ref="B133:G134"/>
    <mergeCell ref="J133:K133"/>
    <mergeCell ref="J134:K134"/>
    <mergeCell ref="B136:D136"/>
    <mergeCell ref="B137:D137"/>
    <mergeCell ref="B135:D135"/>
    <mergeCell ref="I135:J135"/>
    <mergeCell ref="I136:J136"/>
    <mergeCell ref="I137:J137"/>
    <mergeCell ref="B138:D138"/>
    <mergeCell ref="I138:K138"/>
    <mergeCell ref="H1:I1"/>
    <mergeCell ref="B43:J44"/>
    <mergeCell ref="D54:G54"/>
    <mergeCell ref="D55:G55"/>
    <mergeCell ref="D56:G56"/>
    <mergeCell ref="D58:G58"/>
    <mergeCell ref="H83:I83"/>
    <mergeCell ref="D77:G77"/>
    <mergeCell ref="H128:I128"/>
    <mergeCell ref="D104:G104"/>
    <mergeCell ref="D105:G105"/>
    <mergeCell ref="H106:I106"/>
    <mergeCell ref="B110:J111"/>
    <mergeCell ref="D121:G121"/>
    <mergeCell ref="D122:G122"/>
    <mergeCell ref="D123:G123"/>
    <mergeCell ref="D124:G124"/>
    <mergeCell ref="D125:G125"/>
    <mergeCell ref="D126:G126"/>
    <mergeCell ref="D127:G127"/>
    <mergeCell ref="B88:J89"/>
    <mergeCell ref="B141:D141"/>
    <mergeCell ref="B143:D143"/>
    <mergeCell ref="E153:F153"/>
    <mergeCell ref="B139:D139"/>
    <mergeCell ref="B140:D140"/>
    <mergeCell ref="B142:D142"/>
    <mergeCell ref="B144:D144"/>
    <mergeCell ref="B145:D145"/>
    <mergeCell ref="B146:D146"/>
    <mergeCell ref="B147:D147"/>
    <mergeCell ref="B148:D148"/>
    <mergeCell ref="B149:D149"/>
    <mergeCell ref="B150:D150"/>
    <mergeCell ref="B151:D151"/>
    <mergeCell ref="K56:K57"/>
    <mergeCell ref="K78:K79"/>
    <mergeCell ref="K101:K102"/>
    <mergeCell ref="K123:K124"/>
    <mergeCell ref="I140:K140"/>
    <mergeCell ref="I139:K139"/>
  </mergeCells>
  <conditionalFormatting sqref="E3:K33">
    <cfRule type="cellIs" dxfId="605" priority="239" operator="greaterThan">
      <formula>0</formula>
    </cfRule>
    <cfRule type="cellIs" dxfId="604" priority="240" operator="greaterThan">
      <formula>0</formula>
    </cfRule>
  </conditionalFormatting>
  <conditionalFormatting sqref="G46:G52 G68:G74 G91:G97 G113:G119">
    <cfRule type="cellIs" dxfId="603" priority="233" operator="equal">
      <formula>0</formula>
    </cfRule>
    <cfRule type="cellIs" dxfId="602" priority="234" operator="lessThan">
      <formula>$I$54</formula>
    </cfRule>
    <cfRule type="cellIs" dxfId="601" priority="235" operator="between">
      <formula>$I$54</formula>
      <formula>$I$57</formula>
    </cfRule>
    <cfRule type="cellIs" dxfId="600" priority="236" operator="greaterThan">
      <formula>0.416666666666667</formula>
    </cfRule>
    <cfRule type="cellIs" dxfId="599" priority="237" operator="equal">
      <formula>0</formula>
    </cfRule>
    <cfRule type="cellIs" dxfId="598" priority="238" operator="greaterThan">
      <formula>0.416666666666667</formula>
    </cfRule>
  </conditionalFormatting>
  <conditionalFormatting sqref="G46:G52 G68:G74 G91:G97 G113:G119">
    <cfRule type="cellIs" dxfId="597" priority="232" operator="lessThan">
      <formula>0.416666666666667</formula>
    </cfRule>
  </conditionalFormatting>
  <conditionalFormatting sqref="G53 G75">
    <cfRule type="cellIs" dxfId="596" priority="230" operator="lessThan">
      <formula>1.66666666666667</formula>
    </cfRule>
    <cfRule type="cellIs" dxfId="595" priority="231" operator="greaterThan">
      <formula>1.66666666666667</formula>
    </cfRule>
  </conditionalFormatting>
  <conditionalFormatting sqref="J53 J75 J98 J120">
    <cfRule type="cellIs" dxfId="594" priority="228" operator="lessThan">
      <formula>$I$126</formula>
    </cfRule>
    <cfRule type="cellIs" dxfId="593" priority="229" operator="greaterThan">
      <formula>$I$126</formula>
    </cfRule>
  </conditionalFormatting>
  <conditionalFormatting sqref="J53">
    <cfRule type="cellIs" dxfId="592" priority="227" operator="greaterThan">
      <formula>$I$59</formula>
    </cfRule>
  </conditionalFormatting>
  <conditionalFormatting sqref="J46:J52 J68:J74 J91:J97 J113:J119">
    <cfRule type="cellIs" dxfId="591" priority="214" operator="greaterThan">
      <formula>0.165972222222222</formula>
    </cfRule>
    <cfRule type="cellIs" dxfId="590" priority="215" operator="between">
      <formula>0.000694444444444444</formula>
      <formula>0.165972222222222</formula>
    </cfRule>
    <cfRule type="cellIs" dxfId="589" priority="216" operator="equal">
      <formula>0</formula>
    </cfRule>
    <cfRule type="cellIs" dxfId="588" priority="217" operator="equal">
      <formula>0</formula>
    </cfRule>
    <cfRule type="cellIs" dxfId="587" priority="218" operator="lessThan">
      <formula>0.165972222222222</formula>
    </cfRule>
    <cfRule type="cellIs" dxfId="586" priority="219" operator="greaterThan">
      <formula>0.166666666666667</formula>
    </cfRule>
    <cfRule type="cellIs" dxfId="585" priority="220" operator="between">
      <formula>0.000694444444444444</formula>
      <formula>0.166666666666667</formula>
    </cfRule>
    <cfRule type="cellIs" dxfId="584" priority="221" operator="between">
      <formula>0</formula>
      <formula>0.166666666666667</formula>
    </cfRule>
    <cfRule type="cellIs" dxfId="583" priority="222" operator="equal">
      <formula>0</formula>
    </cfRule>
    <cfRule type="cellIs" dxfId="582" priority="223" operator="greaterThan">
      <formula>0.166666666666667</formula>
    </cfRule>
    <cfRule type="cellIs" dxfId="581" priority="224" operator="greaterThan">
      <formula>0.166666666666667</formula>
    </cfRule>
    <cfRule type="cellIs" dxfId="580" priority="225" operator="lessThan">
      <formula>0.208333333333333</formula>
    </cfRule>
    <cfRule type="cellIs" dxfId="579" priority="226" operator="greaterThan">
      <formula>0.208333333333333</formula>
    </cfRule>
  </conditionalFormatting>
  <conditionalFormatting sqref="I134">
    <cfRule type="cellIs" dxfId="578" priority="212" operator="lessThan">
      <formula>$I$132</formula>
    </cfRule>
    <cfRule type="cellIs" dxfId="577" priority="213" operator="greaterThan">
      <formula>$I$132</formula>
    </cfRule>
  </conditionalFormatting>
  <conditionalFormatting sqref="J134">
    <cfRule type="cellIs" dxfId="576" priority="210" operator="lessThan">
      <formula>$K$135</formula>
    </cfRule>
    <cfRule type="cellIs" dxfId="575" priority="211" operator="greaterThan">
      <formula>$K$135</formula>
    </cfRule>
  </conditionalFormatting>
  <conditionalFormatting sqref="J113">
    <cfRule type="cellIs" dxfId="574" priority="209" operator="greaterThan">
      <formula>0.167361111111111</formula>
    </cfRule>
  </conditionalFormatting>
  <conditionalFormatting sqref="B46:B52 B68:B74 B91:B97 B113:B119">
    <cfRule type="cellIs" dxfId="573" priority="208" operator="greaterThan">
      <formula>0</formula>
    </cfRule>
  </conditionalFormatting>
  <conditionalFormatting sqref="A46:A52 A68:A74 A91:A97 A113:A119">
    <cfRule type="cellIs" dxfId="572" priority="207" operator="greaterThan">
      <formula>0</formula>
    </cfRule>
  </conditionalFormatting>
  <conditionalFormatting sqref="A46:A52 A68:A74 A91:A97 A113:A119">
    <cfRule type="cellIs" dxfId="571" priority="205" operator="greaterThan">
      <formula>0</formula>
    </cfRule>
    <cfRule type="cellIs" dxfId="570" priority="206" operator="greaterThan">
      <formula>25</formula>
    </cfRule>
  </conditionalFormatting>
  <conditionalFormatting sqref="B46:B52 A68:B74 A91:B97 A113:B119">
    <cfRule type="cellIs" dxfId="569" priority="204" operator="greaterThan">
      <formula>0</formula>
    </cfRule>
  </conditionalFormatting>
  <conditionalFormatting sqref="K46:K52 K68:K74 K91:K97 K113:K119">
    <cfRule type="cellIs" dxfId="568" priority="203" operator="greaterThan">
      <formula>0</formula>
    </cfRule>
  </conditionalFormatting>
  <conditionalFormatting sqref="I56 I60">
    <cfRule type="cellIs" dxfId="567" priority="201" operator="lessThan">
      <formula>$I$55</formula>
    </cfRule>
    <cfRule type="cellIs" dxfId="566" priority="202" operator="greaterThan">
      <formula>$I$55</formula>
    </cfRule>
  </conditionalFormatting>
  <conditionalFormatting sqref="I78">
    <cfRule type="cellIs" dxfId="565" priority="199" operator="lessThan">
      <formula>$I$77</formula>
    </cfRule>
    <cfRule type="cellIs" dxfId="564" priority="200" operator="greaterThan">
      <formula>$I$77</formula>
    </cfRule>
  </conditionalFormatting>
  <conditionalFormatting sqref="I82">
    <cfRule type="cellIs" dxfId="563" priority="197" operator="lessThan">
      <formula>$H$82</formula>
    </cfRule>
    <cfRule type="cellIs" dxfId="562" priority="198" operator="greaterThan">
      <formula>$H$82</formula>
    </cfRule>
  </conditionalFormatting>
  <conditionalFormatting sqref="I101">
    <cfRule type="cellIs" dxfId="561" priority="193" operator="lessThan">
      <formula>$I$100</formula>
    </cfRule>
    <cfRule type="cellIs" dxfId="560" priority="194" operator="greaterThan">
      <formula>$I$100</formula>
    </cfRule>
    <cfRule type="cellIs" dxfId="559" priority="195" operator="lessThan">
      <formula>$I$100</formula>
    </cfRule>
    <cfRule type="cellIs" dxfId="558" priority="196" operator="greaterThan">
      <formula>$I$100</formula>
    </cfRule>
  </conditionalFormatting>
  <conditionalFormatting sqref="I105">
    <cfRule type="cellIs" dxfId="557" priority="191" operator="lessThan">
      <formula>$H$105</formula>
    </cfRule>
    <cfRule type="cellIs" dxfId="556" priority="192" operator="greaterThan">
      <formula>$H$105</formula>
    </cfRule>
  </conditionalFormatting>
  <conditionalFormatting sqref="I123 G120">
    <cfRule type="cellIs" dxfId="555" priority="189" operator="lessThan">
      <formula>$I$122</formula>
    </cfRule>
    <cfRule type="cellIs" dxfId="554" priority="190" operator="greaterThan">
      <formula>$I$122</formula>
    </cfRule>
  </conditionalFormatting>
  <conditionalFormatting sqref="I127">
    <cfRule type="cellIs" dxfId="553" priority="187" operator="lessThan">
      <formula>$H$127</formula>
    </cfRule>
    <cfRule type="cellIs" dxfId="552" priority="188" operator="greaterThan">
      <formula>$H$127</formula>
    </cfRule>
  </conditionalFormatting>
  <conditionalFormatting sqref="G98">
    <cfRule type="cellIs" dxfId="551" priority="185" operator="lessThan">
      <formula>$I$100</formula>
    </cfRule>
    <cfRule type="cellIs" dxfId="550" priority="186" operator="greaterThan">
      <formula>$I$100</formula>
    </cfRule>
  </conditionalFormatting>
  <conditionalFormatting sqref="G152:G153">
    <cfRule type="cellIs" dxfId="549" priority="183" operator="lessThan">
      <formula>2300</formula>
    </cfRule>
    <cfRule type="cellIs" dxfId="548" priority="184" operator="greaterThan">
      <formula>2300</formula>
    </cfRule>
  </conditionalFormatting>
  <conditionalFormatting sqref="K58">
    <cfRule type="cellIs" dxfId="547" priority="7" operator="lessThan">
      <formula>1803</formula>
    </cfRule>
    <cfRule type="cellIs" dxfId="546" priority="8" operator="greaterThan">
      <formula>1803</formula>
    </cfRule>
  </conditionalFormatting>
  <conditionalFormatting sqref="K80">
    <cfRule type="cellIs" dxfId="545" priority="5" operator="lessThan">
      <formula>1963</formula>
    </cfRule>
    <cfRule type="cellIs" dxfId="544" priority="6" operator="greaterThan">
      <formula>1969</formula>
    </cfRule>
  </conditionalFormatting>
  <conditionalFormatting sqref="K103">
    <cfRule type="cellIs" dxfId="543" priority="3" operator="lessThan">
      <formula>2135</formula>
    </cfRule>
    <cfRule type="cellIs" dxfId="542" priority="4" operator="greaterThan">
      <formula>2135</formula>
    </cfRule>
  </conditionalFormatting>
  <conditionalFormatting sqref="K125">
    <cfRule type="cellIs" dxfId="541" priority="1" operator="lessThan">
      <formula>2301</formula>
    </cfRule>
    <cfRule type="cellIs" dxfId="540" priority="2" operator="greaterThan">
      <formula>2301</formula>
    </cfRule>
  </conditionalFormatting>
  <dataValidations count="2">
    <dataValidation type="list" allowBlank="1" showInputMessage="1" showErrorMessage="1" sqref="B91:B97 B46:B52 B68:B74 B113:B119">
      <formula1>TRACTEUR</formula1>
    </dataValidation>
    <dataValidation type="list" allowBlank="1" showInputMessage="1" showErrorMessage="1" sqref="C68:C74 B3:B33 C113:C119 C91:C97 C46:C52">
      <formula1>liste_1</formula1>
    </dataValidation>
  </dataValidations>
  <pageMargins left="0.7" right="0.7" top="0.75" bottom="0.75" header="0.3" footer="0.3"/>
  <drawing r:id="rId1"/>
</worksheet>
</file>

<file path=xl/worksheets/sheet14.xml><?xml version="1.0" encoding="utf-8"?>
<worksheet xmlns="http://schemas.openxmlformats.org/spreadsheetml/2006/main" xmlns:r="http://schemas.openxmlformats.org/officeDocument/2006/relationships">
  <sheetPr>
    <tabColor rgb="FF00FF00"/>
  </sheetPr>
  <dimension ref="A1:M154"/>
  <sheetViews>
    <sheetView topLeftCell="A151" workbookViewId="0">
      <selection activeCell="K149" sqref="K149"/>
    </sheetView>
  </sheetViews>
  <sheetFormatPr baseColWidth="10" defaultColWidth="11.42578125" defaultRowHeight="15"/>
  <cols>
    <col min="1" max="1" width="7.5703125" style="8" customWidth="1"/>
    <col min="2" max="2" width="11.42578125" style="8"/>
    <col min="3" max="3" width="9.5703125" style="8" customWidth="1"/>
    <col min="4" max="4" width="12.5703125" style="8" customWidth="1"/>
    <col min="5" max="5" width="11.140625" style="8" customWidth="1"/>
    <col min="6" max="6" width="13" style="8" customWidth="1"/>
    <col min="7" max="7" width="11.42578125" style="8"/>
    <col min="8" max="8" width="8.85546875" style="8" customWidth="1"/>
    <col min="9" max="9" width="14.5703125" style="8" customWidth="1"/>
    <col min="10" max="10" width="13.5703125" style="8" customWidth="1"/>
    <col min="11" max="11" width="14.42578125" style="8" customWidth="1"/>
    <col min="12" max="12" width="37.42578125" style="8" customWidth="1"/>
    <col min="13" max="18" width="11.42578125" style="8"/>
    <col min="19" max="19" width="11.42578125" style="8" customWidth="1"/>
    <col min="20" max="16384" width="11.42578125" style="8"/>
  </cols>
  <sheetData>
    <row r="1" spans="1:11">
      <c r="H1" s="197" t="s">
        <v>15</v>
      </c>
      <c r="I1" s="198"/>
    </row>
    <row r="2" spans="1:11" ht="57.75" customHeight="1">
      <c r="A2" s="42" t="s">
        <v>16</v>
      </c>
      <c r="B2" s="42" t="s">
        <v>17</v>
      </c>
      <c r="C2" s="42" t="s">
        <v>18</v>
      </c>
      <c r="D2" s="42" t="s">
        <v>19</v>
      </c>
      <c r="E2" s="42" t="s">
        <v>2</v>
      </c>
      <c r="F2" s="42" t="s">
        <v>3</v>
      </c>
      <c r="G2" s="42" t="s">
        <v>4</v>
      </c>
      <c r="H2" s="42" t="s">
        <v>5</v>
      </c>
      <c r="I2" s="42" t="s">
        <v>6</v>
      </c>
      <c r="J2" s="42" t="s">
        <v>7</v>
      </c>
      <c r="K2" s="42" t="s">
        <v>8</v>
      </c>
    </row>
    <row r="3" spans="1:11">
      <c r="A3" s="202">
        <v>40</v>
      </c>
      <c r="B3" s="55" t="s">
        <v>12</v>
      </c>
      <c r="C3" s="85" t="s">
        <v>24</v>
      </c>
      <c r="D3" s="6">
        <v>42277</v>
      </c>
      <c r="E3" s="55">
        <f>VLOOKUP(B3,'horaire et frais apres nao'!$A$4:$J$66,3,FALSE)</f>
        <v>0</v>
      </c>
      <c r="F3" s="55">
        <f>VLOOKUP(B3,'horaire et frais apres nao'!$A$4:$J$66,4,FALSE)</f>
        <v>0</v>
      </c>
      <c r="G3" s="55">
        <f>VLOOKUP(B3,'horaire et frais apres nao'!$A$4:$J$66,5,FALSE)</f>
        <v>0</v>
      </c>
      <c r="H3" s="55">
        <f>VLOOKUP(B3,'horaire et frais apres nao'!$A$4:$J$66,6,FALSE)</f>
        <v>0</v>
      </c>
      <c r="I3" s="55">
        <f>VLOOKUP(B3,'horaire et frais apres nao'!$A$4:$J$66,7,FALSE)</f>
        <v>0</v>
      </c>
      <c r="J3" s="55">
        <f>VLOOKUP(B3,'horaire et frais apres nao'!$A$4:$J$66,8,FALSE)</f>
        <v>0</v>
      </c>
      <c r="K3" s="55">
        <f>VLOOKUP(B3,'horaire et frais apres nao'!$A$4:$J$66,9,FALSE)</f>
        <v>0</v>
      </c>
    </row>
    <row r="4" spans="1:11">
      <c r="A4" s="203"/>
      <c r="B4" s="55" t="s">
        <v>12</v>
      </c>
      <c r="C4" s="85" t="s">
        <v>25</v>
      </c>
      <c r="D4" s="6">
        <v>42278</v>
      </c>
      <c r="E4" s="95">
        <f>VLOOKUP(B4,'horaire et frais apres nao'!$A$4:$J$66,3,FALSE)</f>
        <v>0</v>
      </c>
      <c r="F4" s="95">
        <f>VLOOKUP(B4,'horaire et frais apres nao'!$A$4:$J$66,4,FALSE)</f>
        <v>0</v>
      </c>
      <c r="G4" s="95">
        <f>VLOOKUP(B4,'horaire et frais apres nao'!$A$4:$J$66,5,FALSE)</f>
        <v>0</v>
      </c>
      <c r="H4" s="95">
        <f>VLOOKUP(B4,'horaire et frais apres nao'!$A$4:$J$66,6,FALSE)</f>
        <v>0</v>
      </c>
      <c r="I4" s="95">
        <f>VLOOKUP(B4,'horaire et frais apres nao'!$A$4:$J$66,7,FALSE)</f>
        <v>0</v>
      </c>
      <c r="J4" s="95">
        <f>VLOOKUP(B4,'horaire et frais apres nao'!$A$4:$J$66,8,FALSE)</f>
        <v>0</v>
      </c>
      <c r="K4" s="95">
        <f>VLOOKUP(B4,'horaire et frais apres nao'!$A$4:$J$66,9,FALSE)</f>
        <v>0</v>
      </c>
    </row>
    <row r="5" spans="1:11">
      <c r="A5" s="203"/>
      <c r="B5" s="55" t="s">
        <v>12</v>
      </c>
      <c r="C5" s="85" t="s">
        <v>26</v>
      </c>
      <c r="D5" s="6">
        <v>42279</v>
      </c>
      <c r="E5" s="95">
        <f>VLOOKUP(B5,'horaire et frais apres nao'!$A$4:$J$66,3,FALSE)</f>
        <v>0</v>
      </c>
      <c r="F5" s="95">
        <f>VLOOKUP(B5,'horaire et frais apres nao'!$A$4:$J$66,4,FALSE)</f>
        <v>0</v>
      </c>
      <c r="G5" s="95">
        <f>VLOOKUP(B5,'horaire et frais apres nao'!$A$4:$J$66,5,FALSE)</f>
        <v>0</v>
      </c>
      <c r="H5" s="95">
        <f>VLOOKUP(B5,'horaire et frais apres nao'!$A$4:$J$66,6,FALSE)</f>
        <v>0</v>
      </c>
      <c r="I5" s="95">
        <f>VLOOKUP(B5,'horaire et frais apres nao'!$A$4:$J$66,7,FALSE)</f>
        <v>0</v>
      </c>
      <c r="J5" s="95">
        <f>VLOOKUP(B5,'horaire et frais apres nao'!$A$4:$J$66,8,FALSE)</f>
        <v>0</v>
      </c>
      <c r="K5" s="95">
        <f>VLOOKUP(B5,'horaire et frais apres nao'!$A$4:$J$66,9,FALSE)</f>
        <v>0</v>
      </c>
    </row>
    <row r="6" spans="1:11">
      <c r="A6" s="203"/>
      <c r="B6" s="55" t="s">
        <v>12</v>
      </c>
      <c r="C6" s="85" t="s">
        <v>20</v>
      </c>
      <c r="D6" s="6">
        <v>42280</v>
      </c>
      <c r="E6" s="95">
        <f>VLOOKUP(B6,'horaire et frais apres nao'!$A$4:$J$66,3,FALSE)</f>
        <v>0</v>
      </c>
      <c r="F6" s="95">
        <f>VLOOKUP(B6,'horaire et frais apres nao'!$A$4:$J$66,4,FALSE)</f>
        <v>0</v>
      </c>
      <c r="G6" s="95">
        <f>VLOOKUP(B6,'horaire et frais apres nao'!$A$4:$J$66,5,FALSE)</f>
        <v>0</v>
      </c>
      <c r="H6" s="95">
        <f>VLOOKUP(B6,'horaire et frais apres nao'!$A$4:$J$66,6,FALSE)</f>
        <v>0</v>
      </c>
      <c r="I6" s="95">
        <f>VLOOKUP(B6,'horaire et frais apres nao'!$A$4:$J$66,7,FALSE)</f>
        <v>0</v>
      </c>
      <c r="J6" s="95">
        <f>VLOOKUP(B6,'horaire et frais apres nao'!$A$4:$J$66,8,FALSE)</f>
        <v>0</v>
      </c>
      <c r="K6" s="95">
        <f>VLOOKUP(B6,'horaire et frais apres nao'!$A$4:$J$66,9,FALSE)</f>
        <v>0</v>
      </c>
    </row>
    <row r="7" spans="1:11">
      <c r="A7" s="203"/>
      <c r="B7" s="85" t="s">
        <v>11</v>
      </c>
      <c r="C7" s="85" t="s">
        <v>21</v>
      </c>
      <c r="D7" s="6">
        <v>42281</v>
      </c>
      <c r="E7" s="95">
        <f>VLOOKUP(B7,'horaire et frais apres nao'!$A$4:$J$66,3,FALSE)</f>
        <v>0</v>
      </c>
      <c r="F7" s="95">
        <f>VLOOKUP(B7,'horaire et frais apres nao'!$A$4:$J$66,4,FALSE)</f>
        <v>0</v>
      </c>
      <c r="G7" s="95">
        <f>VLOOKUP(B7,'horaire et frais apres nao'!$A$4:$J$66,5,FALSE)</f>
        <v>0</v>
      </c>
      <c r="H7" s="95">
        <f>VLOOKUP(B7,'horaire et frais apres nao'!$A$4:$J$66,6,FALSE)</f>
        <v>0</v>
      </c>
      <c r="I7" s="95">
        <f>VLOOKUP(B7,'horaire et frais apres nao'!$A$4:$J$66,7,FALSE)</f>
        <v>0</v>
      </c>
      <c r="J7" s="95">
        <f>VLOOKUP(B7,'horaire et frais apres nao'!$A$4:$J$66,8,FALSE)</f>
        <v>0</v>
      </c>
      <c r="K7" s="95">
        <f>VLOOKUP(B7,'horaire et frais apres nao'!$A$4:$J$66,9,FALSE)</f>
        <v>0</v>
      </c>
    </row>
    <row r="8" spans="1:11" ht="30">
      <c r="A8" s="203"/>
      <c r="B8" s="85" t="s">
        <v>11</v>
      </c>
      <c r="C8" s="85" t="s">
        <v>22</v>
      </c>
      <c r="D8" s="6">
        <v>42282</v>
      </c>
      <c r="E8" s="95">
        <f>VLOOKUP(B8,'horaire et frais apres nao'!$A$4:$J$66,3,FALSE)</f>
        <v>0</v>
      </c>
      <c r="F8" s="95">
        <f>VLOOKUP(B8,'horaire et frais apres nao'!$A$4:$J$66,4,FALSE)</f>
        <v>0</v>
      </c>
      <c r="G8" s="95">
        <f>VLOOKUP(B8,'horaire et frais apres nao'!$A$4:$J$66,5,FALSE)</f>
        <v>0</v>
      </c>
      <c r="H8" s="95">
        <f>VLOOKUP(B8,'horaire et frais apres nao'!$A$4:$J$66,6,FALSE)</f>
        <v>0</v>
      </c>
      <c r="I8" s="95">
        <f>VLOOKUP(B8,'horaire et frais apres nao'!$A$4:$J$66,7,FALSE)</f>
        <v>0</v>
      </c>
      <c r="J8" s="95">
        <f>VLOOKUP(B8,'horaire et frais apres nao'!$A$4:$J$66,8,FALSE)</f>
        <v>0</v>
      </c>
      <c r="K8" s="95">
        <f>VLOOKUP(B8,'horaire et frais apres nao'!$A$4:$J$66,9,FALSE)</f>
        <v>0</v>
      </c>
    </row>
    <row r="9" spans="1:11">
      <c r="A9" s="204">
        <v>41</v>
      </c>
      <c r="B9" s="55" t="s">
        <v>12</v>
      </c>
      <c r="C9" s="85" t="s">
        <v>23</v>
      </c>
      <c r="D9" s="6">
        <v>42283</v>
      </c>
      <c r="E9" s="95">
        <f>VLOOKUP(B9,'horaire et frais apres nao'!$A$4:$J$66,3,FALSE)</f>
        <v>0</v>
      </c>
      <c r="F9" s="95">
        <f>VLOOKUP(B9,'horaire et frais apres nao'!$A$4:$J$66,4,FALSE)</f>
        <v>0</v>
      </c>
      <c r="G9" s="95">
        <f>VLOOKUP(B9,'horaire et frais apres nao'!$A$4:$J$66,5,FALSE)</f>
        <v>0</v>
      </c>
      <c r="H9" s="95">
        <f>VLOOKUP(B9,'horaire et frais apres nao'!$A$4:$J$66,6,FALSE)</f>
        <v>0</v>
      </c>
      <c r="I9" s="95">
        <f>VLOOKUP(B9,'horaire et frais apres nao'!$A$4:$J$66,7,FALSE)</f>
        <v>0</v>
      </c>
      <c r="J9" s="95">
        <f>VLOOKUP(B9,'horaire et frais apres nao'!$A$4:$J$66,8,FALSE)</f>
        <v>0</v>
      </c>
      <c r="K9" s="95">
        <f>VLOOKUP(B9,'horaire et frais apres nao'!$A$4:$J$66,9,FALSE)</f>
        <v>0</v>
      </c>
    </row>
    <row r="10" spans="1:11">
      <c r="A10" s="204"/>
      <c r="B10" s="55" t="s">
        <v>12</v>
      </c>
      <c r="C10" s="85" t="s">
        <v>24</v>
      </c>
      <c r="D10" s="6">
        <v>42284</v>
      </c>
      <c r="E10" s="95">
        <f>VLOOKUP(B10,'horaire et frais apres nao'!$A$4:$J$66,3,FALSE)</f>
        <v>0</v>
      </c>
      <c r="F10" s="95">
        <f>VLOOKUP(B10,'horaire et frais apres nao'!$A$4:$J$66,4,FALSE)</f>
        <v>0</v>
      </c>
      <c r="G10" s="95">
        <f>VLOOKUP(B10,'horaire et frais apres nao'!$A$4:$J$66,5,FALSE)</f>
        <v>0</v>
      </c>
      <c r="H10" s="95">
        <f>VLOOKUP(B10,'horaire et frais apres nao'!$A$4:$J$66,6,FALSE)</f>
        <v>0</v>
      </c>
      <c r="I10" s="95">
        <f>VLOOKUP(B10,'horaire et frais apres nao'!$A$4:$J$66,7,FALSE)</f>
        <v>0</v>
      </c>
      <c r="J10" s="95">
        <f>VLOOKUP(B10,'horaire et frais apres nao'!$A$4:$J$66,8,FALSE)</f>
        <v>0</v>
      </c>
      <c r="K10" s="95">
        <f>VLOOKUP(B10,'horaire et frais apres nao'!$A$4:$J$66,9,FALSE)</f>
        <v>0</v>
      </c>
    </row>
    <row r="11" spans="1:11">
      <c r="A11" s="204"/>
      <c r="B11" s="55" t="s">
        <v>12</v>
      </c>
      <c r="C11" s="85" t="s">
        <v>25</v>
      </c>
      <c r="D11" s="6">
        <v>42285</v>
      </c>
      <c r="E11" s="95">
        <f>VLOOKUP(B11,'horaire et frais apres nao'!$A$4:$J$66,3,FALSE)</f>
        <v>0</v>
      </c>
      <c r="F11" s="95">
        <f>VLOOKUP(B11,'horaire et frais apres nao'!$A$4:$J$66,4,FALSE)</f>
        <v>0</v>
      </c>
      <c r="G11" s="95">
        <f>VLOOKUP(B11,'horaire et frais apres nao'!$A$4:$J$66,5,FALSE)</f>
        <v>0</v>
      </c>
      <c r="H11" s="95">
        <f>VLOOKUP(B11,'horaire et frais apres nao'!$A$4:$J$66,6,FALSE)</f>
        <v>0</v>
      </c>
      <c r="I11" s="95">
        <f>VLOOKUP(B11,'horaire et frais apres nao'!$A$4:$J$66,7,FALSE)</f>
        <v>0</v>
      </c>
      <c r="J11" s="95">
        <f>VLOOKUP(B11,'horaire et frais apres nao'!$A$4:$J$66,8,FALSE)</f>
        <v>0</v>
      </c>
      <c r="K11" s="95">
        <f>VLOOKUP(B11,'horaire et frais apres nao'!$A$4:$J$66,9,FALSE)</f>
        <v>0</v>
      </c>
    </row>
    <row r="12" spans="1:11">
      <c r="A12" s="204"/>
      <c r="B12" s="55" t="s">
        <v>12</v>
      </c>
      <c r="C12" s="85" t="s">
        <v>26</v>
      </c>
      <c r="D12" s="6">
        <v>42286</v>
      </c>
      <c r="E12" s="95">
        <f>VLOOKUP(B12,'horaire et frais apres nao'!$A$4:$J$66,3,FALSE)</f>
        <v>0</v>
      </c>
      <c r="F12" s="95">
        <f>VLOOKUP(B12,'horaire et frais apres nao'!$A$4:$J$66,4,FALSE)</f>
        <v>0</v>
      </c>
      <c r="G12" s="95">
        <f>VLOOKUP(B12,'horaire et frais apres nao'!$A$4:$J$66,5,FALSE)</f>
        <v>0</v>
      </c>
      <c r="H12" s="95">
        <f>VLOOKUP(B12,'horaire et frais apres nao'!$A$4:$J$66,6,FALSE)</f>
        <v>0</v>
      </c>
      <c r="I12" s="95">
        <f>VLOOKUP(B12,'horaire et frais apres nao'!$A$4:$J$66,7,FALSE)</f>
        <v>0</v>
      </c>
      <c r="J12" s="95">
        <f>VLOOKUP(B12,'horaire et frais apres nao'!$A$4:$J$66,8,FALSE)</f>
        <v>0</v>
      </c>
      <c r="K12" s="95">
        <f>VLOOKUP(B12,'horaire et frais apres nao'!$A$4:$J$66,9,FALSE)</f>
        <v>0</v>
      </c>
    </row>
    <row r="13" spans="1:11">
      <c r="A13" s="204"/>
      <c r="B13" s="55" t="s">
        <v>12</v>
      </c>
      <c r="C13" s="85" t="s">
        <v>20</v>
      </c>
      <c r="D13" s="6">
        <v>42287</v>
      </c>
      <c r="E13" s="95">
        <f>VLOOKUP(B13,'horaire et frais apres nao'!$A$4:$J$66,3,FALSE)</f>
        <v>0</v>
      </c>
      <c r="F13" s="95">
        <f>VLOOKUP(B13,'horaire et frais apres nao'!$A$4:$J$66,4,FALSE)</f>
        <v>0</v>
      </c>
      <c r="G13" s="95">
        <f>VLOOKUP(B13,'horaire et frais apres nao'!$A$4:$J$66,5,FALSE)</f>
        <v>0</v>
      </c>
      <c r="H13" s="95">
        <f>VLOOKUP(B13,'horaire et frais apres nao'!$A$4:$J$66,6,FALSE)</f>
        <v>0</v>
      </c>
      <c r="I13" s="95">
        <f>VLOOKUP(B13,'horaire et frais apres nao'!$A$4:$J$66,7,FALSE)</f>
        <v>0</v>
      </c>
      <c r="J13" s="95">
        <f>VLOOKUP(B13,'horaire et frais apres nao'!$A$4:$J$66,8,FALSE)</f>
        <v>0</v>
      </c>
      <c r="K13" s="95">
        <f>VLOOKUP(B13,'horaire et frais apres nao'!$A$4:$J$66,9,FALSE)</f>
        <v>0</v>
      </c>
    </row>
    <row r="14" spans="1:11">
      <c r="A14" s="204"/>
      <c r="B14" s="85" t="s">
        <v>11</v>
      </c>
      <c r="C14" s="85" t="s">
        <v>21</v>
      </c>
      <c r="D14" s="6">
        <v>42288</v>
      </c>
      <c r="E14" s="95">
        <f>VLOOKUP(B14,'horaire et frais apres nao'!$A$4:$J$66,3,FALSE)</f>
        <v>0</v>
      </c>
      <c r="F14" s="95">
        <f>VLOOKUP(B14,'horaire et frais apres nao'!$A$4:$J$66,4,FALSE)</f>
        <v>0</v>
      </c>
      <c r="G14" s="95">
        <f>VLOOKUP(B14,'horaire et frais apres nao'!$A$4:$J$66,5,FALSE)</f>
        <v>0</v>
      </c>
      <c r="H14" s="95">
        <f>VLOOKUP(B14,'horaire et frais apres nao'!$A$4:$J$66,6,FALSE)</f>
        <v>0</v>
      </c>
      <c r="I14" s="95">
        <f>VLOOKUP(B14,'horaire et frais apres nao'!$A$4:$J$66,7,FALSE)</f>
        <v>0</v>
      </c>
      <c r="J14" s="95">
        <f>VLOOKUP(B14,'horaire et frais apres nao'!$A$4:$J$66,8,FALSE)</f>
        <v>0</v>
      </c>
      <c r="K14" s="95">
        <f>VLOOKUP(B14,'horaire et frais apres nao'!$A$4:$J$66,9,FALSE)</f>
        <v>0</v>
      </c>
    </row>
    <row r="15" spans="1:11" ht="30">
      <c r="A15" s="204"/>
      <c r="B15" s="85" t="s">
        <v>11</v>
      </c>
      <c r="C15" s="85" t="s">
        <v>22</v>
      </c>
      <c r="D15" s="6">
        <v>42289</v>
      </c>
      <c r="E15" s="95">
        <f>VLOOKUP(B15,'horaire et frais apres nao'!$A$4:$J$66,3,FALSE)</f>
        <v>0</v>
      </c>
      <c r="F15" s="95">
        <f>VLOOKUP(B15,'horaire et frais apres nao'!$A$4:$J$66,4,FALSE)</f>
        <v>0</v>
      </c>
      <c r="G15" s="95">
        <f>VLOOKUP(B15,'horaire et frais apres nao'!$A$4:$J$66,5,FALSE)</f>
        <v>0</v>
      </c>
      <c r="H15" s="95">
        <f>VLOOKUP(B15,'horaire et frais apres nao'!$A$4:$J$66,6,FALSE)</f>
        <v>0</v>
      </c>
      <c r="I15" s="95">
        <f>VLOOKUP(B15,'horaire et frais apres nao'!$A$4:$J$66,7,FALSE)</f>
        <v>0</v>
      </c>
      <c r="J15" s="95">
        <f>VLOOKUP(B15,'horaire et frais apres nao'!$A$4:$J$66,8,FALSE)</f>
        <v>0</v>
      </c>
      <c r="K15" s="95">
        <f>VLOOKUP(B15,'horaire et frais apres nao'!$A$4:$J$66,9,FALSE)</f>
        <v>0</v>
      </c>
    </row>
    <row r="16" spans="1:11">
      <c r="A16" s="202">
        <v>42</v>
      </c>
      <c r="B16" s="55" t="s">
        <v>12</v>
      </c>
      <c r="C16" s="85" t="s">
        <v>23</v>
      </c>
      <c r="D16" s="6">
        <v>42290</v>
      </c>
      <c r="E16" s="95">
        <f>VLOOKUP(B16,'horaire et frais apres nao'!$A$4:$J$66,3,FALSE)</f>
        <v>0</v>
      </c>
      <c r="F16" s="95">
        <f>VLOOKUP(B16,'horaire et frais apres nao'!$A$4:$J$66,4,FALSE)</f>
        <v>0</v>
      </c>
      <c r="G16" s="95">
        <f>VLOOKUP(B16,'horaire et frais apres nao'!$A$4:$J$66,5,FALSE)</f>
        <v>0</v>
      </c>
      <c r="H16" s="95">
        <f>VLOOKUP(B16,'horaire et frais apres nao'!$A$4:$J$66,6,FALSE)</f>
        <v>0</v>
      </c>
      <c r="I16" s="95">
        <f>VLOOKUP(B16,'horaire et frais apres nao'!$A$4:$J$66,7,FALSE)</f>
        <v>0</v>
      </c>
      <c r="J16" s="95">
        <f>VLOOKUP(B16,'horaire et frais apres nao'!$A$4:$J$66,8,FALSE)</f>
        <v>0</v>
      </c>
      <c r="K16" s="95">
        <f>VLOOKUP(B16,'horaire et frais apres nao'!$A$4:$J$66,9,FALSE)</f>
        <v>0</v>
      </c>
    </row>
    <row r="17" spans="1:11">
      <c r="A17" s="203"/>
      <c r="B17" s="55" t="s">
        <v>12</v>
      </c>
      <c r="C17" s="85" t="s">
        <v>24</v>
      </c>
      <c r="D17" s="6">
        <v>42291</v>
      </c>
      <c r="E17" s="95">
        <f>VLOOKUP(B17,'horaire et frais apres nao'!$A$4:$J$66,3,FALSE)</f>
        <v>0</v>
      </c>
      <c r="F17" s="95">
        <f>VLOOKUP(B17,'horaire et frais apres nao'!$A$4:$J$66,4,FALSE)</f>
        <v>0</v>
      </c>
      <c r="G17" s="95">
        <f>VLOOKUP(B17,'horaire et frais apres nao'!$A$4:$J$66,5,FALSE)</f>
        <v>0</v>
      </c>
      <c r="H17" s="95">
        <f>VLOOKUP(B17,'horaire et frais apres nao'!$A$4:$J$66,6,FALSE)</f>
        <v>0</v>
      </c>
      <c r="I17" s="95">
        <f>VLOOKUP(B17,'horaire et frais apres nao'!$A$4:$J$66,7,FALSE)</f>
        <v>0</v>
      </c>
      <c r="J17" s="95">
        <f>VLOOKUP(B17,'horaire et frais apres nao'!$A$4:$J$66,8,FALSE)</f>
        <v>0</v>
      </c>
      <c r="K17" s="95">
        <f>VLOOKUP(B17,'horaire et frais apres nao'!$A$4:$J$66,9,FALSE)</f>
        <v>0</v>
      </c>
    </row>
    <row r="18" spans="1:11">
      <c r="A18" s="203"/>
      <c r="B18" s="55" t="s">
        <v>12</v>
      </c>
      <c r="C18" s="85" t="s">
        <v>25</v>
      </c>
      <c r="D18" s="6">
        <v>42292</v>
      </c>
      <c r="E18" s="95">
        <f>VLOOKUP(B18,'horaire et frais apres nao'!$A$4:$J$66,3,FALSE)</f>
        <v>0</v>
      </c>
      <c r="F18" s="95">
        <f>VLOOKUP(B18,'horaire et frais apres nao'!$A$4:$J$66,4,FALSE)</f>
        <v>0</v>
      </c>
      <c r="G18" s="95">
        <f>VLOOKUP(B18,'horaire et frais apres nao'!$A$4:$J$66,5,FALSE)</f>
        <v>0</v>
      </c>
      <c r="H18" s="95">
        <f>VLOOKUP(B18,'horaire et frais apres nao'!$A$4:$J$66,6,FALSE)</f>
        <v>0</v>
      </c>
      <c r="I18" s="95">
        <f>VLOOKUP(B18,'horaire et frais apres nao'!$A$4:$J$66,7,FALSE)</f>
        <v>0</v>
      </c>
      <c r="J18" s="95">
        <f>VLOOKUP(B18,'horaire et frais apres nao'!$A$4:$J$66,8,FALSE)</f>
        <v>0</v>
      </c>
      <c r="K18" s="95">
        <f>VLOOKUP(B18,'horaire et frais apres nao'!$A$4:$J$66,9,FALSE)</f>
        <v>0</v>
      </c>
    </row>
    <row r="19" spans="1:11">
      <c r="A19" s="203"/>
      <c r="B19" s="55" t="s">
        <v>12</v>
      </c>
      <c r="C19" s="85" t="s">
        <v>26</v>
      </c>
      <c r="D19" s="6">
        <v>42293</v>
      </c>
      <c r="E19" s="95">
        <f>VLOOKUP(B19,'horaire et frais apres nao'!$A$4:$J$66,3,FALSE)</f>
        <v>0</v>
      </c>
      <c r="F19" s="95">
        <f>VLOOKUP(B19,'horaire et frais apres nao'!$A$4:$J$66,4,FALSE)</f>
        <v>0</v>
      </c>
      <c r="G19" s="95">
        <f>VLOOKUP(B19,'horaire et frais apres nao'!$A$4:$J$66,5,FALSE)</f>
        <v>0</v>
      </c>
      <c r="H19" s="95">
        <f>VLOOKUP(B19,'horaire et frais apres nao'!$A$4:$J$66,6,FALSE)</f>
        <v>0</v>
      </c>
      <c r="I19" s="95">
        <f>VLOOKUP(B19,'horaire et frais apres nao'!$A$4:$J$66,7,FALSE)</f>
        <v>0</v>
      </c>
      <c r="J19" s="95">
        <f>VLOOKUP(B19,'horaire et frais apres nao'!$A$4:$J$66,8,FALSE)</f>
        <v>0</v>
      </c>
      <c r="K19" s="95">
        <f>VLOOKUP(B19,'horaire et frais apres nao'!$A$4:$J$66,9,FALSE)</f>
        <v>0</v>
      </c>
    </row>
    <row r="20" spans="1:11">
      <c r="A20" s="203"/>
      <c r="B20" s="55" t="s">
        <v>12</v>
      </c>
      <c r="C20" s="85" t="s">
        <v>20</v>
      </c>
      <c r="D20" s="6">
        <v>42294</v>
      </c>
      <c r="E20" s="95">
        <f>VLOOKUP(B20,'horaire et frais apres nao'!$A$4:$J$66,3,FALSE)</f>
        <v>0</v>
      </c>
      <c r="F20" s="95">
        <f>VLOOKUP(B20,'horaire et frais apres nao'!$A$4:$J$66,4,FALSE)</f>
        <v>0</v>
      </c>
      <c r="G20" s="95">
        <f>VLOOKUP(B20,'horaire et frais apres nao'!$A$4:$J$66,5,FALSE)</f>
        <v>0</v>
      </c>
      <c r="H20" s="95">
        <f>VLOOKUP(B20,'horaire et frais apres nao'!$A$4:$J$66,6,FALSE)</f>
        <v>0</v>
      </c>
      <c r="I20" s="95">
        <f>VLOOKUP(B20,'horaire et frais apres nao'!$A$4:$J$66,7,FALSE)</f>
        <v>0</v>
      </c>
      <c r="J20" s="95">
        <f>VLOOKUP(B20,'horaire et frais apres nao'!$A$4:$J$66,8,FALSE)</f>
        <v>0</v>
      </c>
      <c r="K20" s="95">
        <f>VLOOKUP(B20,'horaire et frais apres nao'!$A$4:$J$66,9,FALSE)</f>
        <v>0</v>
      </c>
    </row>
    <row r="21" spans="1:11">
      <c r="A21" s="203"/>
      <c r="B21" s="85" t="s">
        <v>11</v>
      </c>
      <c r="C21" s="85" t="s">
        <v>21</v>
      </c>
      <c r="D21" s="6">
        <v>42295</v>
      </c>
      <c r="E21" s="95">
        <f>VLOOKUP(B21,'horaire et frais apres nao'!$A$4:$J$66,3,FALSE)</f>
        <v>0</v>
      </c>
      <c r="F21" s="95">
        <f>VLOOKUP(B21,'horaire et frais apres nao'!$A$4:$J$66,4,FALSE)</f>
        <v>0</v>
      </c>
      <c r="G21" s="95">
        <f>VLOOKUP(B21,'horaire et frais apres nao'!$A$4:$J$66,5,FALSE)</f>
        <v>0</v>
      </c>
      <c r="H21" s="95">
        <f>VLOOKUP(B21,'horaire et frais apres nao'!$A$4:$J$66,6,FALSE)</f>
        <v>0</v>
      </c>
      <c r="I21" s="95">
        <f>VLOOKUP(B21,'horaire et frais apres nao'!$A$4:$J$66,7,FALSE)</f>
        <v>0</v>
      </c>
      <c r="J21" s="95">
        <f>VLOOKUP(B21,'horaire et frais apres nao'!$A$4:$J$66,8,FALSE)</f>
        <v>0</v>
      </c>
      <c r="K21" s="95">
        <f>VLOOKUP(B21,'horaire et frais apres nao'!$A$4:$J$66,9,FALSE)</f>
        <v>0</v>
      </c>
    </row>
    <row r="22" spans="1:11" ht="30">
      <c r="A22" s="203"/>
      <c r="B22" s="85" t="s">
        <v>11</v>
      </c>
      <c r="C22" s="85" t="s">
        <v>22</v>
      </c>
      <c r="D22" s="6">
        <v>42296</v>
      </c>
      <c r="E22" s="95">
        <f>VLOOKUP(B22,'horaire et frais apres nao'!$A$4:$J$66,3,FALSE)</f>
        <v>0</v>
      </c>
      <c r="F22" s="95">
        <f>VLOOKUP(B22,'horaire et frais apres nao'!$A$4:$J$66,4,FALSE)</f>
        <v>0</v>
      </c>
      <c r="G22" s="95">
        <f>VLOOKUP(B22,'horaire et frais apres nao'!$A$4:$J$66,5,FALSE)</f>
        <v>0</v>
      </c>
      <c r="H22" s="95">
        <f>VLOOKUP(B22,'horaire et frais apres nao'!$A$4:$J$66,6,FALSE)</f>
        <v>0</v>
      </c>
      <c r="I22" s="95">
        <f>VLOOKUP(B22,'horaire et frais apres nao'!$A$4:$J$66,7,FALSE)</f>
        <v>0</v>
      </c>
      <c r="J22" s="95">
        <f>VLOOKUP(B22,'horaire et frais apres nao'!$A$4:$J$66,8,FALSE)</f>
        <v>0</v>
      </c>
      <c r="K22" s="95">
        <f>VLOOKUP(B22,'horaire et frais apres nao'!$A$4:$J$66,9,FALSE)</f>
        <v>0</v>
      </c>
    </row>
    <row r="23" spans="1:11">
      <c r="A23" s="202">
        <v>43</v>
      </c>
      <c r="B23" s="55" t="s">
        <v>12</v>
      </c>
      <c r="C23" s="85" t="s">
        <v>23</v>
      </c>
      <c r="D23" s="6">
        <v>42297</v>
      </c>
      <c r="E23" s="95">
        <f>VLOOKUP(B23,'horaire et frais apres nao'!$A$4:$J$66,3,FALSE)</f>
        <v>0</v>
      </c>
      <c r="F23" s="95">
        <f>VLOOKUP(B23,'horaire et frais apres nao'!$A$4:$J$66,4,FALSE)</f>
        <v>0</v>
      </c>
      <c r="G23" s="95">
        <f>VLOOKUP(B23,'horaire et frais apres nao'!$A$4:$J$66,5,FALSE)</f>
        <v>0</v>
      </c>
      <c r="H23" s="95">
        <f>VLOOKUP(B23,'horaire et frais apres nao'!$A$4:$J$66,6,FALSE)</f>
        <v>0</v>
      </c>
      <c r="I23" s="95">
        <f>VLOOKUP(B23,'horaire et frais apres nao'!$A$4:$J$66,7,FALSE)</f>
        <v>0</v>
      </c>
      <c r="J23" s="95">
        <f>VLOOKUP(B23,'horaire et frais apres nao'!$A$4:$J$66,8,FALSE)</f>
        <v>0</v>
      </c>
      <c r="K23" s="95">
        <f>VLOOKUP(B23,'horaire et frais apres nao'!$A$4:$J$66,9,FALSE)</f>
        <v>0</v>
      </c>
    </row>
    <row r="24" spans="1:11">
      <c r="A24" s="203"/>
      <c r="B24" s="63" t="s">
        <v>12</v>
      </c>
      <c r="C24" s="85" t="s">
        <v>24</v>
      </c>
      <c r="D24" s="6">
        <v>42298</v>
      </c>
      <c r="E24" s="95">
        <f>VLOOKUP(B24,'horaire et frais apres nao'!$A$4:$J$66,3,FALSE)</f>
        <v>0</v>
      </c>
      <c r="F24" s="95">
        <f>VLOOKUP(B24,'horaire et frais apres nao'!$A$4:$J$66,4,FALSE)</f>
        <v>0</v>
      </c>
      <c r="G24" s="95">
        <f>VLOOKUP(B24,'horaire et frais apres nao'!$A$4:$J$66,5,FALSE)</f>
        <v>0</v>
      </c>
      <c r="H24" s="95">
        <f>VLOOKUP(B24,'horaire et frais apres nao'!$A$4:$J$66,6,FALSE)</f>
        <v>0</v>
      </c>
      <c r="I24" s="95">
        <f>VLOOKUP(B24,'horaire et frais apres nao'!$A$4:$J$66,7,FALSE)</f>
        <v>0</v>
      </c>
      <c r="J24" s="95">
        <f>VLOOKUP(B24,'horaire et frais apres nao'!$A$4:$J$66,8,FALSE)</f>
        <v>0</v>
      </c>
      <c r="K24" s="95">
        <f>VLOOKUP(B24,'horaire et frais apres nao'!$A$4:$J$66,9,FALSE)</f>
        <v>0</v>
      </c>
    </row>
    <row r="25" spans="1:11">
      <c r="A25" s="203"/>
      <c r="B25" s="55" t="s">
        <v>12</v>
      </c>
      <c r="C25" s="85" t="s">
        <v>25</v>
      </c>
      <c r="D25" s="6">
        <v>42299</v>
      </c>
      <c r="E25" s="95">
        <f>VLOOKUP(B25,'horaire et frais apres nao'!$A$4:$J$66,3,FALSE)</f>
        <v>0</v>
      </c>
      <c r="F25" s="95">
        <f>VLOOKUP(B25,'horaire et frais apres nao'!$A$4:$J$66,4,FALSE)</f>
        <v>0</v>
      </c>
      <c r="G25" s="95">
        <f>VLOOKUP(B25,'horaire et frais apres nao'!$A$4:$J$66,5,FALSE)</f>
        <v>0</v>
      </c>
      <c r="H25" s="95">
        <f>VLOOKUP(B25,'horaire et frais apres nao'!$A$4:$J$66,6,FALSE)</f>
        <v>0</v>
      </c>
      <c r="I25" s="95">
        <f>VLOOKUP(B25,'horaire et frais apres nao'!$A$4:$J$66,7,FALSE)</f>
        <v>0</v>
      </c>
      <c r="J25" s="95">
        <f>VLOOKUP(B25,'horaire et frais apres nao'!$A$4:$J$66,8,FALSE)</f>
        <v>0</v>
      </c>
      <c r="K25" s="95">
        <f>VLOOKUP(B25,'horaire et frais apres nao'!$A$4:$J$66,9,FALSE)</f>
        <v>0</v>
      </c>
    </row>
    <row r="26" spans="1:11">
      <c r="A26" s="203"/>
      <c r="B26" s="55" t="s">
        <v>12</v>
      </c>
      <c r="C26" s="85" t="s">
        <v>26</v>
      </c>
      <c r="D26" s="6">
        <v>42300</v>
      </c>
      <c r="E26" s="95">
        <f>VLOOKUP(B26,'horaire et frais apres nao'!$A$4:$J$66,3,FALSE)</f>
        <v>0</v>
      </c>
      <c r="F26" s="95">
        <f>VLOOKUP(B26,'horaire et frais apres nao'!$A$4:$J$66,4,FALSE)</f>
        <v>0</v>
      </c>
      <c r="G26" s="95">
        <f>VLOOKUP(B26,'horaire et frais apres nao'!$A$4:$J$66,5,FALSE)</f>
        <v>0</v>
      </c>
      <c r="H26" s="95">
        <f>VLOOKUP(B26,'horaire et frais apres nao'!$A$4:$J$66,6,FALSE)</f>
        <v>0</v>
      </c>
      <c r="I26" s="95">
        <f>VLOOKUP(B26,'horaire et frais apres nao'!$A$4:$J$66,7,FALSE)</f>
        <v>0</v>
      </c>
      <c r="J26" s="95">
        <f>VLOOKUP(B26,'horaire et frais apres nao'!$A$4:$J$66,8,FALSE)</f>
        <v>0</v>
      </c>
      <c r="K26" s="95">
        <f>VLOOKUP(B26,'horaire et frais apres nao'!$A$4:$J$66,9,FALSE)</f>
        <v>0</v>
      </c>
    </row>
    <row r="27" spans="1:11">
      <c r="A27" s="203"/>
      <c r="B27" s="55" t="s">
        <v>12</v>
      </c>
      <c r="C27" s="85" t="s">
        <v>20</v>
      </c>
      <c r="D27" s="6">
        <v>42301</v>
      </c>
      <c r="E27" s="95">
        <f>VLOOKUP(B27,'horaire et frais apres nao'!$A$4:$J$66,3,FALSE)</f>
        <v>0</v>
      </c>
      <c r="F27" s="95">
        <f>VLOOKUP(B27,'horaire et frais apres nao'!$A$4:$J$66,4,FALSE)</f>
        <v>0</v>
      </c>
      <c r="G27" s="95">
        <f>VLOOKUP(B27,'horaire et frais apres nao'!$A$4:$J$66,5,FALSE)</f>
        <v>0</v>
      </c>
      <c r="H27" s="95">
        <f>VLOOKUP(B27,'horaire et frais apres nao'!$A$4:$J$66,6,FALSE)</f>
        <v>0</v>
      </c>
      <c r="I27" s="95">
        <f>VLOOKUP(B27,'horaire et frais apres nao'!$A$4:$J$66,7,FALSE)</f>
        <v>0</v>
      </c>
      <c r="J27" s="95">
        <f>VLOOKUP(B27,'horaire et frais apres nao'!$A$4:$J$66,8,FALSE)</f>
        <v>0</v>
      </c>
      <c r="K27" s="95">
        <f>VLOOKUP(B27,'horaire et frais apres nao'!$A$4:$J$66,9,FALSE)</f>
        <v>0</v>
      </c>
    </row>
    <row r="28" spans="1:11">
      <c r="A28" s="203"/>
      <c r="B28" s="85" t="s">
        <v>11</v>
      </c>
      <c r="C28" s="85" t="s">
        <v>21</v>
      </c>
      <c r="D28" s="6">
        <v>42302</v>
      </c>
      <c r="E28" s="95">
        <f>VLOOKUP(B28,'horaire et frais apres nao'!$A$4:$J$66,3,FALSE)</f>
        <v>0</v>
      </c>
      <c r="F28" s="95">
        <f>VLOOKUP(B28,'horaire et frais apres nao'!$A$4:$J$66,4,FALSE)</f>
        <v>0</v>
      </c>
      <c r="G28" s="95">
        <f>VLOOKUP(B28,'horaire et frais apres nao'!$A$4:$J$66,5,FALSE)</f>
        <v>0</v>
      </c>
      <c r="H28" s="95">
        <f>VLOOKUP(B28,'horaire et frais apres nao'!$A$4:$J$66,6,FALSE)</f>
        <v>0</v>
      </c>
      <c r="I28" s="95">
        <f>VLOOKUP(B28,'horaire et frais apres nao'!$A$4:$J$66,7,FALSE)</f>
        <v>0</v>
      </c>
      <c r="J28" s="95">
        <f>VLOOKUP(B28,'horaire et frais apres nao'!$A$4:$J$66,8,FALSE)</f>
        <v>0</v>
      </c>
      <c r="K28" s="95">
        <f>VLOOKUP(B28,'horaire et frais apres nao'!$A$4:$J$66,9,FALSE)</f>
        <v>0</v>
      </c>
    </row>
    <row r="29" spans="1:11" ht="30">
      <c r="A29" s="210"/>
      <c r="B29" s="85" t="s">
        <v>11</v>
      </c>
      <c r="C29" s="85" t="s">
        <v>22</v>
      </c>
      <c r="D29" s="6">
        <v>42303</v>
      </c>
      <c r="E29" s="95">
        <f>VLOOKUP(B29,'horaire et frais apres nao'!$A$4:$J$66,3,FALSE)</f>
        <v>0</v>
      </c>
      <c r="F29" s="95">
        <f>VLOOKUP(B29,'horaire et frais apres nao'!$A$4:$J$66,4,FALSE)</f>
        <v>0</v>
      </c>
      <c r="G29" s="95">
        <f>VLOOKUP(B29,'horaire et frais apres nao'!$A$4:$J$66,5,FALSE)</f>
        <v>0</v>
      </c>
      <c r="H29" s="95">
        <f>VLOOKUP(B29,'horaire et frais apres nao'!$A$4:$J$66,6,FALSE)</f>
        <v>0</v>
      </c>
      <c r="I29" s="95">
        <f>VLOOKUP(B29,'horaire et frais apres nao'!$A$4:$J$66,7,FALSE)</f>
        <v>0</v>
      </c>
      <c r="J29" s="95">
        <f>VLOOKUP(B29,'horaire et frais apres nao'!$A$4:$J$66,8,FALSE)</f>
        <v>0</v>
      </c>
      <c r="K29" s="95">
        <f>VLOOKUP(B29,'horaire et frais apres nao'!$A$4:$J$66,9,FALSE)</f>
        <v>0</v>
      </c>
    </row>
    <row r="30" spans="1:11">
      <c r="A30" s="202">
        <v>44</v>
      </c>
      <c r="B30" s="55" t="s">
        <v>12</v>
      </c>
      <c r="C30" s="85" t="s">
        <v>23</v>
      </c>
      <c r="D30" s="6">
        <v>42304</v>
      </c>
      <c r="E30" s="95">
        <f>VLOOKUP(B30,'horaire et frais apres nao'!$A$4:$J$66,3,FALSE)</f>
        <v>0</v>
      </c>
      <c r="F30" s="95">
        <f>VLOOKUP(B30,'horaire et frais apres nao'!$A$4:$J$66,4,FALSE)</f>
        <v>0</v>
      </c>
      <c r="G30" s="95">
        <f>VLOOKUP(B30,'horaire et frais apres nao'!$A$4:$J$66,5,FALSE)</f>
        <v>0</v>
      </c>
      <c r="H30" s="95">
        <f>VLOOKUP(B30,'horaire et frais apres nao'!$A$4:$J$66,6,FALSE)</f>
        <v>0</v>
      </c>
      <c r="I30" s="95">
        <f>VLOOKUP(B30,'horaire et frais apres nao'!$A$4:$J$66,7,FALSE)</f>
        <v>0</v>
      </c>
      <c r="J30" s="95">
        <f>VLOOKUP(B30,'horaire et frais apres nao'!$A$4:$J$66,8,FALSE)</f>
        <v>0</v>
      </c>
      <c r="K30" s="95">
        <f>VLOOKUP(B30,'horaire et frais apres nao'!$A$4:$J$66,9,FALSE)</f>
        <v>0</v>
      </c>
    </row>
    <row r="31" spans="1:11">
      <c r="A31" s="203"/>
      <c r="B31" s="55" t="s">
        <v>12</v>
      </c>
      <c r="C31" s="85" t="s">
        <v>24</v>
      </c>
      <c r="D31" s="6">
        <v>42305</v>
      </c>
      <c r="E31" s="95">
        <f>VLOOKUP(B31,'horaire et frais apres nao'!$A$4:$J$66,3,FALSE)</f>
        <v>0</v>
      </c>
      <c r="F31" s="95">
        <f>VLOOKUP(B31,'horaire et frais apres nao'!$A$4:$J$66,4,FALSE)</f>
        <v>0</v>
      </c>
      <c r="G31" s="95">
        <f>VLOOKUP(B31,'horaire et frais apres nao'!$A$4:$J$66,5,FALSE)</f>
        <v>0</v>
      </c>
      <c r="H31" s="95">
        <f>VLOOKUP(B31,'horaire et frais apres nao'!$A$4:$J$66,6,FALSE)</f>
        <v>0</v>
      </c>
      <c r="I31" s="95">
        <f>VLOOKUP(B31,'horaire et frais apres nao'!$A$4:$J$66,7,FALSE)</f>
        <v>0</v>
      </c>
      <c r="J31" s="95">
        <f>VLOOKUP(B31,'horaire et frais apres nao'!$A$4:$J$66,8,FALSE)</f>
        <v>0</v>
      </c>
      <c r="K31" s="95">
        <f>VLOOKUP(B31,'horaire et frais apres nao'!$A$4:$J$66,9,FALSE)</f>
        <v>0</v>
      </c>
    </row>
    <row r="32" spans="1:11">
      <c r="A32" s="203"/>
      <c r="B32" s="55" t="s">
        <v>12</v>
      </c>
      <c r="C32" s="85" t="s">
        <v>25</v>
      </c>
      <c r="D32" s="6">
        <v>42306</v>
      </c>
      <c r="E32" s="95">
        <f>VLOOKUP(B32,'horaire et frais apres nao'!$A$4:$J$66,3,FALSE)</f>
        <v>0</v>
      </c>
      <c r="F32" s="95">
        <f>VLOOKUP(B32,'horaire et frais apres nao'!$A$4:$J$66,4,FALSE)</f>
        <v>0</v>
      </c>
      <c r="G32" s="95">
        <f>VLOOKUP(B32,'horaire et frais apres nao'!$A$4:$J$66,5,FALSE)</f>
        <v>0</v>
      </c>
      <c r="H32" s="95">
        <f>VLOOKUP(B32,'horaire et frais apres nao'!$A$4:$J$66,6,FALSE)</f>
        <v>0</v>
      </c>
      <c r="I32" s="95">
        <f>VLOOKUP(B32,'horaire et frais apres nao'!$A$4:$J$66,7,FALSE)</f>
        <v>0</v>
      </c>
      <c r="J32" s="95">
        <f>VLOOKUP(B32,'horaire et frais apres nao'!$A$4:$J$66,8,FALSE)</f>
        <v>0</v>
      </c>
      <c r="K32" s="95">
        <f>VLOOKUP(B32,'horaire et frais apres nao'!$A$4:$J$66,9,FALSE)</f>
        <v>0</v>
      </c>
    </row>
    <row r="33" spans="1:11">
      <c r="A33" s="210"/>
      <c r="B33" s="55" t="s">
        <v>12</v>
      </c>
      <c r="C33" s="85" t="s">
        <v>26</v>
      </c>
      <c r="D33" s="6">
        <v>42307</v>
      </c>
      <c r="E33" s="95">
        <f>VLOOKUP(B33,'horaire et frais apres nao'!$A$4:$J$66,3,FALSE)</f>
        <v>0</v>
      </c>
      <c r="F33" s="95">
        <f>VLOOKUP(B33,'horaire et frais apres nao'!$A$4:$J$66,4,FALSE)</f>
        <v>0</v>
      </c>
      <c r="G33" s="95">
        <f>VLOOKUP(B33,'horaire et frais apres nao'!$A$4:$J$66,5,FALSE)</f>
        <v>0</v>
      </c>
      <c r="H33" s="95">
        <f>VLOOKUP(B33,'horaire et frais apres nao'!$A$4:$J$66,6,FALSE)</f>
        <v>0</v>
      </c>
      <c r="I33" s="95">
        <f>VLOOKUP(B33,'horaire et frais apres nao'!$A$4:$J$66,7,FALSE)</f>
        <v>0</v>
      </c>
      <c r="J33" s="95">
        <f>VLOOKUP(B33,'horaire et frais apres nao'!$A$4:$J$66,8,FALSE)</f>
        <v>0</v>
      </c>
      <c r="K33" s="95">
        <f>VLOOKUP(B33,'horaire et frais apres nao'!$A$4:$J$66,9,FALSE)</f>
        <v>0</v>
      </c>
    </row>
    <row r="34" spans="1:11">
      <c r="A34" s="55"/>
      <c r="B34" s="33" t="s">
        <v>27</v>
      </c>
      <c r="C34" s="33"/>
      <c r="D34" s="33"/>
      <c r="E34" s="33">
        <f>SUM(E3:E33)</f>
        <v>0</v>
      </c>
      <c r="F34" s="33">
        <f t="shared" ref="F34:K34" si="0">SUM(F3:F33)</f>
        <v>0</v>
      </c>
      <c r="G34" s="33">
        <f t="shared" si="0"/>
        <v>0</v>
      </c>
      <c r="H34" s="33">
        <f t="shared" si="0"/>
        <v>0</v>
      </c>
      <c r="I34" s="33">
        <f t="shared" si="0"/>
        <v>0</v>
      </c>
      <c r="J34" s="33">
        <f t="shared" si="0"/>
        <v>0</v>
      </c>
      <c r="K34" s="33">
        <f t="shared" si="0"/>
        <v>0</v>
      </c>
    </row>
    <row r="35" spans="1:11" ht="30">
      <c r="A35" s="43" t="s">
        <v>16</v>
      </c>
      <c r="B35" s="43" t="s">
        <v>17</v>
      </c>
      <c r="C35" s="43" t="s">
        <v>18</v>
      </c>
      <c r="D35" s="43" t="s">
        <v>19</v>
      </c>
      <c r="E35" s="43" t="s">
        <v>2</v>
      </c>
      <c r="F35" s="43" t="s">
        <v>3</v>
      </c>
      <c r="G35" s="43" t="s">
        <v>4</v>
      </c>
      <c r="H35" s="43" t="s">
        <v>5</v>
      </c>
      <c r="I35" s="43" t="s">
        <v>6</v>
      </c>
      <c r="J35" s="43" t="s">
        <v>7</v>
      </c>
      <c r="K35" s="43" t="s">
        <v>8</v>
      </c>
    </row>
    <row r="43" spans="1:11" ht="15" customHeight="1">
      <c r="B43" s="196" t="s">
        <v>229</v>
      </c>
      <c r="C43" s="196"/>
      <c r="D43" s="196"/>
      <c r="E43" s="196"/>
      <c r="F43" s="196"/>
      <c r="G43" s="196"/>
      <c r="H43" s="196"/>
      <c r="I43" s="196"/>
      <c r="J43" s="196"/>
    </row>
    <row r="44" spans="1:11">
      <c r="B44" s="196"/>
      <c r="C44" s="196"/>
      <c r="D44" s="196"/>
      <c r="E44" s="196"/>
      <c r="F44" s="196"/>
      <c r="G44" s="196"/>
      <c r="H44" s="196"/>
      <c r="I44" s="196"/>
      <c r="J44" s="196"/>
    </row>
    <row r="45" spans="1:11" ht="45">
      <c r="A45" s="43" t="s">
        <v>91</v>
      </c>
      <c r="B45" s="44" t="s">
        <v>70</v>
      </c>
      <c r="C45" s="43" t="s">
        <v>29</v>
      </c>
      <c r="D45" s="43" t="s">
        <v>30</v>
      </c>
      <c r="E45" s="43" t="s">
        <v>31</v>
      </c>
      <c r="F45" s="43" t="s">
        <v>32</v>
      </c>
      <c r="G45" s="43" t="s">
        <v>33</v>
      </c>
      <c r="H45" s="43" t="s">
        <v>34</v>
      </c>
      <c r="I45" s="43" t="s">
        <v>35</v>
      </c>
      <c r="J45" s="43" t="s">
        <v>36</v>
      </c>
      <c r="K45" s="43" t="s">
        <v>115</v>
      </c>
    </row>
    <row r="46" spans="1:11">
      <c r="A46" s="40"/>
      <c r="B46" s="40"/>
      <c r="C46" s="55" t="s">
        <v>12</v>
      </c>
      <c r="D46" s="55" t="s">
        <v>23</v>
      </c>
      <c r="E46" s="2">
        <f>VLOOKUP(C46,' horaire et frais avant nao '!$A$4:I81,2,FALSE)</f>
        <v>0</v>
      </c>
      <c r="F46" s="2">
        <v>0</v>
      </c>
      <c r="G46" s="2">
        <f>MOD(F46-E46,1)-I46-H46+K46</f>
        <v>0</v>
      </c>
      <c r="H46" s="2">
        <v>0</v>
      </c>
      <c r="I46" s="2">
        <v>0</v>
      </c>
      <c r="J46" s="2">
        <f t="shared" ref="J46:J52" si="1">(IF(((E46*24)&gt;=21)*AND((F46*24)&gt;6)*AND((F46*24)&lt;21),30-(E46*24),0)+IF(((F46*24)&gt;=21)*AND((E46*24)&gt;6)*AND((E46*24)&lt;21),MIN((F46*24)-(E46*24),(F46*24)-21),0)+IF(((E46*24)&gt;6)*AND((E46*24)&lt;21)*AND((F46*24)&lt;=6),3+(F46*24),0)+IF(((E46*24)&lt;=6)*AND((F46*24)&gt;6)*AND((F46*24)&lt;21),6-(E46*24),0)+IF(((E46*24)&lt;=6)*AND((F46*24)&lt;=6),(F46*24)-(E46*24),0)+IF(((E46*24)&gt;=21)*AND((F46*24)&lt;=6),24-(E46*24)+(F46*24),0)+IF(((E46*24)&gt;=21)*AND((F46*24)&gt;=21),(F46*24)-(E46*24),0)+IF(((E46*24)&lt;=6)*AND((F46*24)&gt;=21),6-(E46*24)+(F46*24)-21,0)+IF(((E46*24)&gt;6)*AND((E46*24)&lt;21)*AND((F46*24)&gt;6)*AND((F46*24)&lt;21)*AND((E46*24)&gt;(F46*24)),9,0))/24-I46</f>
        <v>0</v>
      </c>
      <c r="K46" s="46">
        <v>0</v>
      </c>
    </row>
    <row r="47" spans="1:11">
      <c r="A47" s="40"/>
      <c r="B47" s="40"/>
      <c r="C47" s="55" t="s">
        <v>12</v>
      </c>
      <c r="D47" s="55" t="s">
        <v>24</v>
      </c>
      <c r="E47" s="2">
        <f>VLOOKUP(C47,' horaire et frais avant nao '!$A$4:I82,2,FALSE)</f>
        <v>0</v>
      </c>
      <c r="F47" s="2">
        <v>0</v>
      </c>
      <c r="G47" s="2">
        <f t="shared" ref="G47:G52" si="2">MOD(F47-E47,1)-I47-H47+K47</f>
        <v>0</v>
      </c>
      <c r="H47" s="2">
        <v>0</v>
      </c>
      <c r="I47" s="2">
        <v>0</v>
      </c>
      <c r="J47" s="2">
        <f t="shared" si="1"/>
        <v>0</v>
      </c>
      <c r="K47" s="46">
        <v>0</v>
      </c>
    </row>
    <row r="48" spans="1:11">
      <c r="A48" s="40"/>
      <c r="B48" s="40"/>
      <c r="C48" s="55" t="s">
        <v>12</v>
      </c>
      <c r="D48" s="55" t="s">
        <v>25</v>
      </c>
      <c r="E48" s="2">
        <f>VLOOKUP(C48,' horaire et frais avant nao '!$A$4:I83,2,FALSE)</f>
        <v>0</v>
      </c>
      <c r="F48" s="2">
        <v>0</v>
      </c>
      <c r="G48" s="2">
        <f t="shared" si="2"/>
        <v>0</v>
      </c>
      <c r="H48" s="2">
        <v>0</v>
      </c>
      <c r="I48" s="2">
        <v>0</v>
      </c>
      <c r="J48" s="2">
        <f t="shared" si="1"/>
        <v>0</v>
      </c>
      <c r="K48" s="46">
        <v>0</v>
      </c>
    </row>
    <row r="49" spans="1:11">
      <c r="A49" s="40"/>
      <c r="B49" s="40"/>
      <c r="C49" s="55" t="s">
        <v>12</v>
      </c>
      <c r="D49" s="55" t="s">
        <v>26</v>
      </c>
      <c r="E49" s="2">
        <f>VLOOKUP(C49,' horaire et frais avant nao '!$A$4:I84,2,FALSE)</f>
        <v>0</v>
      </c>
      <c r="F49" s="2">
        <v>0</v>
      </c>
      <c r="G49" s="2">
        <f t="shared" si="2"/>
        <v>0</v>
      </c>
      <c r="H49" s="2">
        <v>0</v>
      </c>
      <c r="I49" s="2">
        <v>0</v>
      </c>
      <c r="J49" s="2">
        <f t="shared" si="1"/>
        <v>0</v>
      </c>
      <c r="K49" s="46">
        <v>0</v>
      </c>
    </row>
    <row r="50" spans="1:11">
      <c r="A50" s="40"/>
      <c r="B50" s="40"/>
      <c r="C50" s="55" t="s">
        <v>12</v>
      </c>
      <c r="D50" s="55" t="s">
        <v>20</v>
      </c>
      <c r="E50" s="2">
        <f>VLOOKUP(C50,' horaire et frais avant nao '!$A$4:I85,2,FALSE)</f>
        <v>0</v>
      </c>
      <c r="F50" s="2">
        <v>0</v>
      </c>
      <c r="G50" s="2">
        <f t="shared" si="2"/>
        <v>0</v>
      </c>
      <c r="H50" s="2">
        <v>0</v>
      </c>
      <c r="I50" s="2">
        <v>0</v>
      </c>
      <c r="J50" s="2">
        <f t="shared" si="1"/>
        <v>0</v>
      </c>
      <c r="K50" s="46">
        <v>0</v>
      </c>
    </row>
    <row r="51" spans="1:11">
      <c r="A51" s="40"/>
      <c r="B51" s="40"/>
      <c r="C51" s="55" t="s">
        <v>11</v>
      </c>
      <c r="D51" s="55" t="s">
        <v>21</v>
      </c>
      <c r="E51" s="2">
        <f>VLOOKUP(C51,' horaire et frais avant nao '!$A$4:I86,2,FALSE)</f>
        <v>0</v>
      </c>
      <c r="F51" s="2">
        <v>0</v>
      </c>
      <c r="G51" s="2">
        <f t="shared" si="2"/>
        <v>0</v>
      </c>
      <c r="H51" s="2">
        <v>0</v>
      </c>
      <c r="I51" s="2">
        <v>0</v>
      </c>
      <c r="J51" s="2">
        <f t="shared" si="1"/>
        <v>0</v>
      </c>
      <c r="K51" s="46">
        <v>0</v>
      </c>
    </row>
    <row r="52" spans="1:11">
      <c r="A52" s="40"/>
      <c r="B52" s="40"/>
      <c r="C52" s="32" t="s">
        <v>11</v>
      </c>
      <c r="D52" s="32" t="s">
        <v>22</v>
      </c>
      <c r="E52" s="2">
        <f>VLOOKUP(C52,' horaire et frais avant nao '!$A$4:I87,2,FALSE)</f>
        <v>0</v>
      </c>
      <c r="F52" s="16">
        <v>0</v>
      </c>
      <c r="G52" s="2">
        <f t="shared" si="2"/>
        <v>0</v>
      </c>
      <c r="H52" s="16">
        <v>0</v>
      </c>
      <c r="I52" s="16">
        <v>0</v>
      </c>
      <c r="J52" s="2">
        <f t="shared" si="1"/>
        <v>0</v>
      </c>
      <c r="K52" s="46">
        <v>0</v>
      </c>
    </row>
    <row r="53" spans="1:11">
      <c r="C53" s="4"/>
      <c r="D53" s="4"/>
      <c r="E53" s="17"/>
      <c r="F53" s="18"/>
      <c r="G53" s="51">
        <f>SUM(G46:G52)</f>
        <v>0</v>
      </c>
      <c r="H53" s="20"/>
      <c r="I53" s="15"/>
      <c r="J53" s="52">
        <f>SUM(J46:J52)</f>
        <v>0</v>
      </c>
    </row>
    <row r="54" spans="1:11">
      <c r="D54" s="187" t="s">
        <v>37</v>
      </c>
      <c r="E54" s="188"/>
      <c r="F54" s="188"/>
      <c r="G54" s="189"/>
      <c r="H54" s="19"/>
      <c r="I54" s="22">
        <v>0.33333333333333331</v>
      </c>
    </row>
    <row r="55" spans="1:11">
      <c r="D55" s="187" t="s">
        <v>38</v>
      </c>
      <c r="E55" s="188"/>
      <c r="F55" s="188"/>
      <c r="G55" s="189"/>
      <c r="H55" s="40"/>
      <c r="I55" s="41">
        <v>1.6666666666666667</v>
      </c>
    </row>
    <row r="56" spans="1:11">
      <c r="D56" s="187" t="s">
        <v>39</v>
      </c>
      <c r="E56" s="188"/>
      <c r="F56" s="188"/>
      <c r="G56" s="189"/>
      <c r="H56" s="40"/>
      <c r="I56" s="58">
        <f>SUM(G53)</f>
        <v>0</v>
      </c>
      <c r="K56" s="186" t="s">
        <v>149</v>
      </c>
    </row>
    <row r="57" spans="1:11">
      <c r="D57" s="187" t="s">
        <v>40</v>
      </c>
      <c r="E57" s="188"/>
      <c r="F57" s="188"/>
      <c r="G57" s="189"/>
      <c r="H57" s="40"/>
      <c r="I57" s="41">
        <v>0.41666666666666669</v>
      </c>
      <c r="K57" s="186"/>
    </row>
    <row r="58" spans="1:11">
      <c r="D58" s="187" t="s">
        <v>41</v>
      </c>
      <c r="E58" s="188"/>
      <c r="F58" s="188"/>
      <c r="G58" s="189"/>
      <c r="H58" s="40"/>
      <c r="I58" s="41">
        <f>SUM(I56-I55)</f>
        <v>-1.6666666666666667</v>
      </c>
      <c r="K58" s="74">
        <f>SUM(G153)</f>
        <v>0</v>
      </c>
    </row>
    <row r="59" spans="1:11">
      <c r="D59" s="187" t="s">
        <v>42</v>
      </c>
      <c r="E59" s="188"/>
      <c r="F59" s="188"/>
      <c r="G59" s="189"/>
      <c r="H59" s="40"/>
      <c r="I59" s="41">
        <v>0.83333333333333337</v>
      </c>
    </row>
    <row r="60" spans="1:11">
      <c r="D60" s="187" t="s">
        <v>43</v>
      </c>
      <c r="E60" s="188"/>
      <c r="F60" s="188"/>
      <c r="G60" s="189"/>
      <c r="H60" s="41">
        <v>1.6666666666666667</v>
      </c>
      <c r="I60" s="58">
        <f>SUM(I56)</f>
        <v>0</v>
      </c>
    </row>
    <row r="61" spans="1:11">
      <c r="H61" s="200">
        <f>SUM(I60-H60)</f>
        <v>-1.6666666666666667</v>
      </c>
      <c r="I61" s="201"/>
    </row>
    <row r="65" spans="1:11" ht="15" customHeight="1">
      <c r="B65" s="196" t="s">
        <v>230</v>
      </c>
      <c r="C65" s="196"/>
      <c r="D65" s="196"/>
      <c r="E65" s="196"/>
      <c r="F65" s="196"/>
      <c r="G65" s="196"/>
      <c r="H65" s="196"/>
      <c r="I65" s="196"/>
      <c r="J65" s="196"/>
    </row>
    <row r="66" spans="1:11">
      <c r="B66" s="196"/>
      <c r="C66" s="196"/>
      <c r="D66" s="196"/>
      <c r="E66" s="196"/>
      <c r="F66" s="196"/>
      <c r="G66" s="196"/>
      <c r="H66" s="196"/>
      <c r="I66" s="196"/>
      <c r="J66" s="196"/>
    </row>
    <row r="67" spans="1:11" ht="45">
      <c r="A67" s="43" t="s">
        <v>91</v>
      </c>
      <c r="B67" s="44" t="s">
        <v>70</v>
      </c>
      <c r="C67" s="43" t="s">
        <v>29</v>
      </c>
      <c r="D67" s="43" t="s">
        <v>30</v>
      </c>
      <c r="E67" s="43" t="s">
        <v>31</v>
      </c>
      <c r="F67" s="43" t="s">
        <v>32</v>
      </c>
      <c r="G67" s="43" t="s">
        <v>33</v>
      </c>
      <c r="H67" s="43" t="s">
        <v>34</v>
      </c>
      <c r="I67" s="43" t="s">
        <v>35</v>
      </c>
      <c r="J67" s="43" t="s">
        <v>36</v>
      </c>
      <c r="K67" s="43" t="s">
        <v>115</v>
      </c>
    </row>
    <row r="68" spans="1:11">
      <c r="A68" s="40"/>
      <c r="B68" s="40"/>
      <c r="C68" s="55" t="s">
        <v>12</v>
      </c>
      <c r="D68" s="55" t="s">
        <v>23</v>
      </c>
      <c r="E68" s="2">
        <f>VLOOKUP(C68,' horaire et frais avant nao '!$A$4:I81,2,FALSE)</f>
        <v>0</v>
      </c>
      <c r="F68" s="2">
        <v>0</v>
      </c>
      <c r="G68" s="2">
        <f>MOD(F68-E68,1)-I68-H68+K68</f>
        <v>0</v>
      </c>
      <c r="H68" s="2">
        <v>0</v>
      </c>
      <c r="I68" s="2">
        <v>0</v>
      </c>
      <c r="J68" s="2">
        <f>(IF(((E68*24)&gt;=21)*AND((F68*24)&gt;6)*AND((F68*24)&lt;21),30-(E68*24),0)+IF(((F68*24)&gt;=21)*AND((E68*24)&gt;6)*AND((E68*24)&lt;21),MIN((F68*24)-(E68*24),(F68*24)-21),0)+IF(((E68*24)&gt;6)*AND((E68*24)&lt;21)*AND((F68*24)&lt;=6),3+(F68*24),0)+IF(((E68*24)&lt;=6)*AND((F68*24)&gt;6)*AND((F68*24)&lt;21),6-(E68*24),0)+IF(((E68*24)&lt;=6)*AND((F68*24)&lt;=6),(F68*24)-(E68*24),0)+IF(((E68*24)&gt;=21)*AND((F68*24)&lt;=6),24-(E68*24)+(F68*24),0)+IF(((E68*24)&gt;=21)*AND((F68*24)&gt;=21),(F68*24)-(E68*24),0)+IF(((E68*24)&lt;=6)*AND((F68*24)&gt;=21),6-(E68*24)+(F68*24)-21,0)+IF(((E68*24)&gt;6)*AND((E68*24)&lt;21)*AND((F68*24)&gt;6)*AND((F68*24)&lt;21)*AND((E68*24)&gt;(F68*24)),9,0))/24-I68</f>
        <v>0</v>
      </c>
      <c r="K68" s="46">
        <v>0</v>
      </c>
    </row>
    <row r="69" spans="1:11">
      <c r="A69" s="40"/>
      <c r="B69" s="40"/>
      <c r="C69" s="55" t="s">
        <v>12</v>
      </c>
      <c r="D69" s="55" t="s">
        <v>24</v>
      </c>
      <c r="E69" s="2">
        <f>VLOOKUP(C69,' horaire et frais avant nao '!$A$4:I82,2,FALSE)</f>
        <v>0</v>
      </c>
      <c r="F69" s="2">
        <v>0</v>
      </c>
      <c r="G69" s="2">
        <f t="shared" ref="G69:G74" si="3">MOD(F69-E69,1)-I69-H69+K69</f>
        <v>0</v>
      </c>
      <c r="H69" s="2">
        <v>0</v>
      </c>
      <c r="I69" s="2">
        <v>0</v>
      </c>
      <c r="J69" s="2">
        <f t="shared" ref="J69:J74" si="4">(IF(((E69*24)&gt;=21)*AND((F69*24)&gt;6)*AND((F69*24)&lt;21),30-(E69*24),0)+IF(((F69*24)&gt;=21)*AND((E69*24)&gt;6)*AND((E69*24)&lt;21),MIN((F69*24)-(E69*24),(F69*24)-21),0)+IF(((E69*24)&gt;6)*AND((E69*24)&lt;21)*AND((F69*24)&lt;=6),3+(F69*24),0)+IF(((E69*24)&lt;=6)*AND((F69*24)&gt;6)*AND((F69*24)&lt;21),6-(E69*24),0)+IF(((E69*24)&lt;=6)*AND((F69*24)&lt;=6),(F69*24)-(E69*24),0)+IF(((E69*24)&gt;=21)*AND((F69*24)&lt;=6),24-(E69*24)+(F69*24),0)+IF(((E69*24)&gt;=21)*AND((F69*24)&gt;=21),(F69*24)-(E69*24),0)+IF(((E69*24)&lt;=6)*AND((F69*24)&gt;=21),6-(E69*24)+(F69*24)-21,0)+IF(((E69*24)&gt;6)*AND((E69*24)&lt;21)*AND((F69*24)&gt;6)*AND((F69*24)&lt;21)*AND((E69*24)&gt;(F69*24)),9,0))/24-I69</f>
        <v>0</v>
      </c>
      <c r="K69" s="46">
        <v>0</v>
      </c>
    </row>
    <row r="70" spans="1:11">
      <c r="A70" s="40"/>
      <c r="B70" s="40"/>
      <c r="C70" s="55" t="s">
        <v>12</v>
      </c>
      <c r="D70" s="55" t="s">
        <v>25</v>
      </c>
      <c r="E70" s="2">
        <f>VLOOKUP(C70,' horaire et frais avant nao '!$A$4:I83,2,FALSE)</f>
        <v>0</v>
      </c>
      <c r="F70" s="2">
        <v>0</v>
      </c>
      <c r="G70" s="2">
        <f t="shared" si="3"/>
        <v>0</v>
      </c>
      <c r="H70" s="2">
        <v>0</v>
      </c>
      <c r="I70" s="2">
        <v>0</v>
      </c>
      <c r="J70" s="2">
        <f t="shared" si="4"/>
        <v>0</v>
      </c>
      <c r="K70" s="46">
        <v>0</v>
      </c>
    </row>
    <row r="71" spans="1:11">
      <c r="A71" s="40"/>
      <c r="B71" s="40"/>
      <c r="C71" s="55" t="s">
        <v>12</v>
      </c>
      <c r="D71" s="55" t="s">
        <v>26</v>
      </c>
      <c r="E71" s="2">
        <f>VLOOKUP(C71,' horaire et frais avant nao '!$A$4:I84,2,FALSE)</f>
        <v>0</v>
      </c>
      <c r="F71" s="2">
        <v>0</v>
      </c>
      <c r="G71" s="2">
        <f t="shared" si="3"/>
        <v>0</v>
      </c>
      <c r="H71" s="2">
        <v>0</v>
      </c>
      <c r="I71" s="2">
        <v>0</v>
      </c>
      <c r="J71" s="2">
        <f t="shared" si="4"/>
        <v>0</v>
      </c>
      <c r="K71" s="46">
        <v>0</v>
      </c>
    </row>
    <row r="72" spans="1:11">
      <c r="A72" s="40"/>
      <c r="B72" s="40"/>
      <c r="C72" s="55" t="s">
        <v>12</v>
      </c>
      <c r="D72" s="55" t="s">
        <v>20</v>
      </c>
      <c r="E72" s="2">
        <f>VLOOKUP(C72,' horaire et frais avant nao '!$A$4:I85,2,FALSE)</f>
        <v>0</v>
      </c>
      <c r="F72" s="2">
        <v>0</v>
      </c>
      <c r="G72" s="2">
        <f t="shared" si="3"/>
        <v>0</v>
      </c>
      <c r="H72" s="2">
        <v>0</v>
      </c>
      <c r="I72" s="2">
        <v>0</v>
      </c>
      <c r="J72" s="2">
        <f t="shared" si="4"/>
        <v>0</v>
      </c>
      <c r="K72" s="46">
        <v>0</v>
      </c>
    </row>
    <row r="73" spans="1:11">
      <c r="A73" s="40"/>
      <c r="B73" s="40"/>
      <c r="C73" s="55" t="s">
        <v>11</v>
      </c>
      <c r="D73" s="55" t="s">
        <v>21</v>
      </c>
      <c r="E73" s="2">
        <f>VLOOKUP(C73,' horaire et frais avant nao '!$A$4:I86,2,FALSE)</f>
        <v>0</v>
      </c>
      <c r="F73" s="2">
        <v>0</v>
      </c>
      <c r="G73" s="2">
        <f t="shared" si="3"/>
        <v>0</v>
      </c>
      <c r="H73" s="2">
        <v>0</v>
      </c>
      <c r="I73" s="2">
        <v>0</v>
      </c>
      <c r="J73" s="2">
        <f t="shared" si="4"/>
        <v>0</v>
      </c>
      <c r="K73" s="46">
        <v>0</v>
      </c>
    </row>
    <row r="74" spans="1:11">
      <c r="A74" s="40"/>
      <c r="B74" s="40"/>
      <c r="C74" s="32" t="s">
        <v>11</v>
      </c>
      <c r="D74" s="32" t="s">
        <v>22</v>
      </c>
      <c r="E74" s="2">
        <f>VLOOKUP(C74,' horaire et frais avant nao '!$A$4:I87,2,FALSE)</f>
        <v>0</v>
      </c>
      <c r="F74" s="16">
        <v>0</v>
      </c>
      <c r="G74" s="2">
        <f t="shared" si="3"/>
        <v>0</v>
      </c>
      <c r="H74" s="16">
        <v>0</v>
      </c>
      <c r="I74" s="16">
        <v>0</v>
      </c>
      <c r="J74" s="2">
        <f t="shared" si="4"/>
        <v>0</v>
      </c>
      <c r="K74" s="46">
        <v>0</v>
      </c>
    </row>
    <row r="75" spans="1:11">
      <c r="C75" s="4"/>
      <c r="D75" s="4"/>
      <c r="E75" s="4"/>
      <c r="F75" s="5"/>
      <c r="G75" s="51">
        <f>SUM(G68:G74)</f>
        <v>0</v>
      </c>
      <c r="H75" s="14"/>
      <c r="I75" s="12"/>
      <c r="J75" s="52">
        <f>SUM(J68:J74)</f>
        <v>0</v>
      </c>
    </row>
    <row r="76" spans="1:11" ht="15" customHeight="1">
      <c r="C76" s="1"/>
      <c r="D76" s="190" t="s">
        <v>37</v>
      </c>
      <c r="E76" s="190"/>
      <c r="F76" s="190"/>
      <c r="G76" s="190"/>
      <c r="H76" s="13"/>
      <c r="I76" s="23">
        <v>0.33333333333333298</v>
      </c>
      <c r="J76" s="1"/>
    </row>
    <row r="77" spans="1:11" ht="15" customHeight="1">
      <c r="C77" s="1"/>
      <c r="D77" s="190" t="s">
        <v>38</v>
      </c>
      <c r="E77" s="190"/>
      <c r="F77" s="190"/>
      <c r="G77" s="190"/>
      <c r="H77" s="10"/>
      <c r="I77" s="38">
        <v>1.6666666666666701</v>
      </c>
      <c r="J77" s="1"/>
    </row>
    <row r="78" spans="1:11" ht="15" customHeight="1">
      <c r="C78" s="1"/>
      <c r="D78" s="190" t="s">
        <v>39</v>
      </c>
      <c r="E78" s="190"/>
      <c r="F78" s="190"/>
      <c r="G78" s="190"/>
      <c r="H78" s="10"/>
      <c r="I78" s="56">
        <f>SUM(G75)</f>
        <v>0</v>
      </c>
      <c r="J78" s="1"/>
      <c r="K78" s="186" t="s">
        <v>149</v>
      </c>
    </row>
    <row r="79" spans="1:11" ht="15" customHeight="1">
      <c r="C79" s="1"/>
      <c r="D79" s="190" t="s">
        <v>40</v>
      </c>
      <c r="E79" s="190"/>
      <c r="F79" s="190"/>
      <c r="G79" s="190"/>
      <c r="H79" s="10"/>
      <c r="I79" s="38">
        <v>0.41666666666666702</v>
      </c>
      <c r="J79" s="1"/>
      <c r="K79" s="186"/>
    </row>
    <row r="80" spans="1:11" ht="15" customHeight="1">
      <c r="C80" s="1"/>
      <c r="D80" s="190" t="s">
        <v>41</v>
      </c>
      <c r="E80" s="190"/>
      <c r="F80" s="190"/>
      <c r="G80" s="190"/>
      <c r="H80" s="10"/>
      <c r="I80" s="38">
        <f>SUM(I78-I77)</f>
        <v>-1.6666666666666701</v>
      </c>
      <c r="J80" s="1"/>
      <c r="K80" s="74">
        <f>SUM(G153)</f>
        <v>0</v>
      </c>
    </row>
    <row r="81" spans="1:11" ht="15" customHeight="1">
      <c r="C81" s="1"/>
      <c r="D81" s="190" t="s">
        <v>42</v>
      </c>
      <c r="E81" s="190"/>
      <c r="F81" s="190"/>
      <c r="G81" s="190"/>
      <c r="H81" s="10"/>
      <c r="I81" s="38">
        <v>0.83333333333333337</v>
      </c>
      <c r="J81" s="1"/>
    </row>
    <row r="82" spans="1:11" ht="15" customHeight="1">
      <c r="C82" s="1"/>
      <c r="D82" s="190" t="s">
        <v>43</v>
      </c>
      <c r="E82" s="190"/>
      <c r="F82" s="190"/>
      <c r="G82" s="190"/>
      <c r="H82" s="38">
        <v>3.3333333333333299</v>
      </c>
      <c r="I82" s="56">
        <f>SUM(I60+I78)</f>
        <v>0</v>
      </c>
      <c r="J82" s="1"/>
    </row>
    <row r="83" spans="1:11">
      <c r="C83" s="1"/>
      <c r="D83" s="11"/>
      <c r="E83" s="11"/>
      <c r="F83" s="11"/>
      <c r="G83" s="11"/>
      <c r="H83" s="199">
        <f>SUM(I82-H82)</f>
        <v>-3.3333333333333299</v>
      </c>
      <c r="I83" s="199"/>
      <c r="J83" s="1"/>
    </row>
    <row r="88" spans="1:11" ht="15" customHeight="1">
      <c r="B88" s="196" t="s">
        <v>231</v>
      </c>
      <c r="C88" s="196"/>
      <c r="D88" s="196"/>
      <c r="E88" s="196"/>
      <c r="F88" s="196"/>
      <c r="G88" s="196"/>
      <c r="H88" s="196"/>
      <c r="I88" s="196"/>
      <c r="J88" s="196"/>
    </row>
    <row r="89" spans="1:11">
      <c r="B89" s="196"/>
      <c r="C89" s="196"/>
      <c r="D89" s="196"/>
      <c r="E89" s="196"/>
      <c r="F89" s="196"/>
      <c r="G89" s="196"/>
      <c r="H89" s="196"/>
      <c r="I89" s="196"/>
      <c r="J89" s="196"/>
    </row>
    <row r="90" spans="1:11" ht="45">
      <c r="A90" s="43" t="s">
        <v>91</v>
      </c>
      <c r="B90" s="44" t="s">
        <v>70</v>
      </c>
      <c r="C90" s="43" t="s">
        <v>29</v>
      </c>
      <c r="D90" s="43" t="s">
        <v>30</v>
      </c>
      <c r="E90" s="43" t="s">
        <v>31</v>
      </c>
      <c r="F90" s="43" t="s">
        <v>32</v>
      </c>
      <c r="G90" s="43" t="s">
        <v>33</v>
      </c>
      <c r="H90" s="43" t="s">
        <v>34</v>
      </c>
      <c r="I90" s="43" t="s">
        <v>35</v>
      </c>
      <c r="J90" s="43" t="s">
        <v>36</v>
      </c>
      <c r="K90" s="43" t="s">
        <v>115</v>
      </c>
    </row>
    <row r="91" spans="1:11">
      <c r="A91" s="40"/>
      <c r="B91" s="40"/>
      <c r="C91" s="55" t="s">
        <v>12</v>
      </c>
      <c r="D91" s="55" t="s">
        <v>23</v>
      </c>
      <c r="E91" s="2">
        <f>VLOOKUP(C91,' horaire et frais avant nao '!$A$4:I81,2,FALSE)</f>
        <v>0</v>
      </c>
      <c r="F91" s="2">
        <v>0</v>
      </c>
      <c r="G91" s="2">
        <f>MOD(F91-E91,1)-I91-H91+K91</f>
        <v>0</v>
      </c>
      <c r="H91" s="2">
        <v>0</v>
      </c>
      <c r="I91" s="2">
        <v>0</v>
      </c>
      <c r="J91" s="2">
        <f>(IF(((E91*24)&gt;=21)*AND((F91*24)&gt;6)*AND((F91*24)&lt;21),30-(E91*24),0)+IF(((F91*24)&gt;=21)*AND((E91*24)&gt;6)*AND((E91*24)&lt;21),MIN((F91*24)-(E91*24),(F91*24)-21),0)+IF(((E91*24)&gt;6)*AND((E91*24)&lt;21)*AND((F91*24)&lt;=6),3+(F91*24),0)+IF(((E91*24)&lt;=6)*AND((F91*24)&gt;6)*AND((F91*24)&lt;21),6-(E91*24),0)+IF(((E91*24)&lt;=6)*AND((F91*24)&lt;=6),(F91*24)-(E91*24),0)+IF(((E91*24)&gt;=21)*AND((F91*24)&lt;=6),24-(E91*24)+(F91*24),0)+IF(((E91*24)&gt;=21)*AND((F91*24)&gt;=21),(F91*24)-(E91*24),0)+IF(((E91*24)&lt;=6)*AND((F91*24)&gt;=21),6-(E91*24)+(F91*24)-21,0)+IF(((E91*24)&gt;6)*AND((E91*24)&lt;21)*AND((F91*24)&gt;6)*AND((F91*24)&lt;21)*AND((E91*24)&gt;(F91*24)),9,0))/24-I91</f>
        <v>0</v>
      </c>
      <c r="K91" s="46">
        <v>0</v>
      </c>
    </row>
    <row r="92" spans="1:11">
      <c r="A92" s="40"/>
      <c r="B92" s="40"/>
      <c r="C92" s="55" t="s">
        <v>12</v>
      </c>
      <c r="D92" s="55" t="s">
        <v>24</v>
      </c>
      <c r="E92" s="2">
        <f>VLOOKUP(C92,' horaire et frais avant nao '!$A$4:I82,2,FALSE)</f>
        <v>0</v>
      </c>
      <c r="F92" s="2">
        <v>0</v>
      </c>
      <c r="G92" s="2">
        <f t="shared" ref="G92:G97" si="5">MOD(F92-E92,1)-I92-H92+K92</f>
        <v>0</v>
      </c>
      <c r="H92" s="2">
        <v>0</v>
      </c>
      <c r="I92" s="2">
        <v>0</v>
      </c>
      <c r="J92" s="2">
        <f t="shared" ref="J92:J97" si="6">(IF(((E92*24)&gt;=21)*AND((F92*24)&gt;6)*AND((F92*24)&lt;21),30-(E92*24),0)+IF(((F92*24)&gt;=21)*AND((E92*24)&gt;6)*AND((E92*24)&lt;21),MIN((F92*24)-(E92*24),(F92*24)-21),0)+IF(((E92*24)&gt;6)*AND((E92*24)&lt;21)*AND((F92*24)&lt;=6),3+(F92*24),0)+IF(((E92*24)&lt;=6)*AND((F92*24)&gt;6)*AND((F92*24)&lt;21),6-(E92*24),0)+IF(((E92*24)&lt;=6)*AND((F92*24)&lt;=6),(F92*24)-(E92*24),0)+IF(((E92*24)&gt;=21)*AND((F92*24)&lt;=6),24-(E92*24)+(F92*24),0)+IF(((E92*24)&gt;=21)*AND((F92*24)&gt;=21),(F92*24)-(E92*24),0)+IF(((E92*24)&lt;=6)*AND((F92*24)&gt;=21),6-(E92*24)+(F92*24)-21,0)+IF(((E92*24)&gt;6)*AND((E92*24)&lt;21)*AND((F92*24)&gt;6)*AND((F92*24)&lt;21)*AND((E92*24)&gt;(F92*24)),9,0))/24-I92</f>
        <v>0</v>
      </c>
      <c r="K92" s="46">
        <v>0</v>
      </c>
    </row>
    <row r="93" spans="1:11">
      <c r="A93" s="40"/>
      <c r="B93" s="40"/>
      <c r="C93" s="55" t="s">
        <v>12</v>
      </c>
      <c r="D93" s="55" t="s">
        <v>25</v>
      </c>
      <c r="E93" s="2">
        <f>VLOOKUP(C93,' horaire et frais avant nao '!$A$4:I83,2,FALSE)</f>
        <v>0</v>
      </c>
      <c r="F93" s="2">
        <v>0</v>
      </c>
      <c r="G93" s="2">
        <f t="shared" si="5"/>
        <v>0</v>
      </c>
      <c r="H93" s="2">
        <v>0</v>
      </c>
      <c r="I93" s="2">
        <v>0</v>
      </c>
      <c r="J93" s="2">
        <f t="shared" si="6"/>
        <v>0</v>
      </c>
      <c r="K93" s="46">
        <v>0</v>
      </c>
    </row>
    <row r="94" spans="1:11">
      <c r="A94" s="40"/>
      <c r="B94" s="40"/>
      <c r="C94" s="55" t="s">
        <v>12</v>
      </c>
      <c r="D94" s="55" t="s">
        <v>26</v>
      </c>
      <c r="E94" s="2">
        <f>VLOOKUP(C94,' horaire et frais avant nao '!$A$4:I84,2,FALSE)</f>
        <v>0</v>
      </c>
      <c r="F94" s="2">
        <v>0</v>
      </c>
      <c r="G94" s="2">
        <f t="shared" si="5"/>
        <v>0</v>
      </c>
      <c r="H94" s="2">
        <v>0</v>
      </c>
      <c r="I94" s="2">
        <v>0</v>
      </c>
      <c r="J94" s="2">
        <f t="shared" si="6"/>
        <v>0</v>
      </c>
      <c r="K94" s="46">
        <v>0</v>
      </c>
    </row>
    <row r="95" spans="1:11">
      <c r="A95" s="40"/>
      <c r="B95" s="40"/>
      <c r="C95" s="55" t="s">
        <v>12</v>
      </c>
      <c r="D95" s="55" t="s">
        <v>20</v>
      </c>
      <c r="E95" s="2">
        <f>VLOOKUP(C95,' horaire et frais avant nao '!$A$4:I85,2,FALSE)</f>
        <v>0</v>
      </c>
      <c r="F95" s="2">
        <v>0</v>
      </c>
      <c r="G95" s="2">
        <f t="shared" si="5"/>
        <v>0</v>
      </c>
      <c r="H95" s="2">
        <v>0</v>
      </c>
      <c r="I95" s="2">
        <v>0</v>
      </c>
      <c r="J95" s="2">
        <f t="shared" si="6"/>
        <v>0</v>
      </c>
      <c r="K95" s="46">
        <v>0</v>
      </c>
    </row>
    <row r="96" spans="1:11">
      <c r="A96" s="40"/>
      <c r="B96" s="40"/>
      <c r="C96" s="55" t="s">
        <v>11</v>
      </c>
      <c r="D96" s="55" t="s">
        <v>21</v>
      </c>
      <c r="E96" s="2">
        <f>VLOOKUP(C96,' horaire et frais avant nao '!$A$4:I86,2,FALSE)</f>
        <v>0</v>
      </c>
      <c r="F96" s="2">
        <v>0</v>
      </c>
      <c r="G96" s="2">
        <f t="shared" si="5"/>
        <v>0</v>
      </c>
      <c r="H96" s="2">
        <v>0</v>
      </c>
      <c r="I96" s="2">
        <v>0</v>
      </c>
      <c r="J96" s="2">
        <f t="shared" si="6"/>
        <v>0</v>
      </c>
      <c r="K96" s="46">
        <v>0</v>
      </c>
    </row>
    <row r="97" spans="1:11">
      <c r="A97" s="40"/>
      <c r="B97" s="40"/>
      <c r="C97" s="32" t="s">
        <v>11</v>
      </c>
      <c r="D97" s="32" t="s">
        <v>22</v>
      </c>
      <c r="E97" s="2">
        <f>VLOOKUP(C97,' horaire et frais avant nao '!$A$4:I87,2,FALSE)</f>
        <v>0</v>
      </c>
      <c r="F97" s="16">
        <v>0</v>
      </c>
      <c r="G97" s="2">
        <f t="shared" si="5"/>
        <v>0</v>
      </c>
      <c r="H97" s="16">
        <v>0</v>
      </c>
      <c r="I97" s="16">
        <v>0</v>
      </c>
      <c r="J97" s="2">
        <f t="shared" si="6"/>
        <v>0</v>
      </c>
      <c r="K97" s="46">
        <v>0</v>
      </c>
    </row>
    <row r="98" spans="1:11">
      <c r="B98" s="9"/>
      <c r="C98" s="9"/>
      <c r="D98" s="9"/>
      <c r="E98" s="24"/>
      <c r="F98" s="25"/>
      <c r="G98" s="53">
        <f>SUM(G91:G97)</f>
        <v>0</v>
      </c>
      <c r="H98" s="26"/>
      <c r="I98" s="25"/>
      <c r="J98" s="57">
        <f>SUM(J91:J97)</f>
        <v>0</v>
      </c>
    </row>
    <row r="99" spans="1:11">
      <c r="D99" s="191" t="s">
        <v>37</v>
      </c>
      <c r="E99" s="191"/>
      <c r="F99" s="191"/>
      <c r="G99" s="191"/>
      <c r="H99" s="40"/>
      <c r="I99" s="41">
        <v>0.33333333333333298</v>
      </c>
    </row>
    <row r="100" spans="1:11">
      <c r="D100" s="191" t="s">
        <v>38</v>
      </c>
      <c r="E100" s="191"/>
      <c r="F100" s="191"/>
      <c r="G100" s="191"/>
      <c r="H100" s="40"/>
      <c r="I100" s="41">
        <v>1.6666666666666701</v>
      </c>
    </row>
    <row r="101" spans="1:11">
      <c r="D101" s="191" t="s">
        <v>39</v>
      </c>
      <c r="E101" s="191"/>
      <c r="F101" s="191"/>
      <c r="G101" s="191"/>
      <c r="H101" s="40"/>
      <c r="I101" s="58">
        <f>SUM(G98)</f>
        <v>0</v>
      </c>
      <c r="K101" s="186" t="s">
        <v>149</v>
      </c>
    </row>
    <row r="102" spans="1:11">
      <c r="D102" s="191" t="s">
        <v>40</v>
      </c>
      <c r="E102" s="191"/>
      <c r="F102" s="191"/>
      <c r="G102" s="191"/>
      <c r="H102" s="40"/>
      <c r="I102" s="41">
        <v>0.41666666666666702</v>
      </c>
      <c r="K102" s="186"/>
    </row>
    <row r="103" spans="1:11">
      <c r="D103" s="191" t="s">
        <v>41</v>
      </c>
      <c r="E103" s="191"/>
      <c r="F103" s="191"/>
      <c r="G103" s="191"/>
      <c r="H103" s="40"/>
      <c r="I103" s="41">
        <f>SUM(I101-I100)</f>
        <v>-1.6666666666666701</v>
      </c>
      <c r="K103" s="74">
        <f>SUM(G153)</f>
        <v>0</v>
      </c>
    </row>
    <row r="104" spans="1:11">
      <c r="D104" s="191" t="s">
        <v>42</v>
      </c>
      <c r="E104" s="191"/>
      <c r="F104" s="191"/>
      <c r="G104" s="191"/>
      <c r="H104" s="40"/>
      <c r="I104" s="41">
        <v>0.83333333333333337</v>
      </c>
    </row>
    <row r="105" spans="1:11">
      <c r="D105" s="191" t="s">
        <v>43</v>
      </c>
      <c r="E105" s="191"/>
      <c r="F105" s="191"/>
      <c r="G105" s="191"/>
      <c r="H105" s="41">
        <v>5</v>
      </c>
      <c r="I105" s="58">
        <f>SUM(G53+G75+G98)</f>
        <v>0</v>
      </c>
    </row>
    <row r="106" spans="1:11">
      <c r="H106" s="195">
        <f>SUM(I105-H105)</f>
        <v>-5</v>
      </c>
      <c r="I106" s="195"/>
    </row>
    <row r="110" spans="1:11" ht="15" customHeight="1">
      <c r="B110" s="196" t="s">
        <v>232</v>
      </c>
      <c r="C110" s="196"/>
      <c r="D110" s="196"/>
      <c r="E110" s="196"/>
      <c r="F110" s="196"/>
      <c r="G110" s="196"/>
      <c r="H110" s="196"/>
      <c r="I110" s="196"/>
      <c r="J110" s="196"/>
    </row>
    <row r="111" spans="1:11">
      <c r="B111" s="196"/>
      <c r="C111" s="196"/>
      <c r="D111" s="196"/>
      <c r="E111" s="196"/>
      <c r="F111" s="196"/>
      <c r="G111" s="196"/>
      <c r="H111" s="196"/>
      <c r="I111" s="196"/>
      <c r="J111" s="196"/>
    </row>
    <row r="112" spans="1:11" ht="45">
      <c r="A112" s="43" t="s">
        <v>91</v>
      </c>
      <c r="B112" s="44" t="s">
        <v>70</v>
      </c>
      <c r="C112" s="43" t="s">
        <v>29</v>
      </c>
      <c r="D112" s="43" t="s">
        <v>30</v>
      </c>
      <c r="E112" s="43" t="s">
        <v>31</v>
      </c>
      <c r="F112" s="43" t="s">
        <v>32</v>
      </c>
      <c r="G112" s="43" t="s">
        <v>33</v>
      </c>
      <c r="H112" s="43" t="s">
        <v>34</v>
      </c>
      <c r="I112" s="43" t="s">
        <v>35</v>
      </c>
      <c r="J112" s="43" t="s">
        <v>36</v>
      </c>
      <c r="K112" s="43" t="s">
        <v>115</v>
      </c>
    </row>
    <row r="113" spans="1:11">
      <c r="A113" s="40"/>
      <c r="B113" s="40"/>
      <c r="C113" s="55" t="s">
        <v>12</v>
      </c>
      <c r="D113" s="55" t="s">
        <v>23</v>
      </c>
      <c r="E113" s="2">
        <f>VLOOKUP(C113,' horaire et frais avant nao '!$A$4:I81,2,FALSE)</f>
        <v>0</v>
      </c>
      <c r="F113" s="2">
        <v>0</v>
      </c>
      <c r="G113" s="2">
        <f>MOD(F113-E113,1)-I113-H113+K113</f>
        <v>0</v>
      </c>
      <c r="H113" s="2">
        <v>0</v>
      </c>
      <c r="I113" s="2">
        <v>0</v>
      </c>
      <c r="J113" s="2">
        <f>(IF(((E113*24)&gt;=21)*AND((F113*24)&gt;6)*AND((F113*24)&lt;21),30-(E113*24),0)+IF(((F113*24)&gt;=21)*AND((E113*24)&gt;6)*AND((E113*24)&lt;21),MIN((F113*24)-(E113*24),(F113*24)-21),0)+IF(((E113*24)&gt;6)*AND((E113*24)&lt;21)*AND((F113*24)&lt;=6),3+(F113*24),0)+IF(((E68*24)&lt;=6)*AND((F113*24)&gt;6)*AND((F113*24)&lt;21),6-(E113*24),0)+IF(((E113*24)&lt;=6)*AND((F113*24)&lt;=6),(F113*24)-(E113*24),0)+IF(((E113*24)&gt;=21)*AND((F113*24)&lt;=6),24-(E113*24)+(F113*24),0)+IF(((E113*24)&gt;=21)*AND((F113*24)&gt;=21),(F113*24)-(E113*24),0)+IF(((E113*24)&lt;=6)*AND((F113*24)&gt;=21),6-(E113*24)+(F113*24)-21,0)+IF(((E113*24)&gt;6)*AND((E113*24)&lt;21)*AND((F113*24)&gt;6)*AND((F113*24)&lt;21)*AND((E113*24)&gt;(F113*24)),9,0))/24-I113</f>
        <v>0</v>
      </c>
      <c r="K113" s="46">
        <v>0</v>
      </c>
    </row>
    <row r="114" spans="1:11">
      <c r="A114" s="40"/>
      <c r="B114" s="40"/>
      <c r="C114" s="55" t="s">
        <v>12</v>
      </c>
      <c r="D114" s="55" t="s">
        <v>24</v>
      </c>
      <c r="E114" s="2">
        <f>VLOOKUP(C114,' horaire et frais avant nao '!$A$4:I82,2,FALSE)</f>
        <v>0</v>
      </c>
      <c r="F114" s="2">
        <v>0</v>
      </c>
      <c r="G114" s="2">
        <f t="shared" ref="G114:G119" si="7">MOD(F114-E114,1)-I114-H114+K114</f>
        <v>0</v>
      </c>
      <c r="H114" s="2">
        <v>0</v>
      </c>
      <c r="I114" s="2">
        <v>0</v>
      </c>
      <c r="J114" s="2">
        <f t="shared" ref="J114:J119" si="8">(IF(((E114*24)&gt;=21)*AND((F114*24)&gt;6)*AND((F114*24)&lt;21),30-(E114*24),0)+IF(((F114*24)&gt;=21)*AND((E114*24)&gt;6)*AND((E114*24)&lt;21),MIN((F114*24)-(E114*24),(F114*24)-21),0)+IF(((E114*24)&gt;6)*AND((E114*24)&lt;21)*AND((F114*24)&lt;=6),3+(F114*24),0)+IF(((E69*24)&lt;=6)*AND((F114*24)&gt;6)*AND((F114*24)&lt;21),6-(E114*24),0)+IF(((E114*24)&lt;=6)*AND((F114*24)&lt;=6),(F114*24)-(E114*24),0)+IF(((E114*24)&gt;=21)*AND((F114*24)&lt;=6),24-(E114*24)+(F114*24),0)+IF(((E114*24)&gt;=21)*AND((F114*24)&gt;=21),(F114*24)-(E114*24),0)+IF(((E114*24)&lt;=6)*AND((F114*24)&gt;=21),6-(E114*24)+(F114*24)-21,0)+IF(((E114*24)&gt;6)*AND((E114*24)&lt;21)*AND((F114*24)&gt;6)*AND((F114*24)&lt;21)*AND((E114*24)&gt;(F114*24)),9,0))/24-I114</f>
        <v>0</v>
      </c>
      <c r="K114" s="46">
        <v>0</v>
      </c>
    </row>
    <row r="115" spans="1:11">
      <c r="A115" s="40"/>
      <c r="B115" s="40"/>
      <c r="C115" s="55" t="s">
        <v>12</v>
      </c>
      <c r="D115" s="55" t="s">
        <v>25</v>
      </c>
      <c r="E115" s="2">
        <f>VLOOKUP(C115,' horaire et frais avant nao '!$A$4:I83,2,FALSE)</f>
        <v>0</v>
      </c>
      <c r="F115" s="2">
        <v>0</v>
      </c>
      <c r="G115" s="2">
        <f t="shared" si="7"/>
        <v>0</v>
      </c>
      <c r="H115" s="2">
        <v>0</v>
      </c>
      <c r="I115" s="2">
        <v>0</v>
      </c>
      <c r="J115" s="2">
        <f t="shared" si="8"/>
        <v>0</v>
      </c>
      <c r="K115" s="46">
        <v>0</v>
      </c>
    </row>
    <row r="116" spans="1:11">
      <c r="A116" s="40"/>
      <c r="B116" s="40"/>
      <c r="C116" s="55" t="s">
        <v>12</v>
      </c>
      <c r="D116" s="55" t="s">
        <v>26</v>
      </c>
      <c r="E116" s="2">
        <f>VLOOKUP(C116,' horaire et frais avant nao '!$A$4:I84,2,FALSE)</f>
        <v>0</v>
      </c>
      <c r="F116" s="2">
        <v>0</v>
      </c>
      <c r="G116" s="2">
        <f t="shared" si="7"/>
        <v>0</v>
      </c>
      <c r="H116" s="2">
        <v>0</v>
      </c>
      <c r="I116" s="2">
        <v>0</v>
      </c>
      <c r="J116" s="2">
        <f t="shared" si="8"/>
        <v>0</v>
      </c>
      <c r="K116" s="46">
        <v>0</v>
      </c>
    </row>
    <row r="117" spans="1:11">
      <c r="A117" s="40"/>
      <c r="B117" s="40"/>
      <c r="C117" s="55" t="s">
        <v>12</v>
      </c>
      <c r="D117" s="55" t="s">
        <v>20</v>
      </c>
      <c r="E117" s="2">
        <f>VLOOKUP(C117,' horaire et frais avant nao '!$A$4:I85,2,FALSE)</f>
        <v>0</v>
      </c>
      <c r="F117" s="2">
        <v>0</v>
      </c>
      <c r="G117" s="2">
        <f t="shared" si="7"/>
        <v>0</v>
      </c>
      <c r="H117" s="2">
        <v>0</v>
      </c>
      <c r="I117" s="2">
        <v>0</v>
      </c>
      <c r="J117" s="2">
        <f t="shared" si="8"/>
        <v>0</v>
      </c>
      <c r="K117" s="46">
        <v>0</v>
      </c>
    </row>
    <row r="118" spans="1:11">
      <c r="A118" s="40"/>
      <c r="B118" s="40"/>
      <c r="C118" s="55" t="s">
        <v>11</v>
      </c>
      <c r="D118" s="55" t="s">
        <v>21</v>
      </c>
      <c r="E118" s="2">
        <f>VLOOKUP(C118,' horaire et frais avant nao '!$A$4:I86,2,FALSE)</f>
        <v>0</v>
      </c>
      <c r="F118" s="2">
        <v>0</v>
      </c>
      <c r="G118" s="2">
        <f t="shared" si="7"/>
        <v>0</v>
      </c>
      <c r="H118" s="2">
        <v>0</v>
      </c>
      <c r="I118" s="2">
        <v>0</v>
      </c>
      <c r="J118" s="2">
        <f t="shared" si="8"/>
        <v>0</v>
      </c>
      <c r="K118" s="46">
        <v>0</v>
      </c>
    </row>
    <row r="119" spans="1:11">
      <c r="A119" s="40"/>
      <c r="B119" s="40"/>
      <c r="C119" s="55" t="s">
        <v>11</v>
      </c>
      <c r="D119" s="55" t="s">
        <v>22</v>
      </c>
      <c r="E119" s="2">
        <f>VLOOKUP(C119,' horaire et frais avant nao '!$A$4:I87,2,FALSE)</f>
        <v>0</v>
      </c>
      <c r="F119" s="2">
        <v>0</v>
      </c>
      <c r="G119" s="2">
        <f t="shared" si="7"/>
        <v>0</v>
      </c>
      <c r="H119" s="2">
        <v>0</v>
      </c>
      <c r="I119" s="2">
        <v>0</v>
      </c>
      <c r="J119" s="2">
        <f t="shared" si="8"/>
        <v>0</v>
      </c>
      <c r="K119" s="46">
        <v>0</v>
      </c>
    </row>
    <row r="120" spans="1:11">
      <c r="B120" s="1"/>
      <c r="C120" s="1"/>
      <c r="D120" s="1"/>
      <c r="E120" s="1"/>
      <c r="F120" s="1"/>
      <c r="G120" s="54">
        <f>SUM(G113:G119)</f>
        <v>0</v>
      </c>
      <c r="H120" s="1"/>
      <c r="I120" s="1"/>
      <c r="J120" s="56">
        <f>SUM(J113:J119)</f>
        <v>0</v>
      </c>
    </row>
    <row r="121" spans="1:11">
      <c r="D121" s="191" t="s">
        <v>37</v>
      </c>
      <c r="E121" s="191"/>
      <c r="F121" s="191"/>
      <c r="G121" s="191"/>
      <c r="H121" s="41"/>
      <c r="I121" s="41">
        <v>0.33333333333333298</v>
      </c>
    </row>
    <row r="122" spans="1:11">
      <c r="D122" s="191" t="s">
        <v>38</v>
      </c>
      <c r="E122" s="191"/>
      <c r="F122" s="191"/>
      <c r="G122" s="191"/>
      <c r="H122" s="41"/>
      <c r="I122" s="41">
        <v>1.6666666666666701</v>
      </c>
    </row>
    <row r="123" spans="1:11">
      <c r="D123" s="191" t="s">
        <v>39</v>
      </c>
      <c r="E123" s="191"/>
      <c r="F123" s="191"/>
      <c r="G123" s="191"/>
      <c r="H123" s="41"/>
      <c r="I123" s="58">
        <f>SUM(G120)</f>
        <v>0</v>
      </c>
      <c r="K123" s="186" t="s">
        <v>149</v>
      </c>
    </row>
    <row r="124" spans="1:11">
      <c r="D124" s="191" t="s">
        <v>40</v>
      </c>
      <c r="E124" s="191"/>
      <c r="F124" s="191"/>
      <c r="G124" s="191"/>
      <c r="H124" s="41"/>
      <c r="I124" s="41">
        <v>0.41666666666666702</v>
      </c>
      <c r="K124" s="186"/>
    </row>
    <row r="125" spans="1:11">
      <c r="D125" s="191" t="s">
        <v>41</v>
      </c>
      <c r="E125" s="191"/>
      <c r="F125" s="191"/>
      <c r="G125" s="191"/>
      <c r="H125" s="41"/>
      <c r="I125" s="41">
        <f>SUM(I123-I122)</f>
        <v>-1.6666666666666701</v>
      </c>
      <c r="K125" s="74">
        <f>SUM(G153)</f>
        <v>0</v>
      </c>
    </row>
    <row r="126" spans="1:11">
      <c r="D126" s="191" t="s">
        <v>42</v>
      </c>
      <c r="E126" s="191"/>
      <c r="F126" s="191"/>
      <c r="G126" s="191"/>
      <c r="H126" s="41"/>
      <c r="I126" s="41">
        <v>0.83333333333333337</v>
      </c>
    </row>
    <row r="127" spans="1:11">
      <c r="D127" s="191" t="s">
        <v>43</v>
      </c>
      <c r="E127" s="191"/>
      <c r="F127" s="191"/>
      <c r="G127" s="191"/>
      <c r="H127" s="41">
        <v>6.6666666666666696</v>
      </c>
      <c r="I127" s="58">
        <f>SUM(I56+I78+I101+I123)</f>
        <v>0</v>
      </c>
    </row>
    <row r="128" spans="1:11">
      <c r="H128" s="195">
        <f>SUM(I127-H127)</f>
        <v>-6.6666666666666696</v>
      </c>
      <c r="I128" s="195"/>
    </row>
    <row r="132" spans="2:13">
      <c r="H132" s="27"/>
      <c r="I132" s="41">
        <v>4.166666666666667</v>
      </c>
      <c r="J132" s="47">
        <v>0</v>
      </c>
      <c r="K132" s="28"/>
    </row>
    <row r="133" spans="2:13" ht="15" customHeight="1">
      <c r="B133" s="192" t="s">
        <v>117</v>
      </c>
      <c r="C133" s="192"/>
      <c r="D133" s="192"/>
      <c r="E133" s="192"/>
      <c r="F133" s="192"/>
      <c r="G133" s="192"/>
      <c r="H133" s="28"/>
      <c r="I133" s="48" t="s">
        <v>44</v>
      </c>
      <c r="J133" s="191" t="s">
        <v>33</v>
      </c>
      <c r="K133" s="191"/>
      <c r="L133" s="49" t="s">
        <v>45</v>
      </c>
      <c r="M133" s="40">
        <f>SUM(F34)</f>
        <v>0</v>
      </c>
    </row>
    <row r="134" spans="2:13" ht="15" customHeight="1">
      <c r="B134" s="192"/>
      <c r="C134" s="192"/>
      <c r="D134" s="192"/>
      <c r="E134" s="192"/>
      <c r="F134" s="192"/>
      <c r="G134" s="192"/>
      <c r="I134" s="29">
        <f>SUM(J53+J75+J98+J120)</f>
        <v>0</v>
      </c>
      <c r="J134" s="193">
        <f>SUM(G53+G75+G98+G120)</f>
        <v>0</v>
      </c>
      <c r="K134" s="194"/>
      <c r="L134" s="49" t="s">
        <v>46</v>
      </c>
      <c r="M134" s="40">
        <f>SUM(E34)</f>
        <v>0</v>
      </c>
    </row>
    <row r="135" spans="2:13">
      <c r="B135" s="191" t="s">
        <v>47</v>
      </c>
      <c r="C135" s="191"/>
      <c r="D135" s="191"/>
      <c r="E135" s="40">
        <v>151.66999999999999</v>
      </c>
      <c r="F135" s="30">
        <v>0</v>
      </c>
      <c r="G135" s="30">
        <f>SUM(E135*F135)</f>
        <v>0</v>
      </c>
      <c r="I135" s="191" t="s">
        <v>48</v>
      </c>
      <c r="J135" s="191"/>
      <c r="K135" s="39">
        <v>6.6666666666666696</v>
      </c>
      <c r="L135" s="49" t="s">
        <v>81</v>
      </c>
      <c r="M135" s="40">
        <f>SUM(G34)</f>
        <v>0</v>
      </c>
    </row>
    <row r="136" spans="2:13">
      <c r="B136" s="187" t="s">
        <v>50</v>
      </c>
      <c r="C136" s="188"/>
      <c r="D136" s="189"/>
      <c r="E136" s="40">
        <v>17.329999999999998</v>
      </c>
      <c r="F136" s="30">
        <f>SUM(F135*25)/100+F135</f>
        <v>0</v>
      </c>
      <c r="G136" s="30">
        <f>SUM(E136*F136)</f>
        <v>0</v>
      </c>
      <c r="I136" s="191" t="s">
        <v>51</v>
      </c>
      <c r="J136" s="191"/>
      <c r="K136" s="41">
        <f>SUM(K135-J134)</f>
        <v>6.6666666666666696</v>
      </c>
      <c r="L136" s="49" t="s">
        <v>49</v>
      </c>
      <c r="M136" s="40">
        <v>0</v>
      </c>
    </row>
    <row r="137" spans="2:13">
      <c r="B137" s="187" t="s">
        <v>52</v>
      </c>
      <c r="C137" s="188"/>
      <c r="D137" s="189"/>
      <c r="E137" s="40">
        <v>4.33</v>
      </c>
      <c r="F137" s="30">
        <f>SUM(F135*25)/100+F135</f>
        <v>0</v>
      </c>
      <c r="G137" s="30">
        <f>SUM(E137*F137)</f>
        <v>0</v>
      </c>
      <c r="I137" s="191" t="s">
        <v>53</v>
      </c>
      <c r="J137" s="191"/>
      <c r="K137" s="41">
        <v>-6.6666666666666696</v>
      </c>
      <c r="L137" s="50" t="s">
        <v>54</v>
      </c>
      <c r="M137" s="40">
        <f>SUM(J34)</f>
        <v>0</v>
      </c>
    </row>
    <row r="138" spans="2:13">
      <c r="B138" s="187" t="s">
        <v>55</v>
      </c>
      <c r="C138" s="188"/>
      <c r="D138" s="189"/>
      <c r="E138" s="30">
        <f>SUM(G135:G137)</f>
        <v>0</v>
      </c>
      <c r="F138" s="30">
        <v>8</v>
      </c>
      <c r="G138" s="30">
        <f>SUM(E138*8)/100</f>
        <v>0</v>
      </c>
      <c r="I138" s="191" t="s">
        <v>56</v>
      </c>
      <c r="J138" s="191"/>
      <c r="K138" s="191"/>
      <c r="L138" s="19">
        <f>SUM(H34)</f>
        <v>0</v>
      </c>
    </row>
    <row r="139" spans="2:13">
      <c r="B139" s="187" t="s">
        <v>57</v>
      </c>
      <c r="C139" s="188"/>
      <c r="D139" s="189"/>
      <c r="E139" s="30">
        <v>82.12</v>
      </c>
      <c r="F139" s="30">
        <v>0</v>
      </c>
      <c r="G139" s="30">
        <f>SUM(L139)</f>
        <v>0</v>
      </c>
      <c r="I139" s="191" t="s">
        <v>58</v>
      </c>
      <c r="J139" s="191"/>
      <c r="K139" s="191"/>
      <c r="L139" s="40">
        <f>SUM(I34)</f>
        <v>0</v>
      </c>
    </row>
    <row r="140" spans="2:13">
      <c r="B140" s="187" t="s">
        <v>59</v>
      </c>
      <c r="C140" s="188"/>
      <c r="D140" s="189"/>
      <c r="E140" s="30">
        <v>41.06</v>
      </c>
      <c r="F140" s="30">
        <v>0</v>
      </c>
      <c r="G140" s="30">
        <f>SUM(L138)</f>
        <v>0</v>
      </c>
      <c r="I140" s="191" t="s">
        <v>8</v>
      </c>
      <c r="J140" s="191"/>
      <c r="K140" s="191"/>
      <c r="L140" s="40">
        <f>SUM(K34)</f>
        <v>0</v>
      </c>
    </row>
    <row r="141" spans="2:13">
      <c r="B141" s="187" t="s">
        <v>60</v>
      </c>
      <c r="C141" s="188"/>
      <c r="D141" s="189"/>
      <c r="E141" s="40">
        <v>0</v>
      </c>
      <c r="F141" s="30">
        <v>0</v>
      </c>
      <c r="G141" s="30">
        <v>0</v>
      </c>
      <c r="I141" s="187" t="s">
        <v>118</v>
      </c>
      <c r="J141" s="188"/>
      <c r="K141" s="61">
        <v>1.8333333333333333</v>
      </c>
      <c r="L141" s="31">
        <v>0</v>
      </c>
    </row>
    <row r="142" spans="2:13">
      <c r="B142" s="187" t="s">
        <v>44</v>
      </c>
      <c r="C142" s="188"/>
      <c r="D142" s="189"/>
      <c r="E142" s="87">
        <f>SUM(((G135+G136+G137+G138)/173)*25)/100</f>
        <v>0</v>
      </c>
      <c r="F142" s="41">
        <f>SUM(I134)</f>
        <v>0</v>
      </c>
      <c r="G142" s="30">
        <f>SUM(E142*F142)/"1:"</f>
        <v>0</v>
      </c>
    </row>
    <row r="143" spans="2:13">
      <c r="B143" s="187" t="s">
        <v>61</v>
      </c>
      <c r="C143" s="188"/>
      <c r="D143" s="189"/>
      <c r="E143" s="31">
        <f>SUM(L141)</f>
        <v>0</v>
      </c>
      <c r="F143" s="30">
        <v>0</v>
      </c>
      <c r="G143" s="30">
        <f>SUM(F143*E143)/"1:"</f>
        <v>0</v>
      </c>
    </row>
    <row r="144" spans="2:13">
      <c r="B144" s="187" t="s">
        <v>61</v>
      </c>
      <c r="C144" s="188"/>
      <c r="D144" s="189"/>
      <c r="E144" s="31">
        <v>0</v>
      </c>
      <c r="F144" s="30">
        <v>0</v>
      </c>
      <c r="G144" s="30">
        <f>SUM(F144*E144)/"1:"</f>
        <v>0</v>
      </c>
    </row>
    <row r="145" spans="2:11">
      <c r="B145" s="187" t="s">
        <v>62</v>
      </c>
      <c r="C145" s="188"/>
      <c r="D145" s="189"/>
      <c r="E145" s="40"/>
      <c r="F145" s="40"/>
      <c r="G145" s="30">
        <f>SUM(M133)</f>
        <v>0</v>
      </c>
    </row>
    <row r="146" spans="2:11">
      <c r="B146" s="187" t="s">
        <v>28</v>
      </c>
      <c r="C146" s="188"/>
      <c r="D146" s="189"/>
      <c r="E146" s="40"/>
      <c r="F146" s="40"/>
      <c r="G146" s="30">
        <f>SUM(M135)</f>
        <v>0</v>
      </c>
    </row>
    <row r="147" spans="2:11">
      <c r="B147" s="187" t="s">
        <v>116</v>
      </c>
      <c r="C147" s="188"/>
      <c r="D147" s="189"/>
      <c r="E147" s="40">
        <f>SUM(M137)</f>
        <v>0</v>
      </c>
      <c r="F147" s="30">
        <v>10.220000000000001</v>
      </c>
      <c r="G147" s="30">
        <f>SUM(E147*F147)</f>
        <v>0</v>
      </c>
    </row>
    <row r="148" spans="2:11">
      <c r="B148" s="208"/>
      <c r="C148" s="208"/>
      <c r="D148" s="209"/>
      <c r="E148" s="191" t="s">
        <v>63</v>
      </c>
      <c r="F148" s="191"/>
      <c r="G148" s="30">
        <f>SUM(G135:G147)</f>
        <v>0</v>
      </c>
    </row>
    <row r="149" spans="2:11">
      <c r="B149" s="205" t="s">
        <v>64</v>
      </c>
      <c r="C149" s="206"/>
      <c r="D149" s="207"/>
      <c r="E149" s="40"/>
      <c r="F149" s="40"/>
      <c r="G149" s="40">
        <f>SUM(M134)</f>
        <v>0</v>
      </c>
    </row>
    <row r="150" spans="2:11">
      <c r="B150" s="205" t="s">
        <v>65</v>
      </c>
      <c r="C150" s="206"/>
      <c r="D150" s="207"/>
      <c r="E150" s="40">
        <v>3.53</v>
      </c>
      <c r="F150" s="40">
        <f>SUM(M137)</f>
        <v>0</v>
      </c>
      <c r="G150" s="40">
        <f>SUM(E150*F150)</f>
        <v>0</v>
      </c>
    </row>
    <row r="151" spans="2:11">
      <c r="B151" s="205" t="s">
        <v>66</v>
      </c>
      <c r="C151" s="206"/>
      <c r="D151" s="207"/>
      <c r="E151" s="40"/>
      <c r="F151" s="40"/>
      <c r="G151" s="40">
        <f>SUM(M136)</f>
        <v>0</v>
      </c>
    </row>
    <row r="152" spans="2:11">
      <c r="B152" s="205" t="s">
        <v>67</v>
      </c>
      <c r="C152" s="206"/>
      <c r="D152" s="207"/>
      <c r="E152" s="40"/>
      <c r="F152" s="40"/>
      <c r="G152" s="40">
        <f>SUM(L140)</f>
        <v>0</v>
      </c>
    </row>
    <row r="153" spans="2:11">
      <c r="E153" s="197" t="s">
        <v>68</v>
      </c>
      <c r="F153" s="198"/>
      <c r="G153" s="60">
        <f>SUM((G148-(G148*27)/100)+G149+G151+G152)-G150</f>
        <v>0</v>
      </c>
      <c r="I153" s="191" t="s">
        <v>82</v>
      </c>
      <c r="J153" s="191"/>
      <c r="K153" s="40">
        <v>0</v>
      </c>
    </row>
    <row r="154" spans="2:11">
      <c r="E154" s="197" t="s">
        <v>69</v>
      </c>
      <c r="F154" s="198"/>
      <c r="G154" s="40">
        <v>0</v>
      </c>
    </row>
  </sheetData>
  <mergeCells count="78">
    <mergeCell ref="A3:A8"/>
    <mergeCell ref="A9:A15"/>
    <mergeCell ref="A16:A22"/>
    <mergeCell ref="A23:A29"/>
    <mergeCell ref="A30:A33"/>
    <mergeCell ref="E154:F154"/>
    <mergeCell ref="D59:G59"/>
    <mergeCell ref="D60:G60"/>
    <mergeCell ref="B65:J66"/>
    <mergeCell ref="D76:G76"/>
    <mergeCell ref="D103:G103"/>
    <mergeCell ref="D78:G78"/>
    <mergeCell ref="D79:G79"/>
    <mergeCell ref="D80:G80"/>
    <mergeCell ref="D81:G81"/>
    <mergeCell ref="D82:G82"/>
    <mergeCell ref="D100:G100"/>
    <mergeCell ref="D101:G101"/>
    <mergeCell ref="D102:G102"/>
    <mergeCell ref="H61:I61"/>
    <mergeCell ref="D99:G99"/>
    <mergeCell ref="D57:G57"/>
    <mergeCell ref="I141:J141"/>
    <mergeCell ref="E148:F148"/>
    <mergeCell ref="B152:D152"/>
    <mergeCell ref="I153:J153"/>
    <mergeCell ref="B133:G134"/>
    <mergeCell ref="J133:K133"/>
    <mergeCell ref="J134:K134"/>
    <mergeCell ref="B136:D136"/>
    <mergeCell ref="B137:D137"/>
    <mergeCell ref="B135:D135"/>
    <mergeCell ref="I135:J135"/>
    <mergeCell ref="I136:J136"/>
    <mergeCell ref="I137:J137"/>
    <mergeCell ref="B138:D138"/>
    <mergeCell ref="I138:K138"/>
    <mergeCell ref="H1:I1"/>
    <mergeCell ref="B43:J44"/>
    <mergeCell ref="D54:G54"/>
    <mergeCell ref="D55:G55"/>
    <mergeCell ref="D56:G56"/>
    <mergeCell ref="D58:G58"/>
    <mergeCell ref="H83:I83"/>
    <mergeCell ref="D77:G77"/>
    <mergeCell ref="H128:I128"/>
    <mergeCell ref="D104:G104"/>
    <mergeCell ref="D105:G105"/>
    <mergeCell ref="H106:I106"/>
    <mergeCell ref="B110:J111"/>
    <mergeCell ref="D121:G121"/>
    <mergeCell ref="D122:G122"/>
    <mergeCell ref="D123:G123"/>
    <mergeCell ref="D124:G124"/>
    <mergeCell ref="D125:G125"/>
    <mergeCell ref="D126:G126"/>
    <mergeCell ref="D127:G127"/>
    <mergeCell ref="B88:J89"/>
    <mergeCell ref="B141:D141"/>
    <mergeCell ref="B143:D143"/>
    <mergeCell ref="E153:F153"/>
    <mergeCell ref="B139:D139"/>
    <mergeCell ref="B140:D140"/>
    <mergeCell ref="B142:D142"/>
    <mergeCell ref="B144:D144"/>
    <mergeCell ref="B145:D145"/>
    <mergeCell ref="B146:D146"/>
    <mergeCell ref="B147:D147"/>
    <mergeCell ref="B148:D148"/>
    <mergeCell ref="B149:D149"/>
    <mergeCell ref="B150:D150"/>
    <mergeCell ref="B151:D151"/>
    <mergeCell ref="K56:K57"/>
    <mergeCell ref="K78:K79"/>
    <mergeCell ref="K101:K102"/>
    <mergeCell ref="K123:K124"/>
    <mergeCell ref="I140:K140"/>
    <mergeCell ref="I139:K139"/>
  </mergeCells>
  <conditionalFormatting sqref="E3:K33">
    <cfRule type="cellIs" dxfId="539" priority="239" operator="greaterThan">
      <formula>0</formula>
    </cfRule>
    <cfRule type="cellIs" dxfId="538" priority="240" operator="greaterThan">
      <formula>0</formula>
    </cfRule>
  </conditionalFormatting>
  <conditionalFormatting sqref="G46:G52 G68:G74 G91:G97 G113:G119">
    <cfRule type="cellIs" dxfId="537" priority="233" operator="equal">
      <formula>0</formula>
    </cfRule>
    <cfRule type="cellIs" dxfId="536" priority="234" operator="lessThan">
      <formula>$I$54</formula>
    </cfRule>
    <cfRule type="cellIs" dxfId="535" priority="235" operator="between">
      <formula>$I$54</formula>
      <formula>$I$57</formula>
    </cfRule>
    <cfRule type="cellIs" dxfId="534" priority="236" operator="greaterThan">
      <formula>0.416666666666667</formula>
    </cfRule>
    <cfRule type="cellIs" dxfId="533" priority="237" operator="equal">
      <formula>0</formula>
    </cfRule>
    <cfRule type="cellIs" dxfId="532" priority="238" operator="greaterThan">
      <formula>0.416666666666667</formula>
    </cfRule>
  </conditionalFormatting>
  <conditionalFormatting sqref="G46:G52 G68:G74 G91:G97 G113:G119">
    <cfRule type="cellIs" dxfId="531" priority="232" operator="lessThan">
      <formula>0.416666666666667</formula>
    </cfRule>
  </conditionalFormatting>
  <conditionalFormatting sqref="G53 G75">
    <cfRule type="cellIs" dxfId="530" priority="230" operator="lessThan">
      <formula>1.66666666666667</formula>
    </cfRule>
    <cfRule type="cellIs" dxfId="529" priority="231" operator="greaterThan">
      <formula>1.66666666666667</formula>
    </cfRule>
  </conditionalFormatting>
  <conditionalFormatting sqref="J53 J75 J98 J120">
    <cfRule type="cellIs" dxfId="528" priority="228" operator="lessThan">
      <formula>$I$126</formula>
    </cfRule>
    <cfRule type="cellIs" dxfId="527" priority="229" operator="greaterThan">
      <formula>$I$126</formula>
    </cfRule>
  </conditionalFormatting>
  <conditionalFormatting sqref="J53">
    <cfRule type="cellIs" dxfId="526" priority="227" operator="greaterThan">
      <formula>$I$59</formula>
    </cfRule>
  </conditionalFormatting>
  <conditionalFormatting sqref="J46:J52 J68:J74 J91:J97 J113:J119">
    <cfRule type="cellIs" dxfId="525" priority="214" operator="greaterThan">
      <formula>0.165972222222222</formula>
    </cfRule>
    <cfRule type="cellIs" dxfId="524" priority="215" operator="between">
      <formula>0.000694444444444444</formula>
      <formula>0.165972222222222</formula>
    </cfRule>
    <cfRule type="cellIs" dxfId="523" priority="216" operator="equal">
      <formula>0</formula>
    </cfRule>
    <cfRule type="cellIs" dxfId="522" priority="217" operator="equal">
      <formula>0</formula>
    </cfRule>
    <cfRule type="cellIs" dxfId="521" priority="218" operator="lessThan">
      <formula>0.165972222222222</formula>
    </cfRule>
    <cfRule type="cellIs" dxfId="520" priority="219" operator="greaterThan">
      <formula>0.166666666666667</formula>
    </cfRule>
    <cfRule type="cellIs" dxfId="519" priority="220" operator="between">
      <formula>0.000694444444444444</formula>
      <formula>0.166666666666667</formula>
    </cfRule>
    <cfRule type="cellIs" dxfId="518" priority="221" operator="between">
      <formula>0</formula>
      <formula>0.166666666666667</formula>
    </cfRule>
    <cfRule type="cellIs" dxfId="517" priority="222" operator="equal">
      <formula>0</formula>
    </cfRule>
    <cfRule type="cellIs" dxfId="516" priority="223" operator="greaterThan">
      <formula>0.166666666666667</formula>
    </cfRule>
    <cfRule type="cellIs" dxfId="515" priority="224" operator="greaterThan">
      <formula>0.166666666666667</formula>
    </cfRule>
    <cfRule type="cellIs" dxfId="514" priority="225" operator="lessThan">
      <formula>0.208333333333333</formula>
    </cfRule>
    <cfRule type="cellIs" dxfId="513" priority="226" operator="greaterThan">
      <formula>0.208333333333333</formula>
    </cfRule>
  </conditionalFormatting>
  <conditionalFormatting sqref="I134">
    <cfRule type="cellIs" dxfId="512" priority="212" operator="lessThan">
      <formula>$I$132</formula>
    </cfRule>
    <cfRule type="cellIs" dxfId="511" priority="213" operator="greaterThan">
      <formula>$I$132</formula>
    </cfRule>
  </conditionalFormatting>
  <conditionalFormatting sqref="J134">
    <cfRule type="cellIs" dxfId="510" priority="210" operator="lessThan">
      <formula>$K$135</formula>
    </cfRule>
    <cfRule type="cellIs" dxfId="509" priority="211" operator="greaterThan">
      <formula>$K$135</formula>
    </cfRule>
  </conditionalFormatting>
  <conditionalFormatting sqref="J113">
    <cfRule type="cellIs" dxfId="508" priority="209" operator="greaterThan">
      <formula>0.167361111111111</formula>
    </cfRule>
  </conditionalFormatting>
  <conditionalFormatting sqref="B46:B52 B68:B74 B91:B97 B113:B119">
    <cfRule type="cellIs" dxfId="507" priority="208" operator="greaterThan">
      <formula>0</formula>
    </cfRule>
  </conditionalFormatting>
  <conditionalFormatting sqref="A46:A52 A68:A74 A91:A97 A113:A119">
    <cfRule type="cellIs" dxfId="506" priority="207" operator="greaterThan">
      <formula>0</formula>
    </cfRule>
  </conditionalFormatting>
  <conditionalFormatting sqref="A46:A52 A68:A74 A91:A97 A113:A119">
    <cfRule type="cellIs" dxfId="505" priority="205" operator="greaterThan">
      <formula>0</formula>
    </cfRule>
    <cfRule type="cellIs" dxfId="504" priority="206" operator="greaterThan">
      <formula>25</formula>
    </cfRule>
  </conditionalFormatting>
  <conditionalFormatting sqref="B46:B52 A68:B74 A91:B97 A113:B119">
    <cfRule type="cellIs" dxfId="503" priority="204" operator="greaterThan">
      <formula>0</formula>
    </cfRule>
  </conditionalFormatting>
  <conditionalFormatting sqref="K46:K52 K68:K74 K91:K97 K113:K119">
    <cfRule type="cellIs" dxfId="502" priority="203" operator="greaterThan">
      <formula>0</formula>
    </cfRule>
  </conditionalFormatting>
  <conditionalFormatting sqref="I56 I60">
    <cfRule type="cellIs" dxfId="501" priority="201" operator="lessThan">
      <formula>$I$55</formula>
    </cfRule>
    <cfRule type="cellIs" dxfId="500" priority="202" operator="greaterThan">
      <formula>$I$55</formula>
    </cfRule>
  </conditionalFormatting>
  <conditionalFormatting sqref="I78">
    <cfRule type="cellIs" dxfId="499" priority="199" operator="lessThan">
      <formula>$I$77</formula>
    </cfRule>
    <cfRule type="cellIs" dxfId="498" priority="200" operator="greaterThan">
      <formula>$I$77</formula>
    </cfRule>
  </conditionalFormatting>
  <conditionalFormatting sqref="I82">
    <cfRule type="cellIs" dxfId="497" priority="197" operator="lessThan">
      <formula>$H$82</formula>
    </cfRule>
    <cfRule type="cellIs" dxfId="496" priority="198" operator="greaterThan">
      <formula>$H$82</formula>
    </cfRule>
  </conditionalFormatting>
  <conditionalFormatting sqref="I101">
    <cfRule type="cellIs" dxfId="495" priority="193" operator="lessThan">
      <formula>$I$100</formula>
    </cfRule>
    <cfRule type="cellIs" dxfId="494" priority="194" operator="greaterThan">
      <formula>$I$100</formula>
    </cfRule>
    <cfRule type="cellIs" dxfId="493" priority="195" operator="lessThan">
      <formula>$I$100</formula>
    </cfRule>
    <cfRule type="cellIs" dxfId="492" priority="196" operator="greaterThan">
      <formula>$I$100</formula>
    </cfRule>
  </conditionalFormatting>
  <conditionalFormatting sqref="I105">
    <cfRule type="cellIs" dxfId="491" priority="191" operator="lessThan">
      <formula>$H$105</formula>
    </cfRule>
    <cfRule type="cellIs" dxfId="490" priority="192" operator="greaterThan">
      <formula>$H$105</formula>
    </cfRule>
  </conditionalFormatting>
  <conditionalFormatting sqref="I123 G120">
    <cfRule type="cellIs" dxfId="489" priority="189" operator="lessThan">
      <formula>$I$122</formula>
    </cfRule>
    <cfRule type="cellIs" dxfId="488" priority="190" operator="greaterThan">
      <formula>$I$122</formula>
    </cfRule>
  </conditionalFormatting>
  <conditionalFormatting sqref="I127">
    <cfRule type="cellIs" dxfId="487" priority="187" operator="lessThan">
      <formula>$H$127</formula>
    </cfRule>
    <cfRule type="cellIs" dxfId="486" priority="188" operator="greaterThan">
      <formula>$H$127</formula>
    </cfRule>
  </conditionalFormatting>
  <conditionalFormatting sqref="G98">
    <cfRule type="cellIs" dxfId="485" priority="185" operator="lessThan">
      <formula>$I$100</formula>
    </cfRule>
    <cfRule type="cellIs" dxfId="484" priority="186" operator="greaterThan">
      <formula>$I$100</formula>
    </cfRule>
  </conditionalFormatting>
  <conditionalFormatting sqref="G152:G153">
    <cfRule type="cellIs" dxfId="483" priority="183" operator="lessThan">
      <formula>2300</formula>
    </cfRule>
    <cfRule type="cellIs" dxfId="482" priority="184" operator="greaterThan">
      <formula>2300</formula>
    </cfRule>
  </conditionalFormatting>
  <conditionalFormatting sqref="K58">
    <cfRule type="cellIs" dxfId="481" priority="7" operator="lessThan">
      <formula>1803</formula>
    </cfRule>
    <cfRule type="cellIs" dxfId="480" priority="8" operator="greaterThan">
      <formula>1803</formula>
    </cfRule>
  </conditionalFormatting>
  <conditionalFormatting sqref="K80">
    <cfRule type="cellIs" dxfId="479" priority="5" operator="lessThan">
      <formula>1963</formula>
    </cfRule>
    <cfRule type="cellIs" dxfId="478" priority="6" operator="greaterThan">
      <formula>1969</formula>
    </cfRule>
  </conditionalFormatting>
  <conditionalFormatting sqref="K103">
    <cfRule type="cellIs" dxfId="477" priority="3" operator="lessThan">
      <formula>2135</formula>
    </cfRule>
    <cfRule type="cellIs" dxfId="476" priority="4" operator="greaterThan">
      <formula>2135</formula>
    </cfRule>
  </conditionalFormatting>
  <conditionalFormatting sqref="K125">
    <cfRule type="cellIs" dxfId="475" priority="1" operator="lessThan">
      <formula>2301</formula>
    </cfRule>
    <cfRule type="cellIs" dxfId="474" priority="2" operator="greaterThan">
      <formula>2301</formula>
    </cfRule>
  </conditionalFormatting>
  <dataValidations count="2">
    <dataValidation type="list" allowBlank="1" showInputMessage="1" showErrorMessage="1" sqref="B91:B97 B46:B52 B68:B74 B113:B119">
      <formula1>TRACTEUR</formula1>
    </dataValidation>
    <dataValidation type="list" allowBlank="1" showInputMessage="1" showErrorMessage="1" sqref="C68:C74 B3:B33 C113:C119 C91:C97 C46:C52">
      <formula1>liste_1</formula1>
    </dataValidation>
  </dataValidations>
  <pageMargins left="0.7" right="0.7" top="0.75" bottom="0.75" header="0.3" footer="0.3"/>
  <pageSetup paperSize="9" orientation="portrait" r:id="rId1"/>
  <drawing r:id="rId2"/>
</worksheet>
</file>

<file path=xl/worksheets/sheet15.xml><?xml version="1.0" encoding="utf-8"?>
<worksheet xmlns="http://schemas.openxmlformats.org/spreadsheetml/2006/main" xmlns:r="http://schemas.openxmlformats.org/officeDocument/2006/relationships">
  <sheetPr>
    <tabColor rgb="FF00FF00"/>
  </sheetPr>
  <dimension ref="A1:M154"/>
  <sheetViews>
    <sheetView topLeftCell="A142" workbookViewId="0">
      <selection activeCell="J147" sqref="J147"/>
    </sheetView>
  </sheetViews>
  <sheetFormatPr baseColWidth="10" defaultColWidth="11.42578125" defaultRowHeight="15"/>
  <cols>
    <col min="1" max="1" width="7.5703125" style="8" customWidth="1"/>
    <col min="2" max="2" width="11.42578125" style="8"/>
    <col min="3" max="3" width="9.5703125" style="8" customWidth="1"/>
    <col min="4" max="4" width="12.5703125" style="8" customWidth="1"/>
    <col min="5" max="5" width="11.140625" style="8" customWidth="1"/>
    <col min="6" max="6" width="13" style="8" customWidth="1"/>
    <col min="7" max="7" width="11.42578125" style="8"/>
    <col min="8" max="8" width="8.85546875" style="8" customWidth="1"/>
    <col min="9" max="9" width="14.5703125" style="8" customWidth="1"/>
    <col min="10" max="10" width="13.5703125" style="8" customWidth="1"/>
    <col min="11" max="11" width="14.42578125" style="8" customWidth="1"/>
    <col min="12" max="12" width="37.42578125" style="8" customWidth="1"/>
    <col min="13" max="18" width="11.42578125" style="8"/>
    <col min="19" max="19" width="11.42578125" style="8" customWidth="1"/>
    <col min="20" max="16384" width="11.42578125" style="8"/>
  </cols>
  <sheetData>
    <row r="1" spans="1:11">
      <c r="H1" s="197" t="s">
        <v>15</v>
      </c>
      <c r="I1" s="198"/>
    </row>
    <row r="2" spans="1:11" ht="53.25" customHeight="1">
      <c r="A2" s="42" t="s">
        <v>16</v>
      </c>
      <c r="B2" s="42" t="s">
        <v>17</v>
      </c>
      <c r="C2" s="42" t="s">
        <v>18</v>
      </c>
      <c r="D2" s="42" t="s">
        <v>19</v>
      </c>
      <c r="E2" s="42" t="s">
        <v>2</v>
      </c>
      <c r="F2" s="42" t="s">
        <v>3</v>
      </c>
      <c r="G2" s="42" t="s">
        <v>4</v>
      </c>
      <c r="H2" s="42" t="s">
        <v>5</v>
      </c>
      <c r="I2" s="42" t="s">
        <v>6</v>
      </c>
      <c r="J2" s="42" t="s">
        <v>7</v>
      </c>
      <c r="K2" s="42" t="s">
        <v>8</v>
      </c>
    </row>
    <row r="3" spans="1:11">
      <c r="A3" s="202">
        <v>44</v>
      </c>
      <c r="B3" s="55" t="s">
        <v>12</v>
      </c>
      <c r="C3" s="85" t="s">
        <v>20</v>
      </c>
      <c r="D3" s="6">
        <v>42308</v>
      </c>
      <c r="E3" s="55">
        <f>VLOOKUP(B3,'horaire et frais apres nao'!$A$4:$J$66,3,FALSE)</f>
        <v>0</v>
      </c>
      <c r="F3" s="55">
        <f>VLOOKUP(B3,'horaire et frais apres nao'!$A$4:$J$66,4,FALSE)</f>
        <v>0</v>
      </c>
      <c r="G3" s="55">
        <f>VLOOKUP(B3,'horaire et frais apres nao'!$A$4:$J$66,5,FALSE)</f>
        <v>0</v>
      </c>
      <c r="H3" s="55">
        <f>VLOOKUP(B3,'horaire et frais apres nao'!$A$4:$J$66,6,FALSE)</f>
        <v>0</v>
      </c>
      <c r="I3" s="55">
        <f>VLOOKUP(B3,'horaire et frais apres nao'!$A$4:$J$66,7,FALSE)</f>
        <v>0</v>
      </c>
      <c r="J3" s="55">
        <f>VLOOKUP(B3,'horaire et frais apres nao'!$A$4:$J$66,8,FALSE)</f>
        <v>0</v>
      </c>
      <c r="K3" s="55">
        <f>VLOOKUP(B3,'horaire et frais apres nao'!$A$4:$J$66,9,FALSE)</f>
        <v>0</v>
      </c>
    </row>
    <row r="4" spans="1:11">
      <c r="A4" s="203"/>
      <c r="B4" s="85" t="s">
        <v>11</v>
      </c>
      <c r="C4" s="85" t="s">
        <v>21</v>
      </c>
      <c r="D4" s="6">
        <v>42309</v>
      </c>
      <c r="E4" s="95">
        <f>VLOOKUP(B4,'horaire et frais apres nao'!$A$4:$J$66,3,FALSE)</f>
        <v>0</v>
      </c>
      <c r="F4" s="95">
        <f>VLOOKUP(B4,'horaire et frais apres nao'!$A$4:$J$66,4,FALSE)</f>
        <v>0</v>
      </c>
      <c r="G4" s="95">
        <f>VLOOKUP(B4,'horaire et frais apres nao'!$A$4:$J$66,5,FALSE)</f>
        <v>0</v>
      </c>
      <c r="H4" s="95">
        <f>VLOOKUP(B4,'horaire et frais apres nao'!$A$4:$J$66,6,FALSE)</f>
        <v>0</v>
      </c>
      <c r="I4" s="95">
        <f>VLOOKUP(B4,'horaire et frais apres nao'!$A$4:$J$66,7,FALSE)</f>
        <v>0</v>
      </c>
      <c r="J4" s="95">
        <f>VLOOKUP(B4,'horaire et frais apres nao'!$A$4:$J$66,8,FALSE)</f>
        <v>0</v>
      </c>
      <c r="K4" s="95">
        <f>VLOOKUP(B4,'horaire et frais apres nao'!$A$4:$J$66,9,FALSE)</f>
        <v>0</v>
      </c>
    </row>
    <row r="5" spans="1:11" ht="30">
      <c r="A5" s="203"/>
      <c r="B5" s="85" t="s">
        <v>11</v>
      </c>
      <c r="C5" s="85" t="s">
        <v>22</v>
      </c>
      <c r="D5" s="6">
        <v>42310</v>
      </c>
      <c r="E5" s="95">
        <f>VLOOKUP(B5,'horaire et frais apres nao'!$A$4:$J$66,3,FALSE)</f>
        <v>0</v>
      </c>
      <c r="F5" s="95">
        <f>VLOOKUP(B5,'horaire et frais apres nao'!$A$4:$J$66,4,FALSE)</f>
        <v>0</v>
      </c>
      <c r="G5" s="95">
        <f>VLOOKUP(B5,'horaire et frais apres nao'!$A$4:$J$66,5,FALSE)</f>
        <v>0</v>
      </c>
      <c r="H5" s="95">
        <f>VLOOKUP(B5,'horaire et frais apres nao'!$A$4:$J$66,6,FALSE)</f>
        <v>0</v>
      </c>
      <c r="I5" s="95">
        <f>VLOOKUP(B5,'horaire et frais apres nao'!$A$4:$J$66,7,FALSE)</f>
        <v>0</v>
      </c>
      <c r="J5" s="95">
        <f>VLOOKUP(B5,'horaire et frais apres nao'!$A$4:$J$66,8,FALSE)</f>
        <v>0</v>
      </c>
      <c r="K5" s="95">
        <f>VLOOKUP(B5,'horaire et frais apres nao'!$A$4:$J$66,9,FALSE)</f>
        <v>0</v>
      </c>
    </row>
    <row r="6" spans="1:11">
      <c r="A6" s="202">
        <v>45</v>
      </c>
      <c r="B6" s="55" t="s">
        <v>12</v>
      </c>
      <c r="C6" s="85" t="s">
        <v>23</v>
      </c>
      <c r="D6" s="6">
        <v>42311</v>
      </c>
      <c r="E6" s="95">
        <f>VLOOKUP(B6,'horaire et frais apres nao'!$A$4:$J$66,3,FALSE)</f>
        <v>0</v>
      </c>
      <c r="F6" s="95">
        <f>VLOOKUP(B6,'horaire et frais apres nao'!$A$4:$J$66,4,FALSE)</f>
        <v>0</v>
      </c>
      <c r="G6" s="95">
        <f>VLOOKUP(B6,'horaire et frais apres nao'!$A$4:$J$66,5,FALSE)</f>
        <v>0</v>
      </c>
      <c r="H6" s="95">
        <f>VLOOKUP(B6,'horaire et frais apres nao'!$A$4:$J$66,6,FALSE)</f>
        <v>0</v>
      </c>
      <c r="I6" s="95">
        <f>VLOOKUP(B6,'horaire et frais apres nao'!$A$4:$J$66,7,FALSE)</f>
        <v>0</v>
      </c>
      <c r="J6" s="95">
        <f>VLOOKUP(B6,'horaire et frais apres nao'!$A$4:$J$66,8,FALSE)</f>
        <v>0</v>
      </c>
      <c r="K6" s="95">
        <f>VLOOKUP(B6,'horaire et frais apres nao'!$A$4:$J$66,9,FALSE)</f>
        <v>0</v>
      </c>
    </row>
    <row r="7" spans="1:11">
      <c r="A7" s="203"/>
      <c r="B7" s="55" t="s">
        <v>12</v>
      </c>
      <c r="C7" s="85" t="s">
        <v>24</v>
      </c>
      <c r="D7" s="6">
        <v>42312</v>
      </c>
      <c r="E7" s="95">
        <f>VLOOKUP(B7,'horaire et frais apres nao'!$A$4:$J$66,3,FALSE)</f>
        <v>0</v>
      </c>
      <c r="F7" s="95">
        <f>VLOOKUP(B7,'horaire et frais apres nao'!$A$4:$J$66,4,FALSE)</f>
        <v>0</v>
      </c>
      <c r="G7" s="95">
        <f>VLOOKUP(B7,'horaire et frais apres nao'!$A$4:$J$66,5,FALSE)</f>
        <v>0</v>
      </c>
      <c r="H7" s="95">
        <f>VLOOKUP(B7,'horaire et frais apres nao'!$A$4:$J$66,6,FALSE)</f>
        <v>0</v>
      </c>
      <c r="I7" s="95">
        <f>VLOOKUP(B7,'horaire et frais apres nao'!$A$4:$J$66,7,FALSE)</f>
        <v>0</v>
      </c>
      <c r="J7" s="95">
        <f>VLOOKUP(B7,'horaire et frais apres nao'!$A$4:$J$66,8,FALSE)</f>
        <v>0</v>
      </c>
      <c r="K7" s="95">
        <f>VLOOKUP(B7,'horaire et frais apres nao'!$A$4:$J$66,9,FALSE)</f>
        <v>0</v>
      </c>
    </row>
    <row r="8" spans="1:11">
      <c r="A8" s="203"/>
      <c r="B8" s="55" t="s">
        <v>12</v>
      </c>
      <c r="C8" s="85" t="s">
        <v>25</v>
      </c>
      <c r="D8" s="6">
        <v>42313</v>
      </c>
      <c r="E8" s="95">
        <f>VLOOKUP(B8,'horaire et frais apres nao'!$A$4:$J$66,3,FALSE)</f>
        <v>0</v>
      </c>
      <c r="F8" s="95">
        <f>VLOOKUP(B8,'horaire et frais apres nao'!$A$4:$J$66,4,FALSE)</f>
        <v>0</v>
      </c>
      <c r="G8" s="95">
        <f>VLOOKUP(B8,'horaire et frais apres nao'!$A$4:$J$66,5,FALSE)</f>
        <v>0</v>
      </c>
      <c r="H8" s="95">
        <f>VLOOKUP(B8,'horaire et frais apres nao'!$A$4:$J$66,6,FALSE)</f>
        <v>0</v>
      </c>
      <c r="I8" s="95">
        <f>VLOOKUP(B8,'horaire et frais apres nao'!$A$4:$J$66,7,FALSE)</f>
        <v>0</v>
      </c>
      <c r="J8" s="95">
        <f>VLOOKUP(B8,'horaire et frais apres nao'!$A$4:$J$66,8,FALSE)</f>
        <v>0</v>
      </c>
      <c r="K8" s="95">
        <f>VLOOKUP(B8,'horaire et frais apres nao'!$A$4:$J$66,9,FALSE)</f>
        <v>0</v>
      </c>
    </row>
    <row r="9" spans="1:11">
      <c r="A9" s="203"/>
      <c r="B9" s="55" t="s">
        <v>12</v>
      </c>
      <c r="C9" s="85" t="s">
        <v>26</v>
      </c>
      <c r="D9" s="6">
        <v>42314</v>
      </c>
      <c r="E9" s="95">
        <f>VLOOKUP(B9,'horaire et frais apres nao'!$A$4:$J$66,3,FALSE)</f>
        <v>0</v>
      </c>
      <c r="F9" s="95">
        <f>VLOOKUP(B9,'horaire et frais apres nao'!$A$4:$J$66,4,FALSE)</f>
        <v>0</v>
      </c>
      <c r="G9" s="95">
        <f>VLOOKUP(B9,'horaire et frais apres nao'!$A$4:$J$66,5,FALSE)</f>
        <v>0</v>
      </c>
      <c r="H9" s="95">
        <f>VLOOKUP(B9,'horaire et frais apres nao'!$A$4:$J$66,6,FALSE)</f>
        <v>0</v>
      </c>
      <c r="I9" s="95">
        <f>VLOOKUP(B9,'horaire et frais apres nao'!$A$4:$J$66,7,FALSE)</f>
        <v>0</v>
      </c>
      <c r="J9" s="95">
        <f>VLOOKUP(B9,'horaire et frais apres nao'!$A$4:$J$66,8,FALSE)</f>
        <v>0</v>
      </c>
      <c r="K9" s="95">
        <f>VLOOKUP(B9,'horaire et frais apres nao'!$A$4:$J$66,9,FALSE)</f>
        <v>0</v>
      </c>
    </row>
    <row r="10" spans="1:11">
      <c r="A10" s="203"/>
      <c r="B10" s="55" t="s">
        <v>12</v>
      </c>
      <c r="C10" s="85" t="s">
        <v>20</v>
      </c>
      <c r="D10" s="6">
        <v>42315</v>
      </c>
      <c r="E10" s="95">
        <f>VLOOKUP(B10,'horaire et frais apres nao'!$A$4:$J$66,3,FALSE)</f>
        <v>0</v>
      </c>
      <c r="F10" s="95">
        <f>VLOOKUP(B10,'horaire et frais apres nao'!$A$4:$J$66,4,FALSE)</f>
        <v>0</v>
      </c>
      <c r="G10" s="95">
        <f>VLOOKUP(B10,'horaire et frais apres nao'!$A$4:$J$66,5,FALSE)</f>
        <v>0</v>
      </c>
      <c r="H10" s="95">
        <f>VLOOKUP(B10,'horaire et frais apres nao'!$A$4:$J$66,6,FALSE)</f>
        <v>0</v>
      </c>
      <c r="I10" s="95">
        <f>VLOOKUP(B10,'horaire et frais apres nao'!$A$4:$J$66,7,FALSE)</f>
        <v>0</v>
      </c>
      <c r="J10" s="95">
        <f>VLOOKUP(B10,'horaire et frais apres nao'!$A$4:$J$66,8,FALSE)</f>
        <v>0</v>
      </c>
      <c r="K10" s="95">
        <f>VLOOKUP(B10,'horaire et frais apres nao'!$A$4:$J$66,9,FALSE)</f>
        <v>0</v>
      </c>
    </row>
    <row r="11" spans="1:11">
      <c r="A11" s="203"/>
      <c r="B11" s="85" t="s">
        <v>11</v>
      </c>
      <c r="C11" s="85" t="s">
        <v>21</v>
      </c>
      <c r="D11" s="6">
        <v>42316</v>
      </c>
      <c r="E11" s="95">
        <f>VLOOKUP(B11,'horaire et frais apres nao'!$A$4:$J$66,3,FALSE)</f>
        <v>0</v>
      </c>
      <c r="F11" s="95">
        <f>VLOOKUP(B11,'horaire et frais apres nao'!$A$4:$J$66,4,FALSE)</f>
        <v>0</v>
      </c>
      <c r="G11" s="95">
        <f>VLOOKUP(B11,'horaire et frais apres nao'!$A$4:$J$66,5,FALSE)</f>
        <v>0</v>
      </c>
      <c r="H11" s="95">
        <f>VLOOKUP(B11,'horaire et frais apres nao'!$A$4:$J$66,6,FALSE)</f>
        <v>0</v>
      </c>
      <c r="I11" s="95">
        <f>VLOOKUP(B11,'horaire et frais apres nao'!$A$4:$J$66,7,FALSE)</f>
        <v>0</v>
      </c>
      <c r="J11" s="95">
        <f>VLOOKUP(B11,'horaire et frais apres nao'!$A$4:$J$66,8,FALSE)</f>
        <v>0</v>
      </c>
      <c r="K11" s="95">
        <f>VLOOKUP(B11,'horaire et frais apres nao'!$A$4:$J$66,9,FALSE)</f>
        <v>0</v>
      </c>
    </row>
    <row r="12" spans="1:11" ht="30">
      <c r="A12" s="210"/>
      <c r="B12" s="85" t="s">
        <v>11</v>
      </c>
      <c r="C12" s="85" t="s">
        <v>22</v>
      </c>
      <c r="D12" s="6">
        <v>42317</v>
      </c>
      <c r="E12" s="95">
        <f>VLOOKUP(B12,'horaire et frais apres nao'!$A$4:$J$66,3,FALSE)</f>
        <v>0</v>
      </c>
      <c r="F12" s="95">
        <f>VLOOKUP(B12,'horaire et frais apres nao'!$A$4:$J$66,4,FALSE)</f>
        <v>0</v>
      </c>
      <c r="G12" s="95">
        <f>VLOOKUP(B12,'horaire et frais apres nao'!$A$4:$J$66,5,FALSE)</f>
        <v>0</v>
      </c>
      <c r="H12" s="95">
        <f>VLOOKUP(B12,'horaire et frais apres nao'!$A$4:$J$66,6,FALSE)</f>
        <v>0</v>
      </c>
      <c r="I12" s="95">
        <f>VLOOKUP(B12,'horaire et frais apres nao'!$A$4:$J$66,7,FALSE)</f>
        <v>0</v>
      </c>
      <c r="J12" s="95">
        <f>VLOOKUP(B12,'horaire et frais apres nao'!$A$4:$J$66,8,FALSE)</f>
        <v>0</v>
      </c>
      <c r="K12" s="95">
        <f>VLOOKUP(B12,'horaire et frais apres nao'!$A$4:$J$66,9,FALSE)</f>
        <v>0</v>
      </c>
    </row>
    <row r="13" spans="1:11">
      <c r="A13" s="202">
        <v>46</v>
      </c>
      <c r="B13" s="55" t="s">
        <v>12</v>
      </c>
      <c r="C13" s="85" t="s">
        <v>23</v>
      </c>
      <c r="D13" s="6">
        <v>42318</v>
      </c>
      <c r="E13" s="95">
        <f>VLOOKUP(B13,'horaire et frais apres nao'!$A$4:$J$66,3,FALSE)</f>
        <v>0</v>
      </c>
      <c r="F13" s="95">
        <f>VLOOKUP(B13,'horaire et frais apres nao'!$A$4:$J$66,4,FALSE)</f>
        <v>0</v>
      </c>
      <c r="G13" s="95">
        <f>VLOOKUP(B13,'horaire et frais apres nao'!$A$4:$J$66,5,FALSE)</f>
        <v>0</v>
      </c>
      <c r="H13" s="95">
        <f>VLOOKUP(B13,'horaire et frais apres nao'!$A$4:$J$66,6,FALSE)</f>
        <v>0</v>
      </c>
      <c r="I13" s="95">
        <f>VLOOKUP(B13,'horaire et frais apres nao'!$A$4:$J$66,7,FALSE)</f>
        <v>0</v>
      </c>
      <c r="J13" s="95">
        <f>VLOOKUP(B13,'horaire et frais apres nao'!$A$4:$J$66,8,FALSE)</f>
        <v>0</v>
      </c>
      <c r="K13" s="95">
        <f>VLOOKUP(B13,'horaire et frais apres nao'!$A$4:$J$66,9,FALSE)</f>
        <v>0</v>
      </c>
    </row>
    <row r="14" spans="1:11">
      <c r="A14" s="203"/>
      <c r="B14" s="55" t="s">
        <v>12</v>
      </c>
      <c r="C14" s="85" t="s">
        <v>24</v>
      </c>
      <c r="D14" s="6">
        <v>42319</v>
      </c>
      <c r="E14" s="95">
        <f>VLOOKUP(B14,'horaire et frais apres nao'!$A$4:$J$66,3,FALSE)</f>
        <v>0</v>
      </c>
      <c r="F14" s="95">
        <f>VLOOKUP(B14,'horaire et frais apres nao'!$A$4:$J$66,4,FALSE)</f>
        <v>0</v>
      </c>
      <c r="G14" s="95">
        <f>VLOOKUP(B14,'horaire et frais apres nao'!$A$4:$J$66,5,FALSE)</f>
        <v>0</v>
      </c>
      <c r="H14" s="95">
        <f>VLOOKUP(B14,'horaire et frais apres nao'!$A$4:$J$66,6,FALSE)</f>
        <v>0</v>
      </c>
      <c r="I14" s="95">
        <f>VLOOKUP(B14,'horaire et frais apres nao'!$A$4:$J$66,7,FALSE)</f>
        <v>0</v>
      </c>
      <c r="J14" s="95">
        <f>VLOOKUP(B14,'horaire et frais apres nao'!$A$4:$J$66,8,FALSE)</f>
        <v>0</v>
      </c>
      <c r="K14" s="95">
        <f>VLOOKUP(B14,'horaire et frais apres nao'!$A$4:$J$66,9,FALSE)</f>
        <v>0</v>
      </c>
    </row>
    <row r="15" spans="1:11">
      <c r="A15" s="203"/>
      <c r="B15" s="55" t="s">
        <v>12</v>
      </c>
      <c r="C15" s="85" t="s">
        <v>25</v>
      </c>
      <c r="D15" s="6">
        <v>42320</v>
      </c>
      <c r="E15" s="95">
        <f>VLOOKUP(B15,'horaire et frais apres nao'!$A$4:$J$66,3,FALSE)</f>
        <v>0</v>
      </c>
      <c r="F15" s="95">
        <f>VLOOKUP(B15,'horaire et frais apres nao'!$A$4:$J$66,4,FALSE)</f>
        <v>0</v>
      </c>
      <c r="G15" s="95">
        <f>VLOOKUP(B15,'horaire et frais apres nao'!$A$4:$J$66,5,FALSE)</f>
        <v>0</v>
      </c>
      <c r="H15" s="95">
        <f>VLOOKUP(B15,'horaire et frais apres nao'!$A$4:$J$66,6,FALSE)</f>
        <v>0</v>
      </c>
      <c r="I15" s="95">
        <f>VLOOKUP(B15,'horaire et frais apres nao'!$A$4:$J$66,7,FALSE)</f>
        <v>0</v>
      </c>
      <c r="J15" s="95">
        <f>VLOOKUP(B15,'horaire et frais apres nao'!$A$4:$J$66,8,FALSE)</f>
        <v>0</v>
      </c>
      <c r="K15" s="95">
        <f>VLOOKUP(B15,'horaire et frais apres nao'!$A$4:$J$66,9,FALSE)</f>
        <v>0</v>
      </c>
    </row>
    <row r="16" spans="1:11">
      <c r="A16" s="203"/>
      <c r="B16" s="55" t="s">
        <v>12</v>
      </c>
      <c r="C16" s="85" t="s">
        <v>26</v>
      </c>
      <c r="D16" s="6">
        <v>42321</v>
      </c>
      <c r="E16" s="95">
        <f>VLOOKUP(B16,'horaire et frais apres nao'!$A$4:$J$66,3,FALSE)</f>
        <v>0</v>
      </c>
      <c r="F16" s="95">
        <f>VLOOKUP(B16,'horaire et frais apres nao'!$A$4:$J$66,4,FALSE)</f>
        <v>0</v>
      </c>
      <c r="G16" s="95">
        <f>VLOOKUP(B16,'horaire et frais apres nao'!$A$4:$J$66,5,FALSE)</f>
        <v>0</v>
      </c>
      <c r="H16" s="95">
        <f>VLOOKUP(B16,'horaire et frais apres nao'!$A$4:$J$66,6,FALSE)</f>
        <v>0</v>
      </c>
      <c r="I16" s="95">
        <f>VLOOKUP(B16,'horaire et frais apres nao'!$A$4:$J$66,7,FALSE)</f>
        <v>0</v>
      </c>
      <c r="J16" s="95">
        <f>VLOOKUP(B16,'horaire et frais apres nao'!$A$4:$J$66,8,FALSE)</f>
        <v>0</v>
      </c>
      <c r="K16" s="95">
        <f>VLOOKUP(B16,'horaire et frais apres nao'!$A$4:$J$66,9,FALSE)</f>
        <v>0</v>
      </c>
    </row>
    <row r="17" spans="1:11">
      <c r="A17" s="203"/>
      <c r="B17" s="55" t="s">
        <v>12</v>
      </c>
      <c r="C17" s="85" t="s">
        <v>20</v>
      </c>
      <c r="D17" s="6">
        <v>42322</v>
      </c>
      <c r="E17" s="95">
        <f>VLOOKUP(B17,'horaire et frais apres nao'!$A$4:$J$66,3,FALSE)</f>
        <v>0</v>
      </c>
      <c r="F17" s="95">
        <f>VLOOKUP(B17,'horaire et frais apres nao'!$A$4:$J$66,4,FALSE)</f>
        <v>0</v>
      </c>
      <c r="G17" s="95">
        <f>VLOOKUP(B17,'horaire et frais apres nao'!$A$4:$J$66,5,FALSE)</f>
        <v>0</v>
      </c>
      <c r="H17" s="95">
        <f>VLOOKUP(B17,'horaire et frais apres nao'!$A$4:$J$66,6,FALSE)</f>
        <v>0</v>
      </c>
      <c r="I17" s="95">
        <f>VLOOKUP(B17,'horaire et frais apres nao'!$A$4:$J$66,7,FALSE)</f>
        <v>0</v>
      </c>
      <c r="J17" s="95">
        <f>VLOOKUP(B17,'horaire et frais apres nao'!$A$4:$J$66,8,FALSE)</f>
        <v>0</v>
      </c>
      <c r="K17" s="95">
        <f>VLOOKUP(B17,'horaire et frais apres nao'!$A$4:$J$66,9,FALSE)</f>
        <v>0</v>
      </c>
    </row>
    <row r="18" spans="1:11">
      <c r="A18" s="203"/>
      <c r="B18" s="85" t="s">
        <v>11</v>
      </c>
      <c r="C18" s="85" t="s">
        <v>21</v>
      </c>
      <c r="D18" s="6">
        <v>42323</v>
      </c>
      <c r="E18" s="95">
        <f>VLOOKUP(B18,'horaire et frais apres nao'!$A$4:$J$66,3,FALSE)</f>
        <v>0</v>
      </c>
      <c r="F18" s="95">
        <f>VLOOKUP(B18,'horaire et frais apres nao'!$A$4:$J$66,4,FALSE)</f>
        <v>0</v>
      </c>
      <c r="G18" s="95">
        <f>VLOOKUP(B18,'horaire et frais apres nao'!$A$4:$J$66,5,FALSE)</f>
        <v>0</v>
      </c>
      <c r="H18" s="95">
        <f>VLOOKUP(B18,'horaire et frais apres nao'!$A$4:$J$66,6,FALSE)</f>
        <v>0</v>
      </c>
      <c r="I18" s="95">
        <f>VLOOKUP(B18,'horaire et frais apres nao'!$A$4:$J$66,7,FALSE)</f>
        <v>0</v>
      </c>
      <c r="J18" s="95">
        <f>VLOOKUP(B18,'horaire et frais apres nao'!$A$4:$J$66,8,FALSE)</f>
        <v>0</v>
      </c>
      <c r="K18" s="95">
        <f>VLOOKUP(B18,'horaire et frais apres nao'!$A$4:$J$66,9,FALSE)</f>
        <v>0</v>
      </c>
    </row>
    <row r="19" spans="1:11" ht="30">
      <c r="A19" s="210"/>
      <c r="B19" s="85" t="s">
        <v>11</v>
      </c>
      <c r="C19" s="85" t="s">
        <v>22</v>
      </c>
      <c r="D19" s="6">
        <v>42324</v>
      </c>
      <c r="E19" s="95">
        <f>VLOOKUP(B19,'horaire et frais apres nao'!$A$4:$J$66,3,FALSE)</f>
        <v>0</v>
      </c>
      <c r="F19" s="95">
        <f>VLOOKUP(B19,'horaire et frais apres nao'!$A$4:$J$66,4,FALSE)</f>
        <v>0</v>
      </c>
      <c r="G19" s="95">
        <f>VLOOKUP(B19,'horaire et frais apres nao'!$A$4:$J$66,5,FALSE)</f>
        <v>0</v>
      </c>
      <c r="H19" s="95">
        <f>VLOOKUP(B19,'horaire et frais apres nao'!$A$4:$J$66,6,FALSE)</f>
        <v>0</v>
      </c>
      <c r="I19" s="95">
        <f>VLOOKUP(B19,'horaire et frais apres nao'!$A$4:$J$66,7,FALSE)</f>
        <v>0</v>
      </c>
      <c r="J19" s="95">
        <f>VLOOKUP(B19,'horaire et frais apres nao'!$A$4:$J$66,8,FALSE)</f>
        <v>0</v>
      </c>
      <c r="K19" s="95">
        <f>VLOOKUP(B19,'horaire et frais apres nao'!$A$4:$J$66,9,FALSE)</f>
        <v>0</v>
      </c>
    </row>
    <row r="20" spans="1:11">
      <c r="A20" s="202">
        <v>47</v>
      </c>
      <c r="B20" s="55" t="s">
        <v>12</v>
      </c>
      <c r="C20" s="85" t="s">
        <v>23</v>
      </c>
      <c r="D20" s="6">
        <v>42325</v>
      </c>
      <c r="E20" s="95">
        <f>VLOOKUP(B20,'horaire et frais apres nao'!$A$4:$J$66,3,FALSE)</f>
        <v>0</v>
      </c>
      <c r="F20" s="95">
        <f>VLOOKUP(B20,'horaire et frais apres nao'!$A$4:$J$66,4,FALSE)</f>
        <v>0</v>
      </c>
      <c r="G20" s="95">
        <f>VLOOKUP(B20,'horaire et frais apres nao'!$A$4:$J$66,5,FALSE)</f>
        <v>0</v>
      </c>
      <c r="H20" s="95">
        <f>VLOOKUP(B20,'horaire et frais apres nao'!$A$4:$J$66,6,FALSE)</f>
        <v>0</v>
      </c>
      <c r="I20" s="95">
        <f>VLOOKUP(B20,'horaire et frais apres nao'!$A$4:$J$66,7,FALSE)</f>
        <v>0</v>
      </c>
      <c r="J20" s="95">
        <f>VLOOKUP(B20,'horaire et frais apres nao'!$A$4:$J$66,8,FALSE)</f>
        <v>0</v>
      </c>
      <c r="K20" s="95">
        <f>VLOOKUP(B20,'horaire et frais apres nao'!$A$4:$J$66,9,FALSE)</f>
        <v>0</v>
      </c>
    </row>
    <row r="21" spans="1:11">
      <c r="A21" s="203"/>
      <c r="B21" s="55" t="s">
        <v>12</v>
      </c>
      <c r="C21" s="85" t="s">
        <v>24</v>
      </c>
      <c r="D21" s="6">
        <v>42326</v>
      </c>
      <c r="E21" s="95">
        <f>VLOOKUP(B21,'horaire et frais apres nao'!$A$4:$J$66,3,FALSE)</f>
        <v>0</v>
      </c>
      <c r="F21" s="95">
        <f>VLOOKUP(B21,'horaire et frais apres nao'!$A$4:$J$66,4,FALSE)</f>
        <v>0</v>
      </c>
      <c r="G21" s="95">
        <f>VLOOKUP(B21,'horaire et frais apres nao'!$A$4:$J$66,5,FALSE)</f>
        <v>0</v>
      </c>
      <c r="H21" s="95">
        <f>VLOOKUP(B21,'horaire et frais apres nao'!$A$4:$J$66,6,FALSE)</f>
        <v>0</v>
      </c>
      <c r="I21" s="95">
        <f>VLOOKUP(B21,'horaire et frais apres nao'!$A$4:$J$66,7,FALSE)</f>
        <v>0</v>
      </c>
      <c r="J21" s="95">
        <f>VLOOKUP(B21,'horaire et frais apres nao'!$A$4:$J$66,8,FALSE)</f>
        <v>0</v>
      </c>
      <c r="K21" s="95">
        <f>VLOOKUP(B21,'horaire et frais apres nao'!$A$4:$J$66,9,FALSE)</f>
        <v>0</v>
      </c>
    </row>
    <row r="22" spans="1:11">
      <c r="A22" s="203"/>
      <c r="B22" s="55" t="s">
        <v>12</v>
      </c>
      <c r="C22" s="85" t="s">
        <v>25</v>
      </c>
      <c r="D22" s="6">
        <v>42327</v>
      </c>
      <c r="E22" s="95">
        <f>VLOOKUP(B22,'horaire et frais apres nao'!$A$4:$J$66,3,FALSE)</f>
        <v>0</v>
      </c>
      <c r="F22" s="95">
        <f>VLOOKUP(B22,'horaire et frais apres nao'!$A$4:$J$66,4,FALSE)</f>
        <v>0</v>
      </c>
      <c r="G22" s="95">
        <f>VLOOKUP(B22,'horaire et frais apres nao'!$A$4:$J$66,5,FALSE)</f>
        <v>0</v>
      </c>
      <c r="H22" s="95">
        <f>VLOOKUP(B22,'horaire et frais apres nao'!$A$4:$J$66,6,FALSE)</f>
        <v>0</v>
      </c>
      <c r="I22" s="95">
        <f>VLOOKUP(B22,'horaire et frais apres nao'!$A$4:$J$66,7,FALSE)</f>
        <v>0</v>
      </c>
      <c r="J22" s="95">
        <f>VLOOKUP(B22,'horaire et frais apres nao'!$A$4:$J$66,8,FALSE)</f>
        <v>0</v>
      </c>
      <c r="K22" s="95">
        <f>VLOOKUP(B22,'horaire et frais apres nao'!$A$4:$J$66,9,FALSE)</f>
        <v>0</v>
      </c>
    </row>
    <row r="23" spans="1:11">
      <c r="A23" s="203"/>
      <c r="B23" s="55" t="s">
        <v>12</v>
      </c>
      <c r="C23" s="85" t="s">
        <v>26</v>
      </c>
      <c r="D23" s="6">
        <v>42328</v>
      </c>
      <c r="E23" s="95">
        <f>VLOOKUP(B23,'horaire et frais apres nao'!$A$4:$J$66,3,FALSE)</f>
        <v>0</v>
      </c>
      <c r="F23" s="95">
        <f>VLOOKUP(B23,'horaire et frais apres nao'!$A$4:$J$66,4,FALSE)</f>
        <v>0</v>
      </c>
      <c r="G23" s="95">
        <f>VLOOKUP(B23,'horaire et frais apres nao'!$A$4:$J$66,5,FALSE)</f>
        <v>0</v>
      </c>
      <c r="H23" s="95">
        <f>VLOOKUP(B23,'horaire et frais apres nao'!$A$4:$J$66,6,FALSE)</f>
        <v>0</v>
      </c>
      <c r="I23" s="95">
        <f>VLOOKUP(B23,'horaire et frais apres nao'!$A$4:$J$66,7,FALSE)</f>
        <v>0</v>
      </c>
      <c r="J23" s="95">
        <f>VLOOKUP(B23,'horaire et frais apres nao'!$A$4:$J$66,8,FALSE)</f>
        <v>0</v>
      </c>
      <c r="K23" s="95">
        <f>VLOOKUP(B23,'horaire et frais apres nao'!$A$4:$J$66,9,FALSE)</f>
        <v>0</v>
      </c>
    </row>
    <row r="24" spans="1:11">
      <c r="A24" s="203"/>
      <c r="B24" s="63" t="s">
        <v>12</v>
      </c>
      <c r="C24" s="85" t="s">
        <v>20</v>
      </c>
      <c r="D24" s="6">
        <v>42329</v>
      </c>
      <c r="E24" s="95">
        <f>VLOOKUP(B24,'horaire et frais apres nao'!$A$4:$J$66,3,FALSE)</f>
        <v>0</v>
      </c>
      <c r="F24" s="95">
        <f>VLOOKUP(B24,'horaire et frais apres nao'!$A$4:$J$66,4,FALSE)</f>
        <v>0</v>
      </c>
      <c r="G24" s="95">
        <f>VLOOKUP(B24,'horaire et frais apres nao'!$A$4:$J$66,5,FALSE)</f>
        <v>0</v>
      </c>
      <c r="H24" s="95">
        <f>VLOOKUP(B24,'horaire et frais apres nao'!$A$4:$J$66,6,FALSE)</f>
        <v>0</v>
      </c>
      <c r="I24" s="95">
        <f>VLOOKUP(B24,'horaire et frais apres nao'!$A$4:$J$66,7,FALSE)</f>
        <v>0</v>
      </c>
      <c r="J24" s="95">
        <f>VLOOKUP(B24,'horaire et frais apres nao'!$A$4:$J$66,8,FALSE)</f>
        <v>0</v>
      </c>
      <c r="K24" s="95">
        <f>VLOOKUP(B24,'horaire et frais apres nao'!$A$4:$J$66,9,FALSE)</f>
        <v>0</v>
      </c>
    </row>
    <row r="25" spans="1:11">
      <c r="A25" s="203"/>
      <c r="B25" s="85" t="s">
        <v>11</v>
      </c>
      <c r="C25" s="85" t="s">
        <v>21</v>
      </c>
      <c r="D25" s="6">
        <v>42330</v>
      </c>
      <c r="E25" s="95">
        <f>VLOOKUP(B25,'horaire et frais apres nao'!$A$4:$J$66,3,FALSE)</f>
        <v>0</v>
      </c>
      <c r="F25" s="95">
        <f>VLOOKUP(B25,'horaire et frais apres nao'!$A$4:$J$66,4,FALSE)</f>
        <v>0</v>
      </c>
      <c r="G25" s="95">
        <f>VLOOKUP(B25,'horaire et frais apres nao'!$A$4:$J$66,5,FALSE)</f>
        <v>0</v>
      </c>
      <c r="H25" s="95">
        <f>VLOOKUP(B25,'horaire et frais apres nao'!$A$4:$J$66,6,FALSE)</f>
        <v>0</v>
      </c>
      <c r="I25" s="95">
        <f>VLOOKUP(B25,'horaire et frais apres nao'!$A$4:$J$66,7,FALSE)</f>
        <v>0</v>
      </c>
      <c r="J25" s="95">
        <f>VLOOKUP(B25,'horaire et frais apres nao'!$A$4:$J$66,8,FALSE)</f>
        <v>0</v>
      </c>
      <c r="K25" s="95">
        <f>VLOOKUP(B25,'horaire et frais apres nao'!$A$4:$J$66,9,FALSE)</f>
        <v>0</v>
      </c>
    </row>
    <row r="26" spans="1:11" ht="30">
      <c r="A26" s="210"/>
      <c r="B26" s="85" t="s">
        <v>11</v>
      </c>
      <c r="C26" s="85" t="s">
        <v>22</v>
      </c>
      <c r="D26" s="6">
        <v>42331</v>
      </c>
      <c r="E26" s="95">
        <f>VLOOKUP(B26,'horaire et frais apres nao'!$A$4:$J$66,3,FALSE)</f>
        <v>0</v>
      </c>
      <c r="F26" s="95">
        <f>VLOOKUP(B26,'horaire et frais apres nao'!$A$4:$J$66,4,FALSE)</f>
        <v>0</v>
      </c>
      <c r="G26" s="95">
        <f>VLOOKUP(B26,'horaire et frais apres nao'!$A$4:$J$66,5,FALSE)</f>
        <v>0</v>
      </c>
      <c r="H26" s="95">
        <f>VLOOKUP(B26,'horaire et frais apres nao'!$A$4:$J$66,6,FALSE)</f>
        <v>0</v>
      </c>
      <c r="I26" s="95">
        <f>VLOOKUP(B26,'horaire et frais apres nao'!$A$4:$J$66,7,FALSE)</f>
        <v>0</v>
      </c>
      <c r="J26" s="95">
        <f>VLOOKUP(B26,'horaire et frais apres nao'!$A$4:$J$66,8,FALSE)</f>
        <v>0</v>
      </c>
      <c r="K26" s="95">
        <f>VLOOKUP(B26,'horaire et frais apres nao'!$A$4:$J$66,9,FALSE)</f>
        <v>0</v>
      </c>
    </row>
    <row r="27" spans="1:11">
      <c r="A27" s="202">
        <v>48</v>
      </c>
      <c r="B27" s="55" t="s">
        <v>12</v>
      </c>
      <c r="C27" s="85" t="s">
        <v>23</v>
      </c>
      <c r="D27" s="6">
        <v>42332</v>
      </c>
      <c r="E27" s="95">
        <f>VLOOKUP(B27,'horaire et frais apres nao'!$A$4:$J$66,3,FALSE)</f>
        <v>0</v>
      </c>
      <c r="F27" s="95">
        <f>VLOOKUP(B27,'horaire et frais apres nao'!$A$4:$J$66,4,FALSE)</f>
        <v>0</v>
      </c>
      <c r="G27" s="95">
        <f>VLOOKUP(B27,'horaire et frais apres nao'!$A$4:$J$66,5,FALSE)</f>
        <v>0</v>
      </c>
      <c r="H27" s="95">
        <f>VLOOKUP(B27,'horaire et frais apres nao'!$A$4:$J$66,6,FALSE)</f>
        <v>0</v>
      </c>
      <c r="I27" s="95">
        <f>VLOOKUP(B27,'horaire et frais apres nao'!$A$4:$J$66,7,FALSE)</f>
        <v>0</v>
      </c>
      <c r="J27" s="95">
        <f>VLOOKUP(B27,'horaire et frais apres nao'!$A$4:$J$66,8,FALSE)</f>
        <v>0</v>
      </c>
      <c r="K27" s="95">
        <f>VLOOKUP(B27,'horaire et frais apres nao'!$A$4:$J$66,9,FALSE)</f>
        <v>0</v>
      </c>
    </row>
    <row r="28" spans="1:11">
      <c r="A28" s="203"/>
      <c r="B28" s="55" t="s">
        <v>12</v>
      </c>
      <c r="C28" s="85" t="s">
        <v>24</v>
      </c>
      <c r="D28" s="6">
        <v>42333</v>
      </c>
      <c r="E28" s="95">
        <f>VLOOKUP(B28,'horaire et frais apres nao'!$A$4:$J$66,3,FALSE)</f>
        <v>0</v>
      </c>
      <c r="F28" s="95">
        <f>VLOOKUP(B28,'horaire et frais apres nao'!$A$4:$J$66,4,FALSE)</f>
        <v>0</v>
      </c>
      <c r="G28" s="95">
        <f>VLOOKUP(B28,'horaire et frais apres nao'!$A$4:$J$66,5,FALSE)</f>
        <v>0</v>
      </c>
      <c r="H28" s="95">
        <f>VLOOKUP(B28,'horaire et frais apres nao'!$A$4:$J$66,6,FALSE)</f>
        <v>0</v>
      </c>
      <c r="I28" s="95">
        <f>VLOOKUP(B28,'horaire et frais apres nao'!$A$4:$J$66,7,FALSE)</f>
        <v>0</v>
      </c>
      <c r="J28" s="95">
        <f>VLOOKUP(B28,'horaire et frais apres nao'!$A$4:$J$66,8,FALSE)</f>
        <v>0</v>
      </c>
      <c r="K28" s="95">
        <f>VLOOKUP(B28,'horaire et frais apres nao'!$A$4:$J$66,9,FALSE)</f>
        <v>0</v>
      </c>
    </row>
    <row r="29" spans="1:11">
      <c r="A29" s="203"/>
      <c r="B29" s="55" t="s">
        <v>12</v>
      </c>
      <c r="C29" s="85" t="s">
        <v>25</v>
      </c>
      <c r="D29" s="6">
        <v>42334</v>
      </c>
      <c r="E29" s="95">
        <f>VLOOKUP(B29,'horaire et frais apres nao'!$A$4:$J$66,3,FALSE)</f>
        <v>0</v>
      </c>
      <c r="F29" s="95">
        <f>VLOOKUP(B29,'horaire et frais apres nao'!$A$4:$J$66,4,FALSE)</f>
        <v>0</v>
      </c>
      <c r="G29" s="95">
        <f>VLOOKUP(B29,'horaire et frais apres nao'!$A$4:$J$66,5,FALSE)</f>
        <v>0</v>
      </c>
      <c r="H29" s="95">
        <f>VLOOKUP(B29,'horaire et frais apres nao'!$A$4:$J$66,6,FALSE)</f>
        <v>0</v>
      </c>
      <c r="I29" s="95">
        <f>VLOOKUP(B29,'horaire et frais apres nao'!$A$4:$J$66,7,FALSE)</f>
        <v>0</v>
      </c>
      <c r="J29" s="95">
        <f>VLOOKUP(B29,'horaire et frais apres nao'!$A$4:$J$66,8,FALSE)</f>
        <v>0</v>
      </c>
      <c r="K29" s="95">
        <f>VLOOKUP(B29,'horaire et frais apres nao'!$A$4:$J$66,9,FALSE)</f>
        <v>0</v>
      </c>
    </row>
    <row r="30" spans="1:11">
      <c r="A30" s="203"/>
      <c r="B30" s="55" t="s">
        <v>12</v>
      </c>
      <c r="C30" s="85" t="s">
        <v>26</v>
      </c>
      <c r="D30" s="6">
        <v>42335</v>
      </c>
      <c r="E30" s="95">
        <f>VLOOKUP(B30,'horaire et frais apres nao'!$A$4:$J$66,3,FALSE)</f>
        <v>0</v>
      </c>
      <c r="F30" s="95">
        <f>VLOOKUP(B30,'horaire et frais apres nao'!$A$4:$J$66,4,FALSE)</f>
        <v>0</v>
      </c>
      <c r="G30" s="95">
        <f>VLOOKUP(B30,'horaire et frais apres nao'!$A$4:$J$66,5,FALSE)</f>
        <v>0</v>
      </c>
      <c r="H30" s="95">
        <f>VLOOKUP(B30,'horaire et frais apres nao'!$A$4:$J$66,6,FALSE)</f>
        <v>0</v>
      </c>
      <c r="I30" s="95">
        <f>VLOOKUP(B30,'horaire et frais apres nao'!$A$4:$J$66,7,FALSE)</f>
        <v>0</v>
      </c>
      <c r="J30" s="95">
        <f>VLOOKUP(B30,'horaire et frais apres nao'!$A$4:$J$66,8,FALSE)</f>
        <v>0</v>
      </c>
      <c r="K30" s="95">
        <f>VLOOKUP(B30,'horaire et frais apres nao'!$A$4:$J$66,9,FALSE)</f>
        <v>0</v>
      </c>
    </row>
    <row r="31" spans="1:11">
      <c r="A31" s="203"/>
      <c r="B31" s="55" t="s">
        <v>12</v>
      </c>
      <c r="C31" s="85" t="s">
        <v>20</v>
      </c>
      <c r="D31" s="6">
        <v>42336</v>
      </c>
      <c r="E31" s="95">
        <f>VLOOKUP(B31,'horaire et frais apres nao'!$A$4:$J$66,3,FALSE)</f>
        <v>0</v>
      </c>
      <c r="F31" s="95">
        <f>VLOOKUP(B31,'horaire et frais apres nao'!$A$4:$J$66,4,FALSE)</f>
        <v>0</v>
      </c>
      <c r="G31" s="95">
        <f>VLOOKUP(B31,'horaire et frais apres nao'!$A$4:$J$66,5,FALSE)</f>
        <v>0</v>
      </c>
      <c r="H31" s="95">
        <f>VLOOKUP(B31,'horaire et frais apres nao'!$A$4:$J$66,6,FALSE)</f>
        <v>0</v>
      </c>
      <c r="I31" s="95">
        <f>VLOOKUP(B31,'horaire et frais apres nao'!$A$4:$J$66,7,FALSE)</f>
        <v>0</v>
      </c>
      <c r="J31" s="95">
        <f>VLOOKUP(B31,'horaire et frais apres nao'!$A$4:$J$66,8,FALSE)</f>
        <v>0</v>
      </c>
      <c r="K31" s="95">
        <f>VLOOKUP(B31,'horaire et frais apres nao'!$A$4:$J$66,9,FALSE)</f>
        <v>0</v>
      </c>
    </row>
    <row r="32" spans="1:11">
      <c r="A32" s="210"/>
      <c r="B32" s="85" t="s">
        <v>11</v>
      </c>
      <c r="C32" s="85" t="s">
        <v>21</v>
      </c>
      <c r="D32" s="6">
        <v>42337</v>
      </c>
      <c r="E32" s="95">
        <f>VLOOKUP(B32,'horaire et frais apres nao'!$A$4:$J$66,3,FALSE)</f>
        <v>0</v>
      </c>
      <c r="F32" s="95">
        <f>VLOOKUP(B32,'horaire et frais apres nao'!$A$4:$J$66,4,FALSE)</f>
        <v>0</v>
      </c>
      <c r="G32" s="95">
        <f>VLOOKUP(B32,'horaire et frais apres nao'!$A$4:$J$66,5,FALSE)</f>
        <v>0</v>
      </c>
      <c r="H32" s="95">
        <f>VLOOKUP(B32,'horaire et frais apres nao'!$A$4:$J$66,6,FALSE)</f>
        <v>0</v>
      </c>
      <c r="I32" s="95">
        <f>VLOOKUP(B32,'horaire et frais apres nao'!$A$4:$J$66,7,FALSE)</f>
        <v>0</v>
      </c>
      <c r="J32" s="95">
        <f>VLOOKUP(B32,'horaire et frais apres nao'!$A$4:$J$66,8,FALSE)</f>
        <v>0</v>
      </c>
      <c r="K32" s="95">
        <f>VLOOKUP(B32,'horaire et frais apres nao'!$A$4:$J$66,9,FALSE)</f>
        <v>0</v>
      </c>
    </row>
    <row r="33" spans="1:11">
      <c r="A33" s="90"/>
      <c r="B33" s="55" t="s">
        <v>12</v>
      </c>
      <c r="C33" s="55"/>
      <c r="D33" s="6"/>
      <c r="E33" s="95">
        <f>VLOOKUP(B33,'horaire et frais apres nao'!$A$4:$J$66,3,FALSE)</f>
        <v>0</v>
      </c>
      <c r="F33" s="95">
        <f>VLOOKUP(B33,'horaire et frais apres nao'!$A$4:$J$66,4,FALSE)</f>
        <v>0</v>
      </c>
      <c r="G33" s="95">
        <f>VLOOKUP(B33,'horaire et frais apres nao'!$A$4:$J$66,5,FALSE)</f>
        <v>0</v>
      </c>
      <c r="H33" s="95">
        <f>VLOOKUP(B33,'horaire et frais apres nao'!$A$4:$J$66,6,FALSE)</f>
        <v>0</v>
      </c>
      <c r="I33" s="95">
        <f>VLOOKUP(B33,'horaire et frais apres nao'!$A$4:$J$66,7,FALSE)</f>
        <v>0</v>
      </c>
      <c r="J33" s="95">
        <f>VLOOKUP(B33,'horaire et frais apres nao'!$A$4:$J$66,8,FALSE)</f>
        <v>0</v>
      </c>
      <c r="K33" s="95">
        <f>VLOOKUP(B33,'horaire et frais apres nao'!$A$4:$J$66,9,FALSE)</f>
        <v>0</v>
      </c>
    </row>
    <row r="34" spans="1:11">
      <c r="A34" s="55"/>
      <c r="B34" s="33" t="s">
        <v>27</v>
      </c>
      <c r="C34" s="33"/>
      <c r="D34" s="33"/>
      <c r="E34" s="33">
        <f>SUM(E3:E33)</f>
        <v>0</v>
      </c>
      <c r="F34" s="33">
        <f t="shared" ref="F34:K34" si="0">SUM(F3:F33)</f>
        <v>0</v>
      </c>
      <c r="G34" s="33">
        <f t="shared" si="0"/>
        <v>0</v>
      </c>
      <c r="H34" s="33">
        <f t="shared" si="0"/>
        <v>0</v>
      </c>
      <c r="I34" s="33">
        <f t="shared" si="0"/>
        <v>0</v>
      </c>
      <c r="J34" s="33">
        <f t="shared" si="0"/>
        <v>0</v>
      </c>
      <c r="K34" s="33">
        <f t="shared" si="0"/>
        <v>0</v>
      </c>
    </row>
    <row r="35" spans="1:11" ht="30">
      <c r="A35" s="43" t="s">
        <v>16</v>
      </c>
      <c r="B35" s="43" t="s">
        <v>17</v>
      </c>
      <c r="C35" s="43" t="s">
        <v>18</v>
      </c>
      <c r="D35" s="43" t="s">
        <v>19</v>
      </c>
      <c r="E35" s="43" t="s">
        <v>2</v>
      </c>
      <c r="F35" s="43" t="s">
        <v>3</v>
      </c>
      <c r="G35" s="43" t="s">
        <v>4</v>
      </c>
      <c r="H35" s="43" t="s">
        <v>5</v>
      </c>
      <c r="I35" s="43" t="s">
        <v>6</v>
      </c>
      <c r="J35" s="43" t="s">
        <v>7</v>
      </c>
      <c r="K35" s="43" t="s">
        <v>8</v>
      </c>
    </row>
    <row r="43" spans="1:11" ht="15" customHeight="1">
      <c r="B43" s="196" t="s">
        <v>233</v>
      </c>
      <c r="C43" s="196"/>
      <c r="D43" s="196"/>
      <c r="E43" s="196"/>
      <c r="F43" s="196"/>
      <c r="G43" s="196"/>
      <c r="H43" s="196"/>
      <c r="I43" s="196"/>
      <c r="J43" s="196"/>
    </row>
    <row r="44" spans="1:11">
      <c r="B44" s="196"/>
      <c r="C44" s="196"/>
      <c r="D44" s="196"/>
      <c r="E44" s="196"/>
      <c r="F44" s="196"/>
      <c r="G44" s="196"/>
      <c r="H44" s="196"/>
      <c r="I44" s="196"/>
      <c r="J44" s="196"/>
    </row>
    <row r="45" spans="1:11" ht="45">
      <c r="A45" s="43" t="s">
        <v>91</v>
      </c>
      <c r="B45" s="44" t="s">
        <v>70</v>
      </c>
      <c r="C45" s="43" t="s">
        <v>29</v>
      </c>
      <c r="D45" s="43" t="s">
        <v>30</v>
      </c>
      <c r="E45" s="43" t="s">
        <v>31</v>
      </c>
      <c r="F45" s="43" t="s">
        <v>32</v>
      </c>
      <c r="G45" s="43" t="s">
        <v>33</v>
      </c>
      <c r="H45" s="43" t="s">
        <v>34</v>
      </c>
      <c r="I45" s="43" t="s">
        <v>35</v>
      </c>
      <c r="J45" s="43" t="s">
        <v>36</v>
      </c>
      <c r="K45" s="43" t="s">
        <v>115</v>
      </c>
    </row>
    <row r="46" spans="1:11">
      <c r="A46" s="40"/>
      <c r="B46" s="40"/>
      <c r="C46" s="55" t="s">
        <v>12</v>
      </c>
      <c r="D46" s="55" t="s">
        <v>23</v>
      </c>
      <c r="E46" s="2">
        <f>VLOOKUP(C46,' horaire et frais avant nao '!$A$4:I81,2,FALSE)</f>
        <v>0</v>
      </c>
      <c r="F46" s="2">
        <v>0</v>
      </c>
      <c r="G46" s="2">
        <f>MOD(F46-E46,1)-I46-H46+K46</f>
        <v>0</v>
      </c>
      <c r="H46" s="2">
        <v>0</v>
      </c>
      <c r="I46" s="2">
        <v>0</v>
      </c>
      <c r="J46" s="2">
        <f t="shared" ref="J46:J52" si="1">(IF(((E46*24)&gt;=21)*AND((F46*24)&gt;6)*AND((F46*24)&lt;21),30-(E46*24),0)+IF(((F46*24)&gt;=21)*AND((E46*24)&gt;6)*AND((E46*24)&lt;21),MIN((F46*24)-(E46*24),(F46*24)-21),0)+IF(((E46*24)&gt;6)*AND((E46*24)&lt;21)*AND((F46*24)&lt;=6),3+(F46*24),0)+IF(((E46*24)&lt;=6)*AND((F46*24)&gt;6)*AND((F46*24)&lt;21),6-(E46*24),0)+IF(((E46*24)&lt;=6)*AND((F46*24)&lt;=6),(F46*24)-(E46*24),0)+IF(((E46*24)&gt;=21)*AND((F46*24)&lt;=6),24-(E46*24)+(F46*24),0)+IF(((E46*24)&gt;=21)*AND((F46*24)&gt;=21),(F46*24)-(E46*24),0)+IF(((E46*24)&lt;=6)*AND((F46*24)&gt;=21),6-(E46*24)+(F46*24)-21,0)+IF(((E46*24)&gt;6)*AND((E46*24)&lt;21)*AND((F46*24)&gt;6)*AND((F46*24)&lt;21)*AND((E46*24)&gt;(F46*24)),9,0))/24-I46</f>
        <v>0</v>
      </c>
      <c r="K46" s="46">
        <v>0</v>
      </c>
    </row>
    <row r="47" spans="1:11">
      <c r="A47" s="40"/>
      <c r="B47" s="40"/>
      <c r="C47" s="55" t="s">
        <v>12</v>
      </c>
      <c r="D47" s="55" t="s">
        <v>24</v>
      </c>
      <c r="E47" s="2">
        <f>VLOOKUP(C47,' horaire et frais avant nao '!$A$4:I82,2,FALSE)</f>
        <v>0</v>
      </c>
      <c r="F47" s="2">
        <v>0</v>
      </c>
      <c r="G47" s="2">
        <f t="shared" ref="G47:G52" si="2">MOD(F47-E47,1)-I47-H47+K47</f>
        <v>0</v>
      </c>
      <c r="H47" s="2">
        <v>0</v>
      </c>
      <c r="I47" s="2">
        <v>0</v>
      </c>
      <c r="J47" s="2">
        <f t="shared" si="1"/>
        <v>0</v>
      </c>
      <c r="K47" s="46">
        <v>0</v>
      </c>
    </row>
    <row r="48" spans="1:11">
      <c r="A48" s="40"/>
      <c r="B48" s="40"/>
      <c r="C48" s="55" t="s">
        <v>12</v>
      </c>
      <c r="D48" s="55" t="s">
        <v>25</v>
      </c>
      <c r="E48" s="2">
        <f>VLOOKUP(C48,' horaire et frais avant nao '!$A$4:I83,2,FALSE)</f>
        <v>0</v>
      </c>
      <c r="F48" s="2">
        <v>0</v>
      </c>
      <c r="G48" s="2">
        <f t="shared" si="2"/>
        <v>0</v>
      </c>
      <c r="H48" s="2">
        <v>0</v>
      </c>
      <c r="I48" s="2">
        <v>0</v>
      </c>
      <c r="J48" s="2">
        <f t="shared" si="1"/>
        <v>0</v>
      </c>
      <c r="K48" s="46">
        <v>0</v>
      </c>
    </row>
    <row r="49" spans="1:11">
      <c r="A49" s="40"/>
      <c r="B49" s="40"/>
      <c r="C49" s="55" t="s">
        <v>12</v>
      </c>
      <c r="D49" s="55" t="s">
        <v>26</v>
      </c>
      <c r="E49" s="2">
        <f>VLOOKUP(C49,' horaire et frais avant nao '!$A$4:I84,2,FALSE)</f>
        <v>0</v>
      </c>
      <c r="F49" s="2">
        <v>0</v>
      </c>
      <c r="G49" s="2">
        <f t="shared" si="2"/>
        <v>0</v>
      </c>
      <c r="H49" s="2">
        <v>0</v>
      </c>
      <c r="I49" s="2">
        <v>0</v>
      </c>
      <c r="J49" s="2">
        <f t="shared" si="1"/>
        <v>0</v>
      </c>
      <c r="K49" s="46">
        <v>0</v>
      </c>
    </row>
    <row r="50" spans="1:11">
      <c r="A50" s="40"/>
      <c r="B50" s="40"/>
      <c r="C50" s="55" t="s">
        <v>12</v>
      </c>
      <c r="D50" s="55" t="s">
        <v>20</v>
      </c>
      <c r="E50" s="2">
        <f>VLOOKUP(C50,' horaire et frais avant nao '!$A$4:I85,2,FALSE)</f>
        <v>0</v>
      </c>
      <c r="F50" s="2">
        <v>0</v>
      </c>
      <c r="G50" s="2">
        <f t="shared" si="2"/>
        <v>0</v>
      </c>
      <c r="H50" s="2">
        <v>0</v>
      </c>
      <c r="I50" s="2">
        <v>0</v>
      </c>
      <c r="J50" s="2">
        <f t="shared" si="1"/>
        <v>0</v>
      </c>
      <c r="K50" s="46">
        <v>0</v>
      </c>
    </row>
    <row r="51" spans="1:11">
      <c r="A51" s="40"/>
      <c r="B51" s="40"/>
      <c r="C51" s="55" t="s">
        <v>11</v>
      </c>
      <c r="D51" s="55" t="s">
        <v>21</v>
      </c>
      <c r="E51" s="2">
        <f>VLOOKUP(C51,' horaire et frais avant nao '!$A$4:I86,2,FALSE)</f>
        <v>0</v>
      </c>
      <c r="F51" s="2">
        <v>0</v>
      </c>
      <c r="G51" s="2">
        <f t="shared" si="2"/>
        <v>0</v>
      </c>
      <c r="H51" s="2">
        <v>0</v>
      </c>
      <c r="I51" s="2">
        <v>0</v>
      </c>
      <c r="J51" s="2">
        <f t="shared" si="1"/>
        <v>0</v>
      </c>
      <c r="K51" s="46">
        <v>0</v>
      </c>
    </row>
    <row r="52" spans="1:11">
      <c r="A52" s="40"/>
      <c r="B52" s="40"/>
      <c r="C52" s="32" t="s">
        <v>11</v>
      </c>
      <c r="D52" s="32" t="s">
        <v>22</v>
      </c>
      <c r="E52" s="2">
        <f>VLOOKUP(C52,' horaire et frais avant nao '!$A$4:I87,2,FALSE)</f>
        <v>0</v>
      </c>
      <c r="F52" s="16">
        <v>0</v>
      </c>
      <c r="G52" s="2">
        <f t="shared" si="2"/>
        <v>0</v>
      </c>
      <c r="H52" s="16">
        <v>0</v>
      </c>
      <c r="I52" s="16">
        <v>0</v>
      </c>
      <c r="J52" s="2">
        <f t="shared" si="1"/>
        <v>0</v>
      </c>
      <c r="K52" s="46">
        <v>0</v>
      </c>
    </row>
    <row r="53" spans="1:11">
      <c r="C53" s="4"/>
      <c r="D53" s="4"/>
      <c r="E53" s="17"/>
      <c r="F53" s="18"/>
      <c r="G53" s="51">
        <f>SUM(G46:G52)</f>
        <v>0</v>
      </c>
      <c r="H53" s="20"/>
      <c r="I53" s="15"/>
      <c r="J53" s="52">
        <f>SUM(J46:J52)</f>
        <v>0</v>
      </c>
    </row>
    <row r="54" spans="1:11">
      <c r="D54" s="187" t="s">
        <v>37</v>
      </c>
      <c r="E54" s="188"/>
      <c r="F54" s="188"/>
      <c r="G54" s="189"/>
      <c r="H54" s="19"/>
      <c r="I54" s="22">
        <v>0.33333333333333331</v>
      </c>
    </row>
    <row r="55" spans="1:11">
      <c r="D55" s="187" t="s">
        <v>38</v>
      </c>
      <c r="E55" s="188"/>
      <c r="F55" s="188"/>
      <c r="G55" s="189"/>
      <c r="H55" s="40"/>
      <c r="I55" s="41">
        <v>1.6666666666666667</v>
      </c>
    </row>
    <row r="56" spans="1:11">
      <c r="D56" s="187" t="s">
        <v>39</v>
      </c>
      <c r="E56" s="188"/>
      <c r="F56" s="188"/>
      <c r="G56" s="189"/>
      <c r="H56" s="40"/>
      <c r="I56" s="58">
        <f>SUM(G53)</f>
        <v>0</v>
      </c>
      <c r="K56" s="186" t="s">
        <v>149</v>
      </c>
    </row>
    <row r="57" spans="1:11">
      <c r="D57" s="187" t="s">
        <v>40</v>
      </c>
      <c r="E57" s="188"/>
      <c r="F57" s="188"/>
      <c r="G57" s="189"/>
      <c r="H57" s="40"/>
      <c r="I57" s="41">
        <v>0.41666666666666669</v>
      </c>
      <c r="K57" s="186"/>
    </row>
    <row r="58" spans="1:11">
      <c r="D58" s="187" t="s">
        <v>41</v>
      </c>
      <c r="E58" s="188"/>
      <c r="F58" s="188"/>
      <c r="G58" s="189"/>
      <c r="H58" s="40"/>
      <c r="I58" s="41">
        <f>SUM(I56-I55)</f>
        <v>-1.6666666666666667</v>
      </c>
      <c r="K58" s="74">
        <f>SUM(G153)</f>
        <v>0</v>
      </c>
    </row>
    <row r="59" spans="1:11">
      <c r="D59" s="187" t="s">
        <v>42</v>
      </c>
      <c r="E59" s="188"/>
      <c r="F59" s="188"/>
      <c r="G59" s="189"/>
      <c r="H59" s="40"/>
      <c r="I59" s="41">
        <v>0.83333333333333337</v>
      </c>
    </row>
    <row r="60" spans="1:11">
      <c r="D60" s="187" t="s">
        <v>43</v>
      </c>
      <c r="E60" s="188"/>
      <c r="F60" s="188"/>
      <c r="G60" s="189"/>
      <c r="H60" s="41">
        <v>1.6666666666666667</v>
      </c>
      <c r="I60" s="58">
        <f>SUM(I56)</f>
        <v>0</v>
      </c>
    </row>
    <row r="61" spans="1:11">
      <c r="H61" s="200">
        <f>SUM(I60-H60)</f>
        <v>-1.6666666666666667</v>
      </c>
      <c r="I61" s="201"/>
    </row>
    <row r="65" spans="1:11" ht="15" customHeight="1">
      <c r="B65" s="196" t="s">
        <v>234</v>
      </c>
      <c r="C65" s="196"/>
      <c r="D65" s="196"/>
      <c r="E65" s="196"/>
      <c r="F65" s="196"/>
      <c r="G65" s="196"/>
      <c r="H65" s="196"/>
      <c r="I65" s="196"/>
      <c r="J65" s="196"/>
    </row>
    <row r="66" spans="1:11">
      <c r="B66" s="196"/>
      <c r="C66" s="196"/>
      <c r="D66" s="196"/>
      <c r="E66" s="196"/>
      <c r="F66" s="196"/>
      <c r="G66" s="196"/>
      <c r="H66" s="196"/>
      <c r="I66" s="196"/>
      <c r="J66" s="196"/>
    </row>
    <row r="67" spans="1:11" ht="45">
      <c r="A67" s="43" t="s">
        <v>91</v>
      </c>
      <c r="B67" s="44" t="s">
        <v>70</v>
      </c>
      <c r="C67" s="43" t="s">
        <v>29</v>
      </c>
      <c r="D67" s="43" t="s">
        <v>30</v>
      </c>
      <c r="E67" s="43" t="s">
        <v>31</v>
      </c>
      <c r="F67" s="43" t="s">
        <v>32</v>
      </c>
      <c r="G67" s="43" t="s">
        <v>33</v>
      </c>
      <c r="H67" s="43" t="s">
        <v>34</v>
      </c>
      <c r="I67" s="43" t="s">
        <v>35</v>
      </c>
      <c r="J67" s="43" t="s">
        <v>36</v>
      </c>
      <c r="K67" s="43" t="s">
        <v>115</v>
      </c>
    </row>
    <row r="68" spans="1:11">
      <c r="A68" s="40"/>
      <c r="B68" s="40"/>
      <c r="C68" s="55" t="s">
        <v>12</v>
      </c>
      <c r="D68" s="55" t="s">
        <v>23</v>
      </c>
      <c r="E68" s="2">
        <f>VLOOKUP(C68,' horaire et frais avant nao '!$A$4:I81,2,FALSE)</f>
        <v>0</v>
      </c>
      <c r="F68" s="2">
        <v>0</v>
      </c>
      <c r="G68" s="2">
        <f>MOD(F68-E68,1)-I68-H68+K68</f>
        <v>0</v>
      </c>
      <c r="H68" s="2">
        <v>0</v>
      </c>
      <c r="I68" s="2">
        <v>0</v>
      </c>
      <c r="J68" s="2">
        <f>(IF(((E68*24)&gt;=21)*AND((F68*24)&gt;6)*AND((F68*24)&lt;21),30-(E68*24),0)+IF(((F68*24)&gt;=21)*AND((E68*24)&gt;6)*AND((E68*24)&lt;21),MIN((F68*24)-(E68*24),(F68*24)-21),0)+IF(((E68*24)&gt;6)*AND((E68*24)&lt;21)*AND((F68*24)&lt;=6),3+(F68*24),0)+IF(((E68*24)&lt;=6)*AND((F68*24)&gt;6)*AND((F68*24)&lt;21),6-(E68*24),0)+IF(((E68*24)&lt;=6)*AND((F68*24)&lt;=6),(F68*24)-(E68*24),0)+IF(((E68*24)&gt;=21)*AND((F68*24)&lt;=6),24-(E68*24)+(F68*24),0)+IF(((E68*24)&gt;=21)*AND((F68*24)&gt;=21),(F68*24)-(E68*24),0)+IF(((E68*24)&lt;=6)*AND((F68*24)&gt;=21),6-(E68*24)+(F68*24)-21,0)+IF(((E68*24)&gt;6)*AND((E68*24)&lt;21)*AND((F68*24)&gt;6)*AND((F68*24)&lt;21)*AND((E68*24)&gt;(F68*24)),9,0))/24-I68</f>
        <v>0</v>
      </c>
      <c r="K68" s="46">
        <v>0</v>
      </c>
    </row>
    <row r="69" spans="1:11">
      <c r="A69" s="40"/>
      <c r="B69" s="40"/>
      <c r="C69" s="55" t="s">
        <v>12</v>
      </c>
      <c r="D69" s="55" t="s">
        <v>24</v>
      </c>
      <c r="E69" s="2">
        <f>VLOOKUP(C69,' horaire et frais avant nao '!$A$4:I82,2,FALSE)</f>
        <v>0</v>
      </c>
      <c r="F69" s="2">
        <v>0</v>
      </c>
      <c r="G69" s="2">
        <f t="shared" ref="G69:G74" si="3">MOD(F69-E69,1)-I69-H69+K69</f>
        <v>0</v>
      </c>
      <c r="H69" s="2">
        <v>0</v>
      </c>
      <c r="I69" s="2">
        <v>0</v>
      </c>
      <c r="J69" s="2">
        <f t="shared" ref="J69:J74" si="4">(IF(((E69*24)&gt;=21)*AND((F69*24)&gt;6)*AND((F69*24)&lt;21),30-(E69*24),0)+IF(((F69*24)&gt;=21)*AND((E69*24)&gt;6)*AND((E69*24)&lt;21),MIN((F69*24)-(E69*24),(F69*24)-21),0)+IF(((E69*24)&gt;6)*AND((E69*24)&lt;21)*AND((F69*24)&lt;=6),3+(F69*24),0)+IF(((E69*24)&lt;=6)*AND((F69*24)&gt;6)*AND((F69*24)&lt;21),6-(E69*24),0)+IF(((E69*24)&lt;=6)*AND((F69*24)&lt;=6),(F69*24)-(E69*24),0)+IF(((E69*24)&gt;=21)*AND((F69*24)&lt;=6),24-(E69*24)+(F69*24),0)+IF(((E69*24)&gt;=21)*AND((F69*24)&gt;=21),(F69*24)-(E69*24),0)+IF(((E69*24)&lt;=6)*AND((F69*24)&gt;=21),6-(E69*24)+(F69*24)-21,0)+IF(((E69*24)&gt;6)*AND((E69*24)&lt;21)*AND((F69*24)&gt;6)*AND((F69*24)&lt;21)*AND((E69*24)&gt;(F69*24)),9,0))/24-I69</f>
        <v>0</v>
      </c>
      <c r="K69" s="46">
        <v>0</v>
      </c>
    </row>
    <row r="70" spans="1:11">
      <c r="A70" s="40"/>
      <c r="B70" s="40"/>
      <c r="C70" s="55" t="s">
        <v>12</v>
      </c>
      <c r="D70" s="55" t="s">
        <v>25</v>
      </c>
      <c r="E70" s="2">
        <f>VLOOKUP(C70,' horaire et frais avant nao '!$A$4:I83,2,FALSE)</f>
        <v>0</v>
      </c>
      <c r="F70" s="2">
        <v>0</v>
      </c>
      <c r="G70" s="2">
        <f t="shared" si="3"/>
        <v>0</v>
      </c>
      <c r="H70" s="2">
        <v>0</v>
      </c>
      <c r="I70" s="2">
        <v>0</v>
      </c>
      <c r="J70" s="2">
        <f t="shared" si="4"/>
        <v>0</v>
      </c>
      <c r="K70" s="46">
        <v>0</v>
      </c>
    </row>
    <row r="71" spans="1:11">
      <c r="A71" s="40"/>
      <c r="B71" s="40"/>
      <c r="C71" s="55" t="s">
        <v>12</v>
      </c>
      <c r="D71" s="55" t="s">
        <v>26</v>
      </c>
      <c r="E71" s="2">
        <f>VLOOKUP(C71,' horaire et frais avant nao '!$A$4:I84,2,FALSE)</f>
        <v>0</v>
      </c>
      <c r="F71" s="2">
        <v>0</v>
      </c>
      <c r="G71" s="2">
        <f t="shared" si="3"/>
        <v>0</v>
      </c>
      <c r="H71" s="2">
        <v>0</v>
      </c>
      <c r="I71" s="2">
        <v>0</v>
      </c>
      <c r="J71" s="2">
        <f t="shared" si="4"/>
        <v>0</v>
      </c>
      <c r="K71" s="46">
        <v>0</v>
      </c>
    </row>
    <row r="72" spans="1:11">
      <c r="A72" s="40"/>
      <c r="B72" s="40"/>
      <c r="C72" s="55" t="s">
        <v>12</v>
      </c>
      <c r="D72" s="55" t="s">
        <v>20</v>
      </c>
      <c r="E72" s="2">
        <f>VLOOKUP(C72,' horaire et frais avant nao '!$A$4:I85,2,FALSE)</f>
        <v>0</v>
      </c>
      <c r="F72" s="2">
        <v>0</v>
      </c>
      <c r="G72" s="2">
        <f t="shared" si="3"/>
        <v>0</v>
      </c>
      <c r="H72" s="2">
        <v>0</v>
      </c>
      <c r="I72" s="2">
        <v>0</v>
      </c>
      <c r="J72" s="2">
        <f t="shared" si="4"/>
        <v>0</v>
      </c>
      <c r="K72" s="46">
        <v>0</v>
      </c>
    </row>
    <row r="73" spans="1:11">
      <c r="A73" s="40"/>
      <c r="B73" s="40"/>
      <c r="C73" s="55" t="s">
        <v>11</v>
      </c>
      <c r="D73" s="55" t="s">
        <v>21</v>
      </c>
      <c r="E73" s="2">
        <f>VLOOKUP(C73,' horaire et frais avant nao '!$A$4:I86,2,FALSE)</f>
        <v>0</v>
      </c>
      <c r="F73" s="2">
        <v>0</v>
      </c>
      <c r="G73" s="2">
        <f t="shared" si="3"/>
        <v>0</v>
      </c>
      <c r="H73" s="2">
        <v>0</v>
      </c>
      <c r="I73" s="2">
        <v>0</v>
      </c>
      <c r="J73" s="2">
        <f t="shared" si="4"/>
        <v>0</v>
      </c>
      <c r="K73" s="46">
        <v>0</v>
      </c>
    </row>
    <row r="74" spans="1:11">
      <c r="A74" s="40"/>
      <c r="B74" s="40"/>
      <c r="C74" s="32" t="s">
        <v>11</v>
      </c>
      <c r="D74" s="32" t="s">
        <v>22</v>
      </c>
      <c r="E74" s="2">
        <f>VLOOKUP(C74,' horaire et frais avant nao '!$A$4:I87,2,FALSE)</f>
        <v>0</v>
      </c>
      <c r="F74" s="16">
        <v>0</v>
      </c>
      <c r="G74" s="2">
        <f t="shared" si="3"/>
        <v>0</v>
      </c>
      <c r="H74" s="16">
        <v>0</v>
      </c>
      <c r="I74" s="16">
        <v>0</v>
      </c>
      <c r="J74" s="2">
        <f t="shared" si="4"/>
        <v>0</v>
      </c>
      <c r="K74" s="46">
        <v>0</v>
      </c>
    </row>
    <row r="75" spans="1:11">
      <c r="C75" s="4"/>
      <c r="D75" s="4"/>
      <c r="E75" s="4"/>
      <c r="F75" s="5"/>
      <c r="G75" s="51">
        <f>SUM(G68:G74)</f>
        <v>0</v>
      </c>
      <c r="H75" s="14"/>
      <c r="I75" s="12"/>
      <c r="J75" s="52">
        <f>SUM(J68:J74)</f>
        <v>0</v>
      </c>
    </row>
    <row r="76" spans="1:11" ht="15" customHeight="1">
      <c r="C76" s="1"/>
      <c r="D76" s="190" t="s">
        <v>37</v>
      </c>
      <c r="E76" s="190"/>
      <c r="F76" s="190"/>
      <c r="G76" s="190"/>
      <c r="H76" s="13"/>
      <c r="I76" s="23">
        <v>0.33333333333333298</v>
      </c>
      <c r="J76" s="1"/>
    </row>
    <row r="77" spans="1:11" ht="15" customHeight="1">
      <c r="C77" s="1"/>
      <c r="D77" s="190" t="s">
        <v>38</v>
      </c>
      <c r="E77" s="190"/>
      <c r="F77" s="190"/>
      <c r="G77" s="190"/>
      <c r="H77" s="10"/>
      <c r="I77" s="38">
        <v>1.6666666666666701</v>
      </c>
      <c r="J77" s="1"/>
    </row>
    <row r="78" spans="1:11" ht="15" customHeight="1">
      <c r="C78" s="1"/>
      <c r="D78" s="190" t="s">
        <v>39</v>
      </c>
      <c r="E78" s="190"/>
      <c r="F78" s="190"/>
      <c r="G78" s="190"/>
      <c r="H78" s="10"/>
      <c r="I78" s="56">
        <f>SUM(G75)</f>
        <v>0</v>
      </c>
      <c r="J78" s="1"/>
      <c r="K78" s="186" t="s">
        <v>149</v>
      </c>
    </row>
    <row r="79" spans="1:11" ht="15" customHeight="1">
      <c r="C79" s="1"/>
      <c r="D79" s="190" t="s">
        <v>40</v>
      </c>
      <c r="E79" s="190"/>
      <c r="F79" s="190"/>
      <c r="G79" s="190"/>
      <c r="H79" s="10"/>
      <c r="I79" s="38">
        <v>0.41666666666666702</v>
      </c>
      <c r="J79" s="1"/>
      <c r="K79" s="186"/>
    </row>
    <row r="80" spans="1:11" ht="15" customHeight="1">
      <c r="C80" s="1"/>
      <c r="D80" s="190" t="s">
        <v>41</v>
      </c>
      <c r="E80" s="190"/>
      <c r="F80" s="190"/>
      <c r="G80" s="190"/>
      <c r="H80" s="10"/>
      <c r="I80" s="38">
        <f>SUM(I78-I77)</f>
        <v>-1.6666666666666701</v>
      </c>
      <c r="J80" s="1"/>
      <c r="K80" s="74">
        <f>SUM(G153)</f>
        <v>0</v>
      </c>
    </row>
    <row r="81" spans="1:11" ht="15" customHeight="1">
      <c r="C81" s="1"/>
      <c r="D81" s="190" t="s">
        <v>42</v>
      </c>
      <c r="E81" s="190"/>
      <c r="F81" s="190"/>
      <c r="G81" s="190"/>
      <c r="H81" s="10"/>
      <c r="I81" s="38">
        <v>0.83333333333333337</v>
      </c>
      <c r="J81" s="1"/>
    </row>
    <row r="82" spans="1:11" ht="15" customHeight="1">
      <c r="C82" s="1"/>
      <c r="D82" s="190" t="s">
        <v>43</v>
      </c>
      <c r="E82" s="190"/>
      <c r="F82" s="190"/>
      <c r="G82" s="190"/>
      <c r="H82" s="38">
        <v>3.3333333333333299</v>
      </c>
      <c r="I82" s="56">
        <f>SUM(I60+I78)</f>
        <v>0</v>
      </c>
      <c r="J82" s="1"/>
    </row>
    <row r="83" spans="1:11">
      <c r="C83" s="1"/>
      <c r="D83" s="11"/>
      <c r="E83" s="11"/>
      <c r="F83" s="11"/>
      <c r="G83" s="11"/>
      <c r="H83" s="199">
        <f>SUM(I82-H82)</f>
        <v>-3.3333333333333299</v>
      </c>
      <c r="I83" s="199"/>
      <c r="J83" s="1"/>
    </row>
    <row r="88" spans="1:11" ht="15" customHeight="1">
      <c r="B88" s="196" t="s">
        <v>235</v>
      </c>
      <c r="C88" s="196"/>
      <c r="D88" s="196"/>
      <c r="E88" s="196"/>
      <c r="F88" s="196"/>
      <c r="G88" s="196"/>
      <c r="H88" s="196"/>
      <c r="I88" s="196"/>
      <c r="J88" s="196"/>
    </row>
    <row r="89" spans="1:11">
      <c r="B89" s="196"/>
      <c r="C89" s="196"/>
      <c r="D89" s="196"/>
      <c r="E89" s="196"/>
      <c r="F89" s="196"/>
      <c r="G89" s="196"/>
      <c r="H89" s="196"/>
      <c r="I89" s="196"/>
      <c r="J89" s="196"/>
    </row>
    <row r="90" spans="1:11" ht="45">
      <c r="A90" s="43" t="s">
        <v>91</v>
      </c>
      <c r="B90" s="44" t="s">
        <v>70</v>
      </c>
      <c r="C90" s="43" t="s">
        <v>29</v>
      </c>
      <c r="D90" s="43" t="s">
        <v>30</v>
      </c>
      <c r="E90" s="43" t="s">
        <v>31</v>
      </c>
      <c r="F90" s="43" t="s">
        <v>32</v>
      </c>
      <c r="G90" s="43" t="s">
        <v>33</v>
      </c>
      <c r="H90" s="43" t="s">
        <v>34</v>
      </c>
      <c r="I90" s="43" t="s">
        <v>35</v>
      </c>
      <c r="J90" s="43" t="s">
        <v>36</v>
      </c>
      <c r="K90" s="43" t="s">
        <v>115</v>
      </c>
    </row>
    <row r="91" spans="1:11">
      <c r="A91" s="40"/>
      <c r="B91" s="40"/>
      <c r="C91" s="55" t="s">
        <v>12</v>
      </c>
      <c r="D91" s="55" t="s">
        <v>23</v>
      </c>
      <c r="E91" s="2">
        <f>VLOOKUP(C91,' horaire et frais avant nao '!$A$4:I81,2,FALSE)</f>
        <v>0</v>
      </c>
      <c r="F91" s="2">
        <v>0</v>
      </c>
      <c r="G91" s="2">
        <f>MOD(F91-E91,1)-I91-H91+K91</f>
        <v>0</v>
      </c>
      <c r="H91" s="2">
        <v>0</v>
      </c>
      <c r="I91" s="2">
        <v>0</v>
      </c>
      <c r="J91" s="2">
        <f>(IF(((E91*24)&gt;=21)*AND((F91*24)&gt;6)*AND((F91*24)&lt;21),30-(E91*24),0)+IF(((F91*24)&gt;=21)*AND((E91*24)&gt;6)*AND((E91*24)&lt;21),MIN((F91*24)-(E91*24),(F91*24)-21),0)+IF(((E91*24)&gt;6)*AND((E91*24)&lt;21)*AND((F91*24)&lt;=6),3+(F91*24),0)+IF(((E91*24)&lt;=6)*AND((F91*24)&gt;6)*AND((F91*24)&lt;21),6-(E91*24),0)+IF(((E91*24)&lt;=6)*AND((F91*24)&lt;=6),(F91*24)-(E91*24),0)+IF(((E91*24)&gt;=21)*AND((F91*24)&lt;=6),24-(E91*24)+(F91*24),0)+IF(((E91*24)&gt;=21)*AND((F91*24)&gt;=21),(F91*24)-(E91*24),0)+IF(((E91*24)&lt;=6)*AND((F91*24)&gt;=21),6-(E91*24)+(F91*24)-21,0)+IF(((E91*24)&gt;6)*AND((E91*24)&lt;21)*AND((F91*24)&gt;6)*AND((F91*24)&lt;21)*AND((E91*24)&gt;(F91*24)),9,0))/24-I91</f>
        <v>0</v>
      </c>
      <c r="K91" s="46">
        <v>0</v>
      </c>
    </row>
    <row r="92" spans="1:11">
      <c r="A92" s="40"/>
      <c r="B92" s="40"/>
      <c r="C92" s="55" t="s">
        <v>12</v>
      </c>
      <c r="D92" s="55" t="s">
        <v>24</v>
      </c>
      <c r="E92" s="2">
        <f>VLOOKUP(C92,' horaire et frais avant nao '!$A$4:I82,2,FALSE)</f>
        <v>0</v>
      </c>
      <c r="F92" s="2">
        <v>0</v>
      </c>
      <c r="G92" s="2">
        <f t="shared" ref="G92:G97" si="5">MOD(F92-E92,1)-I92-H92+K92</f>
        <v>0</v>
      </c>
      <c r="H92" s="2">
        <v>0</v>
      </c>
      <c r="I92" s="2">
        <v>0</v>
      </c>
      <c r="J92" s="2">
        <f t="shared" ref="J92:J97" si="6">(IF(((E92*24)&gt;=21)*AND((F92*24)&gt;6)*AND((F92*24)&lt;21),30-(E92*24),0)+IF(((F92*24)&gt;=21)*AND((E92*24)&gt;6)*AND((E92*24)&lt;21),MIN((F92*24)-(E92*24),(F92*24)-21),0)+IF(((E92*24)&gt;6)*AND((E92*24)&lt;21)*AND((F92*24)&lt;=6),3+(F92*24),0)+IF(((E92*24)&lt;=6)*AND((F92*24)&gt;6)*AND((F92*24)&lt;21),6-(E92*24),0)+IF(((E92*24)&lt;=6)*AND((F92*24)&lt;=6),(F92*24)-(E92*24),0)+IF(((E92*24)&gt;=21)*AND((F92*24)&lt;=6),24-(E92*24)+(F92*24),0)+IF(((E92*24)&gt;=21)*AND((F92*24)&gt;=21),(F92*24)-(E92*24),0)+IF(((E92*24)&lt;=6)*AND((F92*24)&gt;=21),6-(E92*24)+(F92*24)-21,0)+IF(((E92*24)&gt;6)*AND((E92*24)&lt;21)*AND((F92*24)&gt;6)*AND((F92*24)&lt;21)*AND((E92*24)&gt;(F92*24)),9,0))/24-I92</f>
        <v>0</v>
      </c>
      <c r="K92" s="46">
        <v>0</v>
      </c>
    </row>
    <row r="93" spans="1:11">
      <c r="A93" s="40"/>
      <c r="B93" s="40"/>
      <c r="C93" s="55" t="s">
        <v>12</v>
      </c>
      <c r="D93" s="55" t="s">
        <v>25</v>
      </c>
      <c r="E93" s="2">
        <f>VLOOKUP(C93,' horaire et frais avant nao '!$A$4:I83,2,FALSE)</f>
        <v>0</v>
      </c>
      <c r="F93" s="2">
        <v>0</v>
      </c>
      <c r="G93" s="2">
        <f t="shared" si="5"/>
        <v>0</v>
      </c>
      <c r="H93" s="2">
        <v>0</v>
      </c>
      <c r="I93" s="2">
        <v>0</v>
      </c>
      <c r="J93" s="2">
        <f t="shared" si="6"/>
        <v>0</v>
      </c>
      <c r="K93" s="46">
        <v>0</v>
      </c>
    </row>
    <row r="94" spans="1:11">
      <c r="A94" s="40"/>
      <c r="B94" s="40"/>
      <c r="C94" s="55" t="s">
        <v>12</v>
      </c>
      <c r="D94" s="55" t="s">
        <v>26</v>
      </c>
      <c r="E94" s="2">
        <f>VLOOKUP(C94,' horaire et frais avant nao '!$A$4:I84,2,FALSE)</f>
        <v>0</v>
      </c>
      <c r="F94" s="2">
        <v>0</v>
      </c>
      <c r="G94" s="2">
        <f t="shared" si="5"/>
        <v>0</v>
      </c>
      <c r="H94" s="2">
        <v>0</v>
      </c>
      <c r="I94" s="2">
        <v>0</v>
      </c>
      <c r="J94" s="2">
        <f t="shared" si="6"/>
        <v>0</v>
      </c>
      <c r="K94" s="46">
        <v>0</v>
      </c>
    </row>
    <row r="95" spans="1:11">
      <c r="A95" s="40"/>
      <c r="B95" s="40"/>
      <c r="C95" s="55" t="s">
        <v>12</v>
      </c>
      <c r="D95" s="55" t="s">
        <v>20</v>
      </c>
      <c r="E95" s="2">
        <f>VLOOKUP(C95,' horaire et frais avant nao '!$A$4:I85,2,FALSE)</f>
        <v>0</v>
      </c>
      <c r="F95" s="2">
        <v>0</v>
      </c>
      <c r="G95" s="2">
        <f t="shared" si="5"/>
        <v>0</v>
      </c>
      <c r="H95" s="2">
        <v>0</v>
      </c>
      <c r="I95" s="2">
        <v>0</v>
      </c>
      <c r="J95" s="2">
        <f t="shared" si="6"/>
        <v>0</v>
      </c>
      <c r="K95" s="46">
        <v>0</v>
      </c>
    </row>
    <row r="96" spans="1:11">
      <c r="A96" s="40"/>
      <c r="B96" s="40"/>
      <c r="C96" s="55" t="s">
        <v>11</v>
      </c>
      <c r="D96" s="55" t="s">
        <v>21</v>
      </c>
      <c r="E96" s="2">
        <f>VLOOKUP(C96,' horaire et frais avant nao '!$A$4:I86,2,FALSE)</f>
        <v>0</v>
      </c>
      <c r="F96" s="2">
        <v>0</v>
      </c>
      <c r="G96" s="2">
        <f t="shared" si="5"/>
        <v>0</v>
      </c>
      <c r="H96" s="2">
        <v>0</v>
      </c>
      <c r="I96" s="2">
        <v>0</v>
      </c>
      <c r="J96" s="2">
        <f t="shared" si="6"/>
        <v>0</v>
      </c>
      <c r="K96" s="46">
        <v>0</v>
      </c>
    </row>
    <row r="97" spans="1:11">
      <c r="A97" s="40"/>
      <c r="B97" s="40"/>
      <c r="C97" s="32" t="s">
        <v>11</v>
      </c>
      <c r="D97" s="32" t="s">
        <v>22</v>
      </c>
      <c r="E97" s="2">
        <f>VLOOKUP(C97,' horaire et frais avant nao '!$A$4:I87,2,FALSE)</f>
        <v>0</v>
      </c>
      <c r="F97" s="16">
        <v>0</v>
      </c>
      <c r="G97" s="2">
        <f t="shared" si="5"/>
        <v>0</v>
      </c>
      <c r="H97" s="16">
        <v>0</v>
      </c>
      <c r="I97" s="16">
        <v>0</v>
      </c>
      <c r="J97" s="2">
        <f t="shared" si="6"/>
        <v>0</v>
      </c>
      <c r="K97" s="46">
        <v>0</v>
      </c>
    </row>
    <row r="98" spans="1:11">
      <c r="B98" s="9"/>
      <c r="C98" s="9"/>
      <c r="D98" s="9"/>
      <c r="E98" s="24"/>
      <c r="F98" s="25"/>
      <c r="G98" s="53">
        <f>SUM(G91:G97)</f>
        <v>0</v>
      </c>
      <c r="H98" s="26"/>
      <c r="I98" s="25"/>
      <c r="J98" s="57">
        <f>SUM(J91:J97)</f>
        <v>0</v>
      </c>
    </row>
    <row r="99" spans="1:11">
      <c r="D99" s="191" t="s">
        <v>37</v>
      </c>
      <c r="E99" s="191"/>
      <c r="F99" s="191"/>
      <c r="G99" s="191"/>
      <c r="H99" s="40"/>
      <c r="I99" s="41">
        <v>0.33333333333333298</v>
      </c>
    </row>
    <row r="100" spans="1:11">
      <c r="D100" s="191" t="s">
        <v>38</v>
      </c>
      <c r="E100" s="191"/>
      <c r="F100" s="191"/>
      <c r="G100" s="191"/>
      <c r="H100" s="40"/>
      <c r="I100" s="41">
        <v>1.6666666666666701</v>
      </c>
    </row>
    <row r="101" spans="1:11">
      <c r="D101" s="191" t="s">
        <v>39</v>
      </c>
      <c r="E101" s="191"/>
      <c r="F101" s="191"/>
      <c r="G101" s="191"/>
      <c r="H101" s="40"/>
      <c r="I101" s="58">
        <f>SUM(G98)</f>
        <v>0</v>
      </c>
      <c r="K101" s="186" t="s">
        <v>149</v>
      </c>
    </row>
    <row r="102" spans="1:11">
      <c r="D102" s="191" t="s">
        <v>40</v>
      </c>
      <c r="E102" s="191"/>
      <c r="F102" s="191"/>
      <c r="G102" s="191"/>
      <c r="H102" s="40"/>
      <c r="I102" s="41">
        <v>0.41666666666666702</v>
      </c>
      <c r="K102" s="186"/>
    </row>
    <row r="103" spans="1:11">
      <c r="D103" s="191" t="s">
        <v>41</v>
      </c>
      <c r="E103" s="191"/>
      <c r="F103" s="191"/>
      <c r="G103" s="191"/>
      <c r="H103" s="40"/>
      <c r="I103" s="41">
        <f>SUM(I101-I100)</f>
        <v>-1.6666666666666701</v>
      </c>
      <c r="K103" s="74">
        <f>SUM(G153)</f>
        <v>0</v>
      </c>
    </row>
    <row r="104" spans="1:11">
      <c r="D104" s="191" t="s">
        <v>42</v>
      </c>
      <c r="E104" s="191"/>
      <c r="F104" s="191"/>
      <c r="G104" s="191"/>
      <c r="H104" s="40"/>
      <c r="I104" s="41">
        <v>0.83333333333333337</v>
      </c>
    </row>
    <row r="105" spans="1:11">
      <c r="D105" s="191" t="s">
        <v>43</v>
      </c>
      <c r="E105" s="191"/>
      <c r="F105" s="191"/>
      <c r="G105" s="191"/>
      <c r="H105" s="41">
        <v>5</v>
      </c>
      <c r="I105" s="58">
        <f>SUM(G53+G75+G98)</f>
        <v>0</v>
      </c>
    </row>
    <row r="106" spans="1:11">
      <c r="H106" s="195">
        <f>SUM(I105-H105)</f>
        <v>-5</v>
      </c>
      <c r="I106" s="195"/>
    </row>
    <row r="110" spans="1:11" ht="15" customHeight="1">
      <c r="B110" s="196" t="s">
        <v>236</v>
      </c>
      <c r="C110" s="196"/>
      <c r="D110" s="196"/>
      <c r="E110" s="196"/>
      <c r="F110" s="196"/>
      <c r="G110" s="196"/>
      <c r="H110" s="196"/>
      <c r="I110" s="196"/>
      <c r="J110" s="196"/>
    </row>
    <row r="111" spans="1:11">
      <c r="B111" s="196"/>
      <c r="C111" s="196"/>
      <c r="D111" s="196"/>
      <c r="E111" s="196"/>
      <c r="F111" s="196"/>
      <c r="G111" s="196"/>
      <c r="H111" s="196"/>
      <c r="I111" s="196"/>
      <c r="J111" s="196"/>
    </row>
    <row r="112" spans="1:11" ht="45">
      <c r="A112" s="43" t="s">
        <v>91</v>
      </c>
      <c r="B112" s="44" t="s">
        <v>70</v>
      </c>
      <c r="C112" s="43" t="s">
        <v>29</v>
      </c>
      <c r="D112" s="43" t="s">
        <v>30</v>
      </c>
      <c r="E112" s="43" t="s">
        <v>31</v>
      </c>
      <c r="F112" s="43" t="s">
        <v>32</v>
      </c>
      <c r="G112" s="43" t="s">
        <v>33</v>
      </c>
      <c r="H112" s="43" t="s">
        <v>34</v>
      </c>
      <c r="I112" s="43" t="s">
        <v>35</v>
      </c>
      <c r="J112" s="43" t="s">
        <v>36</v>
      </c>
      <c r="K112" s="43" t="s">
        <v>115</v>
      </c>
    </row>
    <row r="113" spans="1:11">
      <c r="A113" s="40"/>
      <c r="B113" s="40"/>
      <c r="C113" s="55" t="s">
        <v>12</v>
      </c>
      <c r="D113" s="55" t="s">
        <v>23</v>
      </c>
      <c r="E113" s="2">
        <f>VLOOKUP(C113,' horaire et frais avant nao '!$A$4:I81,2,FALSE)</f>
        <v>0</v>
      </c>
      <c r="F113" s="2">
        <v>0</v>
      </c>
      <c r="G113" s="2">
        <f>MOD(F113-E113,1)-I113-H113+K113</f>
        <v>0</v>
      </c>
      <c r="H113" s="2">
        <v>0</v>
      </c>
      <c r="I113" s="2">
        <v>0</v>
      </c>
      <c r="J113" s="2">
        <f>(IF(((E113*24)&gt;=21)*AND((F113*24)&gt;6)*AND((F113*24)&lt;21),30-(E113*24),0)+IF(((F113*24)&gt;=21)*AND((E113*24)&gt;6)*AND((E113*24)&lt;21),MIN((F113*24)-(E113*24),(F113*24)-21),0)+IF(((E113*24)&gt;6)*AND((E113*24)&lt;21)*AND((F113*24)&lt;=6),3+(F113*24),0)+IF(((E68*24)&lt;=6)*AND((F113*24)&gt;6)*AND((F113*24)&lt;21),6-(E113*24),0)+IF(((E113*24)&lt;=6)*AND((F113*24)&lt;=6),(F113*24)-(E113*24),0)+IF(((E113*24)&gt;=21)*AND((F113*24)&lt;=6),24-(E113*24)+(F113*24),0)+IF(((E113*24)&gt;=21)*AND((F113*24)&gt;=21),(F113*24)-(E113*24),0)+IF(((E113*24)&lt;=6)*AND((F113*24)&gt;=21),6-(E113*24)+(F113*24)-21,0)+IF(((E113*24)&gt;6)*AND((E113*24)&lt;21)*AND((F113*24)&gt;6)*AND((F113*24)&lt;21)*AND((E113*24)&gt;(F113*24)),9,0))/24-I113</f>
        <v>0</v>
      </c>
      <c r="K113" s="46">
        <v>0</v>
      </c>
    </row>
    <row r="114" spans="1:11">
      <c r="A114" s="40"/>
      <c r="B114" s="40"/>
      <c r="C114" s="55" t="s">
        <v>12</v>
      </c>
      <c r="D114" s="55" t="s">
        <v>24</v>
      </c>
      <c r="E114" s="2">
        <f>VLOOKUP(C114,' horaire et frais avant nao '!$A$4:I82,2,FALSE)</f>
        <v>0</v>
      </c>
      <c r="F114" s="2">
        <v>0</v>
      </c>
      <c r="G114" s="2">
        <f t="shared" ref="G114:G119" si="7">MOD(F114-E114,1)-I114-H114+K114</f>
        <v>0</v>
      </c>
      <c r="H114" s="2">
        <v>0</v>
      </c>
      <c r="I114" s="2">
        <v>0</v>
      </c>
      <c r="J114" s="2">
        <f t="shared" ref="J114:J119" si="8">(IF(((E114*24)&gt;=21)*AND((F114*24)&gt;6)*AND((F114*24)&lt;21),30-(E114*24),0)+IF(((F114*24)&gt;=21)*AND((E114*24)&gt;6)*AND((E114*24)&lt;21),MIN((F114*24)-(E114*24),(F114*24)-21),0)+IF(((E114*24)&gt;6)*AND((E114*24)&lt;21)*AND((F114*24)&lt;=6),3+(F114*24),0)+IF(((E69*24)&lt;=6)*AND((F114*24)&gt;6)*AND((F114*24)&lt;21),6-(E114*24),0)+IF(((E114*24)&lt;=6)*AND((F114*24)&lt;=6),(F114*24)-(E114*24),0)+IF(((E114*24)&gt;=21)*AND((F114*24)&lt;=6),24-(E114*24)+(F114*24),0)+IF(((E114*24)&gt;=21)*AND((F114*24)&gt;=21),(F114*24)-(E114*24),0)+IF(((E114*24)&lt;=6)*AND((F114*24)&gt;=21),6-(E114*24)+(F114*24)-21,0)+IF(((E114*24)&gt;6)*AND((E114*24)&lt;21)*AND((F114*24)&gt;6)*AND((F114*24)&lt;21)*AND((E114*24)&gt;(F114*24)),9,0))/24-I114</f>
        <v>0</v>
      </c>
      <c r="K114" s="46">
        <v>0</v>
      </c>
    </row>
    <row r="115" spans="1:11">
      <c r="A115" s="40"/>
      <c r="B115" s="40"/>
      <c r="C115" s="55" t="s">
        <v>12</v>
      </c>
      <c r="D115" s="55" t="s">
        <v>25</v>
      </c>
      <c r="E115" s="2">
        <f>VLOOKUP(C115,' horaire et frais avant nao '!$A$4:I83,2,FALSE)</f>
        <v>0</v>
      </c>
      <c r="F115" s="2">
        <v>0</v>
      </c>
      <c r="G115" s="2">
        <f t="shared" si="7"/>
        <v>0</v>
      </c>
      <c r="H115" s="2">
        <v>0</v>
      </c>
      <c r="I115" s="2">
        <v>0</v>
      </c>
      <c r="J115" s="2">
        <f t="shared" si="8"/>
        <v>0</v>
      </c>
      <c r="K115" s="46">
        <v>0</v>
      </c>
    </row>
    <row r="116" spans="1:11">
      <c r="A116" s="40"/>
      <c r="B116" s="40"/>
      <c r="C116" s="55" t="s">
        <v>12</v>
      </c>
      <c r="D116" s="55" t="s">
        <v>26</v>
      </c>
      <c r="E116" s="2">
        <f>VLOOKUP(C116,' horaire et frais avant nao '!$A$4:I84,2,FALSE)</f>
        <v>0</v>
      </c>
      <c r="F116" s="2">
        <v>0</v>
      </c>
      <c r="G116" s="2">
        <f t="shared" si="7"/>
        <v>0</v>
      </c>
      <c r="H116" s="2">
        <v>0</v>
      </c>
      <c r="I116" s="2">
        <v>0</v>
      </c>
      <c r="J116" s="2">
        <f t="shared" si="8"/>
        <v>0</v>
      </c>
      <c r="K116" s="46">
        <v>0</v>
      </c>
    </row>
    <row r="117" spans="1:11">
      <c r="A117" s="40"/>
      <c r="B117" s="40"/>
      <c r="C117" s="55" t="s">
        <v>12</v>
      </c>
      <c r="D117" s="55" t="s">
        <v>20</v>
      </c>
      <c r="E117" s="2">
        <f>VLOOKUP(C117,' horaire et frais avant nao '!$A$4:I85,2,FALSE)</f>
        <v>0</v>
      </c>
      <c r="F117" s="2">
        <v>0</v>
      </c>
      <c r="G117" s="2">
        <f t="shared" si="7"/>
        <v>0</v>
      </c>
      <c r="H117" s="2">
        <v>0</v>
      </c>
      <c r="I117" s="2">
        <v>0</v>
      </c>
      <c r="J117" s="2">
        <f t="shared" si="8"/>
        <v>0</v>
      </c>
      <c r="K117" s="46">
        <v>0</v>
      </c>
    </row>
    <row r="118" spans="1:11">
      <c r="A118" s="40"/>
      <c r="B118" s="40"/>
      <c r="C118" s="55" t="s">
        <v>11</v>
      </c>
      <c r="D118" s="55" t="s">
        <v>21</v>
      </c>
      <c r="E118" s="2">
        <f>VLOOKUP(C118,' horaire et frais avant nao '!$A$4:I86,2,FALSE)</f>
        <v>0</v>
      </c>
      <c r="F118" s="2">
        <v>0</v>
      </c>
      <c r="G118" s="2">
        <f t="shared" si="7"/>
        <v>0</v>
      </c>
      <c r="H118" s="2">
        <v>0</v>
      </c>
      <c r="I118" s="2">
        <v>0</v>
      </c>
      <c r="J118" s="2">
        <f t="shared" si="8"/>
        <v>0</v>
      </c>
      <c r="K118" s="46">
        <v>0</v>
      </c>
    </row>
    <row r="119" spans="1:11">
      <c r="A119" s="40"/>
      <c r="B119" s="40"/>
      <c r="C119" s="55" t="s">
        <v>11</v>
      </c>
      <c r="D119" s="55" t="s">
        <v>22</v>
      </c>
      <c r="E119" s="2">
        <f>VLOOKUP(C119,' horaire et frais avant nao '!$A$4:I87,2,FALSE)</f>
        <v>0</v>
      </c>
      <c r="F119" s="2">
        <v>0</v>
      </c>
      <c r="G119" s="2">
        <f t="shared" si="7"/>
        <v>0</v>
      </c>
      <c r="H119" s="2">
        <v>0</v>
      </c>
      <c r="I119" s="2">
        <v>0</v>
      </c>
      <c r="J119" s="2">
        <f t="shared" si="8"/>
        <v>0</v>
      </c>
      <c r="K119" s="46">
        <v>0</v>
      </c>
    </row>
    <row r="120" spans="1:11">
      <c r="B120" s="1"/>
      <c r="C120" s="1"/>
      <c r="D120" s="1"/>
      <c r="E120" s="1"/>
      <c r="F120" s="1"/>
      <c r="G120" s="54">
        <f>SUM(G113:G119)</f>
        <v>0</v>
      </c>
      <c r="H120" s="1"/>
      <c r="I120" s="1"/>
      <c r="J120" s="56">
        <f>SUM(J113:J119)</f>
        <v>0</v>
      </c>
    </row>
    <row r="121" spans="1:11">
      <c r="D121" s="191" t="s">
        <v>37</v>
      </c>
      <c r="E121" s="191"/>
      <c r="F121" s="191"/>
      <c r="G121" s="191"/>
      <c r="H121" s="41"/>
      <c r="I121" s="41">
        <v>0.33333333333333298</v>
      </c>
    </row>
    <row r="122" spans="1:11">
      <c r="D122" s="191" t="s">
        <v>38</v>
      </c>
      <c r="E122" s="191"/>
      <c r="F122" s="191"/>
      <c r="G122" s="191"/>
      <c r="H122" s="41"/>
      <c r="I122" s="41">
        <v>1.6666666666666701</v>
      </c>
    </row>
    <row r="123" spans="1:11">
      <c r="D123" s="191" t="s">
        <v>39</v>
      </c>
      <c r="E123" s="191"/>
      <c r="F123" s="191"/>
      <c r="G123" s="191"/>
      <c r="H123" s="41"/>
      <c r="I123" s="58">
        <f>SUM(G120)</f>
        <v>0</v>
      </c>
      <c r="K123" s="186" t="s">
        <v>149</v>
      </c>
    </row>
    <row r="124" spans="1:11">
      <c r="D124" s="191" t="s">
        <v>40</v>
      </c>
      <c r="E124" s="191"/>
      <c r="F124" s="191"/>
      <c r="G124" s="191"/>
      <c r="H124" s="41"/>
      <c r="I124" s="41">
        <v>0.41666666666666702</v>
      </c>
      <c r="K124" s="186"/>
    </row>
    <row r="125" spans="1:11">
      <c r="D125" s="191" t="s">
        <v>41</v>
      </c>
      <c r="E125" s="191"/>
      <c r="F125" s="191"/>
      <c r="G125" s="191"/>
      <c r="H125" s="41"/>
      <c r="I125" s="41">
        <f>SUM(I123-I122)</f>
        <v>-1.6666666666666701</v>
      </c>
      <c r="K125" s="74">
        <f>SUM(G153)</f>
        <v>0</v>
      </c>
    </row>
    <row r="126" spans="1:11">
      <c r="D126" s="191" t="s">
        <v>42</v>
      </c>
      <c r="E126" s="191"/>
      <c r="F126" s="191"/>
      <c r="G126" s="191"/>
      <c r="H126" s="41"/>
      <c r="I126" s="41">
        <v>0.83333333333333337</v>
      </c>
    </row>
    <row r="127" spans="1:11">
      <c r="D127" s="191" t="s">
        <v>43</v>
      </c>
      <c r="E127" s="191"/>
      <c r="F127" s="191"/>
      <c r="G127" s="191"/>
      <c r="H127" s="41">
        <v>6.6666666666666696</v>
      </c>
      <c r="I127" s="58">
        <f>SUM(I56+I78+I101+I123)</f>
        <v>0</v>
      </c>
    </row>
    <row r="128" spans="1:11">
      <c r="H128" s="195">
        <f>SUM(I127-H127)</f>
        <v>-6.6666666666666696</v>
      </c>
      <c r="I128" s="195"/>
    </row>
    <row r="132" spans="2:13">
      <c r="H132" s="27"/>
      <c r="I132" s="41">
        <v>4.166666666666667</v>
      </c>
      <c r="J132" s="47">
        <v>0</v>
      </c>
      <c r="K132" s="28"/>
    </row>
    <row r="133" spans="2:13" ht="15" customHeight="1">
      <c r="B133" s="192" t="s">
        <v>117</v>
      </c>
      <c r="C133" s="192"/>
      <c r="D133" s="192"/>
      <c r="E133" s="192"/>
      <c r="F133" s="192"/>
      <c r="G133" s="192"/>
      <c r="H133" s="28"/>
      <c r="I133" s="48" t="s">
        <v>44</v>
      </c>
      <c r="J133" s="191" t="s">
        <v>33</v>
      </c>
      <c r="K133" s="191"/>
      <c r="L133" s="49" t="s">
        <v>45</v>
      </c>
      <c r="M133" s="40">
        <f>SUM(F34)</f>
        <v>0</v>
      </c>
    </row>
    <row r="134" spans="2:13" ht="15" customHeight="1">
      <c r="B134" s="192"/>
      <c r="C134" s="192"/>
      <c r="D134" s="192"/>
      <c r="E134" s="192"/>
      <c r="F134" s="192"/>
      <c r="G134" s="192"/>
      <c r="I134" s="29">
        <f>SUM(J53+J75+J98+J120)</f>
        <v>0</v>
      </c>
      <c r="J134" s="193">
        <f>SUM(G53+G75+G98+G120)</f>
        <v>0</v>
      </c>
      <c r="K134" s="194"/>
      <c r="L134" s="49" t="s">
        <v>46</v>
      </c>
      <c r="M134" s="40">
        <f>SUM(E34)</f>
        <v>0</v>
      </c>
    </row>
    <row r="135" spans="2:13">
      <c r="B135" s="191" t="s">
        <v>47</v>
      </c>
      <c r="C135" s="191"/>
      <c r="D135" s="191"/>
      <c r="E135" s="40">
        <v>151.66999999999999</v>
      </c>
      <c r="F135" s="30">
        <v>0</v>
      </c>
      <c r="G135" s="30">
        <f>SUM(E135*F135)</f>
        <v>0</v>
      </c>
      <c r="I135" s="191" t="s">
        <v>48</v>
      </c>
      <c r="J135" s="191"/>
      <c r="K135" s="39">
        <v>6.6666666666666696</v>
      </c>
      <c r="L135" s="49" t="s">
        <v>81</v>
      </c>
      <c r="M135" s="40">
        <f>SUM(G34)</f>
        <v>0</v>
      </c>
    </row>
    <row r="136" spans="2:13">
      <c r="B136" s="187" t="s">
        <v>50</v>
      </c>
      <c r="C136" s="188"/>
      <c r="D136" s="189"/>
      <c r="E136" s="40">
        <v>17.329999999999998</v>
      </c>
      <c r="F136" s="30">
        <f>SUM(F135*25)/100+F135</f>
        <v>0</v>
      </c>
      <c r="G136" s="30">
        <f>SUM(E136*F136)</f>
        <v>0</v>
      </c>
      <c r="I136" s="191" t="s">
        <v>51</v>
      </c>
      <c r="J136" s="191"/>
      <c r="K136" s="41">
        <f>SUM(K135-J134)</f>
        <v>6.6666666666666696</v>
      </c>
      <c r="L136" s="49" t="s">
        <v>49</v>
      </c>
      <c r="M136" s="40">
        <v>0</v>
      </c>
    </row>
    <row r="137" spans="2:13">
      <c r="B137" s="187" t="s">
        <v>52</v>
      </c>
      <c r="C137" s="188"/>
      <c r="D137" s="189"/>
      <c r="E137" s="40">
        <v>4.33</v>
      </c>
      <c r="F137" s="30">
        <f>SUM(F135*25)/100+F135</f>
        <v>0</v>
      </c>
      <c r="G137" s="30">
        <f>SUM(E137*F137)</f>
        <v>0</v>
      </c>
      <c r="I137" s="191" t="s">
        <v>53</v>
      </c>
      <c r="J137" s="191"/>
      <c r="K137" s="41">
        <v>-6.6666666666666696</v>
      </c>
      <c r="L137" s="50" t="s">
        <v>54</v>
      </c>
      <c r="M137" s="40">
        <f>SUM(J34)</f>
        <v>0</v>
      </c>
    </row>
    <row r="138" spans="2:13">
      <c r="B138" s="187" t="s">
        <v>55</v>
      </c>
      <c r="C138" s="188"/>
      <c r="D138" s="189"/>
      <c r="E138" s="30">
        <f>SUM(G135:G137)</f>
        <v>0</v>
      </c>
      <c r="F138" s="30">
        <v>8</v>
      </c>
      <c r="G138" s="30">
        <f>SUM(E138*8)/100</f>
        <v>0</v>
      </c>
      <c r="I138" s="191" t="s">
        <v>56</v>
      </c>
      <c r="J138" s="191"/>
      <c r="K138" s="191"/>
      <c r="L138" s="19">
        <f>SUM(H34)</f>
        <v>0</v>
      </c>
    </row>
    <row r="139" spans="2:13">
      <c r="B139" s="187" t="s">
        <v>57</v>
      </c>
      <c r="C139" s="188"/>
      <c r="D139" s="189"/>
      <c r="E139" s="30">
        <v>82.12</v>
      </c>
      <c r="F139" s="30">
        <v>0</v>
      </c>
      <c r="G139" s="30">
        <f>SUM(L139)</f>
        <v>0</v>
      </c>
      <c r="I139" s="191" t="s">
        <v>58</v>
      </c>
      <c r="J139" s="191"/>
      <c r="K139" s="191"/>
      <c r="L139" s="40">
        <f>SUM(I34)</f>
        <v>0</v>
      </c>
    </row>
    <row r="140" spans="2:13">
      <c r="B140" s="187" t="s">
        <v>59</v>
      </c>
      <c r="C140" s="188"/>
      <c r="D140" s="189"/>
      <c r="E140" s="30">
        <v>41.06</v>
      </c>
      <c r="F140" s="30">
        <v>0</v>
      </c>
      <c r="G140" s="30">
        <f>SUM(L138)</f>
        <v>0</v>
      </c>
      <c r="I140" s="191" t="s">
        <v>8</v>
      </c>
      <c r="J140" s="191"/>
      <c r="K140" s="191"/>
      <c r="L140" s="40">
        <f>SUM(K34)</f>
        <v>0</v>
      </c>
    </row>
    <row r="141" spans="2:13">
      <c r="B141" s="187" t="s">
        <v>60</v>
      </c>
      <c r="C141" s="188"/>
      <c r="D141" s="189"/>
      <c r="E141" s="40">
        <v>0</v>
      </c>
      <c r="F141" s="30">
        <v>0</v>
      </c>
      <c r="G141" s="30">
        <v>0</v>
      </c>
      <c r="I141" s="187" t="s">
        <v>118</v>
      </c>
      <c r="J141" s="188"/>
      <c r="K141" s="61">
        <v>1.8333333333333333</v>
      </c>
      <c r="L141" s="31">
        <v>0</v>
      </c>
    </row>
    <row r="142" spans="2:13">
      <c r="B142" s="187" t="s">
        <v>44</v>
      </c>
      <c r="C142" s="188"/>
      <c r="D142" s="189"/>
      <c r="E142" s="87">
        <f>SUM(((G135+G136+G137+G138)/173)*25)/100</f>
        <v>0</v>
      </c>
      <c r="F142" s="41">
        <f>SUM(I134)</f>
        <v>0</v>
      </c>
      <c r="G142" s="30">
        <f>SUM(E142*F142)/"1:"</f>
        <v>0</v>
      </c>
    </row>
    <row r="143" spans="2:13">
      <c r="B143" s="187" t="s">
        <v>61</v>
      </c>
      <c r="C143" s="188"/>
      <c r="D143" s="189"/>
      <c r="E143" s="31">
        <f>SUM(L141)</f>
        <v>0</v>
      </c>
      <c r="F143" s="30">
        <v>0</v>
      </c>
      <c r="G143" s="30">
        <f>SUM(F143*E143)/"1:"</f>
        <v>0</v>
      </c>
    </row>
    <row r="144" spans="2:13">
      <c r="B144" s="187" t="s">
        <v>61</v>
      </c>
      <c r="C144" s="188"/>
      <c r="D144" s="189"/>
      <c r="E144" s="31">
        <v>0</v>
      </c>
      <c r="F144" s="30">
        <v>0</v>
      </c>
      <c r="G144" s="30">
        <f>SUM(F144*E144)/"1:"</f>
        <v>0</v>
      </c>
    </row>
    <row r="145" spans="2:11">
      <c r="B145" s="187" t="s">
        <v>62</v>
      </c>
      <c r="C145" s="188"/>
      <c r="D145" s="189"/>
      <c r="E145" s="40"/>
      <c r="F145" s="40"/>
      <c r="G145" s="30">
        <f>SUM(M133)</f>
        <v>0</v>
      </c>
    </row>
    <row r="146" spans="2:11">
      <c r="B146" s="187" t="s">
        <v>28</v>
      </c>
      <c r="C146" s="188"/>
      <c r="D146" s="189"/>
      <c r="E146" s="40"/>
      <c r="F146" s="40"/>
      <c r="G146" s="30">
        <f>SUM(M135)</f>
        <v>0</v>
      </c>
    </row>
    <row r="147" spans="2:11">
      <c r="B147" s="187" t="s">
        <v>116</v>
      </c>
      <c r="C147" s="188"/>
      <c r="D147" s="189"/>
      <c r="E147" s="40">
        <f>SUM(M137)</f>
        <v>0</v>
      </c>
      <c r="F147" s="30">
        <v>10.220000000000001</v>
      </c>
      <c r="G147" s="30">
        <f>SUM(E147*F147)</f>
        <v>0</v>
      </c>
    </row>
    <row r="148" spans="2:11">
      <c r="B148" s="208"/>
      <c r="C148" s="208"/>
      <c r="D148" s="209"/>
      <c r="E148" s="191" t="s">
        <v>63</v>
      </c>
      <c r="F148" s="191"/>
      <c r="G148" s="30">
        <f>SUM(G135:G147)</f>
        <v>0</v>
      </c>
    </row>
    <row r="149" spans="2:11">
      <c r="B149" s="205" t="s">
        <v>64</v>
      </c>
      <c r="C149" s="206"/>
      <c r="D149" s="207"/>
      <c r="E149" s="40"/>
      <c r="F149" s="40"/>
      <c r="G149" s="40">
        <f>SUM(M134)</f>
        <v>0</v>
      </c>
    </row>
    <row r="150" spans="2:11">
      <c r="B150" s="205" t="s">
        <v>65</v>
      </c>
      <c r="C150" s="206"/>
      <c r="D150" s="207"/>
      <c r="E150" s="40">
        <v>3.53</v>
      </c>
      <c r="F150" s="40">
        <f>SUM(M137)</f>
        <v>0</v>
      </c>
      <c r="G150" s="40">
        <f>SUM(E150*F150)</f>
        <v>0</v>
      </c>
    </row>
    <row r="151" spans="2:11">
      <c r="B151" s="205" t="s">
        <v>66</v>
      </c>
      <c r="C151" s="206"/>
      <c r="D151" s="207"/>
      <c r="E151" s="40"/>
      <c r="F151" s="40"/>
      <c r="G151" s="40">
        <f>SUM(M136)</f>
        <v>0</v>
      </c>
    </row>
    <row r="152" spans="2:11">
      <c r="B152" s="205" t="s">
        <v>67</v>
      </c>
      <c r="C152" s="206"/>
      <c r="D152" s="207"/>
      <c r="E152" s="40"/>
      <c r="F152" s="40"/>
      <c r="G152" s="40">
        <f>SUM(L140)</f>
        <v>0</v>
      </c>
    </row>
    <row r="153" spans="2:11">
      <c r="E153" s="197" t="s">
        <v>68</v>
      </c>
      <c r="F153" s="198"/>
      <c r="G153" s="60">
        <f>SUM((G148-(G148*27)/100)+G149+G151+G152)-G150</f>
        <v>0</v>
      </c>
      <c r="I153" s="191" t="s">
        <v>82</v>
      </c>
      <c r="J153" s="191"/>
      <c r="K153" s="40">
        <v>0</v>
      </c>
    </row>
    <row r="154" spans="2:11">
      <c r="E154" s="197" t="s">
        <v>69</v>
      </c>
      <c r="F154" s="198"/>
      <c r="G154" s="40">
        <v>0</v>
      </c>
    </row>
  </sheetData>
  <mergeCells count="78">
    <mergeCell ref="E154:F154"/>
    <mergeCell ref="D59:G59"/>
    <mergeCell ref="D60:G60"/>
    <mergeCell ref="B65:J66"/>
    <mergeCell ref="D76:G76"/>
    <mergeCell ref="D103:G103"/>
    <mergeCell ref="D78:G78"/>
    <mergeCell ref="D79:G79"/>
    <mergeCell ref="D80:G80"/>
    <mergeCell ref="D81:G81"/>
    <mergeCell ref="D82:G82"/>
    <mergeCell ref="D127:G127"/>
    <mergeCell ref="D100:G100"/>
    <mergeCell ref="D101:G101"/>
    <mergeCell ref="D102:G102"/>
    <mergeCell ref="D122:G122"/>
    <mergeCell ref="D57:G57"/>
    <mergeCell ref="I141:J141"/>
    <mergeCell ref="E148:F148"/>
    <mergeCell ref="B152:D152"/>
    <mergeCell ref="I153:J153"/>
    <mergeCell ref="B133:G134"/>
    <mergeCell ref="J133:K133"/>
    <mergeCell ref="J134:K134"/>
    <mergeCell ref="B136:D136"/>
    <mergeCell ref="B137:D137"/>
    <mergeCell ref="B135:D135"/>
    <mergeCell ref="I135:J135"/>
    <mergeCell ref="I136:J136"/>
    <mergeCell ref="I137:J137"/>
    <mergeCell ref="B138:D138"/>
    <mergeCell ref="I138:K138"/>
    <mergeCell ref="H1:I1"/>
    <mergeCell ref="B43:J44"/>
    <mergeCell ref="D54:G54"/>
    <mergeCell ref="D55:G55"/>
    <mergeCell ref="D56:G56"/>
    <mergeCell ref="D58:G58"/>
    <mergeCell ref="H83:I83"/>
    <mergeCell ref="D77:G77"/>
    <mergeCell ref="B88:J89"/>
    <mergeCell ref="D99:G99"/>
    <mergeCell ref="H61:I61"/>
    <mergeCell ref="E153:F153"/>
    <mergeCell ref="B139:D139"/>
    <mergeCell ref="B140:D140"/>
    <mergeCell ref="B142:D142"/>
    <mergeCell ref="B144:D144"/>
    <mergeCell ref="B145:D145"/>
    <mergeCell ref="B146:D146"/>
    <mergeCell ref="B147:D147"/>
    <mergeCell ref="B148:D148"/>
    <mergeCell ref="B149:D149"/>
    <mergeCell ref="B150:D150"/>
    <mergeCell ref="B151:D151"/>
    <mergeCell ref="B141:D141"/>
    <mergeCell ref="B143:D143"/>
    <mergeCell ref="K56:K57"/>
    <mergeCell ref="K78:K79"/>
    <mergeCell ref="K101:K102"/>
    <mergeCell ref="K123:K124"/>
    <mergeCell ref="I140:K140"/>
    <mergeCell ref="I139:K139"/>
    <mergeCell ref="H128:I128"/>
    <mergeCell ref="H106:I106"/>
    <mergeCell ref="B110:J111"/>
    <mergeCell ref="D121:G121"/>
    <mergeCell ref="D123:G123"/>
    <mergeCell ref="D124:G124"/>
    <mergeCell ref="D125:G125"/>
    <mergeCell ref="D126:G126"/>
    <mergeCell ref="D104:G104"/>
    <mergeCell ref="D105:G105"/>
    <mergeCell ref="A3:A5"/>
    <mergeCell ref="A6:A12"/>
    <mergeCell ref="A13:A19"/>
    <mergeCell ref="A20:A26"/>
    <mergeCell ref="A27:A32"/>
  </mergeCells>
  <conditionalFormatting sqref="E3:K33">
    <cfRule type="cellIs" dxfId="473" priority="239" operator="greaterThan">
      <formula>0</formula>
    </cfRule>
    <cfRule type="cellIs" dxfId="472" priority="240" operator="greaterThan">
      <formula>0</formula>
    </cfRule>
  </conditionalFormatting>
  <conditionalFormatting sqref="G46:G52 G68:G74 G91:G97 G113:G119">
    <cfRule type="cellIs" dxfId="471" priority="233" operator="equal">
      <formula>0</formula>
    </cfRule>
    <cfRule type="cellIs" dxfId="470" priority="234" operator="lessThan">
      <formula>$I$54</formula>
    </cfRule>
    <cfRule type="cellIs" dxfId="469" priority="235" operator="between">
      <formula>$I$54</formula>
      <formula>$I$57</formula>
    </cfRule>
    <cfRule type="cellIs" dxfId="468" priority="236" operator="greaterThan">
      <formula>0.416666666666667</formula>
    </cfRule>
    <cfRule type="cellIs" dxfId="467" priority="237" operator="equal">
      <formula>0</formula>
    </cfRule>
    <cfRule type="cellIs" dxfId="466" priority="238" operator="greaterThan">
      <formula>0.416666666666667</formula>
    </cfRule>
  </conditionalFormatting>
  <conditionalFormatting sqref="G46:G52 G68:G74 G91:G97 G113:G119">
    <cfRule type="cellIs" dxfId="465" priority="232" operator="lessThan">
      <formula>0.416666666666667</formula>
    </cfRule>
  </conditionalFormatting>
  <conditionalFormatting sqref="G53 G75">
    <cfRule type="cellIs" dxfId="464" priority="230" operator="lessThan">
      <formula>1.66666666666667</formula>
    </cfRule>
    <cfRule type="cellIs" dxfId="463" priority="231" operator="greaterThan">
      <formula>1.66666666666667</formula>
    </cfRule>
  </conditionalFormatting>
  <conditionalFormatting sqref="J53 J75 J98 J120">
    <cfRule type="cellIs" dxfId="462" priority="228" operator="lessThan">
      <formula>$I$126</formula>
    </cfRule>
    <cfRule type="cellIs" dxfId="461" priority="229" operator="greaterThan">
      <formula>$I$126</formula>
    </cfRule>
  </conditionalFormatting>
  <conditionalFormatting sqref="J53">
    <cfRule type="cellIs" dxfId="460" priority="227" operator="greaterThan">
      <formula>$I$59</formula>
    </cfRule>
  </conditionalFormatting>
  <conditionalFormatting sqref="J46:J52 J68:J74 J91:J97 J113:J119">
    <cfRule type="cellIs" dxfId="459" priority="214" operator="greaterThan">
      <formula>0.165972222222222</formula>
    </cfRule>
    <cfRule type="cellIs" dxfId="458" priority="215" operator="between">
      <formula>0.000694444444444444</formula>
      <formula>0.165972222222222</formula>
    </cfRule>
    <cfRule type="cellIs" dxfId="457" priority="216" operator="equal">
      <formula>0</formula>
    </cfRule>
    <cfRule type="cellIs" dxfId="456" priority="217" operator="equal">
      <formula>0</formula>
    </cfRule>
    <cfRule type="cellIs" dxfId="455" priority="218" operator="lessThan">
      <formula>0.165972222222222</formula>
    </cfRule>
    <cfRule type="cellIs" dxfId="454" priority="219" operator="greaterThan">
      <formula>0.166666666666667</formula>
    </cfRule>
    <cfRule type="cellIs" dxfId="453" priority="220" operator="between">
      <formula>0.000694444444444444</formula>
      <formula>0.166666666666667</formula>
    </cfRule>
    <cfRule type="cellIs" dxfId="452" priority="221" operator="between">
      <formula>0</formula>
      <formula>0.166666666666667</formula>
    </cfRule>
    <cfRule type="cellIs" dxfId="451" priority="222" operator="equal">
      <formula>0</formula>
    </cfRule>
    <cfRule type="cellIs" dxfId="450" priority="223" operator="greaterThan">
      <formula>0.166666666666667</formula>
    </cfRule>
    <cfRule type="cellIs" dxfId="449" priority="224" operator="greaterThan">
      <formula>0.166666666666667</formula>
    </cfRule>
    <cfRule type="cellIs" dxfId="448" priority="225" operator="lessThan">
      <formula>0.208333333333333</formula>
    </cfRule>
    <cfRule type="cellIs" dxfId="447" priority="226" operator="greaterThan">
      <formula>0.208333333333333</formula>
    </cfRule>
  </conditionalFormatting>
  <conditionalFormatting sqref="I134">
    <cfRule type="cellIs" dxfId="446" priority="212" operator="lessThan">
      <formula>$I$132</formula>
    </cfRule>
    <cfRule type="cellIs" dxfId="445" priority="213" operator="greaterThan">
      <formula>$I$132</formula>
    </cfRule>
  </conditionalFormatting>
  <conditionalFormatting sqref="J134">
    <cfRule type="cellIs" dxfId="444" priority="210" operator="lessThan">
      <formula>$K$135</formula>
    </cfRule>
    <cfRule type="cellIs" dxfId="443" priority="211" operator="greaterThan">
      <formula>$K$135</formula>
    </cfRule>
  </conditionalFormatting>
  <conditionalFormatting sqref="J113">
    <cfRule type="cellIs" dxfId="442" priority="209" operator="greaterThan">
      <formula>0.167361111111111</formula>
    </cfRule>
  </conditionalFormatting>
  <conditionalFormatting sqref="B46:B52 B68:B74 B91:B97 B113:B119">
    <cfRule type="cellIs" dxfId="441" priority="208" operator="greaterThan">
      <formula>0</formula>
    </cfRule>
  </conditionalFormatting>
  <conditionalFormatting sqref="A46:A52 A68:A74 A91:A97 A113:A119">
    <cfRule type="cellIs" dxfId="440" priority="207" operator="greaterThan">
      <formula>0</formula>
    </cfRule>
  </conditionalFormatting>
  <conditionalFormatting sqref="A46:A52 A68:A74 A91:A97 A113:A119">
    <cfRule type="cellIs" dxfId="439" priority="205" operator="greaterThan">
      <formula>0</formula>
    </cfRule>
    <cfRule type="cellIs" dxfId="438" priority="206" operator="greaterThan">
      <formula>25</formula>
    </cfRule>
  </conditionalFormatting>
  <conditionalFormatting sqref="B46:B52 A68:B74 A91:B97 A113:B119">
    <cfRule type="cellIs" dxfId="437" priority="204" operator="greaterThan">
      <formula>0</formula>
    </cfRule>
  </conditionalFormatting>
  <conditionalFormatting sqref="K46:K52 K68:K74 K91:K97 K113:K119">
    <cfRule type="cellIs" dxfId="436" priority="203" operator="greaterThan">
      <formula>0</formula>
    </cfRule>
  </conditionalFormatting>
  <conditionalFormatting sqref="I56 I60">
    <cfRule type="cellIs" dxfId="435" priority="201" operator="lessThan">
      <formula>$I$55</formula>
    </cfRule>
    <cfRule type="cellIs" dxfId="434" priority="202" operator="greaterThan">
      <formula>$I$55</formula>
    </cfRule>
  </conditionalFormatting>
  <conditionalFormatting sqref="I78">
    <cfRule type="cellIs" dxfId="433" priority="199" operator="lessThan">
      <formula>$I$77</formula>
    </cfRule>
    <cfRule type="cellIs" dxfId="432" priority="200" operator="greaterThan">
      <formula>$I$77</formula>
    </cfRule>
  </conditionalFormatting>
  <conditionalFormatting sqref="I82">
    <cfRule type="cellIs" dxfId="431" priority="197" operator="lessThan">
      <formula>$H$82</formula>
    </cfRule>
    <cfRule type="cellIs" dxfId="430" priority="198" operator="greaterThan">
      <formula>$H$82</formula>
    </cfRule>
  </conditionalFormatting>
  <conditionalFormatting sqref="I101">
    <cfRule type="cellIs" dxfId="429" priority="193" operator="lessThan">
      <formula>$I$100</formula>
    </cfRule>
    <cfRule type="cellIs" dxfId="428" priority="194" operator="greaterThan">
      <formula>$I$100</formula>
    </cfRule>
    <cfRule type="cellIs" dxfId="427" priority="195" operator="lessThan">
      <formula>$I$100</formula>
    </cfRule>
    <cfRule type="cellIs" dxfId="426" priority="196" operator="greaterThan">
      <formula>$I$100</formula>
    </cfRule>
  </conditionalFormatting>
  <conditionalFormatting sqref="I105">
    <cfRule type="cellIs" dxfId="425" priority="191" operator="lessThan">
      <formula>$H$105</formula>
    </cfRule>
    <cfRule type="cellIs" dxfId="424" priority="192" operator="greaterThan">
      <formula>$H$105</formula>
    </cfRule>
  </conditionalFormatting>
  <conditionalFormatting sqref="I123 G120">
    <cfRule type="cellIs" dxfId="423" priority="189" operator="lessThan">
      <formula>$I$122</formula>
    </cfRule>
    <cfRule type="cellIs" dxfId="422" priority="190" operator="greaterThan">
      <formula>$I$122</formula>
    </cfRule>
  </conditionalFormatting>
  <conditionalFormatting sqref="I127">
    <cfRule type="cellIs" dxfId="421" priority="187" operator="lessThan">
      <formula>$H$127</formula>
    </cfRule>
    <cfRule type="cellIs" dxfId="420" priority="188" operator="greaterThan">
      <formula>$H$127</formula>
    </cfRule>
  </conditionalFormatting>
  <conditionalFormatting sqref="G98">
    <cfRule type="cellIs" dxfId="419" priority="185" operator="lessThan">
      <formula>$I$100</formula>
    </cfRule>
    <cfRule type="cellIs" dxfId="418" priority="186" operator="greaterThan">
      <formula>$I$100</formula>
    </cfRule>
  </conditionalFormatting>
  <conditionalFormatting sqref="G152">
    <cfRule type="cellIs" dxfId="417" priority="183" operator="lessThan">
      <formula>2300</formula>
    </cfRule>
    <cfRule type="cellIs" dxfId="416" priority="184" operator="greaterThan">
      <formula>2300</formula>
    </cfRule>
  </conditionalFormatting>
  <conditionalFormatting sqref="E3:K33">
    <cfRule type="cellIs" dxfId="415" priority="181" operator="greaterThan">
      <formula>0</formula>
    </cfRule>
    <cfRule type="cellIs" dxfId="414" priority="182" operator="greaterThan">
      <formula>0</formula>
    </cfRule>
  </conditionalFormatting>
  <conditionalFormatting sqref="G46:G52 G68:G74 G91:G97 G113:G119">
    <cfRule type="cellIs" dxfId="413" priority="175" operator="equal">
      <formula>0</formula>
    </cfRule>
    <cfRule type="cellIs" dxfId="412" priority="176" operator="lessThan">
      <formula>$I$54</formula>
    </cfRule>
    <cfRule type="cellIs" dxfId="411" priority="177" operator="between">
      <formula>$I$54</formula>
      <formula>$I$57</formula>
    </cfRule>
    <cfRule type="cellIs" dxfId="410" priority="178" operator="greaterThan">
      <formula>0.416666666666667</formula>
    </cfRule>
    <cfRule type="cellIs" dxfId="409" priority="179" operator="equal">
      <formula>0</formula>
    </cfRule>
    <cfRule type="cellIs" dxfId="408" priority="180" operator="greaterThan">
      <formula>0.416666666666667</formula>
    </cfRule>
  </conditionalFormatting>
  <conditionalFormatting sqref="G46:G52 G68:G74 G91:G97 G113:G119">
    <cfRule type="cellIs" dxfId="407" priority="174" operator="lessThan">
      <formula>0.416666666666667</formula>
    </cfRule>
  </conditionalFormatting>
  <conditionalFormatting sqref="G53 G75">
    <cfRule type="cellIs" dxfId="406" priority="172" operator="lessThan">
      <formula>1.66666666666667</formula>
    </cfRule>
    <cfRule type="cellIs" dxfId="405" priority="173" operator="greaterThan">
      <formula>1.66666666666667</formula>
    </cfRule>
  </conditionalFormatting>
  <conditionalFormatting sqref="J53 J75 J98 J120">
    <cfRule type="cellIs" dxfId="404" priority="170" operator="lessThan">
      <formula>$I$126</formula>
    </cfRule>
    <cfRule type="cellIs" dxfId="403" priority="171" operator="greaterThan">
      <formula>$I$126</formula>
    </cfRule>
  </conditionalFormatting>
  <conditionalFormatting sqref="J53">
    <cfRule type="cellIs" dxfId="402" priority="169" operator="greaterThan">
      <formula>$I$59</formula>
    </cfRule>
  </conditionalFormatting>
  <conditionalFormatting sqref="J46:J52 J68:J74 J91:J97 J113:J119">
    <cfRule type="cellIs" dxfId="401" priority="156" operator="greaterThan">
      <formula>0.165972222222222</formula>
    </cfRule>
    <cfRule type="cellIs" dxfId="400" priority="157" operator="between">
      <formula>0.000694444444444444</formula>
      <formula>0.165972222222222</formula>
    </cfRule>
    <cfRule type="cellIs" dxfId="399" priority="158" operator="equal">
      <formula>0</formula>
    </cfRule>
    <cfRule type="cellIs" dxfId="398" priority="159" operator="equal">
      <formula>0</formula>
    </cfRule>
    <cfRule type="cellIs" dxfId="397" priority="160" operator="lessThan">
      <formula>0.165972222222222</formula>
    </cfRule>
    <cfRule type="cellIs" dxfId="396" priority="161" operator="greaterThan">
      <formula>0.166666666666667</formula>
    </cfRule>
    <cfRule type="cellIs" dxfId="395" priority="162" operator="between">
      <formula>0.000694444444444444</formula>
      <formula>0.166666666666667</formula>
    </cfRule>
    <cfRule type="cellIs" dxfId="394" priority="163" operator="between">
      <formula>0</formula>
      <formula>0.166666666666667</formula>
    </cfRule>
    <cfRule type="cellIs" dxfId="393" priority="164" operator="equal">
      <formula>0</formula>
    </cfRule>
    <cfRule type="cellIs" dxfId="392" priority="165" operator="greaterThan">
      <formula>0.166666666666667</formula>
    </cfRule>
    <cfRule type="cellIs" dxfId="391" priority="166" operator="greaterThan">
      <formula>0.166666666666667</formula>
    </cfRule>
    <cfRule type="cellIs" dxfId="390" priority="167" operator="lessThan">
      <formula>0.208333333333333</formula>
    </cfRule>
    <cfRule type="cellIs" dxfId="389" priority="168" operator="greaterThan">
      <formula>0.208333333333333</formula>
    </cfRule>
  </conditionalFormatting>
  <conditionalFormatting sqref="I134">
    <cfRule type="cellIs" dxfId="388" priority="154" operator="lessThan">
      <formula>$I$132</formula>
    </cfRule>
    <cfRule type="cellIs" dxfId="387" priority="155" operator="greaterThan">
      <formula>$I$132</formula>
    </cfRule>
  </conditionalFormatting>
  <conditionalFormatting sqref="J134">
    <cfRule type="cellIs" dxfId="386" priority="152" operator="lessThan">
      <formula>$K$135</formula>
    </cfRule>
    <cfRule type="cellIs" dxfId="385" priority="153" operator="greaterThan">
      <formula>$K$135</formula>
    </cfRule>
  </conditionalFormatting>
  <conditionalFormatting sqref="J113">
    <cfRule type="cellIs" dxfId="384" priority="151" operator="greaterThan">
      <formula>0.167361111111111</formula>
    </cfRule>
  </conditionalFormatting>
  <conditionalFormatting sqref="B46:B52 B68:B74 B91:B97 B113:B119">
    <cfRule type="cellIs" dxfId="383" priority="150" operator="greaterThan">
      <formula>0</formula>
    </cfRule>
  </conditionalFormatting>
  <conditionalFormatting sqref="A46:A52 A68:A74 A91:A97 A113:A119">
    <cfRule type="cellIs" dxfId="382" priority="149" operator="greaterThan">
      <formula>0</formula>
    </cfRule>
  </conditionalFormatting>
  <conditionalFormatting sqref="A46:A52 A68:A74 A91:A97 A113:A119">
    <cfRule type="cellIs" dxfId="381" priority="147" operator="greaterThan">
      <formula>0</formula>
    </cfRule>
    <cfRule type="cellIs" dxfId="380" priority="148" operator="greaterThan">
      <formula>25</formula>
    </cfRule>
  </conditionalFormatting>
  <conditionalFormatting sqref="B46:B52 A68:B74 A91:B97 A113:B119">
    <cfRule type="cellIs" dxfId="379" priority="146" operator="greaterThan">
      <formula>0</formula>
    </cfRule>
  </conditionalFormatting>
  <conditionalFormatting sqref="K46:K52 K68:K74 K91:K97 K113:K119">
    <cfRule type="cellIs" dxfId="378" priority="145" operator="greaterThan">
      <formula>0</formula>
    </cfRule>
  </conditionalFormatting>
  <conditionalFormatting sqref="I56 I60">
    <cfRule type="cellIs" dxfId="377" priority="143" operator="lessThan">
      <formula>$I$55</formula>
    </cfRule>
    <cfRule type="cellIs" dxfId="376" priority="144" operator="greaterThan">
      <formula>$I$55</formula>
    </cfRule>
  </conditionalFormatting>
  <conditionalFormatting sqref="I78">
    <cfRule type="cellIs" dxfId="375" priority="141" operator="lessThan">
      <formula>$I$77</formula>
    </cfRule>
    <cfRule type="cellIs" dxfId="374" priority="142" operator="greaterThan">
      <formula>$I$77</formula>
    </cfRule>
  </conditionalFormatting>
  <conditionalFormatting sqref="I82">
    <cfRule type="cellIs" dxfId="373" priority="139" operator="lessThan">
      <formula>$H$82</formula>
    </cfRule>
    <cfRule type="cellIs" dxfId="372" priority="140" operator="greaterThan">
      <formula>$H$82</formula>
    </cfRule>
  </conditionalFormatting>
  <conditionalFormatting sqref="I101">
    <cfRule type="cellIs" dxfId="371" priority="135" operator="lessThan">
      <formula>$I$100</formula>
    </cfRule>
    <cfRule type="cellIs" dxfId="370" priority="136" operator="greaterThan">
      <formula>$I$100</formula>
    </cfRule>
    <cfRule type="cellIs" dxfId="369" priority="137" operator="lessThan">
      <formula>$I$100</formula>
    </cfRule>
    <cfRule type="cellIs" dxfId="368" priority="138" operator="greaterThan">
      <formula>$I$100</formula>
    </cfRule>
  </conditionalFormatting>
  <conditionalFormatting sqref="I105">
    <cfRule type="cellIs" dxfId="367" priority="133" operator="lessThan">
      <formula>$H$105</formula>
    </cfRule>
    <cfRule type="cellIs" dxfId="366" priority="134" operator="greaterThan">
      <formula>$H$105</formula>
    </cfRule>
  </conditionalFormatting>
  <conditionalFormatting sqref="I123 G120">
    <cfRule type="cellIs" dxfId="365" priority="131" operator="lessThan">
      <formula>$I$122</formula>
    </cfRule>
    <cfRule type="cellIs" dxfId="364" priority="132" operator="greaterThan">
      <formula>$I$122</formula>
    </cfRule>
  </conditionalFormatting>
  <conditionalFormatting sqref="I127">
    <cfRule type="cellIs" dxfId="363" priority="129" operator="lessThan">
      <formula>$H$127</formula>
    </cfRule>
    <cfRule type="cellIs" dxfId="362" priority="130" operator="greaterThan">
      <formula>$H$127</formula>
    </cfRule>
  </conditionalFormatting>
  <conditionalFormatting sqref="G98">
    <cfRule type="cellIs" dxfId="361" priority="127" operator="lessThan">
      <formula>$I$100</formula>
    </cfRule>
    <cfRule type="cellIs" dxfId="360" priority="128" operator="greaterThan">
      <formula>$I$100</formula>
    </cfRule>
  </conditionalFormatting>
  <conditionalFormatting sqref="G153">
    <cfRule type="cellIs" dxfId="359" priority="125" operator="lessThan">
      <formula>2300</formula>
    </cfRule>
    <cfRule type="cellIs" dxfId="358" priority="126" operator="greaterThan">
      <formula>2300</formula>
    </cfRule>
  </conditionalFormatting>
  <conditionalFormatting sqref="E3:K33">
    <cfRule type="cellIs" dxfId="357" priority="123" operator="greaterThan">
      <formula>0</formula>
    </cfRule>
    <cfRule type="cellIs" dxfId="356" priority="124" operator="greaterThan">
      <formula>0</formula>
    </cfRule>
  </conditionalFormatting>
  <conditionalFormatting sqref="G46:G52 G68:G74 G91:G97 G113:G119">
    <cfRule type="cellIs" dxfId="355" priority="117" operator="equal">
      <formula>0</formula>
    </cfRule>
    <cfRule type="cellIs" dxfId="354" priority="118" operator="lessThan">
      <formula>$I$54</formula>
    </cfRule>
    <cfRule type="cellIs" dxfId="353" priority="119" operator="between">
      <formula>$I$54</formula>
      <formula>$I$57</formula>
    </cfRule>
    <cfRule type="cellIs" dxfId="352" priority="120" operator="greaterThan">
      <formula>0.416666666666667</formula>
    </cfRule>
    <cfRule type="cellIs" dxfId="351" priority="121" operator="equal">
      <formula>0</formula>
    </cfRule>
    <cfRule type="cellIs" dxfId="350" priority="122" operator="greaterThan">
      <formula>0.416666666666667</formula>
    </cfRule>
  </conditionalFormatting>
  <conditionalFormatting sqref="G46:G52 G68:G74 G91:G97 G113:G119">
    <cfRule type="cellIs" dxfId="349" priority="116" operator="lessThan">
      <formula>0.416666666666667</formula>
    </cfRule>
  </conditionalFormatting>
  <conditionalFormatting sqref="G53 G75">
    <cfRule type="cellIs" dxfId="348" priority="114" operator="lessThan">
      <formula>1.66666666666667</formula>
    </cfRule>
    <cfRule type="cellIs" dxfId="347" priority="115" operator="greaterThan">
      <formula>1.66666666666667</formula>
    </cfRule>
  </conditionalFormatting>
  <conditionalFormatting sqref="J53 J75 J98 J120">
    <cfRule type="cellIs" dxfId="346" priority="112" operator="lessThan">
      <formula>$I$126</formula>
    </cfRule>
    <cfRule type="cellIs" dxfId="345" priority="113" operator="greaterThan">
      <formula>$I$126</formula>
    </cfRule>
  </conditionalFormatting>
  <conditionalFormatting sqref="J53">
    <cfRule type="cellIs" dxfId="344" priority="111" operator="greaterThan">
      <formula>$I$59</formula>
    </cfRule>
  </conditionalFormatting>
  <conditionalFormatting sqref="J46:J52 J68:J74 J91:J97 J113:J119">
    <cfRule type="cellIs" dxfId="343" priority="98" operator="greaterThan">
      <formula>0.165972222222222</formula>
    </cfRule>
    <cfRule type="cellIs" dxfId="342" priority="99" operator="between">
      <formula>0.000694444444444444</formula>
      <formula>0.165972222222222</formula>
    </cfRule>
    <cfRule type="cellIs" dxfId="341" priority="100" operator="equal">
      <formula>0</formula>
    </cfRule>
    <cfRule type="cellIs" dxfId="340" priority="101" operator="equal">
      <formula>0</formula>
    </cfRule>
    <cfRule type="cellIs" dxfId="339" priority="102" operator="lessThan">
      <formula>0.165972222222222</formula>
    </cfRule>
    <cfRule type="cellIs" dxfId="338" priority="103" operator="greaterThan">
      <formula>0.166666666666667</formula>
    </cfRule>
    <cfRule type="cellIs" dxfId="337" priority="104" operator="between">
      <formula>0.000694444444444444</formula>
      <formula>0.166666666666667</formula>
    </cfRule>
    <cfRule type="cellIs" dxfId="336" priority="105" operator="between">
      <formula>0</formula>
      <formula>0.166666666666667</formula>
    </cfRule>
    <cfRule type="cellIs" dxfId="335" priority="106" operator="equal">
      <formula>0</formula>
    </cfRule>
    <cfRule type="cellIs" dxfId="334" priority="107" operator="greaterThan">
      <formula>0.166666666666667</formula>
    </cfRule>
    <cfRule type="cellIs" dxfId="333" priority="108" operator="greaterThan">
      <formula>0.166666666666667</formula>
    </cfRule>
    <cfRule type="cellIs" dxfId="332" priority="109" operator="lessThan">
      <formula>0.208333333333333</formula>
    </cfRule>
    <cfRule type="cellIs" dxfId="331" priority="110" operator="greaterThan">
      <formula>0.208333333333333</formula>
    </cfRule>
  </conditionalFormatting>
  <conditionalFormatting sqref="I134">
    <cfRule type="cellIs" dxfId="330" priority="96" operator="lessThan">
      <formula>$I$132</formula>
    </cfRule>
    <cfRule type="cellIs" dxfId="329" priority="97" operator="greaterThan">
      <formula>$I$132</formula>
    </cfRule>
  </conditionalFormatting>
  <conditionalFormatting sqref="J134">
    <cfRule type="cellIs" dxfId="328" priority="94" operator="lessThan">
      <formula>$K$135</formula>
    </cfRule>
    <cfRule type="cellIs" dxfId="327" priority="95" operator="greaterThan">
      <formula>$K$135</formula>
    </cfRule>
  </conditionalFormatting>
  <conditionalFormatting sqref="J113">
    <cfRule type="cellIs" dxfId="326" priority="93" operator="greaterThan">
      <formula>0.167361111111111</formula>
    </cfRule>
  </conditionalFormatting>
  <conditionalFormatting sqref="B46:B52 B68:B74 B91:B97 B113:B119">
    <cfRule type="cellIs" dxfId="325" priority="92" operator="greaterThan">
      <formula>0</formula>
    </cfRule>
  </conditionalFormatting>
  <conditionalFormatting sqref="A46:A52 A68:A74 A91:A97 A113:A119">
    <cfRule type="cellIs" dxfId="324" priority="91" operator="greaterThan">
      <formula>0</formula>
    </cfRule>
  </conditionalFormatting>
  <conditionalFormatting sqref="A46:A52 A68:A74 A91:A97 A113:A119">
    <cfRule type="cellIs" dxfId="323" priority="89" operator="greaterThan">
      <formula>0</formula>
    </cfRule>
    <cfRule type="cellIs" dxfId="322" priority="90" operator="greaterThan">
      <formula>25</formula>
    </cfRule>
  </conditionalFormatting>
  <conditionalFormatting sqref="B46:B52 A68:B74 A91:B97 A113:B119">
    <cfRule type="cellIs" dxfId="321" priority="88" operator="greaterThan">
      <formula>0</formula>
    </cfRule>
  </conditionalFormatting>
  <conditionalFormatting sqref="K46:K52 K68:K74 K91:K97 K113:K119">
    <cfRule type="cellIs" dxfId="320" priority="87" operator="greaterThan">
      <formula>0</formula>
    </cfRule>
  </conditionalFormatting>
  <conditionalFormatting sqref="I56 I60">
    <cfRule type="cellIs" dxfId="319" priority="85" operator="lessThan">
      <formula>$I$55</formula>
    </cfRule>
    <cfRule type="cellIs" dxfId="318" priority="86" operator="greaterThan">
      <formula>$I$55</formula>
    </cfRule>
  </conditionalFormatting>
  <conditionalFormatting sqref="I78">
    <cfRule type="cellIs" dxfId="317" priority="83" operator="lessThan">
      <formula>$I$77</formula>
    </cfRule>
    <cfRule type="cellIs" dxfId="316" priority="84" operator="greaterThan">
      <formula>$I$77</formula>
    </cfRule>
  </conditionalFormatting>
  <conditionalFormatting sqref="I82">
    <cfRule type="cellIs" dxfId="315" priority="81" operator="lessThan">
      <formula>$H$82</formula>
    </cfRule>
    <cfRule type="cellIs" dxfId="314" priority="82" operator="greaterThan">
      <formula>$H$82</formula>
    </cfRule>
  </conditionalFormatting>
  <conditionalFormatting sqref="I101">
    <cfRule type="cellIs" dxfId="313" priority="77" operator="lessThan">
      <formula>$I$100</formula>
    </cfRule>
    <cfRule type="cellIs" dxfId="312" priority="78" operator="greaterThan">
      <formula>$I$100</formula>
    </cfRule>
    <cfRule type="cellIs" dxfId="311" priority="79" operator="lessThan">
      <formula>$I$100</formula>
    </cfRule>
    <cfRule type="cellIs" dxfId="310" priority="80" operator="greaterThan">
      <formula>$I$100</formula>
    </cfRule>
  </conditionalFormatting>
  <conditionalFormatting sqref="I105">
    <cfRule type="cellIs" dxfId="309" priority="75" operator="lessThan">
      <formula>$H$105</formula>
    </cfRule>
    <cfRule type="cellIs" dxfId="308" priority="76" operator="greaterThan">
      <formula>$H$105</formula>
    </cfRule>
  </conditionalFormatting>
  <conditionalFormatting sqref="I123 G120">
    <cfRule type="cellIs" dxfId="307" priority="73" operator="lessThan">
      <formula>$I$122</formula>
    </cfRule>
    <cfRule type="cellIs" dxfId="306" priority="74" operator="greaterThan">
      <formula>$I$122</formula>
    </cfRule>
  </conditionalFormatting>
  <conditionalFormatting sqref="I127">
    <cfRule type="cellIs" dxfId="305" priority="71" operator="lessThan">
      <formula>$H$127</formula>
    </cfRule>
    <cfRule type="cellIs" dxfId="304" priority="72" operator="greaterThan">
      <formula>$H$127</formula>
    </cfRule>
  </conditionalFormatting>
  <conditionalFormatting sqref="G98">
    <cfRule type="cellIs" dxfId="303" priority="69" operator="lessThan">
      <formula>$I$100</formula>
    </cfRule>
    <cfRule type="cellIs" dxfId="302" priority="70" operator="greaterThan">
      <formula>$I$100</formula>
    </cfRule>
  </conditionalFormatting>
  <conditionalFormatting sqref="G152">
    <cfRule type="cellIs" dxfId="301" priority="67" operator="lessThan">
      <formula>2300</formula>
    </cfRule>
    <cfRule type="cellIs" dxfId="300" priority="68" operator="greaterThan">
      <formula>2300</formula>
    </cfRule>
  </conditionalFormatting>
  <conditionalFormatting sqref="E3:K33">
    <cfRule type="cellIs" dxfId="299" priority="65" operator="greaterThan">
      <formula>0</formula>
    </cfRule>
    <cfRule type="cellIs" dxfId="298" priority="66" operator="greaterThan">
      <formula>0</formula>
    </cfRule>
  </conditionalFormatting>
  <conditionalFormatting sqref="G46:G52 G68:G74 G91:G97 G113:G119">
    <cfRule type="cellIs" dxfId="297" priority="59" operator="equal">
      <formula>0</formula>
    </cfRule>
    <cfRule type="cellIs" dxfId="296" priority="60" operator="lessThan">
      <formula>$I$54</formula>
    </cfRule>
    <cfRule type="cellIs" dxfId="295" priority="61" operator="between">
      <formula>$I$54</formula>
      <formula>$I$57</formula>
    </cfRule>
    <cfRule type="cellIs" dxfId="294" priority="62" operator="greaterThan">
      <formula>0.416666666666667</formula>
    </cfRule>
    <cfRule type="cellIs" dxfId="293" priority="63" operator="equal">
      <formula>0</formula>
    </cfRule>
    <cfRule type="cellIs" dxfId="292" priority="64" operator="greaterThan">
      <formula>0.416666666666667</formula>
    </cfRule>
  </conditionalFormatting>
  <conditionalFormatting sqref="G46:G52 G68:G74 G91:G97 G113:G119">
    <cfRule type="cellIs" dxfId="291" priority="58" operator="lessThan">
      <formula>0.416666666666667</formula>
    </cfRule>
  </conditionalFormatting>
  <conditionalFormatting sqref="G53 G75">
    <cfRule type="cellIs" dxfId="290" priority="56" operator="lessThan">
      <formula>1.66666666666667</formula>
    </cfRule>
    <cfRule type="cellIs" dxfId="289" priority="57" operator="greaterThan">
      <formula>1.66666666666667</formula>
    </cfRule>
  </conditionalFormatting>
  <conditionalFormatting sqref="J53 J75 J98 J120">
    <cfRule type="cellIs" dxfId="288" priority="54" operator="lessThan">
      <formula>$I$126</formula>
    </cfRule>
    <cfRule type="cellIs" dxfId="287" priority="55" operator="greaterThan">
      <formula>$I$126</formula>
    </cfRule>
  </conditionalFormatting>
  <conditionalFormatting sqref="J53">
    <cfRule type="cellIs" dxfId="286" priority="53" operator="greaterThan">
      <formula>$I$59</formula>
    </cfRule>
  </conditionalFormatting>
  <conditionalFormatting sqref="J46:J52 J68:J74 J91:J97 J113:J119">
    <cfRule type="cellIs" dxfId="285" priority="40" operator="greaterThan">
      <formula>0.165972222222222</formula>
    </cfRule>
    <cfRule type="cellIs" dxfId="284" priority="41" operator="between">
      <formula>0.000694444444444444</formula>
      <formula>0.165972222222222</formula>
    </cfRule>
    <cfRule type="cellIs" dxfId="283" priority="42" operator="equal">
      <formula>0</formula>
    </cfRule>
    <cfRule type="cellIs" dxfId="282" priority="43" operator="equal">
      <formula>0</formula>
    </cfRule>
    <cfRule type="cellIs" dxfId="281" priority="44" operator="lessThan">
      <formula>0.165972222222222</formula>
    </cfRule>
    <cfRule type="cellIs" dxfId="280" priority="45" operator="greaterThan">
      <formula>0.166666666666667</formula>
    </cfRule>
    <cfRule type="cellIs" dxfId="279" priority="46" operator="between">
      <formula>0.000694444444444444</formula>
      <formula>0.166666666666667</formula>
    </cfRule>
    <cfRule type="cellIs" dxfId="278" priority="47" operator="between">
      <formula>0</formula>
      <formula>0.166666666666667</formula>
    </cfRule>
    <cfRule type="cellIs" dxfId="277" priority="48" operator="equal">
      <formula>0</formula>
    </cfRule>
    <cfRule type="cellIs" dxfId="276" priority="49" operator="greaterThan">
      <formula>0.166666666666667</formula>
    </cfRule>
    <cfRule type="cellIs" dxfId="275" priority="50" operator="greaterThan">
      <formula>0.166666666666667</formula>
    </cfRule>
    <cfRule type="cellIs" dxfId="274" priority="51" operator="lessThan">
      <formula>0.208333333333333</formula>
    </cfRule>
    <cfRule type="cellIs" dxfId="273" priority="52" operator="greaterThan">
      <formula>0.208333333333333</formula>
    </cfRule>
  </conditionalFormatting>
  <conditionalFormatting sqref="I134">
    <cfRule type="cellIs" dxfId="272" priority="38" operator="lessThan">
      <formula>$I$132</formula>
    </cfRule>
    <cfRule type="cellIs" dxfId="271" priority="39" operator="greaterThan">
      <formula>$I$132</formula>
    </cfRule>
  </conditionalFormatting>
  <conditionalFormatting sqref="J134">
    <cfRule type="cellIs" dxfId="270" priority="36" operator="lessThan">
      <formula>$K$135</formula>
    </cfRule>
    <cfRule type="cellIs" dxfId="269" priority="37" operator="greaterThan">
      <formula>$K$135</formula>
    </cfRule>
  </conditionalFormatting>
  <conditionalFormatting sqref="J113">
    <cfRule type="cellIs" dxfId="268" priority="35" operator="greaterThan">
      <formula>0.167361111111111</formula>
    </cfRule>
  </conditionalFormatting>
  <conditionalFormatting sqref="B46:B52 B68:B74 B91:B97 B113:B119">
    <cfRule type="cellIs" dxfId="267" priority="34" operator="greaterThan">
      <formula>0</formula>
    </cfRule>
  </conditionalFormatting>
  <conditionalFormatting sqref="A46:A52 A68:A74 A91:A97 A113:A119">
    <cfRule type="cellIs" dxfId="266" priority="33" operator="greaterThan">
      <formula>0</formula>
    </cfRule>
  </conditionalFormatting>
  <conditionalFormatting sqref="A46:A52 A68:A74 A91:A97 A113:A119">
    <cfRule type="cellIs" dxfId="265" priority="31" operator="greaterThan">
      <formula>0</formula>
    </cfRule>
    <cfRule type="cellIs" dxfId="264" priority="32" operator="greaterThan">
      <formula>25</formula>
    </cfRule>
  </conditionalFormatting>
  <conditionalFormatting sqref="B46:B52 A68:B74 A91:B97 A113:B119">
    <cfRule type="cellIs" dxfId="263" priority="30" operator="greaterThan">
      <formula>0</formula>
    </cfRule>
  </conditionalFormatting>
  <conditionalFormatting sqref="K46:K52 K68:K74 K91:K97 K113:K119">
    <cfRule type="cellIs" dxfId="262" priority="29" operator="greaterThan">
      <formula>0</formula>
    </cfRule>
  </conditionalFormatting>
  <conditionalFormatting sqref="I56 I60">
    <cfRule type="cellIs" dxfId="261" priority="27" operator="lessThan">
      <formula>$I$55</formula>
    </cfRule>
    <cfRule type="cellIs" dxfId="260" priority="28" operator="greaterThan">
      <formula>$I$55</formula>
    </cfRule>
  </conditionalFormatting>
  <conditionalFormatting sqref="I78">
    <cfRule type="cellIs" dxfId="259" priority="25" operator="lessThan">
      <formula>$I$77</formula>
    </cfRule>
    <cfRule type="cellIs" dxfId="258" priority="26" operator="greaterThan">
      <formula>$I$77</formula>
    </cfRule>
  </conditionalFormatting>
  <conditionalFormatting sqref="I82">
    <cfRule type="cellIs" dxfId="257" priority="23" operator="lessThan">
      <formula>$H$82</formula>
    </cfRule>
    <cfRule type="cellIs" dxfId="256" priority="24" operator="greaterThan">
      <formula>$H$82</formula>
    </cfRule>
  </conditionalFormatting>
  <conditionalFormatting sqref="I101">
    <cfRule type="cellIs" dxfId="255" priority="19" operator="lessThan">
      <formula>$I$100</formula>
    </cfRule>
    <cfRule type="cellIs" dxfId="254" priority="20" operator="greaterThan">
      <formula>$I$100</formula>
    </cfRule>
    <cfRule type="cellIs" dxfId="253" priority="21" operator="lessThan">
      <formula>$I$100</formula>
    </cfRule>
    <cfRule type="cellIs" dxfId="252" priority="22" operator="greaterThan">
      <formula>$I$100</formula>
    </cfRule>
  </conditionalFormatting>
  <conditionalFormatting sqref="I105">
    <cfRule type="cellIs" dxfId="251" priority="17" operator="lessThan">
      <formula>$H$105</formula>
    </cfRule>
    <cfRule type="cellIs" dxfId="250" priority="18" operator="greaterThan">
      <formula>$H$105</formula>
    </cfRule>
  </conditionalFormatting>
  <conditionalFormatting sqref="I123 G120">
    <cfRule type="cellIs" dxfId="249" priority="15" operator="lessThan">
      <formula>$I$122</formula>
    </cfRule>
    <cfRule type="cellIs" dxfId="248" priority="16" operator="greaterThan">
      <formula>$I$122</formula>
    </cfRule>
  </conditionalFormatting>
  <conditionalFormatting sqref="I127">
    <cfRule type="cellIs" dxfId="247" priority="13" operator="lessThan">
      <formula>$H$127</formula>
    </cfRule>
    <cfRule type="cellIs" dxfId="246" priority="14" operator="greaterThan">
      <formula>$H$127</formula>
    </cfRule>
  </conditionalFormatting>
  <conditionalFormatting sqref="G98">
    <cfRule type="cellIs" dxfId="245" priority="11" operator="lessThan">
      <formula>$I$100</formula>
    </cfRule>
    <cfRule type="cellIs" dxfId="244" priority="12" operator="greaterThan">
      <formula>$I$100</formula>
    </cfRule>
  </conditionalFormatting>
  <conditionalFormatting sqref="G153">
    <cfRule type="cellIs" dxfId="243" priority="9" operator="lessThan">
      <formula>2300</formula>
    </cfRule>
    <cfRule type="cellIs" dxfId="242" priority="10" operator="greaterThan">
      <formula>2300</formula>
    </cfRule>
  </conditionalFormatting>
  <conditionalFormatting sqref="K58">
    <cfRule type="cellIs" dxfId="241" priority="7" operator="lessThan">
      <formula>1803</formula>
    </cfRule>
    <cfRule type="cellIs" dxfId="240" priority="8" operator="greaterThan">
      <formula>1803</formula>
    </cfRule>
  </conditionalFormatting>
  <conditionalFormatting sqref="K80">
    <cfRule type="cellIs" dxfId="239" priority="5" operator="lessThan">
      <formula>1963</formula>
    </cfRule>
    <cfRule type="cellIs" dxfId="238" priority="6" operator="greaterThan">
      <formula>1969</formula>
    </cfRule>
  </conditionalFormatting>
  <conditionalFormatting sqref="K103">
    <cfRule type="cellIs" dxfId="237" priority="3" operator="lessThan">
      <formula>2135</formula>
    </cfRule>
    <cfRule type="cellIs" dxfId="236" priority="4" operator="greaterThan">
      <formula>2135</formula>
    </cfRule>
  </conditionalFormatting>
  <conditionalFormatting sqref="K125">
    <cfRule type="cellIs" dxfId="235" priority="1" operator="lessThan">
      <formula>2301</formula>
    </cfRule>
    <cfRule type="cellIs" dxfId="234" priority="2" operator="greaterThan">
      <formula>2301</formula>
    </cfRule>
  </conditionalFormatting>
  <dataValidations count="2">
    <dataValidation type="list" allowBlank="1" showInputMessage="1" showErrorMessage="1" sqref="B91:B97 B46:B52 B68:B74 B113:B119">
      <formula1>TRACTEUR</formula1>
    </dataValidation>
    <dataValidation type="list" allowBlank="1" showInputMessage="1" showErrorMessage="1" sqref="C68:C74 B3:B33 C113:C119 C91:C97 C46:C52">
      <formula1>liste_1</formula1>
    </dataValidation>
  </dataValidations>
  <pageMargins left="0.7" right="0.7" top="0.75" bottom="0.75" header="0.3" footer="0.3"/>
  <pageSetup paperSize="9" orientation="portrait" r:id="rId1"/>
  <drawing r:id="rId2"/>
</worksheet>
</file>

<file path=xl/worksheets/sheet16.xml><?xml version="1.0" encoding="utf-8"?>
<worksheet xmlns="http://schemas.openxmlformats.org/spreadsheetml/2006/main" xmlns:r="http://schemas.openxmlformats.org/officeDocument/2006/relationships">
  <sheetPr>
    <tabColor rgb="FF00FF00"/>
  </sheetPr>
  <dimension ref="A1:M154"/>
  <sheetViews>
    <sheetView topLeftCell="A145" workbookViewId="0">
      <selection activeCell="K148" sqref="K148"/>
    </sheetView>
  </sheetViews>
  <sheetFormatPr baseColWidth="10" defaultColWidth="11.42578125" defaultRowHeight="15"/>
  <cols>
    <col min="1" max="1" width="7.5703125" style="8" customWidth="1"/>
    <col min="2" max="2" width="11.42578125" style="8"/>
    <col min="3" max="3" width="9.5703125" style="8" customWidth="1"/>
    <col min="4" max="4" width="12.5703125" style="8" customWidth="1"/>
    <col min="5" max="5" width="11.140625" style="8" customWidth="1"/>
    <col min="6" max="6" width="13" style="8" customWidth="1"/>
    <col min="7" max="7" width="11.42578125" style="8"/>
    <col min="8" max="8" width="8.85546875" style="8" customWidth="1"/>
    <col min="9" max="9" width="14.5703125" style="8" customWidth="1"/>
    <col min="10" max="10" width="13.5703125" style="8" customWidth="1"/>
    <col min="11" max="11" width="14.42578125" style="8" customWidth="1"/>
    <col min="12" max="12" width="37.42578125" style="8" customWidth="1"/>
    <col min="13" max="18" width="11.42578125" style="8"/>
    <col min="19" max="19" width="11.42578125" style="8" customWidth="1"/>
    <col min="20" max="16384" width="11.42578125" style="8"/>
  </cols>
  <sheetData>
    <row r="1" spans="1:11">
      <c r="H1" s="197" t="s">
        <v>15</v>
      </c>
      <c r="I1" s="198"/>
    </row>
    <row r="2" spans="1:11" ht="43.5" customHeight="1">
      <c r="A2" s="42" t="s">
        <v>16</v>
      </c>
      <c r="B2" s="42" t="s">
        <v>17</v>
      </c>
      <c r="C2" s="42" t="s">
        <v>18</v>
      </c>
      <c r="D2" s="42" t="s">
        <v>19</v>
      </c>
      <c r="E2" s="42" t="s">
        <v>2</v>
      </c>
      <c r="F2" s="42" t="s">
        <v>3</v>
      </c>
      <c r="G2" s="42" t="s">
        <v>4</v>
      </c>
      <c r="H2" s="42" t="s">
        <v>5</v>
      </c>
      <c r="I2" s="42" t="s">
        <v>6</v>
      </c>
      <c r="J2" s="42" t="s">
        <v>7</v>
      </c>
      <c r="K2" s="42" t="s">
        <v>8</v>
      </c>
    </row>
    <row r="3" spans="1:11" ht="15" customHeight="1">
      <c r="A3" s="88">
        <v>48</v>
      </c>
      <c r="B3" s="85" t="s">
        <v>11</v>
      </c>
      <c r="C3" s="85" t="s">
        <v>22</v>
      </c>
      <c r="D3" s="6">
        <v>42338</v>
      </c>
      <c r="E3" s="55">
        <f>VLOOKUP(B3,'horaire et frais apres nao'!$A$4:$J$66,3,FALSE)</f>
        <v>0</v>
      </c>
      <c r="F3" s="55">
        <f>VLOOKUP(B3,'horaire et frais apres nao'!$A$4:$J$66,4,FALSE)</f>
        <v>0</v>
      </c>
      <c r="G3" s="55">
        <f>VLOOKUP(B3,'horaire et frais apres nao'!$A$4:$J$66,5,FALSE)</f>
        <v>0</v>
      </c>
      <c r="H3" s="55">
        <f>VLOOKUP(B3,'horaire et frais apres nao'!$A$4:$J$66,6,FALSE)</f>
        <v>0</v>
      </c>
      <c r="I3" s="55">
        <f>VLOOKUP(B3,'horaire et frais apres nao'!$A$4:$J$66,7,FALSE)</f>
        <v>0</v>
      </c>
      <c r="J3" s="55">
        <f>VLOOKUP(B3,'horaire et frais apres nao'!$A$4:$J$66,8,FALSE)</f>
        <v>0</v>
      </c>
      <c r="K3" s="55">
        <f>VLOOKUP(B3,'horaire et frais apres nao'!$A$4:$J$66,9,FALSE)</f>
        <v>0</v>
      </c>
    </row>
    <row r="4" spans="1:11">
      <c r="A4" s="202">
        <v>49</v>
      </c>
      <c r="B4" s="55" t="s">
        <v>12</v>
      </c>
      <c r="C4" s="85" t="s">
        <v>23</v>
      </c>
      <c r="D4" s="6">
        <v>42339</v>
      </c>
      <c r="E4" s="95">
        <f>VLOOKUP(B4,'horaire et frais apres nao'!$A$4:$J$66,3,FALSE)</f>
        <v>0</v>
      </c>
      <c r="F4" s="95">
        <f>VLOOKUP(B4,'horaire et frais apres nao'!$A$4:$J$66,4,FALSE)</f>
        <v>0</v>
      </c>
      <c r="G4" s="95">
        <f>VLOOKUP(B4,'horaire et frais apres nao'!$A$4:$J$66,5,FALSE)</f>
        <v>0</v>
      </c>
      <c r="H4" s="95">
        <f>VLOOKUP(B4,'horaire et frais apres nao'!$A$4:$J$66,6,FALSE)</f>
        <v>0</v>
      </c>
      <c r="I4" s="95">
        <f>VLOOKUP(B4,'horaire et frais apres nao'!$A$4:$J$66,7,FALSE)</f>
        <v>0</v>
      </c>
      <c r="J4" s="95">
        <f>VLOOKUP(B4,'horaire et frais apres nao'!$A$4:$J$66,8,FALSE)</f>
        <v>0</v>
      </c>
      <c r="K4" s="95">
        <f>VLOOKUP(B4,'horaire et frais apres nao'!$A$4:$J$66,9,FALSE)</f>
        <v>0</v>
      </c>
    </row>
    <row r="5" spans="1:11">
      <c r="A5" s="203"/>
      <c r="B5" s="55" t="s">
        <v>12</v>
      </c>
      <c r="C5" s="85" t="s">
        <v>24</v>
      </c>
      <c r="D5" s="6">
        <v>42340</v>
      </c>
      <c r="E5" s="95">
        <f>VLOOKUP(B5,'horaire et frais apres nao'!$A$4:$J$66,3,FALSE)</f>
        <v>0</v>
      </c>
      <c r="F5" s="95">
        <f>VLOOKUP(B5,'horaire et frais apres nao'!$A$4:$J$66,4,FALSE)</f>
        <v>0</v>
      </c>
      <c r="G5" s="95">
        <f>VLOOKUP(B5,'horaire et frais apres nao'!$A$4:$J$66,5,FALSE)</f>
        <v>0</v>
      </c>
      <c r="H5" s="95">
        <f>VLOOKUP(B5,'horaire et frais apres nao'!$A$4:$J$66,6,FALSE)</f>
        <v>0</v>
      </c>
      <c r="I5" s="95">
        <f>VLOOKUP(B5,'horaire et frais apres nao'!$A$4:$J$66,7,FALSE)</f>
        <v>0</v>
      </c>
      <c r="J5" s="95">
        <f>VLOOKUP(B5,'horaire et frais apres nao'!$A$4:$J$66,8,FALSE)</f>
        <v>0</v>
      </c>
      <c r="K5" s="95">
        <f>VLOOKUP(B5,'horaire et frais apres nao'!$A$4:$J$66,9,FALSE)</f>
        <v>0</v>
      </c>
    </row>
    <row r="6" spans="1:11" ht="15" customHeight="1">
      <c r="A6" s="203"/>
      <c r="B6" s="55" t="s">
        <v>12</v>
      </c>
      <c r="C6" s="85" t="s">
        <v>25</v>
      </c>
      <c r="D6" s="6">
        <v>42341</v>
      </c>
      <c r="E6" s="95">
        <f>VLOOKUP(B6,'horaire et frais apres nao'!$A$4:$J$66,3,FALSE)</f>
        <v>0</v>
      </c>
      <c r="F6" s="95">
        <f>VLOOKUP(B6,'horaire et frais apres nao'!$A$4:$J$66,4,FALSE)</f>
        <v>0</v>
      </c>
      <c r="G6" s="95">
        <f>VLOOKUP(B6,'horaire et frais apres nao'!$A$4:$J$66,5,FALSE)</f>
        <v>0</v>
      </c>
      <c r="H6" s="95">
        <f>VLOOKUP(B6,'horaire et frais apres nao'!$A$4:$J$66,6,FALSE)</f>
        <v>0</v>
      </c>
      <c r="I6" s="95">
        <f>VLOOKUP(B6,'horaire et frais apres nao'!$A$4:$J$66,7,FALSE)</f>
        <v>0</v>
      </c>
      <c r="J6" s="95">
        <f>VLOOKUP(B6,'horaire et frais apres nao'!$A$4:$J$66,8,FALSE)</f>
        <v>0</v>
      </c>
      <c r="K6" s="95">
        <f>VLOOKUP(B6,'horaire et frais apres nao'!$A$4:$J$66,9,FALSE)</f>
        <v>0</v>
      </c>
    </row>
    <row r="7" spans="1:11" ht="15" customHeight="1">
      <c r="A7" s="203"/>
      <c r="B7" s="55" t="s">
        <v>12</v>
      </c>
      <c r="C7" s="85" t="s">
        <v>26</v>
      </c>
      <c r="D7" s="6">
        <v>42342</v>
      </c>
      <c r="E7" s="95">
        <f>VLOOKUP(B7,'horaire et frais apres nao'!$A$4:$J$66,3,FALSE)</f>
        <v>0</v>
      </c>
      <c r="F7" s="95">
        <f>VLOOKUP(B7,'horaire et frais apres nao'!$A$4:$J$66,4,FALSE)</f>
        <v>0</v>
      </c>
      <c r="G7" s="95">
        <f>VLOOKUP(B7,'horaire et frais apres nao'!$A$4:$J$66,5,FALSE)</f>
        <v>0</v>
      </c>
      <c r="H7" s="95">
        <f>VLOOKUP(B7,'horaire et frais apres nao'!$A$4:$J$66,6,FALSE)</f>
        <v>0</v>
      </c>
      <c r="I7" s="95">
        <f>VLOOKUP(B7,'horaire et frais apres nao'!$A$4:$J$66,7,FALSE)</f>
        <v>0</v>
      </c>
      <c r="J7" s="95">
        <f>VLOOKUP(B7,'horaire et frais apres nao'!$A$4:$J$66,8,FALSE)</f>
        <v>0</v>
      </c>
      <c r="K7" s="95">
        <f>VLOOKUP(B7,'horaire et frais apres nao'!$A$4:$J$66,9,FALSE)</f>
        <v>0</v>
      </c>
    </row>
    <row r="8" spans="1:11" ht="15" customHeight="1">
      <c r="A8" s="203"/>
      <c r="B8" s="55" t="s">
        <v>12</v>
      </c>
      <c r="C8" s="85" t="s">
        <v>20</v>
      </c>
      <c r="D8" s="6">
        <v>42343</v>
      </c>
      <c r="E8" s="95">
        <f>VLOOKUP(B8,'horaire et frais apres nao'!$A$4:$J$66,3,FALSE)</f>
        <v>0</v>
      </c>
      <c r="F8" s="95">
        <f>VLOOKUP(B8,'horaire et frais apres nao'!$A$4:$J$66,4,FALSE)</f>
        <v>0</v>
      </c>
      <c r="G8" s="95">
        <f>VLOOKUP(B8,'horaire et frais apres nao'!$A$4:$J$66,5,FALSE)</f>
        <v>0</v>
      </c>
      <c r="H8" s="95">
        <f>VLOOKUP(B8,'horaire et frais apres nao'!$A$4:$J$66,6,FALSE)</f>
        <v>0</v>
      </c>
      <c r="I8" s="95">
        <f>VLOOKUP(B8,'horaire et frais apres nao'!$A$4:$J$66,7,FALSE)</f>
        <v>0</v>
      </c>
      <c r="J8" s="95">
        <f>VLOOKUP(B8,'horaire et frais apres nao'!$A$4:$J$66,8,FALSE)</f>
        <v>0</v>
      </c>
      <c r="K8" s="95">
        <f>VLOOKUP(B8,'horaire et frais apres nao'!$A$4:$J$66,9,FALSE)</f>
        <v>0</v>
      </c>
    </row>
    <row r="9" spans="1:11">
      <c r="A9" s="203"/>
      <c r="B9" s="85" t="s">
        <v>11</v>
      </c>
      <c r="C9" s="85" t="s">
        <v>21</v>
      </c>
      <c r="D9" s="6">
        <v>42344</v>
      </c>
      <c r="E9" s="95">
        <f>VLOOKUP(B9,'horaire et frais apres nao'!$A$4:$J$66,3,FALSE)</f>
        <v>0</v>
      </c>
      <c r="F9" s="95">
        <f>VLOOKUP(B9,'horaire et frais apres nao'!$A$4:$J$66,4,FALSE)</f>
        <v>0</v>
      </c>
      <c r="G9" s="95">
        <f>VLOOKUP(B9,'horaire et frais apres nao'!$A$4:$J$66,5,FALSE)</f>
        <v>0</v>
      </c>
      <c r="H9" s="95">
        <f>VLOOKUP(B9,'horaire et frais apres nao'!$A$4:$J$66,6,FALSE)</f>
        <v>0</v>
      </c>
      <c r="I9" s="95">
        <f>VLOOKUP(B9,'horaire et frais apres nao'!$A$4:$J$66,7,FALSE)</f>
        <v>0</v>
      </c>
      <c r="J9" s="95">
        <f>VLOOKUP(B9,'horaire et frais apres nao'!$A$4:$J$66,8,FALSE)</f>
        <v>0</v>
      </c>
      <c r="K9" s="95">
        <f>VLOOKUP(B9,'horaire et frais apres nao'!$A$4:$J$66,9,FALSE)</f>
        <v>0</v>
      </c>
    </row>
    <row r="10" spans="1:11" ht="15" customHeight="1">
      <c r="A10" s="210"/>
      <c r="B10" s="85" t="s">
        <v>11</v>
      </c>
      <c r="C10" s="85" t="s">
        <v>22</v>
      </c>
      <c r="D10" s="6">
        <v>42345</v>
      </c>
      <c r="E10" s="95">
        <f>VLOOKUP(B10,'horaire et frais apres nao'!$A$4:$J$66,3,FALSE)</f>
        <v>0</v>
      </c>
      <c r="F10" s="95">
        <f>VLOOKUP(B10,'horaire et frais apres nao'!$A$4:$J$66,4,FALSE)</f>
        <v>0</v>
      </c>
      <c r="G10" s="95">
        <f>VLOOKUP(B10,'horaire et frais apres nao'!$A$4:$J$66,5,FALSE)</f>
        <v>0</v>
      </c>
      <c r="H10" s="95">
        <f>VLOOKUP(B10,'horaire et frais apres nao'!$A$4:$J$66,6,FALSE)</f>
        <v>0</v>
      </c>
      <c r="I10" s="95">
        <f>VLOOKUP(B10,'horaire et frais apres nao'!$A$4:$J$66,7,FALSE)</f>
        <v>0</v>
      </c>
      <c r="J10" s="95">
        <f>VLOOKUP(B10,'horaire et frais apres nao'!$A$4:$J$66,8,FALSE)</f>
        <v>0</v>
      </c>
      <c r="K10" s="95">
        <f>VLOOKUP(B10,'horaire et frais apres nao'!$A$4:$J$66,9,FALSE)</f>
        <v>0</v>
      </c>
    </row>
    <row r="11" spans="1:11">
      <c r="A11" s="202">
        <v>50</v>
      </c>
      <c r="B11" s="55" t="s">
        <v>12</v>
      </c>
      <c r="C11" s="85" t="s">
        <v>23</v>
      </c>
      <c r="D11" s="6">
        <v>42346</v>
      </c>
      <c r="E11" s="95">
        <f>VLOOKUP(B11,'horaire et frais apres nao'!$A$4:$J$66,3,FALSE)</f>
        <v>0</v>
      </c>
      <c r="F11" s="95">
        <f>VLOOKUP(B11,'horaire et frais apres nao'!$A$4:$J$66,4,FALSE)</f>
        <v>0</v>
      </c>
      <c r="G11" s="95">
        <f>VLOOKUP(B11,'horaire et frais apres nao'!$A$4:$J$66,5,FALSE)</f>
        <v>0</v>
      </c>
      <c r="H11" s="95">
        <f>VLOOKUP(B11,'horaire et frais apres nao'!$A$4:$J$66,6,FALSE)</f>
        <v>0</v>
      </c>
      <c r="I11" s="95">
        <f>VLOOKUP(B11,'horaire et frais apres nao'!$A$4:$J$66,7,FALSE)</f>
        <v>0</v>
      </c>
      <c r="J11" s="95">
        <f>VLOOKUP(B11,'horaire et frais apres nao'!$A$4:$J$66,8,FALSE)</f>
        <v>0</v>
      </c>
      <c r="K11" s="95">
        <f>VLOOKUP(B11,'horaire et frais apres nao'!$A$4:$J$66,9,FALSE)</f>
        <v>0</v>
      </c>
    </row>
    <row r="12" spans="1:11">
      <c r="A12" s="203"/>
      <c r="B12" s="55" t="s">
        <v>12</v>
      </c>
      <c r="C12" s="85" t="s">
        <v>24</v>
      </c>
      <c r="D12" s="6">
        <v>42347</v>
      </c>
      <c r="E12" s="95">
        <f>VLOOKUP(B12,'horaire et frais apres nao'!$A$4:$J$66,3,FALSE)</f>
        <v>0</v>
      </c>
      <c r="F12" s="95">
        <f>VLOOKUP(B12,'horaire et frais apres nao'!$A$4:$J$66,4,FALSE)</f>
        <v>0</v>
      </c>
      <c r="G12" s="95">
        <f>VLOOKUP(B12,'horaire et frais apres nao'!$A$4:$J$66,5,FALSE)</f>
        <v>0</v>
      </c>
      <c r="H12" s="95">
        <f>VLOOKUP(B12,'horaire et frais apres nao'!$A$4:$J$66,6,FALSE)</f>
        <v>0</v>
      </c>
      <c r="I12" s="95">
        <f>VLOOKUP(B12,'horaire et frais apres nao'!$A$4:$J$66,7,FALSE)</f>
        <v>0</v>
      </c>
      <c r="J12" s="95">
        <f>VLOOKUP(B12,'horaire et frais apres nao'!$A$4:$J$66,8,FALSE)</f>
        <v>0</v>
      </c>
      <c r="K12" s="95">
        <f>VLOOKUP(B12,'horaire et frais apres nao'!$A$4:$J$66,9,FALSE)</f>
        <v>0</v>
      </c>
    </row>
    <row r="13" spans="1:11">
      <c r="A13" s="203"/>
      <c r="B13" s="55" t="s">
        <v>12</v>
      </c>
      <c r="C13" s="85" t="s">
        <v>25</v>
      </c>
      <c r="D13" s="6">
        <v>42348</v>
      </c>
      <c r="E13" s="95">
        <f>VLOOKUP(B13,'horaire et frais apres nao'!$A$4:$J$66,3,FALSE)</f>
        <v>0</v>
      </c>
      <c r="F13" s="95">
        <f>VLOOKUP(B13,'horaire et frais apres nao'!$A$4:$J$66,4,FALSE)</f>
        <v>0</v>
      </c>
      <c r="G13" s="95">
        <f>VLOOKUP(B13,'horaire et frais apres nao'!$A$4:$J$66,5,FALSE)</f>
        <v>0</v>
      </c>
      <c r="H13" s="95">
        <f>VLOOKUP(B13,'horaire et frais apres nao'!$A$4:$J$66,6,FALSE)</f>
        <v>0</v>
      </c>
      <c r="I13" s="95">
        <f>VLOOKUP(B13,'horaire et frais apres nao'!$A$4:$J$66,7,FALSE)</f>
        <v>0</v>
      </c>
      <c r="J13" s="95">
        <f>VLOOKUP(B13,'horaire et frais apres nao'!$A$4:$J$66,8,FALSE)</f>
        <v>0</v>
      </c>
      <c r="K13" s="95">
        <f>VLOOKUP(B13,'horaire et frais apres nao'!$A$4:$J$66,9,FALSE)</f>
        <v>0</v>
      </c>
    </row>
    <row r="14" spans="1:11">
      <c r="A14" s="203"/>
      <c r="B14" s="55" t="s">
        <v>12</v>
      </c>
      <c r="C14" s="85" t="s">
        <v>26</v>
      </c>
      <c r="D14" s="6">
        <v>42349</v>
      </c>
      <c r="E14" s="95">
        <f>VLOOKUP(B14,'horaire et frais apres nao'!$A$4:$J$66,3,FALSE)</f>
        <v>0</v>
      </c>
      <c r="F14" s="95">
        <f>VLOOKUP(B14,'horaire et frais apres nao'!$A$4:$J$66,4,FALSE)</f>
        <v>0</v>
      </c>
      <c r="G14" s="95">
        <f>VLOOKUP(B14,'horaire et frais apres nao'!$A$4:$J$66,5,FALSE)</f>
        <v>0</v>
      </c>
      <c r="H14" s="95">
        <f>VLOOKUP(B14,'horaire et frais apres nao'!$A$4:$J$66,6,FALSE)</f>
        <v>0</v>
      </c>
      <c r="I14" s="95">
        <f>VLOOKUP(B14,'horaire et frais apres nao'!$A$4:$J$66,7,FALSE)</f>
        <v>0</v>
      </c>
      <c r="J14" s="95">
        <f>VLOOKUP(B14,'horaire et frais apres nao'!$A$4:$J$66,8,FALSE)</f>
        <v>0</v>
      </c>
      <c r="K14" s="95">
        <f>VLOOKUP(B14,'horaire et frais apres nao'!$A$4:$J$66,9,FALSE)</f>
        <v>0</v>
      </c>
    </row>
    <row r="15" spans="1:11">
      <c r="A15" s="203"/>
      <c r="B15" s="55" t="s">
        <v>12</v>
      </c>
      <c r="C15" s="85" t="s">
        <v>20</v>
      </c>
      <c r="D15" s="6">
        <v>42350</v>
      </c>
      <c r="E15" s="95">
        <f>VLOOKUP(B15,'horaire et frais apres nao'!$A$4:$J$66,3,FALSE)</f>
        <v>0</v>
      </c>
      <c r="F15" s="95">
        <f>VLOOKUP(B15,'horaire et frais apres nao'!$A$4:$J$66,4,FALSE)</f>
        <v>0</v>
      </c>
      <c r="G15" s="95">
        <f>VLOOKUP(B15,'horaire et frais apres nao'!$A$4:$J$66,5,FALSE)</f>
        <v>0</v>
      </c>
      <c r="H15" s="95">
        <f>VLOOKUP(B15,'horaire et frais apres nao'!$A$4:$J$66,6,FALSE)</f>
        <v>0</v>
      </c>
      <c r="I15" s="95">
        <f>VLOOKUP(B15,'horaire et frais apres nao'!$A$4:$J$66,7,FALSE)</f>
        <v>0</v>
      </c>
      <c r="J15" s="95">
        <f>VLOOKUP(B15,'horaire et frais apres nao'!$A$4:$J$66,8,FALSE)</f>
        <v>0</v>
      </c>
      <c r="K15" s="95">
        <f>VLOOKUP(B15,'horaire et frais apres nao'!$A$4:$J$66,9,FALSE)</f>
        <v>0</v>
      </c>
    </row>
    <row r="16" spans="1:11" ht="15" customHeight="1">
      <c r="A16" s="203"/>
      <c r="B16" s="85" t="s">
        <v>11</v>
      </c>
      <c r="C16" s="85" t="s">
        <v>21</v>
      </c>
      <c r="D16" s="6">
        <v>42351</v>
      </c>
      <c r="E16" s="95">
        <f>VLOOKUP(B16,'horaire et frais apres nao'!$A$4:$J$66,3,FALSE)</f>
        <v>0</v>
      </c>
      <c r="F16" s="95">
        <f>VLOOKUP(B16,'horaire et frais apres nao'!$A$4:$J$66,4,FALSE)</f>
        <v>0</v>
      </c>
      <c r="G16" s="95">
        <f>VLOOKUP(B16,'horaire et frais apres nao'!$A$4:$J$66,5,FALSE)</f>
        <v>0</v>
      </c>
      <c r="H16" s="95">
        <f>VLOOKUP(B16,'horaire et frais apres nao'!$A$4:$J$66,6,FALSE)</f>
        <v>0</v>
      </c>
      <c r="I16" s="95">
        <f>VLOOKUP(B16,'horaire et frais apres nao'!$A$4:$J$66,7,FALSE)</f>
        <v>0</v>
      </c>
      <c r="J16" s="95">
        <f>VLOOKUP(B16,'horaire et frais apres nao'!$A$4:$J$66,8,FALSE)</f>
        <v>0</v>
      </c>
      <c r="K16" s="95">
        <f>VLOOKUP(B16,'horaire et frais apres nao'!$A$4:$J$66,9,FALSE)</f>
        <v>0</v>
      </c>
    </row>
    <row r="17" spans="1:11" ht="15" customHeight="1">
      <c r="A17" s="210"/>
      <c r="B17" s="85" t="s">
        <v>11</v>
      </c>
      <c r="C17" s="85" t="s">
        <v>22</v>
      </c>
      <c r="D17" s="6">
        <v>42352</v>
      </c>
      <c r="E17" s="95">
        <f>VLOOKUP(B17,'horaire et frais apres nao'!$A$4:$J$66,3,FALSE)</f>
        <v>0</v>
      </c>
      <c r="F17" s="95">
        <f>VLOOKUP(B17,'horaire et frais apres nao'!$A$4:$J$66,4,FALSE)</f>
        <v>0</v>
      </c>
      <c r="G17" s="95">
        <f>VLOOKUP(B17,'horaire et frais apres nao'!$A$4:$J$66,5,FALSE)</f>
        <v>0</v>
      </c>
      <c r="H17" s="95">
        <f>VLOOKUP(B17,'horaire et frais apres nao'!$A$4:$J$66,6,FALSE)</f>
        <v>0</v>
      </c>
      <c r="I17" s="95">
        <f>VLOOKUP(B17,'horaire et frais apres nao'!$A$4:$J$66,7,FALSE)</f>
        <v>0</v>
      </c>
      <c r="J17" s="95">
        <f>VLOOKUP(B17,'horaire et frais apres nao'!$A$4:$J$66,8,FALSE)</f>
        <v>0</v>
      </c>
      <c r="K17" s="95">
        <f>VLOOKUP(B17,'horaire et frais apres nao'!$A$4:$J$66,9,FALSE)</f>
        <v>0</v>
      </c>
    </row>
    <row r="18" spans="1:11">
      <c r="A18" s="202">
        <v>51</v>
      </c>
      <c r="B18" s="55" t="s">
        <v>12</v>
      </c>
      <c r="C18" s="85" t="s">
        <v>23</v>
      </c>
      <c r="D18" s="6">
        <v>42353</v>
      </c>
      <c r="E18" s="95">
        <f>VLOOKUP(B18,'horaire et frais apres nao'!$A$4:$J$66,3,FALSE)</f>
        <v>0</v>
      </c>
      <c r="F18" s="95">
        <f>VLOOKUP(B18,'horaire et frais apres nao'!$A$4:$J$66,4,FALSE)</f>
        <v>0</v>
      </c>
      <c r="G18" s="95">
        <f>VLOOKUP(B18,'horaire et frais apres nao'!$A$4:$J$66,5,FALSE)</f>
        <v>0</v>
      </c>
      <c r="H18" s="95">
        <f>VLOOKUP(B18,'horaire et frais apres nao'!$A$4:$J$66,6,FALSE)</f>
        <v>0</v>
      </c>
      <c r="I18" s="95">
        <f>VLOOKUP(B18,'horaire et frais apres nao'!$A$4:$J$66,7,FALSE)</f>
        <v>0</v>
      </c>
      <c r="J18" s="95">
        <f>VLOOKUP(B18,'horaire et frais apres nao'!$A$4:$J$66,8,FALSE)</f>
        <v>0</v>
      </c>
      <c r="K18" s="95">
        <f>VLOOKUP(B18,'horaire et frais apres nao'!$A$4:$J$66,9,FALSE)</f>
        <v>0</v>
      </c>
    </row>
    <row r="19" spans="1:11">
      <c r="A19" s="203"/>
      <c r="B19" s="55" t="s">
        <v>12</v>
      </c>
      <c r="C19" s="85" t="s">
        <v>24</v>
      </c>
      <c r="D19" s="6">
        <v>42354</v>
      </c>
      <c r="E19" s="95">
        <f>VLOOKUP(B19,'horaire et frais apres nao'!$A$4:$J$66,3,FALSE)</f>
        <v>0</v>
      </c>
      <c r="F19" s="95">
        <f>VLOOKUP(B19,'horaire et frais apres nao'!$A$4:$J$66,4,FALSE)</f>
        <v>0</v>
      </c>
      <c r="G19" s="95">
        <f>VLOOKUP(B19,'horaire et frais apres nao'!$A$4:$J$66,5,FALSE)</f>
        <v>0</v>
      </c>
      <c r="H19" s="95">
        <f>VLOOKUP(B19,'horaire et frais apres nao'!$A$4:$J$66,6,FALSE)</f>
        <v>0</v>
      </c>
      <c r="I19" s="95">
        <f>VLOOKUP(B19,'horaire et frais apres nao'!$A$4:$J$66,7,FALSE)</f>
        <v>0</v>
      </c>
      <c r="J19" s="95">
        <f>VLOOKUP(B19,'horaire et frais apres nao'!$A$4:$J$66,8,FALSE)</f>
        <v>0</v>
      </c>
      <c r="K19" s="95">
        <f>VLOOKUP(B19,'horaire et frais apres nao'!$A$4:$J$66,9,FALSE)</f>
        <v>0</v>
      </c>
    </row>
    <row r="20" spans="1:11">
      <c r="A20" s="203"/>
      <c r="B20" s="55" t="s">
        <v>12</v>
      </c>
      <c r="C20" s="85" t="s">
        <v>25</v>
      </c>
      <c r="D20" s="6">
        <v>42355</v>
      </c>
      <c r="E20" s="95">
        <f>VLOOKUP(B20,'horaire et frais apres nao'!$A$4:$J$66,3,FALSE)</f>
        <v>0</v>
      </c>
      <c r="F20" s="95">
        <f>VLOOKUP(B20,'horaire et frais apres nao'!$A$4:$J$66,4,FALSE)</f>
        <v>0</v>
      </c>
      <c r="G20" s="95">
        <f>VLOOKUP(B20,'horaire et frais apres nao'!$A$4:$J$66,5,FALSE)</f>
        <v>0</v>
      </c>
      <c r="H20" s="95">
        <f>VLOOKUP(B20,'horaire et frais apres nao'!$A$4:$J$66,6,FALSE)</f>
        <v>0</v>
      </c>
      <c r="I20" s="95">
        <f>VLOOKUP(B20,'horaire et frais apres nao'!$A$4:$J$66,7,FALSE)</f>
        <v>0</v>
      </c>
      <c r="J20" s="95">
        <f>VLOOKUP(B20,'horaire et frais apres nao'!$A$4:$J$66,8,FALSE)</f>
        <v>0</v>
      </c>
      <c r="K20" s="95">
        <f>VLOOKUP(B20,'horaire et frais apres nao'!$A$4:$J$66,9,FALSE)</f>
        <v>0</v>
      </c>
    </row>
    <row r="21" spans="1:11">
      <c r="A21" s="203"/>
      <c r="B21" s="55" t="s">
        <v>12</v>
      </c>
      <c r="C21" s="85" t="s">
        <v>26</v>
      </c>
      <c r="D21" s="6">
        <v>42356</v>
      </c>
      <c r="E21" s="95">
        <f>VLOOKUP(B21,'horaire et frais apres nao'!$A$4:$J$66,3,FALSE)</f>
        <v>0</v>
      </c>
      <c r="F21" s="95">
        <f>VLOOKUP(B21,'horaire et frais apres nao'!$A$4:$J$66,4,FALSE)</f>
        <v>0</v>
      </c>
      <c r="G21" s="95">
        <f>VLOOKUP(B21,'horaire et frais apres nao'!$A$4:$J$66,5,FALSE)</f>
        <v>0</v>
      </c>
      <c r="H21" s="95">
        <f>VLOOKUP(B21,'horaire et frais apres nao'!$A$4:$J$66,6,FALSE)</f>
        <v>0</v>
      </c>
      <c r="I21" s="95">
        <f>VLOOKUP(B21,'horaire et frais apres nao'!$A$4:$J$66,7,FALSE)</f>
        <v>0</v>
      </c>
      <c r="J21" s="95">
        <f>VLOOKUP(B21,'horaire et frais apres nao'!$A$4:$J$66,8,FALSE)</f>
        <v>0</v>
      </c>
      <c r="K21" s="95">
        <f>VLOOKUP(B21,'horaire et frais apres nao'!$A$4:$J$66,9,FALSE)</f>
        <v>0</v>
      </c>
    </row>
    <row r="22" spans="1:11">
      <c r="A22" s="203"/>
      <c r="B22" s="55" t="s">
        <v>12</v>
      </c>
      <c r="C22" s="85" t="s">
        <v>20</v>
      </c>
      <c r="D22" s="6">
        <v>42357</v>
      </c>
      <c r="E22" s="95">
        <f>VLOOKUP(B22,'horaire et frais apres nao'!$A$4:$J$66,3,FALSE)</f>
        <v>0</v>
      </c>
      <c r="F22" s="95">
        <f>VLOOKUP(B22,'horaire et frais apres nao'!$A$4:$J$66,4,FALSE)</f>
        <v>0</v>
      </c>
      <c r="G22" s="95">
        <f>VLOOKUP(B22,'horaire et frais apres nao'!$A$4:$J$66,5,FALSE)</f>
        <v>0</v>
      </c>
      <c r="H22" s="95">
        <f>VLOOKUP(B22,'horaire et frais apres nao'!$A$4:$J$66,6,FALSE)</f>
        <v>0</v>
      </c>
      <c r="I22" s="95">
        <f>VLOOKUP(B22,'horaire et frais apres nao'!$A$4:$J$66,7,FALSE)</f>
        <v>0</v>
      </c>
      <c r="J22" s="95">
        <f>VLOOKUP(B22,'horaire et frais apres nao'!$A$4:$J$66,8,FALSE)</f>
        <v>0</v>
      </c>
      <c r="K22" s="95">
        <f>VLOOKUP(B22,'horaire et frais apres nao'!$A$4:$J$66,9,FALSE)</f>
        <v>0</v>
      </c>
    </row>
    <row r="23" spans="1:11">
      <c r="A23" s="203"/>
      <c r="B23" s="85" t="s">
        <v>11</v>
      </c>
      <c r="C23" s="85" t="s">
        <v>21</v>
      </c>
      <c r="D23" s="6">
        <v>42358</v>
      </c>
      <c r="E23" s="95">
        <f>VLOOKUP(B23,'horaire et frais apres nao'!$A$4:$J$66,3,FALSE)</f>
        <v>0</v>
      </c>
      <c r="F23" s="95">
        <f>VLOOKUP(B23,'horaire et frais apres nao'!$A$4:$J$66,4,FALSE)</f>
        <v>0</v>
      </c>
      <c r="G23" s="95">
        <f>VLOOKUP(B23,'horaire et frais apres nao'!$A$4:$J$66,5,FALSE)</f>
        <v>0</v>
      </c>
      <c r="H23" s="95">
        <f>VLOOKUP(B23,'horaire et frais apres nao'!$A$4:$J$66,6,FALSE)</f>
        <v>0</v>
      </c>
      <c r="I23" s="95">
        <f>VLOOKUP(B23,'horaire et frais apres nao'!$A$4:$J$66,7,FALSE)</f>
        <v>0</v>
      </c>
      <c r="J23" s="95">
        <f>VLOOKUP(B23,'horaire et frais apres nao'!$A$4:$J$66,8,FALSE)</f>
        <v>0</v>
      </c>
      <c r="K23" s="95">
        <f>VLOOKUP(B23,'horaire et frais apres nao'!$A$4:$J$66,9,FALSE)</f>
        <v>0</v>
      </c>
    </row>
    <row r="24" spans="1:11" ht="15" customHeight="1">
      <c r="A24" s="210"/>
      <c r="B24" s="85" t="s">
        <v>11</v>
      </c>
      <c r="C24" s="85" t="s">
        <v>22</v>
      </c>
      <c r="D24" s="6">
        <v>42359</v>
      </c>
      <c r="E24" s="95">
        <f>VLOOKUP(B24,'horaire et frais apres nao'!$A$4:$J$66,3,FALSE)</f>
        <v>0</v>
      </c>
      <c r="F24" s="95">
        <f>VLOOKUP(B24,'horaire et frais apres nao'!$A$4:$J$66,4,FALSE)</f>
        <v>0</v>
      </c>
      <c r="G24" s="95">
        <f>VLOOKUP(B24,'horaire et frais apres nao'!$A$4:$J$66,5,FALSE)</f>
        <v>0</v>
      </c>
      <c r="H24" s="95">
        <f>VLOOKUP(B24,'horaire et frais apres nao'!$A$4:$J$66,6,FALSE)</f>
        <v>0</v>
      </c>
      <c r="I24" s="95">
        <f>VLOOKUP(B24,'horaire et frais apres nao'!$A$4:$J$66,7,FALSE)</f>
        <v>0</v>
      </c>
      <c r="J24" s="95">
        <f>VLOOKUP(B24,'horaire et frais apres nao'!$A$4:$J$66,8,FALSE)</f>
        <v>0</v>
      </c>
      <c r="K24" s="95">
        <f>VLOOKUP(B24,'horaire et frais apres nao'!$A$4:$J$66,9,FALSE)</f>
        <v>0</v>
      </c>
    </row>
    <row r="25" spans="1:11">
      <c r="A25" s="202">
        <v>52</v>
      </c>
      <c r="B25" s="55" t="s">
        <v>12</v>
      </c>
      <c r="C25" s="85" t="s">
        <v>23</v>
      </c>
      <c r="D25" s="6">
        <v>42360</v>
      </c>
      <c r="E25" s="95">
        <f>VLOOKUP(B25,'horaire et frais apres nao'!$A$4:$J$66,3,FALSE)</f>
        <v>0</v>
      </c>
      <c r="F25" s="95">
        <f>VLOOKUP(B25,'horaire et frais apres nao'!$A$4:$J$66,4,FALSE)</f>
        <v>0</v>
      </c>
      <c r="G25" s="95">
        <f>VLOOKUP(B25,'horaire et frais apres nao'!$A$4:$J$66,5,FALSE)</f>
        <v>0</v>
      </c>
      <c r="H25" s="95">
        <f>VLOOKUP(B25,'horaire et frais apres nao'!$A$4:$J$66,6,FALSE)</f>
        <v>0</v>
      </c>
      <c r="I25" s="95">
        <f>VLOOKUP(B25,'horaire et frais apres nao'!$A$4:$J$66,7,FALSE)</f>
        <v>0</v>
      </c>
      <c r="J25" s="95">
        <f>VLOOKUP(B25,'horaire et frais apres nao'!$A$4:$J$66,8,FALSE)</f>
        <v>0</v>
      </c>
      <c r="K25" s="95">
        <f>VLOOKUP(B25,'horaire et frais apres nao'!$A$4:$J$66,9,FALSE)</f>
        <v>0</v>
      </c>
    </row>
    <row r="26" spans="1:11">
      <c r="A26" s="203"/>
      <c r="B26" s="55" t="s">
        <v>12</v>
      </c>
      <c r="C26" s="85" t="s">
        <v>24</v>
      </c>
      <c r="D26" s="6">
        <v>42361</v>
      </c>
      <c r="E26" s="95">
        <f>VLOOKUP(B26,'horaire et frais apres nao'!$A$4:$J$66,3,FALSE)</f>
        <v>0</v>
      </c>
      <c r="F26" s="95">
        <f>VLOOKUP(B26,'horaire et frais apres nao'!$A$4:$J$66,4,FALSE)</f>
        <v>0</v>
      </c>
      <c r="G26" s="95">
        <f>VLOOKUP(B26,'horaire et frais apres nao'!$A$4:$J$66,5,FALSE)</f>
        <v>0</v>
      </c>
      <c r="H26" s="95">
        <f>VLOOKUP(B26,'horaire et frais apres nao'!$A$4:$J$66,6,FALSE)</f>
        <v>0</v>
      </c>
      <c r="I26" s="95">
        <f>VLOOKUP(B26,'horaire et frais apres nao'!$A$4:$J$66,7,FALSE)</f>
        <v>0</v>
      </c>
      <c r="J26" s="95">
        <f>VLOOKUP(B26,'horaire et frais apres nao'!$A$4:$J$66,8,FALSE)</f>
        <v>0</v>
      </c>
      <c r="K26" s="95">
        <f>VLOOKUP(B26,'horaire et frais apres nao'!$A$4:$J$66,9,FALSE)</f>
        <v>0</v>
      </c>
    </row>
    <row r="27" spans="1:11">
      <c r="A27" s="203"/>
      <c r="B27" s="55" t="s">
        <v>12</v>
      </c>
      <c r="C27" s="85" t="s">
        <v>25</v>
      </c>
      <c r="D27" s="6">
        <v>42362</v>
      </c>
      <c r="E27" s="95">
        <f>VLOOKUP(B27,'horaire et frais apres nao'!$A$4:$J$66,3,FALSE)</f>
        <v>0</v>
      </c>
      <c r="F27" s="95">
        <f>VLOOKUP(B27,'horaire et frais apres nao'!$A$4:$J$66,4,FALSE)</f>
        <v>0</v>
      </c>
      <c r="G27" s="95">
        <f>VLOOKUP(B27,'horaire et frais apres nao'!$A$4:$J$66,5,FALSE)</f>
        <v>0</v>
      </c>
      <c r="H27" s="95">
        <f>VLOOKUP(B27,'horaire et frais apres nao'!$A$4:$J$66,6,FALSE)</f>
        <v>0</v>
      </c>
      <c r="I27" s="95">
        <f>VLOOKUP(B27,'horaire et frais apres nao'!$A$4:$J$66,7,FALSE)</f>
        <v>0</v>
      </c>
      <c r="J27" s="95">
        <f>VLOOKUP(B27,'horaire et frais apres nao'!$A$4:$J$66,8,FALSE)</f>
        <v>0</v>
      </c>
      <c r="K27" s="95">
        <f>VLOOKUP(B27,'horaire et frais apres nao'!$A$4:$J$66,9,FALSE)</f>
        <v>0</v>
      </c>
    </row>
    <row r="28" spans="1:11">
      <c r="A28" s="203"/>
      <c r="B28" s="55" t="s">
        <v>12</v>
      </c>
      <c r="C28" s="85" t="s">
        <v>26</v>
      </c>
      <c r="D28" s="6">
        <v>42363</v>
      </c>
      <c r="E28" s="95">
        <f>VLOOKUP(B28,'horaire et frais apres nao'!$A$4:$J$66,3,FALSE)</f>
        <v>0</v>
      </c>
      <c r="F28" s="95">
        <f>VLOOKUP(B28,'horaire et frais apres nao'!$A$4:$J$66,4,FALSE)</f>
        <v>0</v>
      </c>
      <c r="G28" s="95">
        <f>VLOOKUP(B28,'horaire et frais apres nao'!$A$4:$J$66,5,FALSE)</f>
        <v>0</v>
      </c>
      <c r="H28" s="95">
        <f>VLOOKUP(B28,'horaire et frais apres nao'!$A$4:$J$66,6,FALSE)</f>
        <v>0</v>
      </c>
      <c r="I28" s="95">
        <f>VLOOKUP(B28,'horaire et frais apres nao'!$A$4:$J$66,7,FALSE)</f>
        <v>0</v>
      </c>
      <c r="J28" s="95">
        <f>VLOOKUP(B28,'horaire et frais apres nao'!$A$4:$J$66,8,FALSE)</f>
        <v>0</v>
      </c>
      <c r="K28" s="95">
        <f>VLOOKUP(B28,'horaire et frais apres nao'!$A$4:$J$66,9,FALSE)</f>
        <v>0</v>
      </c>
    </row>
    <row r="29" spans="1:11">
      <c r="A29" s="203"/>
      <c r="B29" s="55" t="s">
        <v>12</v>
      </c>
      <c r="C29" s="85" t="s">
        <v>20</v>
      </c>
      <c r="D29" s="6">
        <v>42364</v>
      </c>
      <c r="E29" s="95">
        <f>VLOOKUP(B29,'horaire et frais apres nao'!$A$4:$J$66,3,FALSE)</f>
        <v>0</v>
      </c>
      <c r="F29" s="95">
        <f>VLOOKUP(B29,'horaire et frais apres nao'!$A$4:$J$66,4,FALSE)</f>
        <v>0</v>
      </c>
      <c r="G29" s="95">
        <f>VLOOKUP(B29,'horaire et frais apres nao'!$A$4:$J$66,5,FALSE)</f>
        <v>0</v>
      </c>
      <c r="H29" s="95">
        <f>VLOOKUP(B29,'horaire et frais apres nao'!$A$4:$J$66,6,FALSE)</f>
        <v>0</v>
      </c>
      <c r="I29" s="95">
        <f>VLOOKUP(B29,'horaire et frais apres nao'!$A$4:$J$66,7,FALSE)</f>
        <v>0</v>
      </c>
      <c r="J29" s="95">
        <f>VLOOKUP(B29,'horaire et frais apres nao'!$A$4:$J$66,8,FALSE)</f>
        <v>0</v>
      </c>
      <c r="K29" s="95">
        <f>VLOOKUP(B29,'horaire et frais apres nao'!$A$4:$J$66,9,FALSE)</f>
        <v>0</v>
      </c>
    </row>
    <row r="30" spans="1:11">
      <c r="A30" s="203"/>
      <c r="B30" s="85" t="s">
        <v>11</v>
      </c>
      <c r="C30" s="85" t="s">
        <v>21</v>
      </c>
      <c r="D30" s="6">
        <v>42365</v>
      </c>
      <c r="E30" s="95">
        <f>VLOOKUP(B30,'horaire et frais apres nao'!$A$4:$J$66,3,FALSE)</f>
        <v>0</v>
      </c>
      <c r="F30" s="95">
        <f>VLOOKUP(B30,'horaire et frais apres nao'!$A$4:$J$66,4,FALSE)</f>
        <v>0</v>
      </c>
      <c r="G30" s="95">
        <f>VLOOKUP(B30,'horaire et frais apres nao'!$A$4:$J$66,5,FALSE)</f>
        <v>0</v>
      </c>
      <c r="H30" s="95">
        <f>VLOOKUP(B30,'horaire et frais apres nao'!$A$4:$J$66,6,FALSE)</f>
        <v>0</v>
      </c>
      <c r="I30" s="95">
        <f>VLOOKUP(B30,'horaire et frais apres nao'!$A$4:$J$66,7,FALSE)</f>
        <v>0</v>
      </c>
      <c r="J30" s="95">
        <f>VLOOKUP(B30,'horaire et frais apres nao'!$A$4:$J$66,8,FALSE)</f>
        <v>0</v>
      </c>
      <c r="K30" s="95">
        <f>VLOOKUP(B30,'horaire et frais apres nao'!$A$4:$J$66,9,FALSE)</f>
        <v>0</v>
      </c>
    </row>
    <row r="31" spans="1:11" ht="15" customHeight="1">
      <c r="A31" s="210"/>
      <c r="B31" s="85" t="s">
        <v>11</v>
      </c>
      <c r="C31" s="85" t="s">
        <v>22</v>
      </c>
      <c r="D31" s="6">
        <v>42366</v>
      </c>
      <c r="E31" s="95">
        <f>VLOOKUP(B31,'horaire et frais apres nao'!$A$4:$J$66,3,FALSE)</f>
        <v>0</v>
      </c>
      <c r="F31" s="95">
        <f>VLOOKUP(B31,'horaire et frais apres nao'!$A$4:$J$66,4,FALSE)</f>
        <v>0</v>
      </c>
      <c r="G31" s="95">
        <f>VLOOKUP(B31,'horaire et frais apres nao'!$A$4:$J$66,5,FALSE)</f>
        <v>0</v>
      </c>
      <c r="H31" s="95">
        <f>VLOOKUP(B31,'horaire et frais apres nao'!$A$4:$J$66,6,FALSE)</f>
        <v>0</v>
      </c>
      <c r="I31" s="95">
        <f>VLOOKUP(B31,'horaire et frais apres nao'!$A$4:$J$66,7,FALSE)</f>
        <v>0</v>
      </c>
      <c r="J31" s="95">
        <f>VLOOKUP(B31,'horaire et frais apres nao'!$A$4:$J$66,8,FALSE)</f>
        <v>0</v>
      </c>
      <c r="K31" s="95">
        <f>VLOOKUP(B31,'horaire et frais apres nao'!$A$4:$J$66,9,FALSE)</f>
        <v>0</v>
      </c>
    </row>
    <row r="32" spans="1:11">
      <c r="A32" s="202">
        <v>1</v>
      </c>
      <c r="B32" s="55" t="s">
        <v>12</v>
      </c>
      <c r="C32" s="85" t="s">
        <v>23</v>
      </c>
      <c r="D32" s="6">
        <v>42367</v>
      </c>
      <c r="E32" s="95">
        <f>VLOOKUP(B32,'horaire et frais apres nao'!$A$4:$J$66,3,FALSE)</f>
        <v>0</v>
      </c>
      <c r="F32" s="95">
        <f>VLOOKUP(B32,'horaire et frais apres nao'!$A$4:$J$66,4,FALSE)</f>
        <v>0</v>
      </c>
      <c r="G32" s="95">
        <f>VLOOKUP(B32,'horaire et frais apres nao'!$A$4:$J$66,5,FALSE)</f>
        <v>0</v>
      </c>
      <c r="H32" s="95">
        <f>VLOOKUP(B32,'horaire et frais apres nao'!$A$4:$J$66,6,FALSE)</f>
        <v>0</v>
      </c>
      <c r="I32" s="95">
        <f>VLOOKUP(B32,'horaire et frais apres nao'!$A$4:$J$66,7,FALSE)</f>
        <v>0</v>
      </c>
      <c r="J32" s="95">
        <f>VLOOKUP(B32,'horaire et frais apres nao'!$A$4:$J$66,8,FALSE)</f>
        <v>0</v>
      </c>
      <c r="K32" s="95">
        <f>VLOOKUP(B32,'horaire et frais apres nao'!$A$4:$J$66,9,FALSE)</f>
        <v>0</v>
      </c>
    </row>
    <row r="33" spans="1:11">
      <c r="A33" s="210"/>
      <c r="B33" s="55" t="s">
        <v>12</v>
      </c>
      <c r="C33" s="85" t="s">
        <v>24</v>
      </c>
      <c r="D33" s="6">
        <v>42368</v>
      </c>
      <c r="E33" s="95">
        <f>VLOOKUP(B33,'horaire et frais apres nao'!$A$4:$J$66,3,FALSE)</f>
        <v>0</v>
      </c>
      <c r="F33" s="95">
        <f>VLOOKUP(B33,'horaire et frais apres nao'!$A$4:$J$66,4,FALSE)</f>
        <v>0</v>
      </c>
      <c r="G33" s="95">
        <f>VLOOKUP(B33,'horaire et frais apres nao'!$A$4:$J$66,5,FALSE)</f>
        <v>0</v>
      </c>
      <c r="H33" s="95">
        <f>VLOOKUP(B33,'horaire et frais apres nao'!$A$4:$J$66,6,FALSE)</f>
        <v>0</v>
      </c>
      <c r="I33" s="95">
        <f>VLOOKUP(B33,'horaire et frais apres nao'!$A$4:$J$66,7,FALSE)</f>
        <v>0</v>
      </c>
      <c r="J33" s="95">
        <f>VLOOKUP(B33,'horaire et frais apres nao'!$A$4:$J$66,8,FALSE)</f>
        <v>0</v>
      </c>
      <c r="K33" s="95">
        <f>VLOOKUP(B33,'horaire et frais apres nao'!$A$4:$J$66,9,FALSE)</f>
        <v>0</v>
      </c>
    </row>
    <row r="34" spans="1:11">
      <c r="A34" s="55"/>
      <c r="B34" s="33" t="s">
        <v>27</v>
      </c>
      <c r="C34" s="33"/>
      <c r="D34" s="33"/>
      <c r="E34" s="33">
        <f>SUM(E3:E33)</f>
        <v>0</v>
      </c>
      <c r="F34" s="33">
        <f t="shared" ref="F34:K34" si="0">SUM(F3:F33)</f>
        <v>0</v>
      </c>
      <c r="G34" s="33">
        <f t="shared" si="0"/>
        <v>0</v>
      </c>
      <c r="H34" s="33">
        <f t="shared" si="0"/>
        <v>0</v>
      </c>
      <c r="I34" s="33">
        <f t="shared" si="0"/>
        <v>0</v>
      </c>
      <c r="J34" s="33">
        <f t="shared" si="0"/>
        <v>0</v>
      </c>
      <c r="K34" s="33">
        <f t="shared" si="0"/>
        <v>0</v>
      </c>
    </row>
    <row r="35" spans="1:11" ht="15" customHeight="1">
      <c r="A35" s="43" t="s">
        <v>16</v>
      </c>
      <c r="B35" s="43" t="s">
        <v>17</v>
      </c>
      <c r="C35" s="43" t="s">
        <v>18</v>
      </c>
      <c r="D35" s="43" t="s">
        <v>19</v>
      </c>
      <c r="E35" s="43" t="s">
        <v>2</v>
      </c>
      <c r="F35" s="43" t="s">
        <v>3</v>
      </c>
      <c r="G35" s="43" t="s">
        <v>4</v>
      </c>
      <c r="H35" s="43" t="s">
        <v>5</v>
      </c>
      <c r="I35" s="43" t="s">
        <v>6</v>
      </c>
      <c r="J35" s="43" t="s">
        <v>7</v>
      </c>
      <c r="K35" s="43" t="s">
        <v>8</v>
      </c>
    </row>
    <row r="43" spans="1:11" ht="15" customHeight="1">
      <c r="B43" s="196" t="s">
        <v>237</v>
      </c>
      <c r="C43" s="196"/>
      <c r="D43" s="196"/>
      <c r="E43" s="196"/>
      <c r="F43" s="196"/>
      <c r="G43" s="196"/>
      <c r="H43" s="196"/>
      <c r="I43" s="196"/>
      <c r="J43" s="196"/>
    </row>
    <row r="44" spans="1:11">
      <c r="B44" s="196"/>
      <c r="C44" s="196"/>
      <c r="D44" s="196"/>
      <c r="E44" s="196"/>
      <c r="F44" s="196"/>
      <c r="G44" s="196"/>
      <c r="H44" s="196"/>
      <c r="I44" s="196"/>
      <c r="J44" s="196"/>
    </row>
    <row r="45" spans="1:11" ht="15" customHeight="1">
      <c r="A45" s="43" t="s">
        <v>91</v>
      </c>
      <c r="B45" s="44" t="s">
        <v>70</v>
      </c>
      <c r="C45" s="43" t="s">
        <v>29</v>
      </c>
      <c r="D45" s="43" t="s">
        <v>30</v>
      </c>
      <c r="E45" s="43" t="s">
        <v>31</v>
      </c>
      <c r="F45" s="43" t="s">
        <v>32</v>
      </c>
      <c r="G45" s="43" t="s">
        <v>33</v>
      </c>
      <c r="H45" s="43" t="s">
        <v>34</v>
      </c>
      <c r="I45" s="43" t="s">
        <v>35</v>
      </c>
      <c r="J45" s="43" t="s">
        <v>36</v>
      </c>
      <c r="K45" s="43" t="s">
        <v>115</v>
      </c>
    </row>
    <row r="46" spans="1:11">
      <c r="A46" s="40"/>
      <c r="B46" s="40"/>
      <c r="C46" s="55" t="s">
        <v>12</v>
      </c>
      <c r="D46" s="55" t="s">
        <v>23</v>
      </c>
      <c r="E46" s="2">
        <f>VLOOKUP(C46,' horaire et frais avant nao '!$A$4:I81,2,FALSE)</f>
        <v>0</v>
      </c>
      <c r="F46" s="2">
        <v>0</v>
      </c>
      <c r="G46" s="2">
        <f>MOD(F46-E46,1)-I46-H46+K46</f>
        <v>0</v>
      </c>
      <c r="H46" s="2">
        <v>0</v>
      </c>
      <c r="I46" s="2">
        <v>0</v>
      </c>
      <c r="J46" s="2">
        <f t="shared" ref="J46:J52" si="1">(IF(((E46*24)&gt;=21)*AND((F46*24)&gt;6)*AND((F46*24)&lt;21),30-(E46*24),0)+IF(((F46*24)&gt;=21)*AND((E46*24)&gt;6)*AND((E46*24)&lt;21),MIN((F46*24)-(E46*24),(F46*24)-21),0)+IF(((E46*24)&gt;6)*AND((E46*24)&lt;21)*AND((F46*24)&lt;=6),3+(F46*24),0)+IF(((E46*24)&lt;=6)*AND((F46*24)&gt;6)*AND((F46*24)&lt;21),6-(E46*24),0)+IF(((E46*24)&lt;=6)*AND((F46*24)&lt;=6),(F46*24)-(E46*24),0)+IF(((E46*24)&gt;=21)*AND((F46*24)&lt;=6),24-(E46*24)+(F46*24),0)+IF(((E46*24)&gt;=21)*AND((F46*24)&gt;=21),(F46*24)-(E46*24),0)+IF(((E46*24)&lt;=6)*AND((F46*24)&gt;=21),6-(E46*24)+(F46*24)-21,0)+IF(((E46*24)&gt;6)*AND((E46*24)&lt;21)*AND((F46*24)&gt;6)*AND((F46*24)&lt;21)*AND((E46*24)&gt;(F46*24)),9,0))/24-I46</f>
        <v>0</v>
      </c>
      <c r="K46" s="46">
        <v>0</v>
      </c>
    </row>
    <row r="47" spans="1:11">
      <c r="A47" s="40"/>
      <c r="B47" s="40"/>
      <c r="C47" s="55" t="s">
        <v>12</v>
      </c>
      <c r="D47" s="55" t="s">
        <v>24</v>
      </c>
      <c r="E47" s="2">
        <f>VLOOKUP(C47,' horaire et frais avant nao '!$A$4:I82,2,FALSE)</f>
        <v>0</v>
      </c>
      <c r="F47" s="2">
        <v>0</v>
      </c>
      <c r="G47" s="2">
        <f t="shared" ref="G47:G52" si="2">MOD(F47-E47,1)-I47-H47+K47</f>
        <v>0</v>
      </c>
      <c r="H47" s="2">
        <v>0</v>
      </c>
      <c r="I47" s="2">
        <v>0</v>
      </c>
      <c r="J47" s="2">
        <f t="shared" si="1"/>
        <v>0</v>
      </c>
      <c r="K47" s="46">
        <v>0</v>
      </c>
    </row>
    <row r="48" spans="1:11" ht="15" customHeight="1">
      <c r="A48" s="40"/>
      <c r="B48" s="40"/>
      <c r="C48" s="55" t="s">
        <v>12</v>
      </c>
      <c r="D48" s="55" t="s">
        <v>25</v>
      </c>
      <c r="E48" s="2">
        <f>VLOOKUP(C48,' horaire et frais avant nao '!$A$4:I83,2,FALSE)</f>
        <v>0</v>
      </c>
      <c r="F48" s="2">
        <v>0</v>
      </c>
      <c r="G48" s="2">
        <f t="shared" si="2"/>
        <v>0</v>
      </c>
      <c r="H48" s="2">
        <v>0</v>
      </c>
      <c r="I48" s="2">
        <v>0</v>
      </c>
      <c r="J48" s="2">
        <f t="shared" si="1"/>
        <v>0</v>
      </c>
      <c r="K48" s="46">
        <v>0</v>
      </c>
    </row>
    <row r="49" spans="1:11" ht="15" customHeight="1">
      <c r="A49" s="40"/>
      <c r="B49" s="40"/>
      <c r="C49" s="55" t="s">
        <v>12</v>
      </c>
      <c r="D49" s="55" t="s">
        <v>26</v>
      </c>
      <c r="E49" s="2">
        <f>VLOOKUP(C49,' horaire et frais avant nao '!$A$4:I84,2,FALSE)</f>
        <v>0</v>
      </c>
      <c r="F49" s="2">
        <v>0</v>
      </c>
      <c r="G49" s="2">
        <f t="shared" si="2"/>
        <v>0</v>
      </c>
      <c r="H49" s="2">
        <v>0</v>
      </c>
      <c r="I49" s="2">
        <v>0</v>
      </c>
      <c r="J49" s="2">
        <f t="shared" si="1"/>
        <v>0</v>
      </c>
      <c r="K49" s="46">
        <v>0</v>
      </c>
    </row>
    <row r="50" spans="1:11" ht="15" customHeight="1">
      <c r="A50" s="40"/>
      <c r="B50" s="40"/>
      <c r="C50" s="55" t="s">
        <v>12</v>
      </c>
      <c r="D50" s="55" t="s">
        <v>20</v>
      </c>
      <c r="E50" s="2">
        <f>VLOOKUP(C50,' horaire et frais avant nao '!$A$4:I85,2,FALSE)</f>
        <v>0</v>
      </c>
      <c r="F50" s="2">
        <v>0</v>
      </c>
      <c r="G50" s="2">
        <f t="shared" si="2"/>
        <v>0</v>
      </c>
      <c r="H50" s="2">
        <v>0</v>
      </c>
      <c r="I50" s="2">
        <v>0</v>
      </c>
      <c r="J50" s="2">
        <f t="shared" si="1"/>
        <v>0</v>
      </c>
      <c r="K50" s="46">
        <v>0</v>
      </c>
    </row>
    <row r="51" spans="1:11">
      <c r="A51" s="40"/>
      <c r="B51" s="40"/>
      <c r="C51" s="55" t="s">
        <v>11</v>
      </c>
      <c r="D51" s="55" t="s">
        <v>21</v>
      </c>
      <c r="E51" s="2">
        <f>VLOOKUP(C51,' horaire et frais avant nao '!$A$4:I86,2,FALSE)</f>
        <v>0</v>
      </c>
      <c r="F51" s="2">
        <v>0</v>
      </c>
      <c r="G51" s="2">
        <f t="shared" si="2"/>
        <v>0</v>
      </c>
      <c r="H51" s="2">
        <v>0</v>
      </c>
      <c r="I51" s="2">
        <v>0</v>
      </c>
      <c r="J51" s="2">
        <f t="shared" si="1"/>
        <v>0</v>
      </c>
      <c r="K51" s="46">
        <v>0</v>
      </c>
    </row>
    <row r="52" spans="1:11">
      <c r="A52" s="40"/>
      <c r="B52" s="40"/>
      <c r="C52" s="32" t="s">
        <v>11</v>
      </c>
      <c r="D52" s="32" t="s">
        <v>22</v>
      </c>
      <c r="E52" s="2">
        <f>VLOOKUP(C52,' horaire et frais avant nao '!$A$4:I87,2,FALSE)</f>
        <v>0</v>
      </c>
      <c r="F52" s="16">
        <v>0</v>
      </c>
      <c r="G52" s="2">
        <f t="shared" si="2"/>
        <v>0</v>
      </c>
      <c r="H52" s="16">
        <v>0</v>
      </c>
      <c r="I52" s="16">
        <v>0</v>
      </c>
      <c r="J52" s="2">
        <f t="shared" si="1"/>
        <v>0</v>
      </c>
      <c r="K52" s="46">
        <v>0</v>
      </c>
    </row>
    <row r="53" spans="1:11">
      <c r="C53" s="4"/>
      <c r="D53" s="4"/>
      <c r="E53" s="17"/>
      <c r="F53" s="18"/>
      <c r="G53" s="51">
        <f>SUM(G46:G52)</f>
        <v>0</v>
      </c>
      <c r="H53" s="20"/>
      <c r="I53" s="15"/>
      <c r="J53" s="52">
        <f>SUM(J46:J52)</f>
        <v>0</v>
      </c>
    </row>
    <row r="54" spans="1:11">
      <c r="D54" s="187" t="s">
        <v>37</v>
      </c>
      <c r="E54" s="188"/>
      <c r="F54" s="188"/>
      <c r="G54" s="189"/>
      <c r="H54" s="19"/>
      <c r="I54" s="22">
        <v>0.33333333333333331</v>
      </c>
    </row>
    <row r="55" spans="1:11">
      <c r="D55" s="187" t="s">
        <v>38</v>
      </c>
      <c r="E55" s="188"/>
      <c r="F55" s="188"/>
      <c r="G55" s="189"/>
      <c r="H55" s="40"/>
      <c r="I55" s="41">
        <v>1.6666666666666667</v>
      </c>
    </row>
    <row r="56" spans="1:11">
      <c r="D56" s="187" t="s">
        <v>39</v>
      </c>
      <c r="E56" s="188"/>
      <c r="F56" s="188"/>
      <c r="G56" s="189"/>
      <c r="H56" s="40"/>
      <c r="I56" s="58">
        <f>SUM(G53)</f>
        <v>0</v>
      </c>
      <c r="K56" s="186" t="s">
        <v>149</v>
      </c>
    </row>
    <row r="57" spans="1:11">
      <c r="D57" s="187" t="s">
        <v>40</v>
      </c>
      <c r="E57" s="188"/>
      <c r="F57" s="188"/>
      <c r="G57" s="189"/>
      <c r="H57" s="40"/>
      <c r="I57" s="41">
        <v>0.41666666666666669</v>
      </c>
      <c r="K57" s="186"/>
    </row>
    <row r="58" spans="1:11">
      <c r="D58" s="187" t="s">
        <v>41</v>
      </c>
      <c r="E58" s="188"/>
      <c r="F58" s="188"/>
      <c r="G58" s="189"/>
      <c r="H58" s="40"/>
      <c r="I58" s="41">
        <f>SUM(I56-I55)</f>
        <v>-1.6666666666666667</v>
      </c>
      <c r="K58" s="74">
        <f>SUM(G153)</f>
        <v>0</v>
      </c>
    </row>
    <row r="59" spans="1:11">
      <c r="D59" s="187" t="s">
        <v>42</v>
      </c>
      <c r="E59" s="188"/>
      <c r="F59" s="188"/>
      <c r="G59" s="189"/>
      <c r="H59" s="40"/>
      <c r="I59" s="41">
        <v>0.83333333333333337</v>
      </c>
    </row>
    <row r="60" spans="1:11">
      <c r="D60" s="187" t="s">
        <v>43</v>
      </c>
      <c r="E60" s="188"/>
      <c r="F60" s="188"/>
      <c r="G60" s="189"/>
      <c r="H60" s="41">
        <v>1.6666666666666667</v>
      </c>
      <c r="I60" s="58">
        <f>SUM(I56)</f>
        <v>0</v>
      </c>
    </row>
    <row r="61" spans="1:11">
      <c r="H61" s="200">
        <f>SUM(I60-H60)</f>
        <v>-1.6666666666666667</v>
      </c>
      <c r="I61" s="201"/>
    </row>
    <row r="65" spans="1:11" ht="15" customHeight="1">
      <c r="B65" s="196" t="s">
        <v>238</v>
      </c>
      <c r="C65" s="196"/>
      <c r="D65" s="196"/>
      <c r="E65" s="196"/>
      <c r="F65" s="196"/>
      <c r="G65" s="196"/>
      <c r="H65" s="196"/>
      <c r="I65" s="196"/>
      <c r="J65" s="196"/>
    </row>
    <row r="66" spans="1:11">
      <c r="B66" s="196"/>
      <c r="C66" s="196"/>
      <c r="D66" s="196"/>
      <c r="E66" s="196"/>
      <c r="F66" s="196"/>
      <c r="G66" s="196"/>
      <c r="H66" s="196"/>
      <c r="I66" s="196"/>
      <c r="J66" s="196"/>
    </row>
    <row r="67" spans="1:11" ht="15" customHeight="1">
      <c r="A67" s="43" t="s">
        <v>91</v>
      </c>
      <c r="B67" s="44" t="s">
        <v>70</v>
      </c>
      <c r="C67" s="43" t="s">
        <v>29</v>
      </c>
      <c r="D67" s="43" t="s">
        <v>30</v>
      </c>
      <c r="E67" s="43" t="s">
        <v>31</v>
      </c>
      <c r="F67" s="43" t="s">
        <v>32</v>
      </c>
      <c r="G67" s="43" t="s">
        <v>33</v>
      </c>
      <c r="H67" s="43" t="s">
        <v>34</v>
      </c>
      <c r="I67" s="43" t="s">
        <v>35</v>
      </c>
      <c r="J67" s="43" t="s">
        <v>36</v>
      </c>
      <c r="K67" s="43" t="s">
        <v>115</v>
      </c>
    </row>
    <row r="68" spans="1:11" ht="15" customHeight="1">
      <c r="A68" s="40"/>
      <c r="B68" s="40"/>
      <c r="C68" s="55" t="s">
        <v>12</v>
      </c>
      <c r="D68" s="55" t="s">
        <v>23</v>
      </c>
      <c r="E68" s="2">
        <f>VLOOKUP(C68,' horaire et frais avant nao '!$A$4:I81,2,FALSE)</f>
        <v>0</v>
      </c>
      <c r="F68" s="2">
        <v>0</v>
      </c>
      <c r="G68" s="2">
        <f>MOD(F68-E68,1)-I68-H68+K68</f>
        <v>0</v>
      </c>
      <c r="H68" s="2">
        <v>0</v>
      </c>
      <c r="I68" s="2">
        <v>0</v>
      </c>
      <c r="J68" s="2">
        <f>(IF(((E68*24)&gt;=21)*AND((F68*24)&gt;6)*AND((F68*24)&lt;21),30-(E68*24),0)+IF(((F68*24)&gt;=21)*AND((E68*24)&gt;6)*AND((E68*24)&lt;21),MIN((F68*24)-(E68*24),(F68*24)-21),0)+IF(((E68*24)&gt;6)*AND((E68*24)&lt;21)*AND((F68*24)&lt;=6),3+(F68*24),0)+IF(((E68*24)&lt;=6)*AND((F68*24)&gt;6)*AND((F68*24)&lt;21),6-(E68*24),0)+IF(((E68*24)&lt;=6)*AND((F68*24)&lt;=6),(F68*24)-(E68*24),0)+IF(((E68*24)&gt;=21)*AND((F68*24)&lt;=6),24-(E68*24)+(F68*24),0)+IF(((E68*24)&gt;=21)*AND((F68*24)&gt;=21),(F68*24)-(E68*24),0)+IF(((E68*24)&lt;=6)*AND((F68*24)&gt;=21),6-(E68*24)+(F68*24)-21,0)+IF(((E68*24)&gt;6)*AND((E68*24)&lt;21)*AND((F68*24)&gt;6)*AND((F68*24)&lt;21)*AND((E68*24)&gt;(F68*24)),9,0))/24-I68</f>
        <v>0</v>
      </c>
      <c r="K68" s="46">
        <v>0</v>
      </c>
    </row>
    <row r="69" spans="1:11" ht="15" customHeight="1">
      <c r="A69" s="40"/>
      <c r="B69" s="40"/>
      <c r="C69" s="55" t="s">
        <v>12</v>
      </c>
      <c r="D69" s="55" t="s">
        <v>24</v>
      </c>
      <c r="E69" s="2">
        <f>VLOOKUP(C69,' horaire et frais avant nao '!$A$4:I82,2,FALSE)</f>
        <v>0</v>
      </c>
      <c r="F69" s="2">
        <v>0</v>
      </c>
      <c r="G69" s="2">
        <f t="shared" ref="G69:G74" si="3">MOD(F69-E69,1)-I69-H69+K69</f>
        <v>0</v>
      </c>
      <c r="H69" s="2">
        <v>0</v>
      </c>
      <c r="I69" s="2">
        <v>0</v>
      </c>
      <c r="J69" s="2">
        <f t="shared" ref="J69:J74" si="4">(IF(((E69*24)&gt;=21)*AND((F69*24)&gt;6)*AND((F69*24)&lt;21),30-(E69*24),0)+IF(((F69*24)&gt;=21)*AND((E69*24)&gt;6)*AND((E69*24)&lt;21),MIN((F69*24)-(E69*24),(F69*24)-21),0)+IF(((E69*24)&gt;6)*AND((E69*24)&lt;21)*AND((F69*24)&lt;=6),3+(F69*24),0)+IF(((E69*24)&lt;=6)*AND((F69*24)&gt;6)*AND((F69*24)&lt;21),6-(E69*24),0)+IF(((E69*24)&lt;=6)*AND((F69*24)&lt;=6),(F69*24)-(E69*24),0)+IF(((E69*24)&gt;=21)*AND((F69*24)&lt;=6),24-(E69*24)+(F69*24),0)+IF(((E69*24)&gt;=21)*AND((F69*24)&gt;=21),(F69*24)-(E69*24),0)+IF(((E69*24)&lt;=6)*AND((F69*24)&gt;=21),6-(E69*24)+(F69*24)-21,0)+IF(((E69*24)&gt;6)*AND((E69*24)&lt;21)*AND((F69*24)&gt;6)*AND((F69*24)&lt;21)*AND((E69*24)&gt;(F69*24)),9,0))/24-I69</f>
        <v>0</v>
      </c>
      <c r="K69" s="46">
        <v>0</v>
      </c>
    </row>
    <row r="70" spans="1:11" ht="15" customHeight="1">
      <c r="A70" s="40"/>
      <c r="B70" s="40"/>
      <c r="C70" s="55" t="s">
        <v>12</v>
      </c>
      <c r="D70" s="55" t="s">
        <v>25</v>
      </c>
      <c r="E70" s="2">
        <f>VLOOKUP(C70,' horaire et frais avant nao '!$A$4:I83,2,FALSE)</f>
        <v>0</v>
      </c>
      <c r="F70" s="2">
        <v>0</v>
      </c>
      <c r="G70" s="2">
        <f t="shared" si="3"/>
        <v>0</v>
      </c>
      <c r="H70" s="2">
        <v>0</v>
      </c>
      <c r="I70" s="2">
        <v>0</v>
      </c>
      <c r="J70" s="2">
        <f t="shared" si="4"/>
        <v>0</v>
      </c>
      <c r="K70" s="46">
        <v>0</v>
      </c>
    </row>
    <row r="71" spans="1:11" ht="15" customHeight="1">
      <c r="A71" s="40"/>
      <c r="B71" s="40"/>
      <c r="C71" s="55" t="s">
        <v>12</v>
      </c>
      <c r="D71" s="55" t="s">
        <v>26</v>
      </c>
      <c r="E71" s="2">
        <f>VLOOKUP(C71,' horaire et frais avant nao '!$A$4:I84,2,FALSE)</f>
        <v>0</v>
      </c>
      <c r="F71" s="2">
        <v>0</v>
      </c>
      <c r="G71" s="2">
        <f t="shared" si="3"/>
        <v>0</v>
      </c>
      <c r="H71" s="2">
        <v>0</v>
      </c>
      <c r="I71" s="2">
        <v>0</v>
      </c>
      <c r="J71" s="2">
        <f t="shared" si="4"/>
        <v>0</v>
      </c>
      <c r="K71" s="46">
        <v>0</v>
      </c>
    </row>
    <row r="72" spans="1:11">
      <c r="A72" s="40"/>
      <c r="B72" s="40"/>
      <c r="C72" s="55" t="s">
        <v>12</v>
      </c>
      <c r="D72" s="55" t="s">
        <v>20</v>
      </c>
      <c r="E72" s="2">
        <f>VLOOKUP(C72,' horaire et frais avant nao '!$A$4:I85,2,FALSE)</f>
        <v>0</v>
      </c>
      <c r="F72" s="2">
        <v>0</v>
      </c>
      <c r="G72" s="2">
        <f t="shared" si="3"/>
        <v>0</v>
      </c>
      <c r="H72" s="2">
        <v>0</v>
      </c>
      <c r="I72" s="2">
        <v>0</v>
      </c>
      <c r="J72" s="2">
        <f t="shared" si="4"/>
        <v>0</v>
      </c>
      <c r="K72" s="46">
        <v>0</v>
      </c>
    </row>
    <row r="73" spans="1:11" ht="15" customHeight="1">
      <c r="A73" s="40"/>
      <c r="B73" s="40"/>
      <c r="C73" s="55" t="s">
        <v>11</v>
      </c>
      <c r="D73" s="55" t="s">
        <v>21</v>
      </c>
      <c r="E73" s="2">
        <f>VLOOKUP(C73,' horaire et frais avant nao '!$A$4:I86,2,FALSE)</f>
        <v>0</v>
      </c>
      <c r="F73" s="2">
        <v>0</v>
      </c>
      <c r="G73" s="2">
        <f t="shared" si="3"/>
        <v>0</v>
      </c>
      <c r="H73" s="2">
        <v>0</v>
      </c>
      <c r="I73" s="2">
        <v>0</v>
      </c>
      <c r="J73" s="2">
        <f t="shared" si="4"/>
        <v>0</v>
      </c>
      <c r="K73" s="46">
        <v>0</v>
      </c>
    </row>
    <row r="74" spans="1:11">
      <c r="A74" s="40"/>
      <c r="B74" s="40"/>
      <c r="C74" s="32" t="s">
        <v>11</v>
      </c>
      <c r="D74" s="32" t="s">
        <v>22</v>
      </c>
      <c r="E74" s="2">
        <f>VLOOKUP(C74,' horaire et frais avant nao '!$A$4:I87,2,FALSE)</f>
        <v>0</v>
      </c>
      <c r="F74" s="16">
        <v>0</v>
      </c>
      <c r="G74" s="2">
        <f t="shared" si="3"/>
        <v>0</v>
      </c>
      <c r="H74" s="16">
        <v>0</v>
      </c>
      <c r="I74" s="16">
        <v>0</v>
      </c>
      <c r="J74" s="2">
        <f t="shared" si="4"/>
        <v>0</v>
      </c>
      <c r="K74" s="46">
        <v>0</v>
      </c>
    </row>
    <row r="75" spans="1:11">
      <c r="C75" s="4"/>
      <c r="D75" s="4"/>
      <c r="E75" s="4"/>
      <c r="F75" s="5"/>
      <c r="G75" s="51">
        <f>SUM(G68:G74)</f>
        <v>0</v>
      </c>
      <c r="H75" s="14"/>
      <c r="I75" s="12"/>
      <c r="J75" s="52">
        <f>SUM(J68:J74)</f>
        <v>0</v>
      </c>
    </row>
    <row r="76" spans="1:11" ht="15" customHeight="1">
      <c r="C76" s="1"/>
      <c r="D76" s="190" t="s">
        <v>37</v>
      </c>
      <c r="E76" s="190"/>
      <c r="F76" s="190"/>
      <c r="G76" s="190"/>
      <c r="H76" s="13"/>
      <c r="I76" s="23">
        <v>0.33333333333333298</v>
      </c>
      <c r="J76" s="1"/>
    </row>
    <row r="77" spans="1:11" ht="15" customHeight="1">
      <c r="C77" s="1"/>
      <c r="D77" s="190" t="s">
        <v>38</v>
      </c>
      <c r="E77" s="190"/>
      <c r="F77" s="190"/>
      <c r="G77" s="190"/>
      <c r="H77" s="10"/>
      <c r="I77" s="38">
        <v>1.6666666666666701</v>
      </c>
      <c r="J77" s="1"/>
    </row>
    <row r="78" spans="1:11" ht="15" customHeight="1">
      <c r="C78" s="1"/>
      <c r="D78" s="190" t="s">
        <v>39</v>
      </c>
      <c r="E78" s="190"/>
      <c r="F78" s="190"/>
      <c r="G78" s="190"/>
      <c r="H78" s="10"/>
      <c r="I78" s="56">
        <f>SUM(G75)</f>
        <v>0</v>
      </c>
      <c r="J78" s="1"/>
      <c r="K78" s="186" t="s">
        <v>149</v>
      </c>
    </row>
    <row r="79" spans="1:11" ht="15" customHeight="1">
      <c r="C79" s="1"/>
      <c r="D79" s="190" t="s">
        <v>40</v>
      </c>
      <c r="E79" s="190"/>
      <c r="F79" s="190"/>
      <c r="G79" s="190"/>
      <c r="H79" s="10"/>
      <c r="I79" s="38">
        <v>0.41666666666666702</v>
      </c>
      <c r="J79" s="1"/>
      <c r="K79" s="186"/>
    </row>
    <row r="80" spans="1:11" ht="15" customHeight="1">
      <c r="C80" s="1"/>
      <c r="D80" s="190" t="s">
        <v>41</v>
      </c>
      <c r="E80" s="190"/>
      <c r="F80" s="190"/>
      <c r="G80" s="190"/>
      <c r="H80" s="10"/>
      <c r="I80" s="38">
        <f>SUM(I78-I77)</f>
        <v>-1.6666666666666701</v>
      </c>
      <c r="J80" s="1"/>
      <c r="K80" s="74">
        <f>SUM(G153)</f>
        <v>0</v>
      </c>
    </row>
    <row r="81" spans="1:11" ht="15" customHeight="1">
      <c r="C81" s="1"/>
      <c r="D81" s="190" t="s">
        <v>42</v>
      </c>
      <c r="E81" s="190"/>
      <c r="F81" s="190"/>
      <c r="G81" s="190"/>
      <c r="H81" s="10"/>
      <c r="I81" s="38">
        <v>0.83333333333333337</v>
      </c>
      <c r="J81" s="1"/>
    </row>
    <row r="82" spans="1:11" ht="15" customHeight="1">
      <c r="C82" s="1"/>
      <c r="D82" s="190" t="s">
        <v>43</v>
      </c>
      <c r="E82" s="190"/>
      <c r="F82" s="190"/>
      <c r="G82" s="190"/>
      <c r="H82" s="38">
        <v>3.3333333333333299</v>
      </c>
      <c r="I82" s="56">
        <f>SUM(I60+I78)</f>
        <v>0</v>
      </c>
      <c r="J82" s="1"/>
    </row>
    <row r="83" spans="1:11">
      <c r="C83" s="1"/>
      <c r="D83" s="11"/>
      <c r="E83" s="11"/>
      <c r="F83" s="11"/>
      <c r="G83" s="11"/>
      <c r="H83" s="199">
        <f>SUM(I82-H82)</f>
        <v>-3.3333333333333299</v>
      </c>
      <c r="I83" s="199"/>
      <c r="J83" s="1"/>
    </row>
    <row r="88" spans="1:11" ht="15" customHeight="1">
      <c r="B88" s="196" t="s">
        <v>239</v>
      </c>
      <c r="C88" s="196"/>
      <c r="D88" s="196"/>
      <c r="E88" s="196"/>
      <c r="F88" s="196"/>
      <c r="G88" s="196"/>
      <c r="H88" s="196"/>
      <c r="I88" s="196"/>
      <c r="J88" s="196"/>
    </row>
    <row r="89" spans="1:11">
      <c r="B89" s="196"/>
      <c r="C89" s="196"/>
      <c r="D89" s="196"/>
      <c r="E89" s="196"/>
      <c r="F89" s="196"/>
      <c r="G89" s="196"/>
      <c r="H89" s="196"/>
      <c r="I89" s="196"/>
      <c r="J89" s="196"/>
    </row>
    <row r="90" spans="1:11" ht="15" customHeight="1">
      <c r="A90" s="43" t="s">
        <v>91</v>
      </c>
      <c r="B90" s="44" t="s">
        <v>70</v>
      </c>
      <c r="C90" s="43" t="s">
        <v>29</v>
      </c>
      <c r="D90" s="43" t="s">
        <v>30</v>
      </c>
      <c r="E90" s="43" t="s">
        <v>31</v>
      </c>
      <c r="F90" s="43" t="s">
        <v>32</v>
      </c>
      <c r="G90" s="43" t="s">
        <v>33</v>
      </c>
      <c r="H90" s="43" t="s">
        <v>34</v>
      </c>
      <c r="I90" s="43" t="s">
        <v>35</v>
      </c>
      <c r="J90" s="43" t="s">
        <v>36</v>
      </c>
      <c r="K90" s="43" t="s">
        <v>115</v>
      </c>
    </row>
    <row r="91" spans="1:11">
      <c r="A91" s="40"/>
      <c r="B91" s="40"/>
      <c r="C91" s="55" t="s">
        <v>12</v>
      </c>
      <c r="D91" s="55" t="s">
        <v>23</v>
      </c>
      <c r="E91" s="2">
        <f>VLOOKUP(C91,' horaire et frais avant nao '!$A$4:I81,2,FALSE)</f>
        <v>0</v>
      </c>
      <c r="F91" s="2">
        <v>0</v>
      </c>
      <c r="G91" s="2">
        <f>MOD(F91-E91,1)-I91-H91+K91</f>
        <v>0</v>
      </c>
      <c r="H91" s="2">
        <v>0</v>
      </c>
      <c r="I91" s="2">
        <v>0</v>
      </c>
      <c r="J91" s="2">
        <f>(IF(((E91*24)&gt;=21)*AND((F91*24)&gt;6)*AND((F91*24)&lt;21),30-(E91*24),0)+IF(((F91*24)&gt;=21)*AND((E91*24)&gt;6)*AND((E91*24)&lt;21),MIN((F91*24)-(E91*24),(F91*24)-21),0)+IF(((E91*24)&gt;6)*AND((E91*24)&lt;21)*AND((F91*24)&lt;=6),3+(F91*24),0)+IF(((E91*24)&lt;=6)*AND((F91*24)&gt;6)*AND((F91*24)&lt;21),6-(E91*24),0)+IF(((E91*24)&lt;=6)*AND((F91*24)&lt;=6),(F91*24)-(E91*24),0)+IF(((E91*24)&gt;=21)*AND((F91*24)&lt;=6),24-(E91*24)+(F91*24),0)+IF(((E91*24)&gt;=21)*AND((F91*24)&gt;=21),(F91*24)-(E91*24),0)+IF(((E91*24)&lt;=6)*AND((F91*24)&gt;=21),6-(E91*24)+(F91*24)-21,0)+IF(((E91*24)&gt;6)*AND((E91*24)&lt;21)*AND((F91*24)&gt;6)*AND((F91*24)&lt;21)*AND((E91*24)&gt;(F91*24)),9,0))/24-I91</f>
        <v>0</v>
      </c>
      <c r="K91" s="46">
        <v>0</v>
      </c>
    </row>
    <row r="92" spans="1:11">
      <c r="A92" s="40"/>
      <c r="B92" s="40"/>
      <c r="C92" s="55" t="s">
        <v>12</v>
      </c>
      <c r="D92" s="55" t="s">
        <v>24</v>
      </c>
      <c r="E92" s="2">
        <f>VLOOKUP(C92,' horaire et frais avant nao '!$A$4:I82,2,FALSE)</f>
        <v>0</v>
      </c>
      <c r="F92" s="2">
        <v>0</v>
      </c>
      <c r="G92" s="2">
        <f t="shared" ref="G92:G97" si="5">MOD(F92-E92,1)-I92-H92+K92</f>
        <v>0</v>
      </c>
      <c r="H92" s="2">
        <v>0</v>
      </c>
      <c r="I92" s="2">
        <v>0</v>
      </c>
      <c r="J92" s="2">
        <f t="shared" ref="J92:J97" si="6">(IF(((E92*24)&gt;=21)*AND((F92*24)&gt;6)*AND((F92*24)&lt;21),30-(E92*24),0)+IF(((F92*24)&gt;=21)*AND((E92*24)&gt;6)*AND((E92*24)&lt;21),MIN((F92*24)-(E92*24),(F92*24)-21),0)+IF(((E92*24)&gt;6)*AND((E92*24)&lt;21)*AND((F92*24)&lt;=6),3+(F92*24),0)+IF(((E92*24)&lt;=6)*AND((F92*24)&gt;6)*AND((F92*24)&lt;21),6-(E92*24),0)+IF(((E92*24)&lt;=6)*AND((F92*24)&lt;=6),(F92*24)-(E92*24),0)+IF(((E92*24)&gt;=21)*AND((F92*24)&lt;=6),24-(E92*24)+(F92*24),0)+IF(((E92*24)&gt;=21)*AND((F92*24)&gt;=21),(F92*24)-(E92*24),0)+IF(((E92*24)&lt;=6)*AND((F92*24)&gt;=21),6-(E92*24)+(F92*24)-21,0)+IF(((E92*24)&gt;6)*AND((E92*24)&lt;21)*AND((F92*24)&gt;6)*AND((F92*24)&lt;21)*AND((E92*24)&gt;(F92*24)),9,0))/24-I92</f>
        <v>0</v>
      </c>
      <c r="K92" s="46">
        <v>0</v>
      </c>
    </row>
    <row r="93" spans="1:11">
      <c r="A93" s="40"/>
      <c r="B93" s="40"/>
      <c r="C93" s="55" t="s">
        <v>12</v>
      </c>
      <c r="D93" s="55" t="s">
        <v>25</v>
      </c>
      <c r="E93" s="2">
        <f>VLOOKUP(C93,' horaire et frais avant nao '!$A$4:I83,2,FALSE)</f>
        <v>0</v>
      </c>
      <c r="F93" s="2">
        <v>0</v>
      </c>
      <c r="G93" s="2">
        <f t="shared" si="5"/>
        <v>0</v>
      </c>
      <c r="H93" s="2">
        <v>0</v>
      </c>
      <c r="I93" s="2">
        <v>0</v>
      </c>
      <c r="J93" s="2">
        <f t="shared" si="6"/>
        <v>0</v>
      </c>
      <c r="K93" s="46">
        <v>0</v>
      </c>
    </row>
    <row r="94" spans="1:11">
      <c r="A94" s="40"/>
      <c r="B94" s="40"/>
      <c r="C94" s="55" t="s">
        <v>12</v>
      </c>
      <c r="D94" s="55" t="s">
        <v>26</v>
      </c>
      <c r="E94" s="2">
        <f>VLOOKUP(C94,' horaire et frais avant nao '!$A$4:I84,2,FALSE)</f>
        <v>0</v>
      </c>
      <c r="F94" s="2">
        <v>0</v>
      </c>
      <c r="G94" s="2">
        <f t="shared" si="5"/>
        <v>0</v>
      </c>
      <c r="H94" s="2">
        <v>0</v>
      </c>
      <c r="I94" s="2">
        <v>0</v>
      </c>
      <c r="J94" s="2">
        <f t="shared" si="6"/>
        <v>0</v>
      </c>
      <c r="K94" s="46">
        <v>0</v>
      </c>
    </row>
    <row r="95" spans="1:11">
      <c r="A95" s="40"/>
      <c r="B95" s="40"/>
      <c r="C95" s="55" t="s">
        <v>12</v>
      </c>
      <c r="D95" s="55" t="s">
        <v>20</v>
      </c>
      <c r="E95" s="2">
        <f>VLOOKUP(C95,' horaire et frais avant nao '!$A$4:I85,2,FALSE)</f>
        <v>0</v>
      </c>
      <c r="F95" s="2">
        <v>0</v>
      </c>
      <c r="G95" s="2">
        <f t="shared" si="5"/>
        <v>0</v>
      </c>
      <c r="H95" s="2">
        <v>0</v>
      </c>
      <c r="I95" s="2">
        <v>0</v>
      </c>
      <c r="J95" s="2">
        <f t="shared" si="6"/>
        <v>0</v>
      </c>
      <c r="K95" s="46">
        <v>0</v>
      </c>
    </row>
    <row r="96" spans="1:11">
      <c r="A96" s="40"/>
      <c r="B96" s="40"/>
      <c r="C96" s="55" t="s">
        <v>11</v>
      </c>
      <c r="D96" s="55" t="s">
        <v>21</v>
      </c>
      <c r="E96" s="2">
        <f>VLOOKUP(C96,' horaire et frais avant nao '!$A$4:I86,2,FALSE)</f>
        <v>0</v>
      </c>
      <c r="F96" s="2">
        <v>0</v>
      </c>
      <c r="G96" s="2">
        <f t="shared" si="5"/>
        <v>0</v>
      </c>
      <c r="H96" s="2">
        <v>0</v>
      </c>
      <c r="I96" s="2">
        <v>0</v>
      </c>
      <c r="J96" s="2">
        <f t="shared" si="6"/>
        <v>0</v>
      </c>
      <c r="K96" s="46">
        <v>0</v>
      </c>
    </row>
    <row r="97" spans="1:11">
      <c r="A97" s="40"/>
      <c r="B97" s="40"/>
      <c r="C97" s="32" t="s">
        <v>11</v>
      </c>
      <c r="D97" s="32" t="s">
        <v>22</v>
      </c>
      <c r="E97" s="2">
        <f>VLOOKUP(C97,' horaire et frais avant nao '!$A$4:I87,2,FALSE)</f>
        <v>0</v>
      </c>
      <c r="F97" s="16">
        <v>0</v>
      </c>
      <c r="G97" s="2">
        <f t="shared" si="5"/>
        <v>0</v>
      </c>
      <c r="H97" s="16">
        <v>0</v>
      </c>
      <c r="I97" s="16">
        <v>0</v>
      </c>
      <c r="J97" s="2">
        <f t="shared" si="6"/>
        <v>0</v>
      </c>
      <c r="K97" s="46">
        <v>0</v>
      </c>
    </row>
    <row r="98" spans="1:11">
      <c r="B98" s="9"/>
      <c r="C98" s="9"/>
      <c r="D98" s="9"/>
      <c r="E98" s="24"/>
      <c r="F98" s="25"/>
      <c r="G98" s="53">
        <f>SUM(G91:G97)</f>
        <v>0</v>
      </c>
      <c r="H98" s="26"/>
      <c r="I98" s="25"/>
      <c r="J98" s="57">
        <f>SUM(J91:J97)</f>
        <v>0</v>
      </c>
    </row>
    <row r="99" spans="1:11">
      <c r="D99" s="191" t="s">
        <v>37</v>
      </c>
      <c r="E99" s="191"/>
      <c r="F99" s="191"/>
      <c r="G99" s="191"/>
      <c r="H99" s="40"/>
      <c r="I99" s="41">
        <v>0.33333333333333298</v>
      </c>
    </row>
    <row r="100" spans="1:11">
      <c r="D100" s="191" t="s">
        <v>38</v>
      </c>
      <c r="E100" s="191"/>
      <c r="F100" s="191"/>
      <c r="G100" s="191"/>
      <c r="H100" s="40"/>
      <c r="I100" s="41">
        <v>1.6666666666666701</v>
      </c>
    </row>
    <row r="101" spans="1:11">
      <c r="D101" s="191" t="s">
        <v>39</v>
      </c>
      <c r="E101" s="191"/>
      <c r="F101" s="191"/>
      <c r="G101" s="191"/>
      <c r="H101" s="40"/>
      <c r="I101" s="58">
        <f>SUM(G98)</f>
        <v>0</v>
      </c>
      <c r="K101" s="186" t="s">
        <v>149</v>
      </c>
    </row>
    <row r="102" spans="1:11">
      <c r="D102" s="191" t="s">
        <v>40</v>
      </c>
      <c r="E102" s="191"/>
      <c r="F102" s="191"/>
      <c r="G102" s="191"/>
      <c r="H102" s="40"/>
      <c r="I102" s="41">
        <v>0.41666666666666702</v>
      </c>
      <c r="K102" s="186"/>
    </row>
    <row r="103" spans="1:11">
      <c r="D103" s="191" t="s">
        <v>41</v>
      </c>
      <c r="E103" s="191"/>
      <c r="F103" s="191"/>
      <c r="G103" s="191"/>
      <c r="H103" s="40"/>
      <c r="I103" s="41">
        <f>SUM(I101-I100)</f>
        <v>-1.6666666666666701</v>
      </c>
      <c r="K103" s="74">
        <f>SUM(G153)</f>
        <v>0</v>
      </c>
    </row>
    <row r="104" spans="1:11">
      <c r="D104" s="191" t="s">
        <v>42</v>
      </c>
      <c r="E104" s="191"/>
      <c r="F104" s="191"/>
      <c r="G104" s="191"/>
      <c r="H104" s="40"/>
      <c r="I104" s="41">
        <v>0.83333333333333337</v>
      </c>
    </row>
    <row r="105" spans="1:11">
      <c r="D105" s="191" t="s">
        <v>43</v>
      </c>
      <c r="E105" s="191"/>
      <c r="F105" s="191"/>
      <c r="G105" s="191"/>
      <c r="H105" s="41">
        <v>5</v>
      </c>
      <c r="I105" s="58">
        <f>SUM(G53+G75+G98)</f>
        <v>0</v>
      </c>
    </row>
    <row r="106" spans="1:11">
      <c r="H106" s="195">
        <f>SUM(I105-H105)</f>
        <v>-5</v>
      </c>
      <c r="I106" s="195"/>
    </row>
    <row r="110" spans="1:11" ht="15" customHeight="1">
      <c r="B110" s="196" t="s">
        <v>240</v>
      </c>
      <c r="C110" s="196"/>
      <c r="D110" s="196"/>
      <c r="E110" s="196"/>
      <c r="F110" s="196"/>
      <c r="G110" s="196"/>
      <c r="H110" s="196"/>
      <c r="I110" s="196"/>
      <c r="J110" s="196"/>
    </row>
    <row r="111" spans="1:11">
      <c r="B111" s="196"/>
      <c r="C111" s="196"/>
      <c r="D111" s="196"/>
      <c r="E111" s="196"/>
      <c r="F111" s="196"/>
      <c r="G111" s="196"/>
      <c r="H111" s="196"/>
      <c r="I111" s="196"/>
      <c r="J111" s="196"/>
    </row>
    <row r="112" spans="1:11" ht="15" customHeight="1">
      <c r="A112" s="43" t="s">
        <v>91</v>
      </c>
      <c r="B112" s="44" t="s">
        <v>70</v>
      </c>
      <c r="C112" s="43" t="s">
        <v>29</v>
      </c>
      <c r="D112" s="43" t="s">
        <v>30</v>
      </c>
      <c r="E112" s="43" t="s">
        <v>31</v>
      </c>
      <c r="F112" s="43" t="s">
        <v>32</v>
      </c>
      <c r="G112" s="43" t="s">
        <v>33</v>
      </c>
      <c r="H112" s="43" t="s">
        <v>34</v>
      </c>
      <c r="I112" s="43" t="s">
        <v>35</v>
      </c>
      <c r="J112" s="43" t="s">
        <v>36</v>
      </c>
      <c r="K112" s="43" t="s">
        <v>115</v>
      </c>
    </row>
    <row r="113" spans="1:11">
      <c r="A113" s="40"/>
      <c r="B113" s="40"/>
      <c r="C113" s="55" t="s">
        <v>12</v>
      </c>
      <c r="D113" s="55" t="s">
        <v>23</v>
      </c>
      <c r="E113" s="2">
        <f>VLOOKUP(C113,' horaire et frais avant nao '!$A$4:I81,2,FALSE)</f>
        <v>0</v>
      </c>
      <c r="F113" s="2">
        <v>0</v>
      </c>
      <c r="G113" s="2">
        <f>MOD(F113-E113,1)-I113-H113+K113</f>
        <v>0</v>
      </c>
      <c r="H113" s="2">
        <v>0</v>
      </c>
      <c r="I113" s="2">
        <v>0</v>
      </c>
      <c r="J113" s="2">
        <f>(IF(((E113*24)&gt;=21)*AND((F113*24)&gt;6)*AND((F113*24)&lt;21),30-(E113*24),0)+IF(((F113*24)&gt;=21)*AND((E113*24)&gt;6)*AND((E113*24)&lt;21),MIN((F113*24)-(E113*24),(F113*24)-21),0)+IF(((E113*24)&gt;6)*AND((E113*24)&lt;21)*AND((F113*24)&lt;=6),3+(F113*24),0)+IF(((E68*24)&lt;=6)*AND((F113*24)&gt;6)*AND((F113*24)&lt;21),6-(E113*24),0)+IF(((E113*24)&lt;=6)*AND((F113*24)&lt;=6),(F113*24)-(E113*24),0)+IF(((E113*24)&gt;=21)*AND((F113*24)&lt;=6),24-(E113*24)+(F113*24),0)+IF(((E113*24)&gt;=21)*AND((F113*24)&gt;=21),(F113*24)-(E113*24),0)+IF(((E113*24)&lt;=6)*AND((F113*24)&gt;=21),6-(E113*24)+(F113*24)-21,0)+IF(((E113*24)&gt;6)*AND((E113*24)&lt;21)*AND((F113*24)&gt;6)*AND((F113*24)&lt;21)*AND((E113*24)&gt;(F113*24)),9,0))/24-I113</f>
        <v>0</v>
      </c>
      <c r="K113" s="46">
        <v>0</v>
      </c>
    </row>
    <row r="114" spans="1:11">
      <c r="A114" s="40"/>
      <c r="B114" s="40"/>
      <c r="C114" s="55" t="s">
        <v>12</v>
      </c>
      <c r="D114" s="55" t="s">
        <v>24</v>
      </c>
      <c r="E114" s="2">
        <f>VLOOKUP(C114,' horaire et frais avant nao '!$A$4:I82,2,FALSE)</f>
        <v>0</v>
      </c>
      <c r="F114" s="2">
        <v>0</v>
      </c>
      <c r="G114" s="2">
        <f t="shared" ref="G114:G119" si="7">MOD(F114-E114,1)-I114-H114+K114</f>
        <v>0</v>
      </c>
      <c r="H114" s="2">
        <v>0</v>
      </c>
      <c r="I114" s="2">
        <v>0</v>
      </c>
      <c r="J114" s="2">
        <f t="shared" ref="J114:J119" si="8">(IF(((E114*24)&gt;=21)*AND((F114*24)&gt;6)*AND((F114*24)&lt;21),30-(E114*24),0)+IF(((F114*24)&gt;=21)*AND((E114*24)&gt;6)*AND((E114*24)&lt;21),MIN((F114*24)-(E114*24),(F114*24)-21),0)+IF(((E114*24)&gt;6)*AND((E114*24)&lt;21)*AND((F114*24)&lt;=6),3+(F114*24),0)+IF(((E69*24)&lt;=6)*AND((F114*24)&gt;6)*AND((F114*24)&lt;21),6-(E114*24),0)+IF(((E114*24)&lt;=6)*AND((F114*24)&lt;=6),(F114*24)-(E114*24),0)+IF(((E114*24)&gt;=21)*AND((F114*24)&lt;=6),24-(E114*24)+(F114*24),0)+IF(((E114*24)&gt;=21)*AND((F114*24)&gt;=21),(F114*24)-(E114*24),0)+IF(((E114*24)&lt;=6)*AND((F114*24)&gt;=21),6-(E114*24)+(F114*24)-21,0)+IF(((E114*24)&gt;6)*AND((E114*24)&lt;21)*AND((F114*24)&gt;6)*AND((F114*24)&lt;21)*AND((E114*24)&gt;(F114*24)),9,0))/24-I114</f>
        <v>0</v>
      </c>
      <c r="K114" s="46">
        <v>0</v>
      </c>
    </row>
    <row r="115" spans="1:11">
      <c r="A115" s="40"/>
      <c r="B115" s="40"/>
      <c r="C115" s="55" t="s">
        <v>12</v>
      </c>
      <c r="D115" s="55" t="s">
        <v>25</v>
      </c>
      <c r="E115" s="2">
        <f>VLOOKUP(C115,' horaire et frais avant nao '!$A$4:I83,2,FALSE)</f>
        <v>0</v>
      </c>
      <c r="F115" s="2">
        <v>0</v>
      </c>
      <c r="G115" s="2">
        <f t="shared" si="7"/>
        <v>0</v>
      </c>
      <c r="H115" s="2">
        <v>0</v>
      </c>
      <c r="I115" s="2">
        <v>0</v>
      </c>
      <c r="J115" s="2">
        <f t="shared" si="8"/>
        <v>0</v>
      </c>
      <c r="K115" s="46">
        <v>0</v>
      </c>
    </row>
    <row r="116" spans="1:11">
      <c r="A116" s="40"/>
      <c r="B116" s="40"/>
      <c r="C116" s="55" t="s">
        <v>12</v>
      </c>
      <c r="D116" s="55" t="s">
        <v>26</v>
      </c>
      <c r="E116" s="2">
        <f>VLOOKUP(C116,' horaire et frais avant nao '!$A$4:I84,2,FALSE)</f>
        <v>0</v>
      </c>
      <c r="F116" s="2">
        <v>0</v>
      </c>
      <c r="G116" s="2">
        <f t="shared" si="7"/>
        <v>0</v>
      </c>
      <c r="H116" s="2">
        <v>0</v>
      </c>
      <c r="I116" s="2">
        <v>0</v>
      </c>
      <c r="J116" s="2">
        <f t="shared" si="8"/>
        <v>0</v>
      </c>
      <c r="K116" s="46">
        <v>0</v>
      </c>
    </row>
    <row r="117" spans="1:11">
      <c r="A117" s="40"/>
      <c r="B117" s="40"/>
      <c r="C117" s="55" t="s">
        <v>12</v>
      </c>
      <c r="D117" s="55" t="s">
        <v>20</v>
      </c>
      <c r="E117" s="2">
        <f>VLOOKUP(C117,' horaire et frais avant nao '!$A$4:I85,2,FALSE)</f>
        <v>0</v>
      </c>
      <c r="F117" s="2">
        <v>0</v>
      </c>
      <c r="G117" s="2">
        <f t="shared" si="7"/>
        <v>0</v>
      </c>
      <c r="H117" s="2">
        <v>0</v>
      </c>
      <c r="I117" s="2">
        <v>0</v>
      </c>
      <c r="J117" s="2">
        <f t="shared" si="8"/>
        <v>0</v>
      </c>
      <c r="K117" s="46">
        <v>0</v>
      </c>
    </row>
    <row r="118" spans="1:11">
      <c r="A118" s="40"/>
      <c r="B118" s="40"/>
      <c r="C118" s="55" t="s">
        <v>11</v>
      </c>
      <c r="D118" s="55" t="s">
        <v>21</v>
      </c>
      <c r="E118" s="2">
        <f>VLOOKUP(C118,' horaire et frais avant nao '!$A$4:I86,2,FALSE)</f>
        <v>0</v>
      </c>
      <c r="F118" s="2">
        <v>0</v>
      </c>
      <c r="G118" s="2">
        <f t="shared" si="7"/>
        <v>0</v>
      </c>
      <c r="H118" s="2">
        <v>0</v>
      </c>
      <c r="I118" s="2">
        <v>0</v>
      </c>
      <c r="J118" s="2">
        <f t="shared" si="8"/>
        <v>0</v>
      </c>
      <c r="K118" s="46">
        <v>0</v>
      </c>
    </row>
    <row r="119" spans="1:11">
      <c r="A119" s="40"/>
      <c r="B119" s="40"/>
      <c r="C119" s="55" t="s">
        <v>11</v>
      </c>
      <c r="D119" s="55" t="s">
        <v>22</v>
      </c>
      <c r="E119" s="2">
        <f>VLOOKUP(C119,' horaire et frais avant nao '!$A$4:I87,2,FALSE)</f>
        <v>0</v>
      </c>
      <c r="F119" s="2">
        <v>0</v>
      </c>
      <c r="G119" s="2">
        <f t="shared" si="7"/>
        <v>0</v>
      </c>
      <c r="H119" s="2">
        <v>0</v>
      </c>
      <c r="I119" s="2">
        <v>0</v>
      </c>
      <c r="J119" s="2">
        <f t="shared" si="8"/>
        <v>0</v>
      </c>
      <c r="K119" s="46">
        <v>0</v>
      </c>
    </row>
    <row r="120" spans="1:11">
      <c r="B120" s="1"/>
      <c r="C120" s="1"/>
      <c r="D120" s="1"/>
      <c r="E120" s="1"/>
      <c r="F120" s="1"/>
      <c r="G120" s="54">
        <f>SUM(G113:G119)</f>
        <v>0</v>
      </c>
      <c r="H120" s="1"/>
      <c r="I120" s="1"/>
      <c r="J120" s="56">
        <f>SUM(J113:J119)</f>
        <v>0</v>
      </c>
    </row>
    <row r="121" spans="1:11">
      <c r="D121" s="191" t="s">
        <v>37</v>
      </c>
      <c r="E121" s="191"/>
      <c r="F121" s="191"/>
      <c r="G121" s="191"/>
      <c r="H121" s="41"/>
      <c r="I121" s="41">
        <v>0.33333333333333298</v>
      </c>
    </row>
    <row r="122" spans="1:11">
      <c r="D122" s="191" t="s">
        <v>38</v>
      </c>
      <c r="E122" s="191"/>
      <c r="F122" s="191"/>
      <c r="G122" s="191"/>
      <c r="H122" s="41"/>
      <c r="I122" s="41">
        <v>1.6666666666666701</v>
      </c>
    </row>
    <row r="123" spans="1:11">
      <c r="D123" s="191" t="s">
        <v>39</v>
      </c>
      <c r="E123" s="191"/>
      <c r="F123" s="191"/>
      <c r="G123" s="191"/>
      <c r="H123" s="41"/>
      <c r="I123" s="58">
        <f>SUM(G120)</f>
        <v>0</v>
      </c>
      <c r="K123" s="186" t="s">
        <v>149</v>
      </c>
    </row>
    <row r="124" spans="1:11">
      <c r="D124" s="191" t="s">
        <v>40</v>
      </c>
      <c r="E124" s="191"/>
      <c r="F124" s="191"/>
      <c r="G124" s="191"/>
      <c r="H124" s="41"/>
      <c r="I124" s="41">
        <v>0.41666666666666702</v>
      </c>
      <c r="K124" s="186"/>
    </row>
    <row r="125" spans="1:11">
      <c r="D125" s="191" t="s">
        <v>41</v>
      </c>
      <c r="E125" s="191"/>
      <c r="F125" s="191"/>
      <c r="G125" s="191"/>
      <c r="H125" s="41"/>
      <c r="I125" s="41">
        <f>SUM(I123-I122)</f>
        <v>-1.6666666666666701</v>
      </c>
      <c r="K125" s="74">
        <f>SUM(G153)</f>
        <v>0</v>
      </c>
    </row>
    <row r="126" spans="1:11">
      <c r="D126" s="191" t="s">
        <v>42</v>
      </c>
      <c r="E126" s="191"/>
      <c r="F126" s="191"/>
      <c r="G126" s="191"/>
      <c r="H126" s="41"/>
      <c r="I126" s="41">
        <v>0.83333333333333337</v>
      </c>
    </row>
    <row r="127" spans="1:11">
      <c r="D127" s="191" t="s">
        <v>43</v>
      </c>
      <c r="E127" s="191"/>
      <c r="F127" s="191"/>
      <c r="G127" s="191"/>
      <c r="H127" s="41">
        <v>6.6666666666666696</v>
      </c>
      <c r="I127" s="58">
        <f>SUM(I56+I78+I101+I123)</f>
        <v>0</v>
      </c>
    </row>
    <row r="128" spans="1:11">
      <c r="H128" s="195">
        <f>SUM(I127-H127)</f>
        <v>-6.6666666666666696</v>
      </c>
      <c r="I128" s="195"/>
    </row>
    <row r="132" spans="2:13">
      <c r="H132" s="27"/>
      <c r="I132" s="41">
        <v>4.166666666666667</v>
      </c>
      <c r="J132" s="47">
        <v>0</v>
      </c>
      <c r="K132" s="28"/>
    </row>
    <row r="133" spans="2:13" ht="15" customHeight="1">
      <c r="B133" s="192" t="s">
        <v>117</v>
      </c>
      <c r="C133" s="192"/>
      <c r="D133" s="192"/>
      <c r="E133" s="192"/>
      <c r="F133" s="192"/>
      <c r="G133" s="192"/>
      <c r="H133" s="28"/>
      <c r="I133" s="48" t="s">
        <v>44</v>
      </c>
      <c r="J133" s="191" t="s">
        <v>33</v>
      </c>
      <c r="K133" s="191"/>
      <c r="L133" s="49" t="s">
        <v>45</v>
      </c>
      <c r="M133" s="40">
        <f>SUM(F34)</f>
        <v>0</v>
      </c>
    </row>
    <row r="134" spans="2:13" ht="15" customHeight="1">
      <c r="B134" s="192"/>
      <c r="C134" s="192"/>
      <c r="D134" s="192"/>
      <c r="E134" s="192"/>
      <c r="F134" s="192"/>
      <c r="G134" s="192"/>
      <c r="I134" s="29">
        <f>SUM(J53+J75+J98+J120)</f>
        <v>0</v>
      </c>
      <c r="J134" s="193">
        <f>SUM(G53+G75+G98+G120)</f>
        <v>0</v>
      </c>
      <c r="K134" s="194"/>
      <c r="L134" s="49" t="s">
        <v>46</v>
      </c>
      <c r="M134" s="40">
        <f>SUM(E34)</f>
        <v>0</v>
      </c>
    </row>
    <row r="135" spans="2:13">
      <c r="B135" s="191" t="s">
        <v>47</v>
      </c>
      <c r="C135" s="191"/>
      <c r="D135" s="191"/>
      <c r="E135" s="40">
        <v>151.66999999999999</v>
      </c>
      <c r="F135" s="30">
        <v>0</v>
      </c>
      <c r="G135" s="30">
        <f>SUM(E135*F135)</f>
        <v>0</v>
      </c>
      <c r="I135" s="191" t="s">
        <v>48</v>
      </c>
      <c r="J135" s="191"/>
      <c r="K135" s="39">
        <v>6.6666666666666696</v>
      </c>
      <c r="L135" s="49" t="s">
        <v>81</v>
      </c>
      <c r="M135" s="40">
        <f>SUM(G34)</f>
        <v>0</v>
      </c>
    </row>
    <row r="136" spans="2:13">
      <c r="B136" s="187" t="s">
        <v>50</v>
      </c>
      <c r="C136" s="188"/>
      <c r="D136" s="189"/>
      <c r="E136" s="40">
        <v>17.329999999999998</v>
      </c>
      <c r="F136" s="30">
        <f>SUM(F135*25)/100+F135</f>
        <v>0</v>
      </c>
      <c r="G136" s="30">
        <f>SUM(E136*F136)</f>
        <v>0</v>
      </c>
      <c r="I136" s="191" t="s">
        <v>51</v>
      </c>
      <c r="J136" s="191"/>
      <c r="K136" s="41">
        <f>SUM(K135-J134)</f>
        <v>6.6666666666666696</v>
      </c>
      <c r="L136" s="49" t="s">
        <v>49</v>
      </c>
      <c r="M136" s="40">
        <v>0</v>
      </c>
    </row>
    <row r="137" spans="2:13">
      <c r="B137" s="187" t="s">
        <v>52</v>
      </c>
      <c r="C137" s="188"/>
      <c r="D137" s="189"/>
      <c r="E137" s="40">
        <v>4.33</v>
      </c>
      <c r="F137" s="30">
        <f>SUM(F135*25)/100+F135</f>
        <v>0</v>
      </c>
      <c r="G137" s="30">
        <f>SUM(E137*F137)</f>
        <v>0</v>
      </c>
      <c r="I137" s="191" t="s">
        <v>53</v>
      </c>
      <c r="J137" s="191"/>
      <c r="K137" s="41">
        <v>-6.6666666666666696</v>
      </c>
      <c r="L137" s="50" t="s">
        <v>54</v>
      </c>
      <c r="M137" s="40">
        <f>SUM(J34)</f>
        <v>0</v>
      </c>
    </row>
    <row r="138" spans="2:13">
      <c r="B138" s="187" t="s">
        <v>55</v>
      </c>
      <c r="C138" s="188"/>
      <c r="D138" s="189"/>
      <c r="E138" s="30">
        <f>SUM(G135:G137)</f>
        <v>0</v>
      </c>
      <c r="F138" s="30">
        <v>8</v>
      </c>
      <c r="G138" s="30">
        <f>SUM(E138*8)/100</f>
        <v>0</v>
      </c>
      <c r="I138" s="191" t="s">
        <v>56</v>
      </c>
      <c r="J138" s="191"/>
      <c r="K138" s="191"/>
      <c r="L138" s="19">
        <f>SUM(H34)</f>
        <v>0</v>
      </c>
    </row>
    <row r="139" spans="2:13">
      <c r="B139" s="187" t="s">
        <v>57</v>
      </c>
      <c r="C139" s="188"/>
      <c r="D139" s="189"/>
      <c r="E139" s="30">
        <v>82.12</v>
      </c>
      <c r="F139" s="30">
        <v>0</v>
      </c>
      <c r="G139" s="30">
        <f>SUM(L139)</f>
        <v>0</v>
      </c>
      <c r="I139" s="191" t="s">
        <v>58</v>
      </c>
      <c r="J139" s="191"/>
      <c r="K139" s="191"/>
      <c r="L139" s="40">
        <f>SUM(I34)</f>
        <v>0</v>
      </c>
    </row>
    <row r="140" spans="2:13">
      <c r="B140" s="187" t="s">
        <v>59</v>
      </c>
      <c r="C140" s="188"/>
      <c r="D140" s="189"/>
      <c r="E140" s="30">
        <v>41.06</v>
      </c>
      <c r="F140" s="30">
        <v>0</v>
      </c>
      <c r="G140" s="30">
        <f>SUM(L138)</f>
        <v>0</v>
      </c>
      <c r="I140" s="191" t="s">
        <v>8</v>
      </c>
      <c r="J140" s="191"/>
      <c r="K140" s="191"/>
      <c r="L140" s="40">
        <f>SUM(K34)</f>
        <v>0</v>
      </c>
    </row>
    <row r="141" spans="2:13">
      <c r="B141" s="187" t="s">
        <v>60</v>
      </c>
      <c r="C141" s="188"/>
      <c r="D141" s="189"/>
      <c r="E141" s="40">
        <v>0</v>
      </c>
      <c r="F141" s="30">
        <v>0</v>
      </c>
      <c r="G141" s="30">
        <v>0</v>
      </c>
      <c r="I141" s="187" t="s">
        <v>118</v>
      </c>
      <c r="J141" s="188"/>
      <c r="K141" s="61">
        <v>1.8333333333333333</v>
      </c>
      <c r="L141" s="31">
        <v>0</v>
      </c>
    </row>
    <row r="142" spans="2:13">
      <c r="B142" s="187" t="s">
        <v>44</v>
      </c>
      <c r="C142" s="188"/>
      <c r="D142" s="189"/>
      <c r="E142" s="87">
        <f>SUM(((G135+G136+G137+G138)/173)*25)/100</f>
        <v>0</v>
      </c>
      <c r="F142" s="41">
        <f>SUM(I134)</f>
        <v>0</v>
      </c>
      <c r="G142" s="30">
        <f>SUM(E142*F142)/"1:"</f>
        <v>0</v>
      </c>
    </row>
    <row r="143" spans="2:13">
      <c r="B143" s="187" t="s">
        <v>61</v>
      </c>
      <c r="C143" s="188"/>
      <c r="D143" s="189"/>
      <c r="E143" s="31">
        <f>SUM(L141)</f>
        <v>0</v>
      </c>
      <c r="F143" s="30">
        <v>0</v>
      </c>
      <c r="G143" s="30">
        <f>SUM(F143*E143)/"1:"</f>
        <v>0</v>
      </c>
    </row>
    <row r="144" spans="2:13">
      <c r="B144" s="187" t="s">
        <v>61</v>
      </c>
      <c r="C144" s="188"/>
      <c r="D144" s="189"/>
      <c r="E144" s="31">
        <v>0</v>
      </c>
      <c r="F144" s="30">
        <v>0</v>
      </c>
      <c r="G144" s="30">
        <f>SUM(F144*E144)/"1:"</f>
        <v>0</v>
      </c>
    </row>
    <row r="145" spans="2:11">
      <c r="B145" s="187" t="s">
        <v>62</v>
      </c>
      <c r="C145" s="188"/>
      <c r="D145" s="189"/>
      <c r="E145" s="40"/>
      <c r="F145" s="40"/>
      <c r="G145" s="30">
        <f>SUM(M133)</f>
        <v>0</v>
      </c>
    </row>
    <row r="146" spans="2:11">
      <c r="B146" s="187" t="s">
        <v>28</v>
      </c>
      <c r="C146" s="188"/>
      <c r="D146" s="189"/>
      <c r="E146" s="40"/>
      <c r="F146" s="40"/>
      <c r="G146" s="30">
        <f>SUM(M135)</f>
        <v>0</v>
      </c>
    </row>
    <row r="147" spans="2:11">
      <c r="B147" s="187" t="s">
        <v>116</v>
      </c>
      <c r="C147" s="188"/>
      <c r="D147" s="189"/>
      <c r="E147" s="40">
        <f>SUM(M137)</f>
        <v>0</v>
      </c>
      <c r="F147" s="30">
        <v>10.220000000000001</v>
      </c>
      <c r="G147" s="30">
        <f>SUM(E147*F147)</f>
        <v>0</v>
      </c>
    </row>
    <row r="148" spans="2:11">
      <c r="B148" s="208"/>
      <c r="C148" s="208"/>
      <c r="D148" s="209"/>
      <c r="E148" s="191" t="s">
        <v>63</v>
      </c>
      <c r="F148" s="191"/>
      <c r="G148" s="30">
        <f>SUM(G135:G147)</f>
        <v>0</v>
      </c>
    </row>
    <row r="149" spans="2:11">
      <c r="B149" s="205" t="s">
        <v>64</v>
      </c>
      <c r="C149" s="206"/>
      <c r="D149" s="207"/>
      <c r="E149" s="40"/>
      <c r="F149" s="40"/>
      <c r="G149" s="40">
        <f>SUM(M134)</f>
        <v>0</v>
      </c>
    </row>
    <row r="150" spans="2:11">
      <c r="B150" s="205" t="s">
        <v>65</v>
      </c>
      <c r="C150" s="206"/>
      <c r="D150" s="207"/>
      <c r="E150" s="40">
        <v>3.53</v>
      </c>
      <c r="F150" s="40">
        <f>SUM(M137)</f>
        <v>0</v>
      </c>
      <c r="G150" s="40">
        <f>SUM(E150*F150)</f>
        <v>0</v>
      </c>
    </row>
    <row r="151" spans="2:11">
      <c r="B151" s="205" t="s">
        <v>66</v>
      </c>
      <c r="C151" s="206"/>
      <c r="D151" s="207"/>
      <c r="E151" s="40"/>
      <c r="F151" s="40"/>
      <c r="G151" s="40">
        <f>SUM(M136)</f>
        <v>0</v>
      </c>
    </row>
    <row r="152" spans="2:11">
      <c r="B152" s="205" t="s">
        <v>67</v>
      </c>
      <c r="C152" s="206"/>
      <c r="D152" s="207"/>
      <c r="E152" s="40"/>
      <c r="F152" s="40"/>
      <c r="G152" s="40">
        <f>SUM(L140)</f>
        <v>0</v>
      </c>
    </row>
    <row r="153" spans="2:11">
      <c r="E153" s="197" t="s">
        <v>68</v>
      </c>
      <c r="F153" s="198"/>
      <c r="G153" s="60">
        <f>SUM((G148-(G148*27)/100)+G149+G151+G152)-G150</f>
        <v>0</v>
      </c>
      <c r="I153" s="191" t="s">
        <v>82</v>
      </c>
      <c r="J153" s="191"/>
      <c r="K153" s="40">
        <v>0</v>
      </c>
    </row>
    <row r="154" spans="2:11">
      <c r="E154" s="197" t="s">
        <v>69</v>
      </c>
      <c r="F154" s="198"/>
      <c r="G154" s="40">
        <v>0</v>
      </c>
    </row>
  </sheetData>
  <mergeCells count="78">
    <mergeCell ref="A4:A10"/>
    <mergeCell ref="A11:A17"/>
    <mergeCell ref="A18:A24"/>
    <mergeCell ref="A25:A31"/>
    <mergeCell ref="A32:A33"/>
    <mergeCell ref="E154:F154"/>
    <mergeCell ref="B149:D149"/>
    <mergeCell ref="B150:D150"/>
    <mergeCell ref="B151:D151"/>
    <mergeCell ref="B152:D152"/>
    <mergeCell ref="E153:F153"/>
    <mergeCell ref="I153:J153"/>
    <mergeCell ref="B144:D144"/>
    <mergeCell ref="B145:D145"/>
    <mergeCell ref="B146:D146"/>
    <mergeCell ref="B147:D147"/>
    <mergeCell ref="B148:D148"/>
    <mergeCell ref="E148:F148"/>
    <mergeCell ref="I140:K140"/>
    <mergeCell ref="B141:D141"/>
    <mergeCell ref="I141:J141"/>
    <mergeCell ref="B142:D142"/>
    <mergeCell ref="B143:D143"/>
    <mergeCell ref="B140:D140"/>
    <mergeCell ref="I137:J137"/>
    <mergeCell ref="B138:D138"/>
    <mergeCell ref="I138:K138"/>
    <mergeCell ref="B139:D139"/>
    <mergeCell ref="I139:K139"/>
    <mergeCell ref="B137:D137"/>
    <mergeCell ref="J133:K133"/>
    <mergeCell ref="J134:K134"/>
    <mergeCell ref="B135:D135"/>
    <mergeCell ref="I135:J135"/>
    <mergeCell ref="B136:D136"/>
    <mergeCell ref="I136:J136"/>
    <mergeCell ref="B133:G134"/>
    <mergeCell ref="D101:G101"/>
    <mergeCell ref="D102:G102"/>
    <mergeCell ref="H83:I83"/>
    <mergeCell ref="H128:I128"/>
    <mergeCell ref="D104:G104"/>
    <mergeCell ref="D105:G105"/>
    <mergeCell ref="H106:I106"/>
    <mergeCell ref="B110:J111"/>
    <mergeCell ref="D121:G121"/>
    <mergeCell ref="D122:G122"/>
    <mergeCell ref="D123:G123"/>
    <mergeCell ref="D124:G124"/>
    <mergeCell ref="D125:G125"/>
    <mergeCell ref="D126:G126"/>
    <mergeCell ref="D127:G127"/>
    <mergeCell ref="D81:G81"/>
    <mergeCell ref="D82:G82"/>
    <mergeCell ref="B88:J89"/>
    <mergeCell ref="D99:G99"/>
    <mergeCell ref="D100:G100"/>
    <mergeCell ref="H1:I1"/>
    <mergeCell ref="B43:J44"/>
    <mergeCell ref="D54:G54"/>
    <mergeCell ref="D55:G55"/>
    <mergeCell ref="D56:G56"/>
    <mergeCell ref="K56:K57"/>
    <mergeCell ref="K78:K79"/>
    <mergeCell ref="K101:K102"/>
    <mergeCell ref="K123:K124"/>
    <mergeCell ref="D77:G77"/>
    <mergeCell ref="D58:G58"/>
    <mergeCell ref="D57:G57"/>
    <mergeCell ref="D59:G59"/>
    <mergeCell ref="D60:G60"/>
    <mergeCell ref="H61:I61"/>
    <mergeCell ref="B65:J66"/>
    <mergeCell ref="D76:G76"/>
    <mergeCell ref="D103:G103"/>
    <mergeCell ref="D78:G78"/>
    <mergeCell ref="D79:G79"/>
    <mergeCell ref="D80:G80"/>
  </mergeCells>
  <conditionalFormatting sqref="E3:K33">
    <cfRule type="cellIs" dxfId="233" priority="181" operator="greaterThan">
      <formula>0</formula>
    </cfRule>
    <cfRule type="cellIs" dxfId="232" priority="182" operator="greaterThan">
      <formula>0</formula>
    </cfRule>
  </conditionalFormatting>
  <conditionalFormatting sqref="G46:G52 G68:G74 G91:G97 G113:G119">
    <cfRule type="cellIs" dxfId="231" priority="175" operator="equal">
      <formula>0</formula>
    </cfRule>
    <cfRule type="cellIs" dxfId="230" priority="176" operator="lessThan">
      <formula>$I$54</formula>
    </cfRule>
    <cfRule type="cellIs" dxfId="229" priority="177" operator="between">
      <formula>$I$54</formula>
      <formula>$I$57</formula>
    </cfRule>
    <cfRule type="cellIs" dxfId="228" priority="178" operator="greaterThan">
      <formula>0.416666666666667</formula>
    </cfRule>
    <cfRule type="cellIs" dxfId="227" priority="179" operator="equal">
      <formula>0</formula>
    </cfRule>
    <cfRule type="cellIs" dxfId="226" priority="180" operator="greaterThan">
      <formula>0.416666666666667</formula>
    </cfRule>
  </conditionalFormatting>
  <conditionalFormatting sqref="G46:G52 G68:G74 G91:G97 G113:G119">
    <cfRule type="cellIs" dxfId="225" priority="174" operator="lessThan">
      <formula>0.416666666666667</formula>
    </cfRule>
  </conditionalFormatting>
  <conditionalFormatting sqref="G53 G75">
    <cfRule type="cellIs" dxfId="224" priority="172" operator="lessThan">
      <formula>1.66666666666667</formula>
    </cfRule>
    <cfRule type="cellIs" dxfId="223" priority="173" operator="greaterThan">
      <formula>1.66666666666667</formula>
    </cfRule>
  </conditionalFormatting>
  <conditionalFormatting sqref="J53 J75 J98 J120">
    <cfRule type="cellIs" dxfId="222" priority="170" operator="lessThan">
      <formula>$I$126</formula>
    </cfRule>
    <cfRule type="cellIs" dxfId="221" priority="171" operator="greaterThan">
      <formula>$I$126</formula>
    </cfRule>
  </conditionalFormatting>
  <conditionalFormatting sqref="J53">
    <cfRule type="cellIs" dxfId="220" priority="169" operator="greaterThan">
      <formula>$I$59</formula>
    </cfRule>
  </conditionalFormatting>
  <conditionalFormatting sqref="J46:J52 J68:J74 J91:J97 J113:J119">
    <cfRule type="cellIs" dxfId="219" priority="156" operator="greaterThan">
      <formula>0.165972222222222</formula>
    </cfRule>
    <cfRule type="cellIs" dxfId="218" priority="157" operator="between">
      <formula>0.000694444444444444</formula>
      <formula>0.165972222222222</formula>
    </cfRule>
    <cfRule type="cellIs" dxfId="217" priority="158" operator="equal">
      <formula>0</formula>
    </cfRule>
    <cfRule type="cellIs" dxfId="216" priority="159" operator="equal">
      <formula>0</formula>
    </cfRule>
    <cfRule type="cellIs" dxfId="215" priority="160" operator="lessThan">
      <formula>0.165972222222222</formula>
    </cfRule>
    <cfRule type="cellIs" dxfId="214" priority="161" operator="greaterThan">
      <formula>0.166666666666667</formula>
    </cfRule>
    <cfRule type="cellIs" dxfId="213" priority="162" operator="between">
      <formula>0.000694444444444444</formula>
      <formula>0.166666666666667</formula>
    </cfRule>
    <cfRule type="cellIs" dxfId="212" priority="163" operator="between">
      <formula>0</formula>
      <formula>0.166666666666667</formula>
    </cfRule>
    <cfRule type="cellIs" dxfId="211" priority="164" operator="equal">
      <formula>0</formula>
    </cfRule>
    <cfRule type="cellIs" dxfId="210" priority="165" operator="greaterThan">
      <formula>0.166666666666667</formula>
    </cfRule>
    <cfRule type="cellIs" dxfId="209" priority="166" operator="greaterThan">
      <formula>0.166666666666667</formula>
    </cfRule>
    <cfRule type="cellIs" dxfId="208" priority="167" operator="lessThan">
      <formula>0.208333333333333</formula>
    </cfRule>
    <cfRule type="cellIs" dxfId="207" priority="168" operator="greaterThan">
      <formula>0.208333333333333</formula>
    </cfRule>
  </conditionalFormatting>
  <conditionalFormatting sqref="I134">
    <cfRule type="cellIs" dxfId="206" priority="154" operator="lessThan">
      <formula>$I$132</formula>
    </cfRule>
    <cfRule type="cellIs" dxfId="205" priority="155" operator="greaterThan">
      <formula>$I$132</formula>
    </cfRule>
  </conditionalFormatting>
  <conditionalFormatting sqref="J134">
    <cfRule type="cellIs" dxfId="204" priority="152" operator="lessThan">
      <formula>$K$135</formula>
    </cfRule>
    <cfRule type="cellIs" dxfId="203" priority="153" operator="greaterThan">
      <formula>$K$135</formula>
    </cfRule>
  </conditionalFormatting>
  <conditionalFormatting sqref="J113">
    <cfRule type="cellIs" dxfId="202" priority="151" operator="greaterThan">
      <formula>0.167361111111111</formula>
    </cfRule>
  </conditionalFormatting>
  <conditionalFormatting sqref="B46:B52 B68:B74 B91:B97 B113:B119">
    <cfRule type="cellIs" dxfId="201" priority="150" operator="greaterThan">
      <formula>0</formula>
    </cfRule>
  </conditionalFormatting>
  <conditionalFormatting sqref="A46:A52 A68:A74 A91:A97 A113:A119">
    <cfRule type="cellIs" dxfId="200" priority="149" operator="greaterThan">
      <formula>0</formula>
    </cfRule>
  </conditionalFormatting>
  <conditionalFormatting sqref="A46:A52 A68:A74 A91:A97 A113:A119">
    <cfRule type="cellIs" dxfId="199" priority="147" operator="greaterThan">
      <formula>0</formula>
    </cfRule>
    <cfRule type="cellIs" dxfId="198" priority="148" operator="greaterThan">
      <formula>25</formula>
    </cfRule>
  </conditionalFormatting>
  <conditionalFormatting sqref="B46:B52 A68:B74 A91:B97 A113:B119">
    <cfRule type="cellIs" dxfId="197" priority="146" operator="greaterThan">
      <formula>0</formula>
    </cfRule>
  </conditionalFormatting>
  <conditionalFormatting sqref="K46:K52 K68:K74 K91:K97 K113:K119">
    <cfRule type="cellIs" dxfId="196" priority="145" operator="greaterThan">
      <formula>0</formula>
    </cfRule>
  </conditionalFormatting>
  <conditionalFormatting sqref="I56 I60">
    <cfRule type="cellIs" dxfId="195" priority="143" operator="lessThan">
      <formula>$I$55</formula>
    </cfRule>
    <cfRule type="cellIs" dxfId="194" priority="144" operator="greaterThan">
      <formula>$I$55</formula>
    </cfRule>
  </conditionalFormatting>
  <conditionalFormatting sqref="I78">
    <cfRule type="cellIs" dxfId="193" priority="141" operator="lessThan">
      <formula>$I$77</formula>
    </cfRule>
    <cfRule type="cellIs" dxfId="192" priority="142" operator="greaterThan">
      <formula>$I$77</formula>
    </cfRule>
  </conditionalFormatting>
  <conditionalFormatting sqref="I82">
    <cfRule type="cellIs" dxfId="191" priority="139" operator="lessThan">
      <formula>$H$82</formula>
    </cfRule>
    <cfRule type="cellIs" dxfId="190" priority="140" operator="greaterThan">
      <formula>$H$82</formula>
    </cfRule>
  </conditionalFormatting>
  <conditionalFormatting sqref="I101">
    <cfRule type="cellIs" dxfId="189" priority="135" operator="lessThan">
      <formula>$I$100</formula>
    </cfRule>
    <cfRule type="cellIs" dxfId="188" priority="136" operator="greaterThan">
      <formula>$I$100</formula>
    </cfRule>
    <cfRule type="cellIs" dxfId="187" priority="137" operator="lessThan">
      <formula>$I$100</formula>
    </cfRule>
    <cfRule type="cellIs" dxfId="186" priority="138" operator="greaterThan">
      <formula>$I$100</formula>
    </cfRule>
  </conditionalFormatting>
  <conditionalFormatting sqref="I105">
    <cfRule type="cellIs" dxfId="185" priority="133" operator="lessThan">
      <formula>$H$105</formula>
    </cfRule>
    <cfRule type="cellIs" dxfId="184" priority="134" operator="greaterThan">
      <formula>$H$105</formula>
    </cfRule>
  </conditionalFormatting>
  <conditionalFormatting sqref="I123 G120">
    <cfRule type="cellIs" dxfId="183" priority="131" operator="lessThan">
      <formula>$I$122</formula>
    </cfRule>
    <cfRule type="cellIs" dxfId="182" priority="132" operator="greaterThan">
      <formula>$I$122</formula>
    </cfRule>
  </conditionalFormatting>
  <conditionalFormatting sqref="I127">
    <cfRule type="cellIs" dxfId="181" priority="129" operator="lessThan">
      <formula>$H$127</formula>
    </cfRule>
    <cfRule type="cellIs" dxfId="180" priority="130" operator="greaterThan">
      <formula>$H$127</formula>
    </cfRule>
  </conditionalFormatting>
  <conditionalFormatting sqref="G98">
    <cfRule type="cellIs" dxfId="179" priority="127" operator="lessThan">
      <formula>$I$100</formula>
    </cfRule>
    <cfRule type="cellIs" dxfId="178" priority="128" operator="greaterThan">
      <formula>$I$100</formula>
    </cfRule>
  </conditionalFormatting>
  <conditionalFormatting sqref="G152:G153">
    <cfRule type="cellIs" dxfId="177" priority="125" operator="lessThan">
      <formula>2300</formula>
    </cfRule>
    <cfRule type="cellIs" dxfId="176" priority="126" operator="greaterThan">
      <formula>2300</formula>
    </cfRule>
  </conditionalFormatting>
  <conditionalFormatting sqref="K58">
    <cfRule type="cellIs" dxfId="175" priority="7" operator="lessThan">
      <formula>1803</formula>
    </cfRule>
    <cfRule type="cellIs" dxfId="174" priority="8" operator="greaterThan">
      <formula>1803</formula>
    </cfRule>
  </conditionalFormatting>
  <conditionalFormatting sqref="K80">
    <cfRule type="cellIs" dxfId="173" priority="5" operator="lessThan">
      <formula>1963</formula>
    </cfRule>
    <cfRule type="cellIs" dxfId="172" priority="6" operator="greaterThan">
      <formula>1969</formula>
    </cfRule>
  </conditionalFormatting>
  <conditionalFormatting sqref="K103">
    <cfRule type="cellIs" dxfId="171" priority="3" operator="lessThan">
      <formula>2135</formula>
    </cfRule>
    <cfRule type="cellIs" dxfId="170" priority="4" operator="greaterThan">
      <formula>2135</formula>
    </cfRule>
  </conditionalFormatting>
  <conditionalFormatting sqref="K125">
    <cfRule type="cellIs" dxfId="169" priority="1" operator="lessThan">
      <formula>2301</formula>
    </cfRule>
    <cfRule type="cellIs" dxfId="168" priority="2" operator="greaterThan">
      <formula>2301</formula>
    </cfRule>
  </conditionalFormatting>
  <dataValidations count="2">
    <dataValidation type="list" allowBlank="1" showInputMessage="1" showErrorMessage="1" sqref="B91:B97 B46:B52 B68:B74 B113:B119">
      <formula1>TRACTEUR</formula1>
    </dataValidation>
    <dataValidation type="list" allowBlank="1" showInputMessage="1" showErrorMessage="1" sqref="C68:C74 B3:B33 C113:C119 C91:C97 C46:C52">
      <formula1>liste_1</formula1>
    </dataValidation>
  </dataValidations>
  <pageMargins left="0.7" right="0.7" top="0.75" bottom="0.75" header="0.3" footer="0.3"/>
  <drawing r:id="rId1"/>
</worksheet>
</file>

<file path=xl/worksheets/sheet17.xml><?xml version="1.0" encoding="utf-8"?>
<worksheet xmlns="http://schemas.openxmlformats.org/spreadsheetml/2006/main" xmlns:r="http://schemas.openxmlformats.org/officeDocument/2006/relationships">
  <dimension ref="A5:M116"/>
  <sheetViews>
    <sheetView workbookViewId="0">
      <selection activeCell="K110" sqref="K110"/>
    </sheetView>
  </sheetViews>
  <sheetFormatPr baseColWidth="10" defaultColWidth="11.42578125" defaultRowHeight="15"/>
  <cols>
    <col min="1" max="1" width="7.5703125" style="8" customWidth="1"/>
    <col min="2" max="2" width="11.42578125" style="8"/>
    <col min="3" max="3" width="9.5703125" style="8" customWidth="1"/>
    <col min="4" max="4" width="12.5703125" style="8" customWidth="1"/>
    <col min="5" max="5" width="11.140625" style="8" customWidth="1"/>
    <col min="6" max="6" width="13" style="8" customWidth="1"/>
    <col min="7" max="7" width="11.42578125" style="8"/>
    <col min="8" max="8" width="8.85546875" style="8" customWidth="1"/>
    <col min="9" max="9" width="14.5703125" style="8" customWidth="1"/>
    <col min="10" max="10" width="13.5703125" style="8" customWidth="1"/>
    <col min="11" max="11" width="14.42578125" style="8" customWidth="1"/>
    <col min="12" max="12" width="37.42578125" style="8" customWidth="1"/>
    <col min="13" max="18" width="11.42578125" style="8"/>
    <col min="19" max="19" width="11.42578125" style="8" customWidth="1"/>
    <col min="20" max="16384" width="11.42578125" style="8"/>
  </cols>
  <sheetData>
    <row r="5" spans="1:11" ht="15" customHeight="1">
      <c r="B5" s="196" t="s">
        <v>241</v>
      </c>
      <c r="C5" s="196"/>
      <c r="D5" s="196"/>
      <c r="E5" s="196"/>
      <c r="F5" s="196"/>
      <c r="G5" s="196"/>
      <c r="H5" s="196"/>
      <c r="I5" s="196"/>
      <c r="J5" s="196"/>
    </row>
    <row r="6" spans="1:11">
      <c r="B6" s="196"/>
      <c r="C6" s="196"/>
      <c r="D6" s="196"/>
      <c r="E6" s="196"/>
      <c r="F6" s="196"/>
      <c r="G6" s="196"/>
      <c r="H6" s="196"/>
      <c r="I6" s="196"/>
      <c r="J6" s="196"/>
    </row>
    <row r="7" spans="1:11" ht="15" customHeight="1">
      <c r="A7" s="43" t="s">
        <v>91</v>
      </c>
      <c r="B7" s="44" t="s">
        <v>70</v>
      </c>
      <c r="C7" s="43" t="s">
        <v>29</v>
      </c>
      <c r="D7" s="43" t="s">
        <v>30</v>
      </c>
      <c r="E7" s="43" t="s">
        <v>31</v>
      </c>
      <c r="F7" s="43" t="s">
        <v>32</v>
      </c>
      <c r="G7" s="43" t="s">
        <v>33</v>
      </c>
      <c r="H7" s="43" t="s">
        <v>34</v>
      </c>
      <c r="I7" s="43" t="s">
        <v>35</v>
      </c>
      <c r="J7" s="43" t="s">
        <v>36</v>
      </c>
      <c r="K7" s="43" t="s">
        <v>115</v>
      </c>
    </row>
    <row r="8" spans="1:11">
      <c r="A8" s="40"/>
      <c r="B8" s="40"/>
      <c r="C8" s="55" t="s">
        <v>12</v>
      </c>
      <c r="D8" s="55" t="s">
        <v>23</v>
      </c>
      <c r="E8" s="2">
        <f>VLOOKUP(C8,' horaire et frais avant nao '!$A$4:I81,2,FALSE)</f>
        <v>0</v>
      </c>
      <c r="F8" s="2">
        <v>0</v>
      </c>
      <c r="G8" s="2">
        <f>MOD(F8-E8,1)-I8-H8+K8</f>
        <v>0</v>
      </c>
      <c r="H8" s="2">
        <v>0</v>
      </c>
      <c r="I8" s="2">
        <v>0</v>
      </c>
      <c r="J8" s="2">
        <f t="shared" ref="J8:J14" si="0">(IF(((E8*24)&gt;=21)*AND((F8*24)&gt;6)*AND((F8*24)&lt;21),30-(E8*24),0)+IF(((F8*24)&gt;=21)*AND((E8*24)&gt;6)*AND((E8*24)&lt;21),MIN((F8*24)-(E8*24),(F8*24)-21),0)+IF(((E8*24)&gt;6)*AND((E8*24)&lt;21)*AND((F8*24)&lt;=6),3+(F8*24),0)+IF(((E8*24)&lt;=6)*AND((F8*24)&gt;6)*AND((F8*24)&lt;21),6-(E8*24),0)+IF(((E8*24)&lt;=6)*AND((F8*24)&lt;=6),(F8*24)-(E8*24),0)+IF(((E8*24)&gt;=21)*AND((F8*24)&lt;=6),24-(E8*24)+(F8*24),0)+IF(((E8*24)&gt;=21)*AND((F8*24)&gt;=21),(F8*24)-(E8*24),0)+IF(((E8*24)&lt;=6)*AND((F8*24)&gt;=21),6-(E8*24)+(F8*24)-21,0)+IF(((E8*24)&gt;6)*AND((E8*24)&lt;21)*AND((F8*24)&gt;6)*AND((F8*24)&lt;21)*AND((E8*24)&gt;(F8*24)),9,0))/24-I8</f>
        <v>0</v>
      </c>
      <c r="K8" s="46">
        <v>0</v>
      </c>
    </row>
    <row r="9" spans="1:11">
      <c r="A9" s="40"/>
      <c r="B9" s="40"/>
      <c r="C9" s="55" t="s">
        <v>12</v>
      </c>
      <c r="D9" s="55" t="s">
        <v>24</v>
      </c>
      <c r="E9" s="2">
        <f>VLOOKUP(C9,' horaire et frais avant nao '!$A$4:I82,2,FALSE)</f>
        <v>0</v>
      </c>
      <c r="F9" s="2">
        <v>0</v>
      </c>
      <c r="G9" s="2">
        <f t="shared" ref="G9:G14" si="1">MOD(F9-E9,1)-I9-H9+K9</f>
        <v>0</v>
      </c>
      <c r="H9" s="2">
        <v>0</v>
      </c>
      <c r="I9" s="2">
        <v>0</v>
      </c>
      <c r="J9" s="2">
        <f t="shared" si="0"/>
        <v>0</v>
      </c>
      <c r="K9" s="46">
        <v>0</v>
      </c>
    </row>
    <row r="10" spans="1:11" ht="15" customHeight="1">
      <c r="A10" s="40"/>
      <c r="B10" s="40"/>
      <c r="C10" s="55" t="s">
        <v>12</v>
      </c>
      <c r="D10" s="55" t="s">
        <v>25</v>
      </c>
      <c r="E10" s="2">
        <f>VLOOKUP(C10,' horaire et frais avant nao '!$A$4:I83,2,FALSE)</f>
        <v>0</v>
      </c>
      <c r="F10" s="2">
        <v>0</v>
      </c>
      <c r="G10" s="2">
        <f t="shared" si="1"/>
        <v>0</v>
      </c>
      <c r="H10" s="2">
        <v>0</v>
      </c>
      <c r="I10" s="2">
        <v>0</v>
      </c>
      <c r="J10" s="2">
        <f t="shared" si="0"/>
        <v>0</v>
      </c>
      <c r="K10" s="46">
        <v>0</v>
      </c>
    </row>
    <row r="11" spans="1:11" ht="15" customHeight="1">
      <c r="A11" s="40"/>
      <c r="B11" s="40"/>
      <c r="C11" s="55" t="s">
        <v>12</v>
      </c>
      <c r="D11" s="55" t="s">
        <v>26</v>
      </c>
      <c r="E11" s="2">
        <f>VLOOKUP(C11,' horaire et frais avant nao '!$A$4:I84,2,FALSE)</f>
        <v>0</v>
      </c>
      <c r="F11" s="2">
        <v>0</v>
      </c>
      <c r="G11" s="2">
        <f t="shared" si="1"/>
        <v>0</v>
      </c>
      <c r="H11" s="2">
        <v>0</v>
      </c>
      <c r="I11" s="2">
        <v>0</v>
      </c>
      <c r="J11" s="2">
        <f t="shared" si="0"/>
        <v>0</v>
      </c>
      <c r="K11" s="46">
        <v>0</v>
      </c>
    </row>
    <row r="12" spans="1:11" ht="15" customHeight="1">
      <c r="A12" s="40"/>
      <c r="B12" s="40"/>
      <c r="C12" s="55" t="s">
        <v>12</v>
      </c>
      <c r="D12" s="55" t="s">
        <v>20</v>
      </c>
      <c r="E12" s="2">
        <f>VLOOKUP(C12,' horaire et frais avant nao '!$A$4:I85,2,FALSE)</f>
        <v>0</v>
      </c>
      <c r="F12" s="2">
        <v>0</v>
      </c>
      <c r="G12" s="2">
        <f t="shared" si="1"/>
        <v>0</v>
      </c>
      <c r="H12" s="2">
        <v>0</v>
      </c>
      <c r="I12" s="2">
        <v>0</v>
      </c>
      <c r="J12" s="2">
        <f t="shared" si="0"/>
        <v>0</v>
      </c>
      <c r="K12" s="46">
        <v>0</v>
      </c>
    </row>
    <row r="13" spans="1:11">
      <c r="A13" s="40"/>
      <c r="B13" s="40"/>
      <c r="C13" s="55" t="s">
        <v>11</v>
      </c>
      <c r="D13" s="55" t="s">
        <v>21</v>
      </c>
      <c r="E13" s="2">
        <f>VLOOKUP(C13,' horaire et frais avant nao '!$A$4:I86,2,FALSE)</f>
        <v>0</v>
      </c>
      <c r="F13" s="2">
        <v>0</v>
      </c>
      <c r="G13" s="2">
        <f t="shared" si="1"/>
        <v>0</v>
      </c>
      <c r="H13" s="2">
        <v>0</v>
      </c>
      <c r="I13" s="2">
        <v>0</v>
      </c>
      <c r="J13" s="2">
        <f t="shared" si="0"/>
        <v>0</v>
      </c>
      <c r="K13" s="46">
        <v>0</v>
      </c>
    </row>
    <row r="14" spans="1:11">
      <c r="A14" s="40"/>
      <c r="B14" s="40"/>
      <c r="C14" s="32" t="s">
        <v>11</v>
      </c>
      <c r="D14" s="32" t="s">
        <v>22</v>
      </c>
      <c r="E14" s="2">
        <f>VLOOKUP(C14,' horaire et frais avant nao '!$A$4:I87,2,FALSE)</f>
        <v>0</v>
      </c>
      <c r="F14" s="16">
        <v>0</v>
      </c>
      <c r="G14" s="2">
        <f t="shared" si="1"/>
        <v>0</v>
      </c>
      <c r="H14" s="16">
        <v>0</v>
      </c>
      <c r="I14" s="16">
        <v>0</v>
      </c>
      <c r="J14" s="2">
        <f t="shared" si="0"/>
        <v>0</v>
      </c>
      <c r="K14" s="46">
        <v>0</v>
      </c>
    </row>
    <row r="15" spans="1:11">
      <c r="C15" s="4"/>
      <c r="D15" s="4"/>
      <c r="E15" s="17"/>
      <c r="F15" s="18"/>
      <c r="G15" s="51">
        <f>SUM(G8:G14)</f>
        <v>0</v>
      </c>
      <c r="H15" s="20"/>
      <c r="I15" s="15"/>
      <c r="J15" s="52">
        <f>SUM(J8:J14)</f>
        <v>0</v>
      </c>
    </row>
    <row r="16" spans="1:11">
      <c r="D16" s="187" t="s">
        <v>37</v>
      </c>
      <c r="E16" s="188"/>
      <c r="F16" s="188"/>
      <c r="G16" s="189"/>
      <c r="H16" s="19"/>
      <c r="I16" s="22">
        <v>0.33333333333333331</v>
      </c>
    </row>
    <row r="17" spans="1:11">
      <c r="D17" s="187" t="s">
        <v>38</v>
      </c>
      <c r="E17" s="188"/>
      <c r="F17" s="188"/>
      <c r="G17" s="189"/>
      <c r="H17" s="40"/>
      <c r="I17" s="41">
        <v>1.6666666666666667</v>
      </c>
    </row>
    <row r="18" spans="1:11">
      <c r="D18" s="187" t="s">
        <v>39</v>
      </c>
      <c r="E18" s="188"/>
      <c r="F18" s="188"/>
      <c r="G18" s="189"/>
      <c r="H18" s="40"/>
      <c r="I18" s="58">
        <f>SUM(G15)</f>
        <v>0</v>
      </c>
    </row>
    <row r="19" spans="1:11">
      <c r="D19" s="187" t="s">
        <v>40</v>
      </c>
      <c r="E19" s="188"/>
      <c r="F19" s="188"/>
      <c r="G19" s="189"/>
      <c r="H19" s="40"/>
      <c r="I19" s="41">
        <v>0.41666666666666669</v>
      </c>
    </row>
    <row r="20" spans="1:11">
      <c r="D20" s="187" t="s">
        <v>41</v>
      </c>
      <c r="E20" s="188"/>
      <c r="F20" s="188"/>
      <c r="G20" s="189"/>
      <c r="H20" s="40"/>
      <c r="I20" s="41">
        <f>SUM(I18-I17)</f>
        <v>-1.6666666666666667</v>
      </c>
    </row>
    <row r="21" spans="1:11">
      <c r="D21" s="187" t="s">
        <v>42</v>
      </c>
      <c r="E21" s="188"/>
      <c r="F21" s="188"/>
      <c r="G21" s="189"/>
      <c r="H21" s="40"/>
      <c r="I21" s="41">
        <v>0.83333333333333337</v>
      </c>
    </row>
    <row r="22" spans="1:11">
      <c r="D22" s="187" t="s">
        <v>43</v>
      </c>
      <c r="E22" s="188"/>
      <c r="F22" s="188"/>
      <c r="G22" s="189"/>
      <c r="H22" s="41">
        <v>1.6666666666666667</v>
      </c>
      <c r="I22" s="58">
        <f>SUM(I18)</f>
        <v>0</v>
      </c>
    </row>
    <row r="23" spans="1:11">
      <c r="H23" s="200">
        <f>SUM(I22-H22)</f>
        <v>-1.6666666666666667</v>
      </c>
      <c r="I23" s="201"/>
    </row>
    <row r="27" spans="1:11" ht="15" customHeight="1">
      <c r="B27" s="196" t="s">
        <v>242</v>
      </c>
      <c r="C27" s="196"/>
      <c r="D27" s="196"/>
      <c r="E27" s="196"/>
      <c r="F27" s="196"/>
      <c r="G27" s="196"/>
      <c r="H27" s="196"/>
      <c r="I27" s="196"/>
      <c r="J27" s="196"/>
    </row>
    <row r="28" spans="1:11">
      <c r="B28" s="196"/>
      <c r="C28" s="196"/>
      <c r="D28" s="196"/>
      <c r="E28" s="196"/>
      <c r="F28" s="196"/>
      <c r="G28" s="196"/>
      <c r="H28" s="196"/>
      <c r="I28" s="196"/>
      <c r="J28" s="196"/>
    </row>
    <row r="29" spans="1:11" ht="15" customHeight="1">
      <c r="A29" s="43" t="s">
        <v>91</v>
      </c>
      <c r="B29" s="44" t="s">
        <v>70</v>
      </c>
      <c r="C29" s="43" t="s">
        <v>29</v>
      </c>
      <c r="D29" s="43" t="s">
        <v>30</v>
      </c>
      <c r="E29" s="43" t="s">
        <v>31</v>
      </c>
      <c r="F29" s="43" t="s">
        <v>32</v>
      </c>
      <c r="G29" s="43" t="s">
        <v>33</v>
      </c>
      <c r="H29" s="43" t="s">
        <v>34</v>
      </c>
      <c r="I29" s="43" t="s">
        <v>35</v>
      </c>
      <c r="J29" s="43" t="s">
        <v>36</v>
      </c>
      <c r="K29" s="43" t="s">
        <v>115</v>
      </c>
    </row>
    <row r="30" spans="1:11" ht="15" customHeight="1">
      <c r="A30" s="40"/>
      <c r="B30" s="40"/>
      <c r="C30" s="55" t="s">
        <v>12</v>
      </c>
      <c r="D30" s="55" t="s">
        <v>23</v>
      </c>
      <c r="E30" s="2">
        <f>VLOOKUP(C30,' horaire et frais avant nao '!$A$4:I81,2,FALSE)</f>
        <v>0</v>
      </c>
      <c r="F30" s="2">
        <v>0</v>
      </c>
      <c r="G30" s="2">
        <f>MOD(F30-E30,1)-I30-H30+K30</f>
        <v>0</v>
      </c>
      <c r="H30" s="2">
        <v>0</v>
      </c>
      <c r="I30" s="2">
        <v>0</v>
      </c>
      <c r="J30" s="2">
        <f>(IF(((E30*24)&gt;=21)*AND((F30*24)&gt;6)*AND((F30*24)&lt;21),30-(E30*24),0)+IF(((F30*24)&gt;=21)*AND((E30*24)&gt;6)*AND((E30*24)&lt;21),MIN((F30*24)-(E30*24),(F30*24)-21),0)+IF(((E30*24)&gt;6)*AND((E30*24)&lt;21)*AND((F30*24)&lt;=6),3+(F30*24),0)+IF(((E30*24)&lt;=6)*AND((F30*24)&gt;6)*AND((F30*24)&lt;21),6-(E30*24),0)+IF(((E30*24)&lt;=6)*AND((F30*24)&lt;=6),(F30*24)-(E30*24),0)+IF(((E30*24)&gt;=21)*AND((F30*24)&lt;=6),24-(E30*24)+(F30*24),0)+IF(((E30*24)&gt;=21)*AND((F30*24)&gt;=21),(F30*24)-(E30*24),0)+IF(((E30*24)&lt;=6)*AND((F30*24)&gt;=21),6-(E30*24)+(F30*24)-21,0)+IF(((E30*24)&gt;6)*AND((E30*24)&lt;21)*AND((F30*24)&gt;6)*AND((F30*24)&lt;21)*AND((E30*24)&gt;(F30*24)),9,0))/24-I30</f>
        <v>0</v>
      </c>
      <c r="K30" s="46">
        <v>0</v>
      </c>
    </row>
    <row r="31" spans="1:11" ht="15" customHeight="1">
      <c r="A31" s="40"/>
      <c r="B31" s="40"/>
      <c r="C31" s="55" t="s">
        <v>12</v>
      </c>
      <c r="D31" s="55" t="s">
        <v>24</v>
      </c>
      <c r="E31" s="2">
        <f>VLOOKUP(C31,' horaire et frais avant nao '!$A$4:I82,2,FALSE)</f>
        <v>0</v>
      </c>
      <c r="F31" s="2">
        <v>0</v>
      </c>
      <c r="G31" s="2">
        <f t="shared" ref="G31:G36" si="2">MOD(F31-E31,1)-I31-H31+K31</f>
        <v>0</v>
      </c>
      <c r="H31" s="2">
        <v>0</v>
      </c>
      <c r="I31" s="2">
        <v>0</v>
      </c>
      <c r="J31" s="2">
        <f t="shared" ref="J31:J36" si="3">(IF(((E31*24)&gt;=21)*AND((F31*24)&gt;6)*AND((F31*24)&lt;21),30-(E31*24),0)+IF(((F31*24)&gt;=21)*AND((E31*24)&gt;6)*AND((E31*24)&lt;21),MIN((F31*24)-(E31*24),(F31*24)-21),0)+IF(((E31*24)&gt;6)*AND((E31*24)&lt;21)*AND((F31*24)&lt;=6),3+(F31*24),0)+IF(((E31*24)&lt;=6)*AND((F31*24)&gt;6)*AND((F31*24)&lt;21),6-(E31*24),0)+IF(((E31*24)&lt;=6)*AND((F31*24)&lt;=6),(F31*24)-(E31*24),0)+IF(((E31*24)&gt;=21)*AND((F31*24)&lt;=6),24-(E31*24)+(F31*24),0)+IF(((E31*24)&gt;=21)*AND((F31*24)&gt;=21),(F31*24)-(E31*24),0)+IF(((E31*24)&lt;=6)*AND((F31*24)&gt;=21),6-(E31*24)+(F31*24)-21,0)+IF(((E31*24)&gt;6)*AND((E31*24)&lt;21)*AND((F31*24)&gt;6)*AND((F31*24)&lt;21)*AND((E31*24)&gt;(F31*24)),9,0))/24-I31</f>
        <v>0</v>
      </c>
      <c r="K31" s="46">
        <v>0</v>
      </c>
    </row>
    <row r="32" spans="1:11" ht="15" customHeight="1">
      <c r="A32" s="40"/>
      <c r="B32" s="40"/>
      <c r="C32" s="55" t="s">
        <v>12</v>
      </c>
      <c r="D32" s="55" t="s">
        <v>25</v>
      </c>
      <c r="E32" s="2">
        <f>VLOOKUP(C32,' horaire et frais avant nao '!$A$4:I83,2,FALSE)</f>
        <v>0</v>
      </c>
      <c r="F32" s="2">
        <v>0</v>
      </c>
      <c r="G32" s="2">
        <f t="shared" si="2"/>
        <v>0</v>
      </c>
      <c r="H32" s="2">
        <v>0</v>
      </c>
      <c r="I32" s="2">
        <v>0</v>
      </c>
      <c r="J32" s="2">
        <f t="shared" si="3"/>
        <v>0</v>
      </c>
      <c r="K32" s="46">
        <v>0</v>
      </c>
    </row>
    <row r="33" spans="1:11" ht="15" customHeight="1">
      <c r="A33" s="40"/>
      <c r="B33" s="40"/>
      <c r="C33" s="55" t="s">
        <v>12</v>
      </c>
      <c r="D33" s="55" t="s">
        <v>26</v>
      </c>
      <c r="E33" s="2">
        <f>VLOOKUP(C33,' horaire et frais avant nao '!$A$4:I84,2,FALSE)</f>
        <v>0</v>
      </c>
      <c r="F33" s="2">
        <v>0</v>
      </c>
      <c r="G33" s="2">
        <f t="shared" si="2"/>
        <v>0</v>
      </c>
      <c r="H33" s="2">
        <v>0</v>
      </c>
      <c r="I33" s="2">
        <v>0</v>
      </c>
      <c r="J33" s="2">
        <f t="shared" si="3"/>
        <v>0</v>
      </c>
      <c r="K33" s="46">
        <v>0</v>
      </c>
    </row>
    <row r="34" spans="1:11">
      <c r="A34" s="40"/>
      <c r="B34" s="40"/>
      <c r="C34" s="55" t="s">
        <v>12</v>
      </c>
      <c r="D34" s="55" t="s">
        <v>20</v>
      </c>
      <c r="E34" s="2">
        <f>VLOOKUP(C34,' horaire et frais avant nao '!$A$4:I85,2,FALSE)</f>
        <v>0</v>
      </c>
      <c r="F34" s="2">
        <v>0</v>
      </c>
      <c r="G34" s="2">
        <f t="shared" si="2"/>
        <v>0</v>
      </c>
      <c r="H34" s="2">
        <v>0</v>
      </c>
      <c r="I34" s="2">
        <v>0</v>
      </c>
      <c r="J34" s="2">
        <f t="shared" si="3"/>
        <v>0</v>
      </c>
      <c r="K34" s="46">
        <v>0</v>
      </c>
    </row>
    <row r="35" spans="1:11" ht="15" customHeight="1">
      <c r="A35" s="40"/>
      <c r="B35" s="40"/>
      <c r="C35" s="55" t="s">
        <v>11</v>
      </c>
      <c r="D35" s="55" t="s">
        <v>21</v>
      </c>
      <c r="E35" s="2">
        <f>VLOOKUP(C35,' horaire et frais avant nao '!$A$4:I86,2,FALSE)</f>
        <v>0</v>
      </c>
      <c r="F35" s="2">
        <v>0</v>
      </c>
      <c r="G35" s="2">
        <f t="shared" si="2"/>
        <v>0</v>
      </c>
      <c r="H35" s="2">
        <v>0</v>
      </c>
      <c r="I35" s="2">
        <v>0</v>
      </c>
      <c r="J35" s="2">
        <f t="shared" si="3"/>
        <v>0</v>
      </c>
      <c r="K35" s="46">
        <v>0</v>
      </c>
    </row>
    <row r="36" spans="1:11">
      <c r="A36" s="40"/>
      <c r="B36" s="40"/>
      <c r="C36" s="32" t="s">
        <v>11</v>
      </c>
      <c r="D36" s="32" t="s">
        <v>22</v>
      </c>
      <c r="E36" s="2">
        <f>VLOOKUP(C36,' horaire et frais avant nao '!$A$4:I87,2,FALSE)</f>
        <v>0</v>
      </c>
      <c r="F36" s="16">
        <v>0</v>
      </c>
      <c r="G36" s="2">
        <f t="shared" si="2"/>
        <v>0</v>
      </c>
      <c r="H36" s="16">
        <v>0</v>
      </c>
      <c r="I36" s="16">
        <v>0</v>
      </c>
      <c r="J36" s="2">
        <f t="shared" si="3"/>
        <v>0</v>
      </c>
      <c r="K36" s="46">
        <v>0</v>
      </c>
    </row>
    <row r="37" spans="1:11">
      <c r="C37" s="4"/>
      <c r="D37" s="4"/>
      <c r="E37" s="4"/>
      <c r="F37" s="5"/>
      <c r="G37" s="51">
        <f>SUM(G30:G36)</f>
        <v>0</v>
      </c>
      <c r="H37" s="14"/>
      <c r="I37" s="12"/>
      <c r="J37" s="52">
        <f>SUM(J30:J36)</f>
        <v>0</v>
      </c>
    </row>
    <row r="38" spans="1:11" ht="15" customHeight="1">
      <c r="C38" s="1"/>
      <c r="D38" s="190" t="s">
        <v>37</v>
      </c>
      <c r="E38" s="190"/>
      <c r="F38" s="190"/>
      <c r="G38" s="190"/>
      <c r="H38" s="13"/>
      <c r="I38" s="23">
        <v>0.33333333333333298</v>
      </c>
      <c r="J38" s="1"/>
    </row>
    <row r="39" spans="1:11" ht="15" customHeight="1">
      <c r="C39" s="1"/>
      <c r="D39" s="190" t="s">
        <v>38</v>
      </c>
      <c r="E39" s="190"/>
      <c r="F39" s="190"/>
      <c r="G39" s="190"/>
      <c r="H39" s="10"/>
      <c r="I39" s="38">
        <v>1.6666666666666701</v>
      </c>
      <c r="J39" s="1"/>
    </row>
    <row r="40" spans="1:11" ht="15" customHeight="1">
      <c r="C40" s="1"/>
      <c r="D40" s="190" t="s">
        <v>39</v>
      </c>
      <c r="E40" s="190"/>
      <c r="F40" s="190"/>
      <c r="G40" s="190"/>
      <c r="H40" s="10"/>
      <c r="I40" s="56">
        <f>SUM(G37)</f>
        <v>0</v>
      </c>
      <c r="J40" s="1"/>
    </row>
    <row r="41" spans="1:11" ht="15" customHeight="1">
      <c r="C41" s="1"/>
      <c r="D41" s="190" t="s">
        <v>40</v>
      </c>
      <c r="E41" s="190"/>
      <c r="F41" s="190"/>
      <c r="G41" s="190"/>
      <c r="H41" s="10"/>
      <c r="I41" s="38">
        <v>0.41666666666666702</v>
      </c>
      <c r="J41" s="1"/>
    </row>
    <row r="42" spans="1:11" ht="15" customHeight="1">
      <c r="C42" s="1"/>
      <c r="D42" s="190" t="s">
        <v>41</v>
      </c>
      <c r="E42" s="190"/>
      <c r="F42" s="190"/>
      <c r="G42" s="190"/>
      <c r="H42" s="10"/>
      <c r="I42" s="38">
        <f>SUM(I40-I39)</f>
        <v>-1.6666666666666701</v>
      </c>
      <c r="J42" s="1"/>
    </row>
    <row r="43" spans="1:11" ht="15" customHeight="1">
      <c r="C43" s="1"/>
      <c r="D43" s="190" t="s">
        <v>42</v>
      </c>
      <c r="E43" s="190"/>
      <c r="F43" s="190"/>
      <c r="G43" s="190"/>
      <c r="H43" s="10"/>
      <c r="I43" s="38">
        <v>0.83333333333333337</v>
      </c>
      <c r="J43" s="1"/>
    </row>
    <row r="44" spans="1:11" ht="15" customHeight="1">
      <c r="C44" s="1"/>
      <c r="D44" s="190" t="s">
        <v>43</v>
      </c>
      <c r="E44" s="190"/>
      <c r="F44" s="190"/>
      <c r="G44" s="190"/>
      <c r="H44" s="38">
        <v>3.3333333333333299</v>
      </c>
      <c r="I44" s="56">
        <f>SUM(I22+I40)</f>
        <v>0</v>
      </c>
      <c r="J44" s="1"/>
    </row>
    <row r="45" spans="1:11">
      <c r="C45" s="1"/>
      <c r="D45" s="11"/>
      <c r="E45" s="11"/>
      <c r="F45" s="11"/>
      <c r="G45" s="11"/>
      <c r="H45" s="199">
        <f>SUM(I44-H44)</f>
        <v>-3.3333333333333299</v>
      </c>
      <c r="I45" s="199"/>
      <c r="J45" s="1"/>
    </row>
    <row r="50" spans="1:11" ht="15" customHeight="1">
      <c r="B50" s="196" t="s">
        <v>243</v>
      </c>
      <c r="C50" s="196"/>
      <c r="D50" s="196"/>
      <c r="E50" s="196"/>
      <c r="F50" s="196"/>
      <c r="G50" s="196"/>
      <c r="H50" s="196"/>
      <c r="I50" s="196"/>
      <c r="J50" s="196"/>
    </row>
    <row r="51" spans="1:11">
      <c r="B51" s="196"/>
      <c r="C51" s="196"/>
      <c r="D51" s="196"/>
      <c r="E51" s="196"/>
      <c r="F51" s="196"/>
      <c r="G51" s="196"/>
      <c r="H51" s="196"/>
      <c r="I51" s="196"/>
      <c r="J51" s="196"/>
    </row>
    <row r="52" spans="1:11" ht="15" customHeight="1">
      <c r="A52" s="43" t="s">
        <v>91</v>
      </c>
      <c r="B52" s="44" t="s">
        <v>70</v>
      </c>
      <c r="C52" s="43" t="s">
        <v>29</v>
      </c>
      <c r="D52" s="43" t="s">
        <v>30</v>
      </c>
      <c r="E52" s="43" t="s">
        <v>31</v>
      </c>
      <c r="F52" s="43" t="s">
        <v>32</v>
      </c>
      <c r="G52" s="43" t="s">
        <v>33</v>
      </c>
      <c r="H52" s="43" t="s">
        <v>34</v>
      </c>
      <c r="I52" s="43" t="s">
        <v>35</v>
      </c>
      <c r="J52" s="43" t="s">
        <v>36</v>
      </c>
      <c r="K52" s="43" t="s">
        <v>115</v>
      </c>
    </row>
    <row r="53" spans="1:11">
      <c r="A53" s="40"/>
      <c r="B53" s="40"/>
      <c r="C53" s="55" t="s">
        <v>12</v>
      </c>
      <c r="D53" s="55" t="s">
        <v>23</v>
      </c>
      <c r="E53" s="2">
        <f>VLOOKUP(C53,' horaire et frais avant nao '!$A$4:I81,2,FALSE)</f>
        <v>0</v>
      </c>
      <c r="F53" s="2">
        <v>0</v>
      </c>
      <c r="G53" s="2">
        <f>MOD(F53-E53,1)-I53-H53+K53</f>
        <v>0</v>
      </c>
      <c r="H53" s="2">
        <v>0</v>
      </c>
      <c r="I53" s="2">
        <v>0</v>
      </c>
      <c r="J53" s="2">
        <f>(IF(((E53*24)&gt;=21)*AND((F53*24)&gt;6)*AND((F53*24)&lt;21),30-(E53*24),0)+IF(((F53*24)&gt;=21)*AND((E53*24)&gt;6)*AND((E53*24)&lt;21),MIN((F53*24)-(E53*24),(F53*24)-21),0)+IF(((E53*24)&gt;6)*AND((E53*24)&lt;21)*AND((F53*24)&lt;=6),3+(F53*24),0)+IF(((E53*24)&lt;=6)*AND((F53*24)&gt;6)*AND((F53*24)&lt;21),6-(E53*24),0)+IF(((E53*24)&lt;=6)*AND((F53*24)&lt;=6),(F53*24)-(E53*24),0)+IF(((E53*24)&gt;=21)*AND((F53*24)&lt;=6),24-(E53*24)+(F53*24),0)+IF(((E53*24)&gt;=21)*AND((F53*24)&gt;=21),(F53*24)-(E53*24),0)+IF(((E53*24)&lt;=6)*AND((F53*24)&gt;=21),6-(E53*24)+(F53*24)-21,0)+IF(((E53*24)&gt;6)*AND((E53*24)&lt;21)*AND((F53*24)&gt;6)*AND((F53*24)&lt;21)*AND((E53*24)&gt;(F53*24)),9,0))/24-I53</f>
        <v>0</v>
      </c>
      <c r="K53" s="46">
        <v>0</v>
      </c>
    </row>
    <row r="54" spans="1:11">
      <c r="A54" s="40"/>
      <c r="B54" s="40"/>
      <c r="C54" s="55" t="s">
        <v>12</v>
      </c>
      <c r="D54" s="55" t="s">
        <v>24</v>
      </c>
      <c r="E54" s="2">
        <f>VLOOKUP(C54,' horaire et frais avant nao '!$A$4:I82,2,FALSE)</f>
        <v>0</v>
      </c>
      <c r="F54" s="2">
        <v>0</v>
      </c>
      <c r="G54" s="2">
        <f t="shared" ref="G54:G59" si="4">MOD(F54-E54,1)-I54-H54+K54</f>
        <v>0</v>
      </c>
      <c r="H54" s="2">
        <v>0</v>
      </c>
      <c r="I54" s="2">
        <v>0</v>
      </c>
      <c r="J54" s="2">
        <f t="shared" ref="J54:J59" si="5">(IF(((E54*24)&gt;=21)*AND((F54*24)&gt;6)*AND((F54*24)&lt;21),30-(E54*24),0)+IF(((F54*24)&gt;=21)*AND((E54*24)&gt;6)*AND((E54*24)&lt;21),MIN((F54*24)-(E54*24),(F54*24)-21),0)+IF(((E54*24)&gt;6)*AND((E54*24)&lt;21)*AND((F54*24)&lt;=6),3+(F54*24),0)+IF(((E54*24)&lt;=6)*AND((F54*24)&gt;6)*AND((F54*24)&lt;21),6-(E54*24),0)+IF(((E54*24)&lt;=6)*AND((F54*24)&lt;=6),(F54*24)-(E54*24),0)+IF(((E54*24)&gt;=21)*AND((F54*24)&lt;=6),24-(E54*24)+(F54*24),0)+IF(((E54*24)&gt;=21)*AND((F54*24)&gt;=21),(F54*24)-(E54*24),0)+IF(((E54*24)&lt;=6)*AND((F54*24)&gt;=21),6-(E54*24)+(F54*24)-21,0)+IF(((E54*24)&gt;6)*AND((E54*24)&lt;21)*AND((F54*24)&gt;6)*AND((F54*24)&lt;21)*AND((E54*24)&gt;(F54*24)),9,0))/24-I54</f>
        <v>0</v>
      </c>
      <c r="K54" s="46">
        <v>0</v>
      </c>
    </row>
    <row r="55" spans="1:11">
      <c r="A55" s="40"/>
      <c r="B55" s="40"/>
      <c r="C55" s="55" t="s">
        <v>12</v>
      </c>
      <c r="D55" s="55" t="s">
        <v>25</v>
      </c>
      <c r="E55" s="2">
        <f>VLOOKUP(C55,' horaire et frais avant nao '!$A$4:I83,2,FALSE)</f>
        <v>0</v>
      </c>
      <c r="F55" s="2">
        <v>0</v>
      </c>
      <c r="G55" s="2">
        <f t="shared" si="4"/>
        <v>0</v>
      </c>
      <c r="H55" s="2">
        <v>0</v>
      </c>
      <c r="I55" s="2">
        <v>0</v>
      </c>
      <c r="J55" s="2">
        <f t="shared" si="5"/>
        <v>0</v>
      </c>
      <c r="K55" s="46">
        <v>0</v>
      </c>
    </row>
    <row r="56" spans="1:11">
      <c r="A56" s="40"/>
      <c r="B56" s="40"/>
      <c r="C56" s="55" t="s">
        <v>12</v>
      </c>
      <c r="D56" s="55" t="s">
        <v>26</v>
      </c>
      <c r="E56" s="2">
        <f>VLOOKUP(C56,' horaire et frais avant nao '!$A$4:I84,2,FALSE)</f>
        <v>0</v>
      </c>
      <c r="F56" s="2">
        <v>0</v>
      </c>
      <c r="G56" s="2">
        <f t="shared" si="4"/>
        <v>0</v>
      </c>
      <c r="H56" s="2">
        <v>0</v>
      </c>
      <c r="I56" s="2">
        <v>0</v>
      </c>
      <c r="J56" s="2">
        <f t="shared" si="5"/>
        <v>0</v>
      </c>
      <c r="K56" s="46">
        <v>0</v>
      </c>
    </row>
    <row r="57" spans="1:11">
      <c r="A57" s="40"/>
      <c r="B57" s="40"/>
      <c r="C57" s="55" t="s">
        <v>12</v>
      </c>
      <c r="D57" s="55" t="s">
        <v>20</v>
      </c>
      <c r="E57" s="2">
        <f>VLOOKUP(C57,' horaire et frais avant nao '!$A$4:I85,2,FALSE)</f>
        <v>0</v>
      </c>
      <c r="F57" s="2">
        <v>0</v>
      </c>
      <c r="G57" s="2">
        <f t="shared" si="4"/>
        <v>0</v>
      </c>
      <c r="H57" s="2">
        <v>0</v>
      </c>
      <c r="I57" s="2">
        <v>0</v>
      </c>
      <c r="J57" s="2">
        <f t="shared" si="5"/>
        <v>0</v>
      </c>
      <c r="K57" s="46">
        <v>0</v>
      </c>
    </row>
    <row r="58" spans="1:11">
      <c r="A58" s="40"/>
      <c r="B58" s="40"/>
      <c r="C58" s="55" t="s">
        <v>11</v>
      </c>
      <c r="D58" s="55" t="s">
        <v>21</v>
      </c>
      <c r="E58" s="2">
        <f>VLOOKUP(C58,' horaire et frais avant nao '!$A$4:I86,2,FALSE)</f>
        <v>0</v>
      </c>
      <c r="F58" s="2">
        <v>0</v>
      </c>
      <c r="G58" s="2">
        <f t="shared" si="4"/>
        <v>0</v>
      </c>
      <c r="H58" s="2">
        <v>0</v>
      </c>
      <c r="I58" s="2">
        <v>0</v>
      </c>
      <c r="J58" s="2">
        <f t="shared" si="5"/>
        <v>0</v>
      </c>
      <c r="K58" s="46">
        <v>0</v>
      </c>
    </row>
    <row r="59" spans="1:11">
      <c r="A59" s="40"/>
      <c r="B59" s="40"/>
      <c r="C59" s="32" t="s">
        <v>11</v>
      </c>
      <c r="D59" s="32" t="s">
        <v>22</v>
      </c>
      <c r="E59" s="2">
        <f>VLOOKUP(C59,' horaire et frais avant nao '!$A$4:I87,2,FALSE)</f>
        <v>0</v>
      </c>
      <c r="F59" s="16">
        <v>0</v>
      </c>
      <c r="G59" s="2">
        <f t="shared" si="4"/>
        <v>0</v>
      </c>
      <c r="H59" s="16">
        <v>0</v>
      </c>
      <c r="I59" s="16">
        <v>0</v>
      </c>
      <c r="J59" s="2">
        <f t="shared" si="5"/>
        <v>0</v>
      </c>
      <c r="K59" s="46">
        <v>0</v>
      </c>
    </row>
    <row r="60" spans="1:11">
      <c r="B60" s="9"/>
      <c r="C60" s="9"/>
      <c r="D60" s="9"/>
      <c r="E60" s="24"/>
      <c r="F60" s="25"/>
      <c r="G60" s="53">
        <f>SUM(G53:G59)</f>
        <v>0</v>
      </c>
      <c r="H60" s="26"/>
      <c r="I60" s="25"/>
      <c r="J60" s="57">
        <f>SUM(J53:J59)</f>
        <v>0</v>
      </c>
    </row>
    <row r="61" spans="1:11">
      <c r="D61" s="191" t="s">
        <v>37</v>
      </c>
      <c r="E61" s="191"/>
      <c r="F61" s="191"/>
      <c r="G61" s="191"/>
      <c r="H61" s="40"/>
      <c r="I61" s="41">
        <v>0.33333333333333298</v>
      </c>
    </row>
    <row r="62" spans="1:11">
      <c r="D62" s="191" t="s">
        <v>38</v>
      </c>
      <c r="E62" s="191"/>
      <c r="F62" s="191"/>
      <c r="G62" s="191"/>
      <c r="H62" s="40"/>
      <c r="I62" s="41">
        <v>1.6666666666666701</v>
      </c>
    </row>
    <row r="63" spans="1:11">
      <c r="D63" s="191" t="s">
        <v>39</v>
      </c>
      <c r="E63" s="191"/>
      <c r="F63" s="191"/>
      <c r="G63" s="191"/>
      <c r="H63" s="40"/>
      <c r="I63" s="58">
        <f>SUM(G60)</f>
        <v>0</v>
      </c>
    </row>
    <row r="64" spans="1:11">
      <c r="D64" s="191" t="s">
        <v>40</v>
      </c>
      <c r="E64" s="191"/>
      <c r="F64" s="191"/>
      <c r="G64" s="191"/>
      <c r="H64" s="40"/>
      <c r="I64" s="41">
        <v>0.41666666666666702</v>
      </c>
    </row>
    <row r="65" spans="1:11">
      <c r="D65" s="191" t="s">
        <v>41</v>
      </c>
      <c r="E65" s="191"/>
      <c r="F65" s="191"/>
      <c r="G65" s="191"/>
      <c r="H65" s="40"/>
      <c r="I65" s="41">
        <f>SUM(I63-I62)</f>
        <v>-1.6666666666666701</v>
      </c>
    </row>
    <row r="66" spans="1:11">
      <c r="D66" s="191" t="s">
        <v>42</v>
      </c>
      <c r="E66" s="191"/>
      <c r="F66" s="191"/>
      <c r="G66" s="191"/>
      <c r="H66" s="40"/>
      <c r="I66" s="41">
        <v>0.83333333333333337</v>
      </c>
    </row>
    <row r="67" spans="1:11">
      <c r="D67" s="191" t="s">
        <v>43</v>
      </c>
      <c r="E67" s="191"/>
      <c r="F67" s="191"/>
      <c r="G67" s="191"/>
      <c r="H67" s="41">
        <v>5</v>
      </c>
      <c r="I67" s="58">
        <f>SUM(G15+G37+G60)</f>
        <v>0</v>
      </c>
    </row>
    <row r="68" spans="1:11">
      <c r="H68" s="195">
        <f>SUM(I67-H67)</f>
        <v>-5</v>
      </c>
      <c r="I68" s="195"/>
    </row>
    <row r="72" spans="1:11" ht="15" customHeight="1">
      <c r="B72" s="196" t="s">
        <v>244</v>
      </c>
      <c r="C72" s="196"/>
      <c r="D72" s="196"/>
      <c r="E72" s="196"/>
      <c r="F72" s="196"/>
      <c r="G72" s="196"/>
      <c r="H72" s="196"/>
      <c r="I72" s="196"/>
      <c r="J72" s="196"/>
    </row>
    <row r="73" spans="1:11">
      <c r="B73" s="196"/>
      <c r="C73" s="196"/>
      <c r="D73" s="196"/>
      <c r="E73" s="196"/>
      <c r="F73" s="196"/>
      <c r="G73" s="196"/>
      <c r="H73" s="196"/>
      <c r="I73" s="196"/>
      <c r="J73" s="196"/>
    </row>
    <row r="74" spans="1:11" ht="15" customHeight="1">
      <c r="A74" s="43" t="s">
        <v>91</v>
      </c>
      <c r="B74" s="44" t="s">
        <v>70</v>
      </c>
      <c r="C74" s="43" t="s">
        <v>29</v>
      </c>
      <c r="D74" s="43" t="s">
        <v>30</v>
      </c>
      <c r="E74" s="43" t="s">
        <v>31</v>
      </c>
      <c r="F74" s="43" t="s">
        <v>32</v>
      </c>
      <c r="G74" s="43" t="s">
        <v>33</v>
      </c>
      <c r="H74" s="43" t="s">
        <v>34</v>
      </c>
      <c r="I74" s="43" t="s">
        <v>35</v>
      </c>
      <c r="J74" s="43" t="s">
        <v>36</v>
      </c>
      <c r="K74" s="43" t="s">
        <v>115</v>
      </c>
    </row>
    <row r="75" spans="1:11">
      <c r="A75" s="40"/>
      <c r="B75" s="40"/>
      <c r="C75" s="55" t="s">
        <v>12</v>
      </c>
      <c r="D75" s="55" t="s">
        <v>23</v>
      </c>
      <c r="E75" s="2">
        <f>VLOOKUP(C75,' horaire et frais avant nao '!$A$4:I81,2,FALSE)</f>
        <v>0</v>
      </c>
      <c r="F75" s="2">
        <v>0</v>
      </c>
      <c r="G75" s="2">
        <f>MOD(F75-E75,1)-I75-H75+K75</f>
        <v>0</v>
      </c>
      <c r="H75" s="2">
        <v>0</v>
      </c>
      <c r="I75" s="2">
        <v>0</v>
      </c>
      <c r="J75" s="2">
        <f>(IF(((E75*24)&gt;=21)*AND((F75*24)&gt;6)*AND((F75*24)&lt;21),30-(E75*24),0)+IF(((F75*24)&gt;=21)*AND((E75*24)&gt;6)*AND((E75*24)&lt;21),MIN((F75*24)-(E75*24),(F75*24)-21),0)+IF(((E75*24)&gt;6)*AND((E75*24)&lt;21)*AND((F75*24)&lt;=6),3+(F75*24),0)+IF(((E30*24)&lt;=6)*AND((F75*24)&gt;6)*AND((F75*24)&lt;21),6-(E75*24),0)+IF(((E75*24)&lt;=6)*AND((F75*24)&lt;=6),(F75*24)-(E75*24),0)+IF(((E75*24)&gt;=21)*AND((F75*24)&lt;=6),24-(E75*24)+(F75*24),0)+IF(((E75*24)&gt;=21)*AND((F75*24)&gt;=21),(F75*24)-(E75*24),0)+IF(((E75*24)&lt;=6)*AND((F75*24)&gt;=21),6-(E75*24)+(F75*24)-21,0)+IF(((E75*24)&gt;6)*AND((E75*24)&lt;21)*AND((F75*24)&gt;6)*AND((F75*24)&lt;21)*AND((E75*24)&gt;(F75*24)),9,0))/24-I75</f>
        <v>0</v>
      </c>
      <c r="K75" s="46">
        <v>0</v>
      </c>
    </row>
    <row r="76" spans="1:11">
      <c r="A76" s="40"/>
      <c r="B76" s="40"/>
      <c r="C76" s="55" t="s">
        <v>12</v>
      </c>
      <c r="D76" s="55" t="s">
        <v>24</v>
      </c>
      <c r="E76" s="2">
        <f>VLOOKUP(C76,' horaire et frais avant nao '!$A$4:I82,2,FALSE)</f>
        <v>0</v>
      </c>
      <c r="F76" s="2">
        <v>0</v>
      </c>
      <c r="G76" s="2">
        <f t="shared" ref="G76:G81" si="6">MOD(F76-E76,1)-I76-H76+K76</f>
        <v>0</v>
      </c>
      <c r="H76" s="2">
        <v>0</v>
      </c>
      <c r="I76" s="2">
        <v>0</v>
      </c>
      <c r="J76" s="2">
        <f t="shared" ref="J76:J81" si="7">(IF(((E76*24)&gt;=21)*AND((F76*24)&gt;6)*AND((F76*24)&lt;21),30-(E76*24),0)+IF(((F76*24)&gt;=21)*AND((E76*24)&gt;6)*AND((E76*24)&lt;21),MIN((F76*24)-(E76*24),(F76*24)-21),0)+IF(((E76*24)&gt;6)*AND((E76*24)&lt;21)*AND((F76*24)&lt;=6),3+(F76*24),0)+IF(((E31*24)&lt;=6)*AND((F76*24)&gt;6)*AND((F76*24)&lt;21),6-(E76*24),0)+IF(((E76*24)&lt;=6)*AND((F76*24)&lt;=6),(F76*24)-(E76*24),0)+IF(((E76*24)&gt;=21)*AND((F76*24)&lt;=6),24-(E76*24)+(F76*24),0)+IF(((E76*24)&gt;=21)*AND((F76*24)&gt;=21),(F76*24)-(E76*24),0)+IF(((E76*24)&lt;=6)*AND((F76*24)&gt;=21),6-(E76*24)+(F76*24)-21,0)+IF(((E76*24)&gt;6)*AND((E76*24)&lt;21)*AND((F76*24)&gt;6)*AND((F76*24)&lt;21)*AND((E76*24)&gt;(F76*24)),9,0))/24-I76</f>
        <v>0</v>
      </c>
      <c r="K76" s="46">
        <v>0</v>
      </c>
    </row>
    <row r="77" spans="1:11">
      <c r="A77" s="40"/>
      <c r="B77" s="40"/>
      <c r="C77" s="55" t="s">
        <v>12</v>
      </c>
      <c r="D77" s="55" t="s">
        <v>25</v>
      </c>
      <c r="E77" s="2">
        <f>VLOOKUP(C77,' horaire et frais avant nao '!$A$4:I83,2,FALSE)</f>
        <v>0</v>
      </c>
      <c r="F77" s="2">
        <v>0</v>
      </c>
      <c r="G77" s="2">
        <f t="shared" si="6"/>
        <v>0</v>
      </c>
      <c r="H77" s="2">
        <v>0</v>
      </c>
      <c r="I77" s="2">
        <v>0</v>
      </c>
      <c r="J77" s="2">
        <f t="shared" si="7"/>
        <v>0</v>
      </c>
      <c r="K77" s="46">
        <v>0</v>
      </c>
    </row>
    <row r="78" spans="1:11">
      <c r="A78" s="40"/>
      <c r="B78" s="40"/>
      <c r="C78" s="55" t="s">
        <v>12</v>
      </c>
      <c r="D78" s="55" t="s">
        <v>26</v>
      </c>
      <c r="E78" s="2">
        <f>VLOOKUP(C78,' horaire et frais avant nao '!$A$4:I84,2,FALSE)</f>
        <v>0</v>
      </c>
      <c r="F78" s="2">
        <v>0</v>
      </c>
      <c r="G78" s="2">
        <f t="shared" si="6"/>
        <v>0</v>
      </c>
      <c r="H78" s="2">
        <v>0</v>
      </c>
      <c r="I78" s="2">
        <v>0</v>
      </c>
      <c r="J78" s="2">
        <f t="shared" si="7"/>
        <v>0</v>
      </c>
      <c r="K78" s="46">
        <v>0</v>
      </c>
    </row>
    <row r="79" spans="1:11">
      <c r="A79" s="40"/>
      <c r="B79" s="40"/>
      <c r="C79" s="55" t="s">
        <v>12</v>
      </c>
      <c r="D79" s="55" t="s">
        <v>20</v>
      </c>
      <c r="E79" s="2">
        <f>VLOOKUP(C79,' horaire et frais avant nao '!$A$4:I85,2,FALSE)</f>
        <v>0</v>
      </c>
      <c r="F79" s="2">
        <v>0</v>
      </c>
      <c r="G79" s="2">
        <f t="shared" si="6"/>
        <v>0</v>
      </c>
      <c r="H79" s="2">
        <v>0</v>
      </c>
      <c r="I79" s="2">
        <v>0</v>
      </c>
      <c r="J79" s="2">
        <f t="shared" si="7"/>
        <v>0</v>
      </c>
      <c r="K79" s="46">
        <v>0</v>
      </c>
    </row>
    <row r="80" spans="1:11">
      <c r="A80" s="40"/>
      <c r="B80" s="40"/>
      <c r="C80" s="55" t="s">
        <v>11</v>
      </c>
      <c r="D80" s="55" t="s">
        <v>21</v>
      </c>
      <c r="E80" s="2">
        <f>VLOOKUP(C80,' horaire et frais avant nao '!$A$4:I86,2,FALSE)</f>
        <v>0</v>
      </c>
      <c r="F80" s="2">
        <v>0</v>
      </c>
      <c r="G80" s="2">
        <f t="shared" si="6"/>
        <v>0</v>
      </c>
      <c r="H80" s="2">
        <v>0</v>
      </c>
      <c r="I80" s="2">
        <v>0</v>
      </c>
      <c r="J80" s="2">
        <f t="shared" si="7"/>
        <v>0</v>
      </c>
      <c r="K80" s="46">
        <v>0</v>
      </c>
    </row>
    <row r="81" spans="1:13">
      <c r="A81" s="40"/>
      <c r="B81" s="40"/>
      <c r="C81" s="55" t="s">
        <v>11</v>
      </c>
      <c r="D81" s="55" t="s">
        <v>22</v>
      </c>
      <c r="E81" s="2">
        <f>VLOOKUP(C81,' horaire et frais avant nao '!$A$4:I87,2,FALSE)</f>
        <v>0</v>
      </c>
      <c r="F81" s="2">
        <v>0</v>
      </c>
      <c r="G81" s="2">
        <f t="shared" si="6"/>
        <v>0</v>
      </c>
      <c r="H81" s="2">
        <v>0</v>
      </c>
      <c r="I81" s="2">
        <v>0</v>
      </c>
      <c r="J81" s="2">
        <f t="shared" si="7"/>
        <v>0</v>
      </c>
      <c r="K81" s="46">
        <v>0</v>
      </c>
    </row>
    <row r="82" spans="1:13">
      <c r="B82" s="1"/>
      <c r="C82" s="1"/>
      <c r="D82" s="1"/>
      <c r="E82" s="1"/>
      <c r="F82" s="1"/>
      <c r="G82" s="54">
        <f>SUM(G75:G81)</f>
        <v>0</v>
      </c>
      <c r="H82" s="1"/>
      <c r="I82" s="1"/>
      <c r="J82" s="56">
        <f>SUM(J75:J81)</f>
        <v>0</v>
      </c>
    </row>
    <row r="83" spans="1:13">
      <c r="D83" s="191" t="s">
        <v>37</v>
      </c>
      <c r="E83" s="191"/>
      <c r="F83" s="191"/>
      <c r="G83" s="191"/>
      <c r="H83" s="41"/>
      <c r="I83" s="41">
        <v>0.33333333333333298</v>
      </c>
    </row>
    <row r="84" spans="1:13">
      <c r="D84" s="191" t="s">
        <v>38</v>
      </c>
      <c r="E84" s="191"/>
      <c r="F84" s="191"/>
      <c r="G84" s="191"/>
      <c r="H84" s="41"/>
      <c r="I84" s="41">
        <v>1.6666666666666701</v>
      </c>
    </row>
    <row r="85" spans="1:13">
      <c r="D85" s="191" t="s">
        <v>39</v>
      </c>
      <c r="E85" s="191"/>
      <c r="F85" s="191"/>
      <c r="G85" s="191"/>
      <c r="H85" s="41"/>
      <c r="I85" s="58">
        <f>SUM(G82)</f>
        <v>0</v>
      </c>
    </row>
    <row r="86" spans="1:13">
      <c r="D86" s="191" t="s">
        <v>40</v>
      </c>
      <c r="E86" s="191"/>
      <c r="F86" s="191"/>
      <c r="G86" s="191"/>
      <c r="H86" s="41"/>
      <c r="I86" s="41">
        <v>0.41666666666666702</v>
      </c>
    </row>
    <row r="87" spans="1:13">
      <c r="D87" s="191" t="s">
        <v>41</v>
      </c>
      <c r="E87" s="191"/>
      <c r="F87" s="191"/>
      <c r="G87" s="191"/>
      <c r="H87" s="41"/>
      <c r="I87" s="41">
        <f>SUM(I85-I84)</f>
        <v>-1.6666666666666701</v>
      </c>
    </row>
    <row r="88" spans="1:13">
      <c r="D88" s="191" t="s">
        <v>42</v>
      </c>
      <c r="E88" s="191"/>
      <c r="F88" s="191"/>
      <c r="G88" s="191"/>
      <c r="H88" s="41"/>
      <c r="I88" s="41">
        <v>0.83333333333333337</v>
      </c>
    </row>
    <row r="89" spans="1:13">
      <c r="D89" s="191" t="s">
        <v>43</v>
      </c>
      <c r="E89" s="191"/>
      <c r="F89" s="191"/>
      <c r="G89" s="191"/>
      <c r="H89" s="41">
        <v>6.6666666666666696</v>
      </c>
      <c r="I89" s="58">
        <f>SUM(I18+I40+I63+I85)</f>
        <v>0</v>
      </c>
    </row>
    <row r="90" spans="1:13">
      <c r="H90" s="195">
        <f>SUM(I89-H89)</f>
        <v>-6.6666666666666696</v>
      </c>
      <c r="I90" s="195"/>
    </row>
    <row r="94" spans="1:13">
      <c r="H94" s="27"/>
      <c r="I94" s="41">
        <v>4.166666666666667</v>
      </c>
      <c r="J94" s="47">
        <v>0</v>
      </c>
      <c r="K94" s="28"/>
    </row>
    <row r="95" spans="1:13" ht="15" customHeight="1">
      <c r="B95" s="192" t="s">
        <v>117</v>
      </c>
      <c r="C95" s="192"/>
      <c r="D95" s="192"/>
      <c r="E95" s="192"/>
      <c r="F95" s="192"/>
      <c r="G95" s="192"/>
      <c r="H95" s="28"/>
      <c r="I95" s="48" t="s">
        <v>44</v>
      </c>
      <c r="J95" s="191" t="s">
        <v>33</v>
      </c>
      <c r="K95" s="191"/>
      <c r="L95" s="49" t="s">
        <v>45</v>
      </c>
      <c r="M95" s="40">
        <v>0</v>
      </c>
    </row>
    <row r="96" spans="1:13" ht="15" customHeight="1">
      <c r="B96" s="192"/>
      <c r="C96" s="192"/>
      <c r="D96" s="192"/>
      <c r="E96" s="192"/>
      <c r="F96" s="192"/>
      <c r="G96" s="192"/>
      <c r="I96" s="29">
        <f>SUM(J15+J37+J60+J82)</f>
        <v>0</v>
      </c>
      <c r="J96" s="193">
        <f>SUM(G15+G37+G60+G82)</f>
        <v>0</v>
      </c>
      <c r="K96" s="194"/>
      <c r="L96" s="49" t="s">
        <v>46</v>
      </c>
      <c r="M96" s="40">
        <v>0</v>
      </c>
    </row>
    <row r="97" spans="2:13">
      <c r="B97" s="191" t="s">
        <v>47</v>
      </c>
      <c r="C97" s="191"/>
      <c r="D97" s="191"/>
      <c r="E97" s="40">
        <v>151.66999999999999</v>
      </c>
      <c r="F97" s="30">
        <v>0</v>
      </c>
      <c r="G97" s="30">
        <f>SUM(E97*F97)</f>
        <v>0</v>
      </c>
      <c r="I97" s="191" t="s">
        <v>48</v>
      </c>
      <c r="J97" s="191"/>
      <c r="K97" s="39">
        <v>6.6666666666666696</v>
      </c>
      <c r="L97" s="49" t="s">
        <v>81</v>
      </c>
      <c r="M97" s="40">
        <v>0</v>
      </c>
    </row>
    <row r="98" spans="2:13">
      <c r="B98" s="187" t="s">
        <v>50</v>
      </c>
      <c r="C98" s="188"/>
      <c r="D98" s="189"/>
      <c r="E98" s="40">
        <v>17.329999999999998</v>
      </c>
      <c r="F98" s="30">
        <f>SUM(F97*25)/100+F97</f>
        <v>0</v>
      </c>
      <c r="G98" s="30">
        <f>SUM(E98*F98)</f>
        <v>0</v>
      </c>
      <c r="I98" s="191" t="s">
        <v>51</v>
      </c>
      <c r="J98" s="191"/>
      <c r="K98" s="41">
        <f>SUM(K97-J96)</f>
        <v>6.6666666666666696</v>
      </c>
      <c r="L98" s="49" t="s">
        <v>49</v>
      </c>
      <c r="M98" s="40">
        <v>0</v>
      </c>
    </row>
    <row r="99" spans="2:13">
      <c r="B99" s="187" t="s">
        <v>52</v>
      </c>
      <c r="C99" s="188"/>
      <c r="D99" s="189"/>
      <c r="E99" s="40">
        <v>4.33</v>
      </c>
      <c r="F99" s="30">
        <f>SUM(F97*25)/100+F97</f>
        <v>0</v>
      </c>
      <c r="G99" s="30">
        <f>SUM(E99*F99)</f>
        <v>0</v>
      </c>
      <c r="I99" s="191" t="s">
        <v>53</v>
      </c>
      <c r="J99" s="191"/>
      <c r="K99" s="41">
        <v>-6.6666666666666696</v>
      </c>
      <c r="L99" s="50" t="s">
        <v>54</v>
      </c>
      <c r="M99" s="40">
        <v>0</v>
      </c>
    </row>
    <row r="100" spans="2:13">
      <c r="B100" s="187" t="s">
        <v>55</v>
      </c>
      <c r="C100" s="188"/>
      <c r="D100" s="189"/>
      <c r="E100" s="30">
        <f>SUM(G97:G99)</f>
        <v>0</v>
      </c>
      <c r="F100" s="30">
        <v>8</v>
      </c>
      <c r="G100" s="30">
        <f>SUM(E100*8)/100</f>
        <v>0</v>
      </c>
      <c r="I100" s="191" t="s">
        <v>56</v>
      </c>
      <c r="J100" s="191"/>
      <c r="K100" s="191"/>
      <c r="L100" s="19">
        <v>0</v>
      </c>
    </row>
    <row r="101" spans="2:13">
      <c r="B101" s="187" t="s">
        <v>57</v>
      </c>
      <c r="C101" s="188"/>
      <c r="D101" s="189"/>
      <c r="E101" s="30">
        <v>82.12</v>
      </c>
      <c r="F101" s="30">
        <v>0</v>
      </c>
      <c r="G101" s="30">
        <v>0</v>
      </c>
      <c r="I101" s="191" t="s">
        <v>58</v>
      </c>
      <c r="J101" s="191"/>
      <c r="K101" s="191"/>
      <c r="L101" s="40">
        <v>0</v>
      </c>
    </row>
    <row r="102" spans="2:13">
      <c r="B102" s="187" t="s">
        <v>59</v>
      </c>
      <c r="C102" s="188"/>
      <c r="D102" s="189"/>
      <c r="E102" s="30">
        <v>41.06</v>
      </c>
      <c r="F102" s="30">
        <v>0</v>
      </c>
      <c r="G102" s="30">
        <v>0</v>
      </c>
      <c r="I102" s="191" t="s">
        <v>8</v>
      </c>
      <c r="J102" s="191"/>
      <c r="K102" s="191"/>
      <c r="L102" s="40">
        <v>0</v>
      </c>
    </row>
    <row r="103" spans="2:13">
      <c r="B103" s="187" t="s">
        <v>60</v>
      </c>
      <c r="C103" s="188"/>
      <c r="D103" s="189"/>
      <c r="E103" s="40">
        <v>0</v>
      </c>
      <c r="F103" s="30">
        <v>0</v>
      </c>
      <c r="G103" s="30">
        <v>0</v>
      </c>
      <c r="I103" s="187" t="s">
        <v>118</v>
      </c>
      <c r="J103" s="188"/>
      <c r="K103" s="61">
        <v>1.8333333333333333</v>
      </c>
      <c r="L103" s="31">
        <v>0</v>
      </c>
    </row>
    <row r="104" spans="2:13">
      <c r="B104" s="187" t="s">
        <v>44</v>
      </c>
      <c r="C104" s="188"/>
      <c r="D104" s="189"/>
      <c r="E104" s="87">
        <f>SUM(((G135+G136+G137+G138)/173)*25)/100</f>
        <v>0</v>
      </c>
      <c r="F104" s="41">
        <f>SUM(I96)</f>
        <v>0</v>
      </c>
      <c r="G104" s="30">
        <f>SUM(E104*F104)/"1:"</f>
        <v>0</v>
      </c>
    </row>
    <row r="105" spans="2:13">
      <c r="B105" s="187" t="s">
        <v>61</v>
      </c>
      <c r="C105" s="188"/>
      <c r="D105" s="189"/>
      <c r="E105" s="31">
        <f>SUM(L103)</f>
        <v>0</v>
      </c>
      <c r="F105" s="30">
        <v>0</v>
      </c>
      <c r="G105" s="30">
        <f>SUM(F105*E105)/"1:"</f>
        <v>0</v>
      </c>
    </row>
    <row r="106" spans="2:13">
      <c r="B106" s="187" t="s">
        <v>61</v>
      </c>
      <c r="C106" s="188"/>
      <c r="D106" s="189"/>
      <c r="E106" s="31">
        <v>0</v>
      </c>
      <c r="F106" s="30">
        <v>0</v>
      </c>
      <c r="G106" s="30">
        <f>SUM(F106*E106)/"1:"</f>
        <v>0</v>
      </c>
    </row>
    <row r="107" spans="2:13">
      <c r="B107" s="187" t="s">
        <v>62</v>
      </c>
      <c r="C107" s="188"/>
      <c r="D107" s="189"/>
      <c r="E107" s="40"/>
      <c r="F107" s="40"/>
      <c r="G107" s="30">
        <v>0</v>
      </c>
    </row>
    <row r="108" spans="2:13">
      <c r="B108" s="187" t="s">
        <v>28</v>
      </c>
      <c r="C108" s="188"/>
      <c r="D108" s="189"/>
      <c r="E108" s="40"/>
      <c r="F108" s="40"/>
      <c r="G108" s="30">
        <v>0</v>
      </c>
      <c r="I108" s="162" t="s">
        <v>120</v>
      </c>
      <c r="J108" s="162"/>
      <c r="K108" s="211">
        <f>SUM(G104+G105+G106+G101+G102)</f>
        <v>0</v>
      </c>
    </row>
    <row r="109" spans="2:13">
      <c r="B109" s="187" t="s">
        <v>116</v>
      </c>
      <c r="C109" s="188"/>
      <c r="D109" s="189"/>
      <c r="E109" s="40">
        <v>0</v>
      </c>
      <c r="F109" s="30">
        <v>10.220000000000001</v>
      </c>
      <c r="G109" s="30">
        <v>0</v>
      </c>
      <c r="I109" s="162"/>
      <c r="J109" s="162"/>
      <c r="K109" s="212"/>
    </row>
    <row r="110" spans="2:13">
      <c r="B110" s="208"/>
      <c r="C110" s="208"/>
      <c r="D110" s="209"/>
      <c r="E110" s="191" t="s">
        <v>63</v>
      </c>
      <c r="F110" s="191"/>
      <c r="G110" s="30">
        <f>SUM(G97:G109)</f>
        <v>0</v>
      </c>
    </row>
    <row r="111" spans="2:13">
      <c r="B111" s="205" t="s">
        <v>64</v>
      </c>
      <c r="C111" s="206"/>
      <c r="D111" s="207"/>
      <c r="E111" s="40"/>
      <c r="F111" s="40"/>
      <c r="G111" s="40">
        <v>0</v>
      </c>
    </row>
    <row r="112" spans="2:13">
      <c r="B112" s="205" t="s">
        <v>65</v>
      </c>
      <c r="C112" s="206"/>
      <c r="D112" s="207"/>
      <c r="E112" s="40">
        <v>3.53</v>
      </c>
      <c r="F112" s="40">
        <v>0</v>
      </c>
      <c r="G112" s="40">
        <v>0</v>
      </c>
    </row>
    <row r="113" spans="2:11">
      <c r="B113" s="205" t="s">
        <v>66</v>
      </c>
      <c r="C113" s="206"/>
      <c r="D113" s="207"/>
      <c r="E113" s="40"/>
      <c r="F113" s="40"/>
      <c r="G113" s="40">
        <f>SUM(M98)</f>
        <v>0</v>
      </c>
    </row>
    <row r="114" spans="2:11">
      <c r="B114" s="205" t="s">
        <v>67</v>
      </c>
      <c r="C114" s="206"/>
      <c r="D114" s="207"/>
      <c r="E114" s="40"/>
      <c r="F114" s="40"/>
      <c r="G114" s="40">
        <f>SUM(L102)</f>
        <v>0</v>
      </c>
    </row>
    <row r="115" spans="2:11">
      <c r="E115" s="197" t="s">
        <v>68</v>
      </c>
      <c r="F115" s="198"/>
      <c r="G115" s="60">
        <f>SUM((G110-(G110*27)/100)+G111+G113+G114)-G112</f>
        <v>0</v>
      </c>
      <c r="I115" s="191" t="s">
        <v>82</v>
      </c>
      <c r="J115" s="191"/>
      <c r="K115" s="40"/>
    </row>
    <row r="116" spans="2:11">
      <c r="E116" s="197" t="s">
        <v>69</v>
      </c>
      <c r="F116" s="198"/>
      <c r="G116" s="40">
        <v>0</v>
      </c>
    </row>
  </sheetData>
  <mergeCells count="70">
    <mergeCell ref="K108:K109"/>
    <mergeCell ref="E116:F116"/>
    <mergeCell ref="B111:D111"/>
    <mergeCell ref="B112:D112"/>
    <mergeCell ref="B113:D113"/>
    <mergeCell ref="B114:D114"/>
    <mergeCell ref="E115:F115"/>
    <mergeCell ref="I115:J115"/>
    <mergeCell ref="E110:F110"/>
    <mergeCell ref="I108:J109"/>
    <mergeCell ref="B106:D106"/>
    <mergeCell ref="B107:D107"/>
    <mergeCell ref="B108:D108"/>
    <mergeCell ref="B109:D109"/>
    <mergeCell ref="B110:D110"/>
    <mergeCell ref="I102:K102"/>
    <mergeCell ref="B103:D103"/>
    <mergeCell ref="I103:J103"/>
    <mergeCell ref="B104:D104"/>
    <mergeCell ref="B105:D105"/>
    <mergeCell ref="B102:D102"/>
    <mergeCell ref="I99:J99"/>
    <mergeCell ref="B100:D100"/>
    <mergeCell ref="I100:K100"/>
    <mergeCell ref="B101:D101"/>
    <mergeCell ref="I101:K101"/>
    <mergeCell ref="B99:D99"/>
    <mergeCell ref="J95:K95"/>
    <mergeCell ref="J96:K96"/>
    <mergeCell ref="B97:D97"/>
    <mergeCell ref="I97:J97"/>
    <mergeCell ref="B98:D98"/>
    <mergeCell ref="I98:J98"/>
    <mergeCell ref="B95:G96"/>
    <mergeCell ref="H90:I90"/>
    <mergeCell ref="D66:G66"/>
    <mergeCell ref="D67:G67"/>
    <mergeCell ref="H68:I68"/>
    <mergeCell ref="B72:J73"/>
    <mergeCell ref="D83:G83"/>
    <mergeCell ref="D84:G84"/>
    <mergeCell ref="D85:G85"/>
    <mergeCell ref="D86:G86"/>
    <mergeCell ref="D87:G87"/>
    <mergeCell ref="D88:G88"/>
    <mergeCell ref="D89:G89"/>
    <mergeCell ref="D65:G65"/>
    <mergeCell ref="D40:G40"/>
    <mergeCell ref="D41:G41"/>
    <mergeCell ref="D42:G42"/>
    <mergeCell ref="D43:G43"/>
    <mergeCell ref="D44:G44"/>
    <mergeCell ref="B50:J51"/>
    <mergeCell ref="D61:G61"/>
    <mergeCell ref="D62:G62"/>
    <mergeCell ref="D63:G63"/>
    <mergeCell ref="D64:G64"/>
    <mergeCell ref="H45:I45"/>
    <mergeCell ref="D39:G39"/>
    <mergeCell ref="D20:G20"/>
    <mergeCell ref="B5:J6"/>
    <mergeCell ref="D16:G16"/>
    <mergeCell ref="D17:G17"/>
    <mergeCell ref="D18:G18"/>
    <mergeCell ref="D19:G19"/>
    <mergeCell ref="D21:G21"/>
    <mergeCell ref="D22:G22"/>
    <mergeCell ref="H23:I23"/>
    <mergeCell ref="B27:J28"/>
    <mergeCell ref="D38:G38"/>
  </mergeCells>
  <conditionalFormatting sqref="G8:G14 G30:G36 G53:G59 G75:G81">
    <cfRule type="cellIs" dxfId="167" priority="167" operator="equal">
      <formula>0</formula>
    </cfRule>
    <cfRule type="cellIs" dxfId="166" priority="168" operator="lessThan">
      <formula>$I$16</formula>
    </cfRule>
    <cfRule type="cellIs" dxfId="165" priority="169" operator="between">
      <formula>$I$16</formula>
      <formula>$I$19</formula>
    </cfRule>
    <cfRule type="cellIs" dxfId="164" priority="170" operator="greaterThan">
      <formula>0.416666666666667</formula>
    </cfRule>
    <cfRule type="cellIs" dxfId="163" priority="171" operator="equal">
      <formula>0</formula>
    </cfRule>
    <cfRule type="cellIs" dxfId="162" priority="172" operator="greaterThan">
      <formula>0.416666666666667</formula>
    </cfRule>
  </conditionalFormatting>
  <conditionalFormatting sqref="G8:G14 G30:G36 G53:G59 G75:G81">
    <cfRule type="cellIs" dxfId="161" priority="166" operator="lessThan">
      <formula>0.416666666666667</formula>
    </cfRule>
  </conditionalFormatting>
  <conditionalFormatting sqref="G15 G37">
    <cfRule type="cellIs" dxfId="160" priority="164" operator="lessThan">
      <formula>1.66666666666667</formula>
    </cfRule>
    <cfRule type="cellIs" dxfId="159" priority="165" operator="greaterThan">
      <formula>1.66666666666667</formula>
    </cfRule>
  </conditionalFormatting>
  <conditionalFormatting sqref="J15 J37 J60 J82">
    <cfRule type="cellIs" dxfId="158" priority="162" operator="lessThan">
      <formula>$I$88</formula>
    </cfRule>
    <cfRule type="cellIs" dxfId="157" priority="163" operator="greaterThan">
      <formula>$I$88</formula>
    </cfRule>
  </conditionalFormatting>
  <conditionalFormatting sqref="J15">
    <cfRule type="cellIs" dxfId="156" priority="161" operator="greaterThan">
      <formula>$I$21</formula>
    </cfRule>
  </conditionalFormatting>
  <conditionalFormatting sqref="J8:J14 J30:J36 J53:J59 J75:J81">
    <cfRule type="cellIs" dxfId="155" priority="148" operator="greaterThan">
      <formula>0.165972222222222</formula>
    </cfRule>
    <cfRule type="cellIs" dxfId="154" priority="149" operator="between">
      <formula>0.000694444444444444</formula>
      <formula>0.165972222222222</formula>
    </cfRule>
    <cfRule type="cellIs" dxfId="153" priority="150" operator="equal">
      <formula>0</formula>
    </cfRule>
    <cfRule type="cellIs" dxfId="152" priority="151" operator="equal">
      <formula>0</formula>
    </cfRule>
    <cfRule type="cellIs" dxfId="151" priority="152" operator="lessThan">
      <formula>0.165972222222222</formula>
    </cfRule>
    <cfRule type="cellIs" dxfId="150" priority="153" operator="greaterThan">
      <formula>0.166666666666667</formula>
    </cfRule>
    <cfRule type="cellIs" dxfId="149" priority="154" operator="between">
      <formula>0.000694444444444444</formula>
      <formula>0.166666666666667</formula>
    </cfRule>
    <cfRule type="cellIs" dxfId="148" priority="155" operator="between">
      <formula>0</formula>
      <formula>0.166666666666667</formula>
    </cfRule>
    <cfRule type="cellIs" dxfId="147" priority="156" operator="equal">
      <formula>0</formula>
    </cfRule>
    <cfRule type="cellIs" dxfId="146" priority="157" operator="greaterThan">
      <formula>0.166666666666667</formula>
    </cfRule>
    <cfRule type="cellIs" dxfId="145" priority="158" operator="greaterThan">
      <formula>0.166666666666667</formula>
    </cfRule>
    <cfRule type="cellIs" dxfId="144" priority="159" operator="lessThan">
      <formula>0.208333333333333</formula>
    </cfRule>
    <cfRule type="cellIs" dxfId="143" priority="160" operator="greaterThan">
      <formula>0.208333333333333</formula>
    </cfRule>
  </conditionalFormatting>
  <conditionalFormatting sqref="I96">
    <cfRule type="cellIs" dxfId="142" priority="146" operator="lessThan">
      <formula>$I$94</formula>
    </cfRule>
    <cfRule type="cellIs" dxfId="141" priority="147" operator="greaterThan">
      <formula>$I$94</formula>
    </cfRule>
  </conditionalFormatting>
  <conditionalFormatting sqref="J96">
    <cfRule type="cellIs" dxfId="140" priority="144" operator="lessThan">
      <formula>$K$97</formula>
    </cfRule>
    <cfRule type="cellIs" dxfId="139" priority="145" operator="greaterThan">
      <formula>$K$97</formula>
    </cfRule>
  </conditionalFormatting>
  <conditionalFormatting sqref="J75">
    <cfRule type="cellIs" dxfId="138" priority="143" operator="greaterThan">
      <formula>0.167361111111111</formula>
    </cfRule>
  </conditionalFormatting>
  <conditionalFormatting sqref="B8:B14 B30:B36 B53:B59 B75:B81">
    <cfRule type="cellIs" dxfId="137" priority="142" operator="greaterThan">
      <formula>0</formula>
    </cfRule>
  </conditionalFormatting>
  <conditionalFormatting sqref="A8:A14 A30:A36 A53:A59 A75:A81">
    <cfRule type="cellIs" dxfId="136" priority="141" operator="greaterThan">
      <formula>0</formula>
    </cfRule>
  </conditionalFormatting>
  <conditionalFormatting sqref="A8:A14 A30:A36 A53:A59 A75:A81">
    <cfRule type="cellIs" dxfId="135" priority="139" operator="greaterThan">
      <formula>0</formula>
    </cfRule>
    <cfRule type="cellIs" dxfId="134" priority="140" operator="greaterThan">
      <formula>25</formula>
    </cfRule>
  </conditionalFormatting>
  <conditionalFormatting sqref="B8:B14 A30:B36 A53:B59 A75:B81">
    <cfRule type="cellIs" dxfId="133" priority="138" operator="greaterThan">
      <formula>0</formula>
    </cfRule>
  </conditionalFormatting>
  <conditionalFormatting sqref="K8:K14 K30:K36 K53:K59 K75:K81">
    <cfRule type="cellIs" dxfId="132" priority="137" operator="greaterThan">
      <formula>0</formula>
    </cfRule>
  </conditionalFormatting>
  <conditionalFormatting sqref="I18 I22">
    <cfRule type="cellIs" dxfId="131" priority="135" operator="lessThan">
      <formula>$I$17</formula>
    </cfRule>
    <cfRule type="cellIs" dxfId="130" priority="136" operator="greaterThan">
      <formula>$I$17</formula>
    </cfRule>
  </conditionalFormatting>
  <conditionalFormatting sqref="I40">
    <cfRule type="cellIs" dxfId="129" priority="133" operator="lessThan">
      <formula>$I$39</formula>
    </cfRule>
    <cfRule type="cellIs" dxfId="128" priority="134" operator="greaterThan">
      <formula>$I$39</formula>
    </cfRule>
  </conditionalFormatting>
  <conditionalFormatting sqref="I44">
    <cfRule type="cellIs" dxfId="127" priority="131" operator="lessThan">
      <formula>$H$44</formula>
    </cfRule>
    <cfRule type="cellIs" dxfId="126" priority="132" operator="greaterThan">
      <formula>$H$44</formula>
    </cfRule>
  </conditionalFormatting>
  <conditionalFormatting sqref="I63">
    <cfRule type="cellIs" dxfId="125" priority="127" operator="lessThan">
      <formula>$I$62</formula>
    </cfRule>
    <cfRule type="cellIs" dxfId="124" priority="128" operator="greaterThan">
      <formula>$I$62</formula>
    </cfRule>
    <cfRule type="cellIs" dxfId="123" priority="129" operator="lessThan">
      <formula>$I$62</formula>
    </cfRule>
    <cfRule type="cellIs" dxfId="122" priority="130" operator="greaterThan">
      <formula>$I$62</formula>
    </cfRule>
  </conditionalFormatting>
  <conditionalFormatting sqref="I67">
    <cfRule type="cellIs" dxfId="121" priority="125" operator="lessThan">
      <formula>$H$67</formula>
    </cfRule>
    <cfRule type="cellIs" dxfId="120" priority="126" operator="greaterThan">
      <formula>$H$67</formula>
    </cfRule>
  </conditionalFormatting>
  <conditionalFormatting sqref="I85 G82">
    <cfRule type="cellIs" dxfId="119" priority="123" operator="lessThan">
      <formula>$I$84</formula>
    </cfRule>
    <cfRule type="cellIs" dxfId="118" priority="124" operator="greaterThan">
      <formula>$I$84</formula>
    </cfRule>
  </conditionalFormatting>
  <conditionalFormatting sqref="I89">
    <cfRule type="cellIs" dxfId="117" priority="121" operator="lessThan">
      <formula>$H$89</formula>
    </cfRule>
    <cfRule type="cellIs" dxfId="116" priority="122" operator="greaterThan">
      <formula>$H$89</formula>
    </cfRule>
  </conditionalFormatting>
  <conditionalFormatting sqref="G60">
    <cfRule type="cellIs" dxfId="115" priority="119" operator="lessThan">
      <formula>$I$62</formula>
    </cfRule>
    <cfRule type="cellIs" dxfId="114" priority="120" operator="greaterThan">
      <formula>$I$62</formula>
    </cfRule>
  </conditionalFormatting>
  <conditionalFormatting sqref="G115">
    <cfRule type="cellIs" dxfId="113" priority="117" operator="lessThan">
      <formula>2300</formula>
    </cfRule>
    <cfRule type="cellIs" dxfId="112" priority="118" operator="greaterThan">
      <formula>2300</formula>
    </cfRule>
  </conditionalFormatting>
  <conditionalFormatting sqref="G8:G14">
    <cfRule type="cellIs" dxfId="111" priority="109" operator="equal">
      <formula>0</formula>
    </cfRule>
    <cfRule type="cellIs" dxfId="110" priority="110" operator="lessThan">
      <formula>$I$16</formula>
    </cfRule>
    <cfRule type="cellIs" dxfId="109" priority="111" operator="between">
      <formula>$I$16</formula>
      <formula>$I$19</formula>
    </cfRule>
    <cfRule type="cellIs" dxfId="108" priority="112" operator="greaterThan">
      <formula>0.416666666666667</formula>
    </cfRule>
    <cfRule type="cellIs" dxfId="107" priority="113" operator="equal">
      <formula>0</formula>
    </cfRule>
    <cfRule type="cellIs" dxfId="106" priority="114" operator="greaterThan">
      <formula>0.416666666666667</formula>
    </cfRule>
  </conditionalFormatting>
  <conditionalFormatting sqref="G8:G14 G30:G36 G53:G59 G75:G81">
    <cfRule type="cellIs" dxfId="105" priority="108" operator="lessThan">
      <formula>0.416666666666667</formula>
    </cfRule>
  </conditionalFormatting>
  <conditionalFormatting sqref="G15 G37">
    <cfRule type="cellIs" dxfId="104" priority="106" operator="lessThan">
      <formula>1.66666666666667</formula>
    </cfRule>
    <cfRule type="cellIs" dxfId="103" priority="107" operator="greaterThan">
      <formula>1.66666666666667</formula>
    </cfRule>
  </conditionalFormatting>
  <conditionalFormatting sqref="J15">
    <cfRule type="cellIs" dxfId="102" priority="104" operator="lessThan">
      <formula>$I$88</formula>
    </cfRule>
    <cfRule type="cellIs" dxfId="101" priority="105" operator="greaterThan">
      <formula>$I$88</formula>
    </cfRule>
  </conditionalFormatting>
  <conditionalFormatting sqref="J15">
    <cfRule type="cellIs" dxfId="100" priority="103" operator="greaterThan">
      <formula>$I$21</formula>
    </cfRule>
  </conditionalFormatting>
  <conditionalFormatting sqref="J8:J14 J30:J36 J53:J59 J75:J81">
    <cfRule type="cellIs" dxfId="99" priority="90" operator="greaterThan">
      <formula>0.165972222222222</formula>
    </cfRule>
    <cfRule type="cellIs" dxfId="98" priority="91" operator="between">
      <formula>0.000694444444444444</formula>
      <formula>0.165972222222222</formula>
    </cfRule>
    <cfRule type="cellIs" dxfId="97" priority="92" operator="equal">
      <formula>0</formula>
    </cfRule>
    <cfRule type="cellIs" dxfId="96" priority="93" operator="equal">
      <formula>0</formula>
    </cfRule>
    <cfRule type="cellIs" dxfId="95" priority="94" operator="lessThan">
      <formula>0.165972222222222</formula>
    </cfRule>
    <cfRule type="cellIs" dxfId="94" priority="95" operator="greaterThan">
      <formula>0.166666666666667</formula>
    </cfRule>
    <cfRule type="cellIs" dxfId="93" priority="96" operator="between">
      <formula>0.000694444444444444</formula>
      <formula>0.166666666666667</formula>
    </cfRule>
    <cfRule type="cellIs" dxfId="92" priority="97" operator="between">
      <formula>0</formula>
      <formula>0.166666666666667</formula>
    </cfRule>
    <cfRule type="cellIs" dxfId="91" priority="98" operator="equal">
      <formula>0</formula>
    </cfRule>
    <cfRule type="cellIs" dxfId="90" priority="99" operator="greaterThan">
      <formula>0.166666666666667</formula>
    </cfRule>
    <cfRule type="cellIs" dxfId="89" priority="100" operator="greaterThan">
      <formula>0.166666666666667</formula>
    </cfRule>
    <cfRule type="cellIs" dxfId="88" priority="101" operator="lessThan">
      <formula>0.208333333333333</formula>
    </cfRule>
    <cfRule type="cellIs" dxfId="87" priority="102" operator="greaterThan">
      <formula>0.208333333333333</formula>
    </cfRule>
  </conditionalFormatting>
  <conditionalFormatting sqref="I96">
    <cfRule type="cellIs" dxfId="86" priority="88" operator="lessThan">
      <formula>$I$94</formula>
    </cfRule>
    <cfRule type="cellIs" dxfId="85" priority="89" operator="greaterThan">
      <formula>$I$94</formula>
    </cfRule>
  </conditionalFormatting>
  <conditionalFormatting sqref="J96">
    <cfRule type="cellIs" dxfId="84" priority="86" operator="lessThan">
      <formula>$K$97</formula>
    </cfRule>
    <cfRule type="cellIs" dxfId="83" priority="87" operator="greaterThan">
      <formula>$K$97</formula>
    </cfRule>
  </conditionalFormatting>
  <conditionalFormatting sqref="J75">
    <cfRule type="cellIs" dxfId="82" priority="85" operator="greaterThan">
      <formula>0.167361111111111</formula>
    </cfRule>
  </conditionalFormatting>
  <conditionalFormatting sqref="B8:B14 B30:B36 B53:B59 B75:B81">
    <cfRule type="cellIs" dxfId="81" priority="84" operator="greaterThan">
      <formula>0</formula>
    </cfRule>
  </conditionalFormatting>
  <conditionalFormatting sqref="A8:A14 A30:A36 A53:A59 A75:A81">
    <cfRule type="cellIs" dxfId="80" priority="83" operator="greaterThan">
      <formula>0</formula>
    </cfRule>
  </conditionalFormatting>
  <conditionalFormatting sqref="A8:A14 A30:A36 A53:A59 A75:A81">
    <cfRule type="cellIs" dxfId="79" priority="81" operator="greaterThan">
      <formula>0</formula>
    </cfRule>
    <cfRule type="cellIs" dxfId="78" priority="82" operator="greaterThan">
      <formula>25</formula>
    </cfRule>
  </conditionalFormatting>
  <conditionalFormatting sqref="B8:B14 A30:B36 A53:B59 A75:B81">
    <cfRule type="cellIs" dxfId="77" priority="80" operator="greaterThan">
      <formula>0</formula>
    </cfRule>
  </conditionalFormatting>
  <conditionalFormatting sqref="K8:K14 K30:K36 K53:K59 K75:K81">
    <cfRule type="cellIs" dxfId="76" priority="79" operator="greaterThan">
      <formula>0</formula>
    </cfRule>
  </conditionalFormatting>
  <conditionalFormatting sqref="I18">
    <cfRule type="cellIs" dxfId="75" priority="77" operator="lessThan">
      <formula>$I$17</formula>
    </cfRule>
    <cfRule type="cellIs" dxfId="74" priority="78" operator="greaterThan">
      <formula>$I$17</formula>
    </cfRule>
  </conditionalFormatting>
  <conditionalFormatting sqref="I40">
    <cfRule type="cellIs" dxfId="73" priority="75" operator="lessThan">
      <formula>$I$39</formula>
    </cfRule>
    <cfRule type="cellIs" dxfId="72" priority="76" operator="greaterThan">
      <formula>$I$39</formula>
    </cfRule>
  </conditionalFormatting>
  <conditionalFormatting sqref="I44">
    <cfRule type="cellIs" dxfId="71" priority="73" operator="lessThan">
      <formula>$H$44</formula>
    </cfRule>
    <cfRule type="cellIs" dxfId="70" priority="74" operator="greaterThan">
      <formula>$H$44</formula>
    </cfRule>
  </conditionalFormatting>
  <conditionalFormatting sqref="I63">
    <cfRule type="cellIs" dxfId="69" priority="69" operator="lessThan">
      <formula>$I$62</formula>
    </cfRule>
    <cfRule type="cellIs" dxfId="68" priority="70" operator="greaterThan">
      <formula>$I$62</formula>
    </cfRule>
    <cfRule type="cellIs" dxfId="67" priority="71" operator="lessThan">
      <formula>$I$62</formula>
    </cfRule>
    <cfRule type="cellIs" dxfId="66" priority="72" operator="greaterThan">
      <formula>$I$62</formula>
    </cfRule>
  </conditionalFormatting>
  <conditionalFormatting sqref="I67">
    <cfRule type="cellIs" dxfId="65" priority="67" operator="lessThan">
      <formula>$H$67</formula>
    </cfRule>
    <cfRule type="cellIs" dxfId="64" priority="68" operator="greaterThan">
      <formula>$H$67</formula>
    </cfRule>
  </conditionalFormatting>
  <conditionalFormatting sqref="I85">
    <cfRule type="cellIs" dxfId="63" priority="65" operator="lessThan">
      <formula>$I$84</formula>
    </cfRule>
    <cfRule type="cellIs" dxfId="62" priority="66" operator="greaterThan">
      <formula>$I$84</formula>
    </cfRule>
  </conditionalFormatting>
  <conditionalFormatting sqref="I89">
    <cfRule type="cellIs" dxfId="61" priority="63" operator="lessThan">
      <formula>$H$89</formula>
    </cfRule>
    <cfRule type="cellIs" dxfId="60" priority="64" operator="greaterThan">
      <formula>$H$89</formula>
    </cfRule>
  </conditionalFormatting>
  <conditionalFormatting sqref="G60">
    <cfRule type="cellIs" dxfId="59" priority="61" operator="lessThan">
      <formula>$I$62</formula>
    </cfRule>
    <cfRule type="cellIs" dxfId="58" priority="62" operator="greaterThan">
      <formula>$I$62</formula>
    </cfRule>
  </conditionalFormatting>
  <conditionalFormatting sqref="G114">
    <cfRule type="cellIs" dxfId="57" priority="59" operator="lessThan">
      <formula>2300</formula>
    </cfRule>
    <cfRule type="cellIs" dxfId="56" priority="60" operator="greaterThan">
      <formula>2300</formula>
    </cfRule>
  </conditionalFormatting>
  <conditionalFormatting sqref="G8:G14">
    <cfRule type="cellIs" dxfId="55" priority="51" operator="equal">
      <formula>0</formula>
    </cfRule>
    <cfRule type="cellIs" dxfId="54" priority="52" operator="lessThan">
      <formula>$I$16</formula>
    </cfRule>
    <cfRule type="cellIs" dxfId="53" priority="53" operator="between">
      <formula>$I$16</formula>
      <formula>$I$19</formula>
    </cfRule>
    <cfRule type="cellIs" dxfId="52" priority="54" operator="greaterThan">
      <formula>0.416666666666667</formula>
    </cfRule>
    <cfRule type="cellIs" dxfId="51" priority="55" operator="equal">
      <formula>0</formula>
    </cfRule>
    <cfRule type="cellIs" dxfId="50" priority="56" operator="greaterThan">
      <formula>0.416666666666667</formula>
    </cfRule>
  </conditionalFormatting>
  <conditionalFormatting sqref="G8:G14 G30:G36 G53:G59 G75:G81">
    <cfRule type="cellIs" dxfId="49" priority="50" operator="lessThan">
      <formula>0.416666666666667</formula>
    </cfRule>
  </conditionalFormatting>
  <conditionalFormatting sqref="G15 G37">
    <cfRule type="cellIs" dxfId="48" priority="48" operator="lessThan">
      <formula>1.66666666666667</formula>
    </cfRule>
    <cfRule type="cellIs" dxfId="47" priority="49" operator="greaterThan">
      <formula>1.66666666666667</formula>
    </cfRule>
  </conditionalFormatting>
  <conditionalFormatting sqref="J15">
    <cfRule type="cellIs" dxfId="46" priority="46" operator="lessThan">
      <formula>$I$88</formula>
    </cfRule>
    <cfRule type="cellIs" dxfId="45" priority="47" operator="greaterThan">
      <formula>$I$88</formula>
    </cfRule>
  </conditionalFormatting>
  <conditionalFormatting sqref="J15">
    <cfRule type="cellIs" dxfId="44" priority="45" operator="greaterThan">
      <formula>$I$21</formula>
    </cfRule>
  </conditionalFormatting>
  <conditionalFormatting sqref="J8:J14 J30:J36 J53:J59 J75:J81">
    <cfRule type="cellIs" dxfId="43" priority="32" operator="greaterThan">
      <formula>0.165972222222222</formula>
    </cfRule>
    <cfRule type="cellIs" dxfId="42" priority="33" operator="between">
      <formula>0.000694444444444444</formula>
      <formula>0.165972222222222</formula>
    </cfRule>
    <cfRule type="cellIs" dxfId="41" priority="34" operator="equal">
      <formula>0</formula>
    </cfRule>
    <cfRule type="cellIs" dxfId="40" priority="35" operator="equal">
      <formula>0</formula>
    </cfRule>
    <cfRule type="cellIs" dxfId="39" priority="36" operator="lessThan">
      <formula>0.165972222222222</formula>
    </cfRule>
    <cfRule type="cellIs" dxfId="38" priority="37" operator="greaterThan">
      <formula>0.166666666666667</formula>
    </cfRule>
    <cfRule type="cellIs" dxfId="37" priority="38" operator="between">
      <formula>0.000694444444444444</formula>
      <formula>0.166666666666667</formula>
    </cfRule>
    <cfRule type="cellIs" dxfId="36" priority="39" operator="between">
      <formula>0</formula>
      <formula>0.166666666666667</formula>
    </cfRule>
    <cfRule type="cellIs" dxfId="35" priority="40" operator="equal">
      <formula>0</formula>
    </cfRule>
    <cfRule type="cellIs" dxfId="34" priority="41" operator="greaterThan">
      <formula>0.166666666666667</formula>
    </cfRule>
    <cfRule type="cellIs" dxfId="33" priority="42" operator="greaterThan">
      <formula>0.166666666666667</formula>
    </cfRule>
    <cfRule type="cellIs" dxfId="32" priority="43" operator="lessThan">
      <formula>0.208333333333333</formula>
    </cfRule>
    <cfRule type="cellIs" dxfId="31" priority="44" operator="greaterThan">
      <formula>0.208333333333333</formula>
    </cfRule>
  </conditionalFormatting>
  <conditionalFormatting sqref="I96">
    <cfRule type="cellIs" dxfId="30" priority="30" operator="lessThan">
      <formula>$I$94</formula>
    </cfRule>
    <cfRule type="cellIs" dxfId="29" priority="31" operator="greaterThan">
      <formula>$I$94</formula>
    </cfRule>
  </conditionalFormatting>
  <conditionalFormatting sqref="J96">
    <cfRule type="cellIs" dxfId="28" priority="28" operator="lessThan">
      <formula>$K$97</formula>
    </cfRule>
    <cfRule type="cellIs" dxfId="27" priority="29" operator="greaterThan">
      <formula>$K$97</formula>
    </cfRule>
  </conditionalFormatting>
  <conditionalFormatting sqref="J75">
    <cfRule type="cellIs" dxfId="26" priority="27" operator="greaterThan">
      <formula>0.167361111111111</formula>
    </cfRule>
  </conditionalFormatting>
  <conditionalFormatting sqref="B8:B14 B30:B36 B53:B59 B75:B81">
    <cfRule type="cellIs" dxfId="25" priority="26" operator="greaterThan">
      <formula>0</formula>
    </cfRule>
  </conditionalFormatting>
  <conditionalFormatting sqref="A8:A14 A30:A36 A53:A59 A75:A81">
    <cfRule type="cellIs" dxfId="24" priority="25" operator="greaterThan">
      <formula>0</formula>
    </cfRule>
  </conditionalFormatting>
  <conditionalFormatting sqref="A8:A14 A30:A36 A53:A59 A75:A81">
    <cfRule type="cellIs" dxfId="23" priority="23" operator="greaterThan">
      <formula>0</formula>
    </cfRule>
    <cfRule type="cellIs" dxfId="22" priority="24" operator="greaterThan">
      <formula>25</formula>
    </cfRule>
  </conditionalFormatting>
  <conditionalFormatting sqref="B8:B14 A30:B36 A53:B59 A75:B81">
    <cfRule type="cellIs" dxfId="21" priority="22" operator="greaterThan">
      <formula>0</formula>
    </cfRule>
  </conditionalFormatting>
  <conditionalFormatting sqref="K8:K14 K30:K36 K53:K59 K75:K81">
    <cfRule type="cellIs" dxfId="20" priority="21" operator="greaterThan">
      <formula>0</formula>
    </cfRule>
  </conditionalFormatting>
  <conditionalFormatting sqref="I18">
    <cfRule type="cellIs" dxfId="19" priority="19" operator="lessThan">
      <formula>$I$17</formula>
    </cfRule>
    <cfRule type="cellIs" dxfId="18" priority="20" operator="greaterThan">
      <formula>$I$17</formula>
    </cfRule>
  </conditionalFormatting>
  <conditionalFormatting sqref="I40">
    <cfRule type="cellIs" dxfId="17" priority="17" operator="lessThan">
      <formula>$I$39</formula>
    </cfRule>
    <cfRule type="cellIs" dxfId="16" priority="18" operator="greaterThan">
      <formula>$I$39</formula>
    </cfRule>
  </conditionalFormatting>
  <conditionalFormatting sqref="I44">
    <cfRule type="cellIs" dxfId="15" priority="15" operator="lessThan">
      <formula>$H$44</formula>
    </cfRule>
    <cfRule type="cellIs" dxfId="14" priority="16" operator="greaterThan">
      <formula>$H$44</formula>
    </cfRule>
  </conditionalFormatting>
  <conditionalFormatting sqref="I63">
    <cfRule type="cellIs" dxfId="13" priority="11" operator="lessThan">
      <formula>$I$62</formula>
    </cfRule>
    <cfRule type="cellIs" dxfId="12" priority="12" operator="greaterThan">
      <formula>$I$62</formula>
    </cfRule>
    <cfRule type="cellIs" dxfId="11" priority="13" operator="lessThan">
      <formula>$I$62</formula>
    </cfRule>
    <cfRule type="cellIs" dxfId="10" priority="14" operator="greaterThan">
      <formula>$I$62</formula>
    </cfRule>
  </conditionalFormatting>
  <conditionalFormatting sqref="I67">
    <cfRule type="cellIs" dxfId="9" priority="9" operator="lessThan">
      <formula>$H$67</formula>
    </cfRule>
    <cfRule type="cellIs" dxfId="8" priority="10" operator="greaterThan">
      <formula>$H$67</formula>
    </cfRule>
  </conditionalFormatting>
  <conditionalFormatting sqref="I85">
    <cfRule type="cellIs" dxfId="7" priority="7" operator="lessThan">
      <formula>$I$84</formula>
    </cfRule>
    <cfRule type="cellIs" dxfId="6" priority="8" operator="greaterThan">
      <formula>$I$84</formula>
    </cfRule>
  </conditionalFormatting>
  <conditionalFormatting sqref="I89">
    <cfRule type="cellIs" dxfId="5" priority="5" operator="lessThan">
      <formula>$H$89</formula>
    </cfRule>
    <cfRule type="cellIs" dxfId="4" priority="6" operator="greaterThan">
      <formula>$H$89</formula>
    </cfRule>
  </conditionalFormatting>
  <conditionalFormatting sqref="G60">
    <cfRule type="cellIs" dxfId="3" priority="3" operator="lessThan">
      <formula>$I$62</formula>
    </cfRule>
    <cfRule type="cellIs" dxfId="2" priority="4" operator="greaterThan">
      <formula>$I$62</formula>
    </cfRule>
  </conditionalFormatting>
  <conditionalFormatting sqref="G115">
    <cfRule type="cellIs" dxfId="1" priority="1" operator="lessThan">
      <formula>2300</formula>
    </cfRule>
    <cfRule type="cellIs" dxfId="0" priority="2" operator="greaterThan">
      <formula>2300</formula>
    </cfRule>
  </conditionalFormatting>
  <dataValidations count="2">
    <dataValidation type="list" allowBlank="1" showInputMessage="1" showErrorMessage="1" sqref="B53:B59 B8:B14 B30:B36 B75:B81">
      <formula1>TRACTEUR</formula1>
    </dataValidation>
    <dataValidation type="list" allowBlank="1" showInputMessage="1" showErrorMessage="1" sqref="C30:C36 C75:C81 C53:C59 C8:C14">
      <formula1>liste_1</formula1>
    </dataValidation>
  </dataValidations>
  <pageMargins left="0.7" right="0.7" top="0.75" bottom="0.75" header="0.3" footer="0.3"/>
  <pageSetup paperSize="9" orientation="portrait" r:id="rId1"/>
  <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Feuilles de calcul</vt:lpstr>
      </vt:variant>
      <vt:variant>
        <vt:i4>17</vt:i4>
      </vt:variant>
      <vt:variant>
        <vt:lpstr>Plages nommées</vt:lpstr>
      </vt:variant>
      <vt:variant>
        <vt:i4>3</vt:i4>
      </vt:variant>
    </vt:vector>
  </HeadingPairs>
  <TitlesOfParts>
    <vt:vector size="20" baseType="lpstr">
      <vt:lpstr>matrice vehicule</vt:lpstr>
      <vt:lpstr>horaire et frais apres nao</vt:lpstr>
      <vt:lpstr> horaire et frais avant nao </vt:lpstr>
      <vt:lpstr>sommaire</vt:lpstr>
      <vt:lpstr>periode 1  fr01 versé 28  02 16</vt:lpstr>
      <vt:lpstr>periode 2  fr02 versé 28  03 16</vt:lpstr>
      <vt:lpstr>periode 3  fr03 versé 28  04 16</vt:lpstr>
      <vt:lpstr>periode 4 fr04 versé 28  05 16</vt:lpstr>
      <vt:lpstr>periode 5  fr05 versé 28  06 16</vt:lpstr>
      <vt:lpstr>periode 6 fr06 versé 28 07 16</vt:lpstr>
      <vt:lpstr>periode 7 fr 07 versé 28 08 16</vt:lpstr>
      <vt:lpstr>periode 8 fr 08versé le28 09 16</vt:lpstr>
      <vt:lpstr>periode 9 fr09 verséle 28 10 16</vt:lpstr>
      <vt:lpstr>periode 10 fr10 verséle 28 1112</vt:lpstr>
      <vt:lpstr>periode 11fr11 verséle 281216</vt:lpstr>
      <vt:lpstr>periode 12fr12 verséle 28012018</vt:lpstr>
      <vt:lpstr>periode 13</vt:lpstr>
      <vt:lpstr>liste_1</vt:lpstr>
      <vt:lpstr>TRACTEUR</vt:lpstr>
      <vt:lpstr>'periode 1  fr01 versé 28  02 16'!Zone_d_impression</vt:lpstr>
    </vt:vector>
  </TitlesOfParts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michael Barre</dc:creator>
  <cp:lastModifiedBy>michael Barre</cp:lastModifiedBy>
  <cp:lastPrinted>2017-03-07T10:43:35Z</cp:lastPrinted>
  <dcterms:created xsi:type="dcterms:W3CDTF">2016-05-16T22:13:45Z</dcterms:created>
  <dcterms:modified xsi:type="dcterms:W3CDTF">2020-01-17T23:17:51Z</dcterms:modified>
</cp:coreProperties>
</file>